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1ECDE0B0-01AF-4D1A-ACF4-3B863FA336CC}"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14" i="4" l="1"/>
  <c r="S22" i="4"/>
  <c r="S48" i="4"/>
  <c r="S34" i="4"/>
  <c r="S33" i="4"/>
  <c r="S124" i="4"/>
  <c r="S18" i="4"/>
  <c r="S71" i="4"/>
  <c r="S178" i="4"/>
  <c r="S35" i="4"/>
  <c r="S181" i="4"/>
  <c r="S90" i="4"/>
  <c r="S77" i="4"/>
  <c r="S55" i="4"/>
  <c r="S39" i="4"/>
  <c r="S26" i="4"/>
  <c r="S9" i="4"/>
  <c r="S93" i="4"/>
  <c r="S133" i="4"/>
  <c r="S100" i="4"/>
  <c r="S58" i="4"/>
  <c r="S2" i="4"/>
  <c r="S91" i="4"/>
  <c r="S8" i="4"/>
  <c r="S99" i="4"/>
  <c r="S107" i="4"/>
  <c r="S5" i="4"/>
  <c r="S177" i="4"/>
  <c r="S92" i="4"/>
  <c r="S96" i="4"/>
  <c r="S15" i="4"/>
  <c r="S120" i="4"/>
  <c r="S179" i="4"/>
  <c r="S43" i="4"/>
  <c r="S59" i="4"/>
  <c r="S144" i="4"/>
  <c r="S140" i="4"/>
  <c r="S82" i="4"/>
  <c r="S130" i="4"/>
  <c r="S73" i="4"/>
  <c r="S180" i="4"/>
  <c r="S182" i="4"/>
  <c r="S75" i="4"/>
  <c r="S79" i="4"/>
  <c r="S161" i="4"/>
  <c r="S110" i="4"/>
  <c r="S170" i="4"/>
  <c r="S164" i="4"/>
  <c r="S112" i="4"/>
  <c r="S56" i="4"/>
  <c r="S122" i="4"/>
  <c r="S87" i="4"/>
  <c r="S45" i="4"/>
  <c r="S160" i="4"/>
  <c r="S105" i="4"/>
  <c r="S89" i="4"/>
  <c r="S88" i="4"/>
  <c r="S150" i="4"/>
  <c r="S126" i="4"/>
  <c r="S186" i="4"/>
  <c r="S52" i="4"/>
  <c r="S32" i="4"/>
  <c r="S21" i="4"/>
  <c r="S29" i="4"/>
  <c r="S24" i="4"/>
  <c r="S27" i="4"/>
  <c r="S53" i="4"/>
  <c r="S132" i="4"/>
  <c r="S176" i="4"/>
  <c r="S11" i="4"/>
  <c r="S166" i="4"/>
  <c r="S137" i="4"/>
  <c r="S41" i="4"/>
  <c r="S147" i="4"/>
  <c r="S128" i="4"/>
  <c r="S47" i="4"/>
  <c r="S157" i="4"/>
  <c r="S121" i="4"/>
  <c r="S145" i="4"/>
  <c r="S70" i="4"/>
  <c r="S61" i="4"/>
  <c r="S37" i="4"/>
  <c r="S51" i="4"/>
  <c r="S66" i="4"/>
  <c r="S106" i="4"/>
  <c r="S152" i="4"/>
  <c r="S138" i="4"/>
  <c r="S141" i="4"/>
  <c r="S142" i="4"/>
  <c r="S19" i="4"/>
  <c r="S78" i="4"/>
  <c r="S20" i="4"/>
  <c r="S156" i="4"/>
  <c r="S17" i="4"/>
  <c r="S84" i="4"/>
  <c r="S76" i="4"/>
  <c r="S125" i="4"/>
  <c r="S85" i="4"/>
  <c r="S81" i="4"/>
  <c r="S86" i="4"/>
  <c r="S187" i="4"/>
  <c r="S74" i="4"/>
  <c r="S131" i="4"/>
  <c r="S44" i="4"/>
  <c r="S175" i="4"/>
  <c r="S173" i="4"/>
  <c r="S31" i="4"/>
  <c r="S46" i="4"/>
  <c r="S119" i="4"/>
  <c r="S129" i="4"/>
  <c r="S184" i="4"/>
  <c r="S113" i="4"/>
  <c r="S63" i="4"/>
  <c r="S136" i="4"/>
  <c r="S23" i="4"/>
  <c r="S62" i="4"/>
  <c r="S109" i="4"/>
  <c r="S50" i="4"/>
  <c r="S139" i="4"/>
  <c r="S167" i="4"/>
  <c r="S28" i="4"/>
  <c r="S10" i="4"/>
  <c r="S3" i="4"/>
  <c r="S111" i="4"/>
  <c r="S127" i="4"/>
  <c r="S38" i="4"/>
  <c r="S54" i="4"/>
  <c r="S67" i="4"/>
  <c r="S103" i="4"/>
  <c r="S60" i="4"/>
  <c r="S98" i="4"/>
  <c r="S4" i="4"/>
  <c r="S97" i="4"/>
  <c r="S168" i="4"/>
  <c r="S42" i="4"/>
  <c r="S68" i="4"/>
  <c r="S101" i="4"/>
  <c r="S83" i="4"/>
  <c r="S69" i="4"/>
  <c r="S64" i="4"/>
  <c r="S12" i="4"/>
  <c r="S104" i="4"/>
  <c r="S102" i="4"/>
  <c r="S16" i="4"/>
  <c r="S80" i="4"/>
  <c r="S49" i="4"/>
  <c r="S57" i="4"/>
  <c r="S146" i="4"/>
  <c r="S6" i="4"/>
  <c r="S163" i="4"/>
  <c r="S36" i="4"/>
  <c r="S185" i="4"/>
  <c r="S143" i="4"/>
  <c r="S108" i="4"/>
  <c r="S65" i="4"/>
  <c r="S95" i="4"/>
  <c r="S153" i="4"/>
  <c r="S183" i="4"/>
  <c r="S171" i="4"/>
  <c r="S135" i="4"/>
  <c r="S40" i="4"/>
  <c r="S116" i="4"/>
  <c r="S159" i="4"/>
  <c r="S25" i="4"/>
  <c r="S72" i="4"/>
  <c r="S114" i="4"/>
  <c r="S162" i="4"/>
  <c r="S169" i="4"/>
  <c r="S118" i="4"/>
  <c r="S94" i="4"/>
  <c r="S13" i="4"/>
  <c r="S123" i="4"/>
  <c r="S158" i="4"/>
  <c r="S117" i="4"/>
  <c r="S115" i="4"/>
  <c r="S165" i="4"/>
  <c r="S174" i="4"/>
  <c r="S30" i="4"/>
  <c r="S151" i="4"/>
  <c r="S7" i="4"/>
  <c r="S172" i="4"/>
  <c r="S154" i="4"/>
  <c r="S134" i="4"/>
  <c r="S155" i="4"/>
  <c r="S148" i="4"/>
  <c r="S149" i="4"/>
  <c r="P14" i="4"/>
  <c r="P22" i="4"/>
  <c r="P48" i="4"/>
  <c r="P34" i="4"/>
  <c r="P33" i="4"/>
  <c r="P124" i="4"/>
  <c r="P18" i="4"/>
  <c r="P71" i="4"/>
  <c r="P178" i="4"/>
  <c r="P35" i="4"/>
  <c r="P181" i="4"/>
  <c r="P90" i="4"/>
  <c r="P77" i="4"/>
  <c r="P55" i="4"/>
  <c r="P39" i="4"/>
  <c r="P26" i="4"/>
  <c r="P9" i="4"/>
  <c r="P93" i="4"/>
  <c r="P133" i="4"/>
  <c r="P100" i="4"/>
  <c r="P58" i="4"/>
  <c r="P2" i="4"/>
  <c r="P91" i="4"/>
  <c r="P8" i="4"/>
  <c r="P99" i="4"/>
  <c r="P107" i="4"/>
  <c r="P5" i="4"/>
  <c r="P177" i="4"/>
  <c r="P92" i="4"/>
  <c r="P96" i="4"/>
  <c r="P15" i="4"/>
  <c r="P120" i="4"/>
  <c r="P179" i="4"/>
  <c r="P43" i="4"/>
  <c r="P59" i="4"/>
  <c r="P144" i="4"/>
  <c r="P140" i="4"/>
  <c r="P82" i="4"/>
  <c r="P130" i="4"/>
  <c r="P73" i="4"/>
  <c r="P180" i="4"/>
  <c r="P182" i="4"/>
  <c r="P75" i="4"/>
  <c r="P79" i="4"/>
  <c r="P161" i="4"/>
  <c r="P110" i="4"/>
  <c r="P170" i="4"/>
  <c r="P164" i="4"/>
  <c r="P112" i="4"/>
  <c r="P56" i="4"/>
  <c r="P122" i="4"/>
  <c r="P87" i="4"/>
  <c r="P45" i="4"/>
  <c r="P160" i="4"/>
  <c r="P105" i="4"/>
  <c r="P89" i="4"/>
  <c r="P88" i="4"/>
  <c r="P150" i="4"/>
  <c r="P126" i="4"/>
  <c r="P186" i="4"/>
  <c r="P52" i="4"/>
  <c r="P32" i="4"/>
  <c r="P21" i="4"/>
  <c r="P29" i="4"/>
  <c r="P24" i="4"/>
  <c r="P27" i="4"/>
  <c r="P53" i="4"/>
  <c r="P132" i="4"/>
  <c r="P176" i="4"/>
  <c r="P11" i="4"/>
  <c r="P166" i="4"/>
  <c r="P137" i="4"/>
  <c r="P41" i="4"/>
  <c r="P147" i="4"/>
  <c r="P128" i="4"/>
  <c r="P47" i="4"/>
  <c r="P157" i="4"/>
  <c r="P121" i="4"/>
  <c r="P145" i="4"/>
  <c r="P70" i="4"/>
  <c r="P61" i="4"/>
  <c r="P37" i="4"/>
  <c r="P51" i="4"/>
  <c r="P66" i="4"/>
  <c r="P106" i="4"/>
  <c r="P152" i="4"/>
  <c r="P138" i="4"/>
  <c r="P141" i="4"/>
  <c r="P142" i="4"/>
  <c r="P19" i="4"/>
  <c r="P78" i="4"/>
  <c r="P20" i="4"/>
  <c r="P156" i="4"/>
  <c r="P17" i="4"/>
  <c r="P84" i="4"/>
  <c r="P76" i="4"/>
  <c r="P125" i="4"/>
  <c r="P85" i="4"/>
  <c r="P81" i="4"/>
  <c r="P86" i="4"/>
  <c r="P187" i="4"/>
  <c r="P74" i="4"/>
  <c r="P131" i="4"/>
  <c r="P44" i="4"/>
  <c r="P175" i="4"/>
  <c r="P173" i="4"/>
  <c r="P31" i="4"/>
  <c r="P46" i="4"/>
  <c r="P119" i="4"/>
  <c r="P129" i="4"/>
  <c r="P184" i="4"/>
  <c r="P113" i="4"/>
  <c r="P63" i="4"/>
  <c r="P136" i="4"/>
  <c r="P23" i="4"/>
  <c r="P62" i="4"/>
  <c r="P109" i="4"/>
  <c r="P50" i="4"/>
  <c r="P139" i="4"/>
  <c r="P167" i="4"/>
  <c r="P28" i="4"/>
  <c r="P10" i="4"/>
  <c r="P3" i="4"/>
  <c r="P111" i="4"/>
  <c r="P127" i="4"/>
  <c r="P38" i="4"/>
  <c r="P54" i="4"/>
  <c r="P67" i="4"/>
  <c r="P103" i="4"/>
  <c r="P60" i="4"/>
  <c r="P98" i="4"/>
  <c r="P4" i="4"/>
  <c r="P97" i="4"/>
  <c r="P168" i="4"/>
  <c r="P42" i="4"/>
  <c r="P68" i="4"/>
  <c r="P101" i="4"/>
  <c r="P83" i="4"/>
  <c r="P69" i="4"/>
  <c r="P64" i="4"/>
  <c r="P12" i="4"/>
  <c r="P104" i="4"/>
  <c r="P102" i="4"/>
  <c r="P16" i="4"/>
  <c r="P80" i="4"/>
  <c r="P49" i="4"/>
  <c r="P57" i="4"/>
  <c r="P146" i="4"/>
  <c r="P6" i="4"/>
  <c r="P163" i="4"/>
  <c r="P36" i="4"/>
  <c r="P185" i="4"/>
  <c r="P143" i="4"/>
  <c r="P108" i="4"/>
  <c r="P65" i="4"/>
  <c r="P95" i="4"/>
  <c r="P153" i="4"/>
  <c r="P183" i="4"/>
  <c r="P171" i="4"/>
  <c r="P135" i="4"/>
  <c r="P40" i="4"/>
  <c r="P116" i="4"/>
  <c r="P159" i="4"/>
  <c r="P25" i="4"/>
  <c r="P72" i="4"/>
  <c r="P114" i="4"/>
  <c r="P162" i="4"/>
  <c r="P169" i="4"/>
  <c r="P118" i="4"/>
  <c r="P94" i="4"/>
  <c r="P13" i="4"/>
  <c r="P123" i="4"/>
  <c r="P158" i="4"/>
  <c r="P117" i="4"/>
  <c r="P115" i="4"/>
  <c r="P165" i="4"/>
  <c r="P174" i="4"/>
  <c r="P30" i="4"/>
  <c r="P151" i="4"/>
  <c r="P7" i="4"/>
  <c r="P172" i="4"/>
  <c r="P154" i="4"/>
  <c r="P134" i="4"/>
  <c r="P155" i="4"/>
  <c r="P148" i="4"/>
  <c r="P149" i="4"/>
  <c r="L14" i="4"/>
  <c r="L22" i="4"/>
  <c r="L48" i="4"/>
  <c r="L34" i="4"/>
  <c r="H34" i="4" s="1"/>
  <c r="L33" i="4"/>
  <c r="L124" i="4"/>
  <c r="L18" i="4"/>
  <c r="L71" i="4"/>
  <c r="L178" i="4"/>
  <c r="L35" i="4"/>
  <c r="L181" i="4"/>
  <c r="L90" i="4"/>
  <c r="H90" i="4" s="1"/>
  <c r="L77" i="4"/>
  <c r="L55" i="4"/>
  <c r="L39" i="4"/>
  <c r="L26" i="4"/>
  <c r="L9" i="4"/>
  <c r="L93" i="4"/>
  <c r="L133" i="4"/>
  <c r="L100" i="4"/>
  <c r="H100" i="4" s="1"/>
  <c r="L58" i="4"/>
  <c r="L2" i="4"/>
  <c r="L91" i="4"/>
  <c r="L8" i="4"/>
  <c r="L99" i="4"/>
  <c r="L107" i="4"/>
  <c r="L5" i="4"/>
  <c r="L177" i="4"/>
  <c r="H177" i="4" s="1"/>
  <c r="L92" i="4"/>
  <c r="L96" i="4"/>
  <c r="L15" i="4"/>
  <c r="L120" i="4"/>
  <c r="L179" i="4"/>
  <c r="L43" i="4"/>
  <c r="L59" i="4"/>
  <c r="L144" i="4"/>
  <c r="H144" i="4" s="1"/>
  <c r="L140" i="4"/>
  <c r="L82" i="4"/>
  <c r="L130" i="4"/>
  <c r="L73" i="4"/>
  <c r="L180" i="4"/>
  <c r="L182" i="4"/>
  <c r="L75" i="4"/>
  <c r="L79" i="4"/>
  <c r="H79" i="4" s="1"/>
  <c r="L161" i="4"/>
  <c r="L110" i="4"/>
  <c r="L170" i="4"/>
  <c r="L164" i="4"/>
  <c r="L112" i="4"/>
  <c r="L56" i="4"/>
  <c r="L122" i="4"/>
  <c r="L87" i="4"/>
  <c r="H87" i="4" s="1"/>
  <c r="L45" i="4"/>
  <c r="L160" i="4"/>
  <c r="L105" i="4"/>
  <c r="L89" i="4"/>
  <c r="L88" i="4"/>
  <c r="L150" i="4"/>
  <c r="L126" i="4"/>
  <c r="L186" i="4"/>
  <c r="H186" i="4" s="1"/>
  <c r="L52" i="4"/>
  <c r="L32" i="4"/>
  <c r="L21" i="4"/>
  <c r="L29" i="4"/>
  <c r="L24" i="4"/>
  <c r="L27" i="4"/>
  <c r="L53" i="4"/>
  <c r="L132" i="4"/>
  <c r="H132" i="4" s="1"/>
  <c r="L176" i="4"/>
  <c r="L11" i="4"/>
  <c r="L166" i="4"/>
  <c r="L137" i="4"/>
  <c r="L41" i="4"/>
  <c r="L147" i="4"/>
  <c r="L128" i="4"/>
  <c r="L47" i="4"/>
  <c r="H47" i="4" s="1"/>
  <c r="L157" i="4"/>
  <c r="L121" i="4"/>
  <c r="L145" i="4"/>
  <c r="L70" i="4"/>
  <c r="L61" i="4"/>
  <c r="L37" i="4"/>
  <c r="L51" i="4"/>
  <c r="L66" i="4"/>
  <c r="H66" i="4" s="1"/>
  <c r="L106" i="4"/>
  <c r="L152" i="4"/>
  <c r="L138" i="4"/>
  <c r="L141" i="4"/>
  <c r="L142" i="4"/>
  <c r="L19" i="4"/>
  <c r="L78" i="4"/>
  <c r="L20" i="4"/>
  <c r="H20" i="4" s="1"/>
  <c r="L156" i="4"/>
  <c r="L17" i="4"/>
  <c r="L84" i="4"/>
  <c r="L76" i="4"/>
  <c r="L125" i="4"/>
  <c r="L85" i="4"/>
  <c r="L81" i="4"/>
  <c r="L86" i="4"/>
  <c r="H86" i="4" s="1"/>
  <c r="L187" i="4"/>
  <c r="L74" i="4"/>
  <c r="L131" i="4"/>
  <c r="L44" i="4"/>
  <c r="L175" i="4"/>
  <c r="L173" i="4"/>
  <c r="L31" i="4"/>
  <c r="L46" i="4"/>
  <c r="H46" i="4" s="1"/>
  <c r="L119" i="4"/>
  <c r="L129" i="4"/>
  <c r="L184" i="4"/>
  <c r="L113" i="4"/>
  <c r="L63" i="4"/>
  <c r="L136" i="4"/>
  <c r="L23" i="4"/>
  <c r="L62" i="4"/>
  <c r="H62" i="4" s="1"/>
  <c r="L109" i="4"/>
  <c r="L50" i="4"/>
  <c r="L139" i="4"/>
  <c r="L167" i="4"/>
  <c r="L28" i="4"/>
  <c r="L10" i="4"/>
  <c r="L3" i="4"/>
  <c r="L111" i="4"/>
  <c r="H111" i="4" s="1"/>
  <c r="L127" i="4"/>
  <c r="L38" i="4"/>
  <c r="L54" i="4"/>
  <c r="L67" i="4"/>
  <c r="L103" i="4"/>
  <c r="L60" i="4"/>
  <c r="L98" i="4"/>
  <c r="L4" i="4"/>
  <c r="H4" i="4" s="1"/>
  <c r="L97" i="4"/>
  <c r="L168" i="4"/>
  <c r="L42" i="4"/>
  <c r="L68" i="4"/>
  <c r="L101" i="4"/>
  <c r="L83" i="4"/>
  <c r="L69" i="4"/>
  <c r="L64" i="4"/>
  <c r="H64" i="4" s="1"/>
  <c r="L12" i="4"/>
  <c r="L104" i="4"/>
  <c r="L102" i="4"/>
  <c r="L16" i="4"/>
  <c r="L80" i="4"/>
  <c r="L49" i="4"/>
  <c r="L57" i="4"/>
  <c r="L146" i="4"/>
  <c r="H146" i="4" s="1"/>
  <c r="L6" i="4"/>
  <c r="L163" i="4"/>
  <c r="L36" i="4"/>
  <c r="L185" i="4"/>
  <c r="L143" i="4"/>
  <c r="L108" i="4"/>
  <c r="L65" i="4"/>
  <c r="L95" i="4"/>
  <c r="H95" i="4" s="1"/>
  <c r="L153" i="4"/>
  <c r="L183" i="4"/>
  <c r="L171" i="4"/>
  <c r="L135" i="4"/>
  <c r="L40" i="4"/>
  <c r="L116" i="4"/>
  <c r="L159" i="4"/>
  <c r="L25" i="4"/>
  <c r="H25" i="4" s="1"/>
  <c r="L72" i="4"/>
  <c r="L114" i="4"/>
  <c r="L162" i="4"/>
  <c r="L169" i="4"/>
  <c r="L118" i="4"/>
  <c r="L94" i="4"/>
  <c r="L13" i="4"/>
  <c r="L123" i="4"/>
  <c r="H123" i="4" s="1"/>
  <c r="L158" i="4"/>
  <c r="L117" i="4"/>
  <c r="L115" i="4"/>
  <c r="L165" i="4"/>
  <c r="L174" i="4"/>
  <c r="L30" i="4"/>
  <c r="L151" i="4"/>
  <c r="L7" i="4"/>
  <c r="H7" i="4" s="1"/>
  <c r="L172" i="4"/>
  <c r="L154" i="4"/>
  <c r="L134" i="4"/>
  <c r="L155" i="4"/>
  <c r="L148" i="4"/>
  <c r="L149" i="4"/>
  <c r="K14" i="4"/>
  <c r="K22" i="4"/>
  <c r="G22" i="4" s="1"/>
  <c r="K48" i="4"/>
  <c r="K34" i="4"/>
  <c r="K33" i="4"/>
  <c r="K124" i="4"/>
  <c r="K18" i="4"/>
  <c r="K71" i="4"/>
  <c r="K178" i="4"/>
  <c r="K35" i="4"/>
  <c r="G35" i="4" s="1"/>
  <c r="K181" i="4"/>
  <c r="K90" i="4"/>
  <c r="K77" i="4"/>
  <c r="K55" i="4"/>
  <c r="K39" i="4"/>
  <c r="K26" i="4"/>
  <c r="K9" i="4"/>
  <c r="K93" i="4"/>
  <c r="G93" i="4" s="1"/>
  <c r="K133" i="4"/>
  <c r="K100" i="4"/>
  <c r="K58" i="4"/>
  <c r="K2" i="4"/>
  <c r="K91" i="4"/>
  <c r="K8" i="4"/>
  <c r="K99" i="4"/>
  <c r="K107" i="4"/>
  <c r="G107" i="4" s="1"/>
  <c r="K5" i="4"/>
  <c r="K177" i="4"/>
  <c r="K92" i="4"/>
  <c r="K96" i="4"/>
  <c r="K15" i="4"/>
  <c r="K120" i="4"/>
  <c r="K179" i="4"/>
  <c r="K43" i="4"/>
  <c r="G43" i="4" s="1"/>
  <c r="K59" i="4"/>
  <c r="K144" i="4"/>
  <c r="K140" i="4"/>
  <c r="K82" i="4"/>
  <c r="K130" i="4"/>
  <c r="K73" i="4"/>
  <c r="K180" i="4"/>
  <c r="K182" i="4"/>
  <c r="G182" i="4" s="1"/>
  <c r="K75" i="4"/>
  <c r="K79" i="4"/>
  <c r="K161" i="4"/>
  <c r="K110" i="4"/>
  <c r="K170" i="4"/>
  <c r="K164" i="4"/>
  <c r="K112" i="4"/>
  <c r="K56" i="4"/>
  <c r="G56" i="4" s="1"/>
  <c r="K122" i="4"/>
  <c r="K87" i="4"/>
  <c r="K45" i="4"/>
  <c r="K160" i="4"/>
  <c r="K105" i="4"/>
  <c r="K89" i="4"/>
  <c r="K88" i="4"/>
  <c r="K150" i="4"/>
  <c r="G150" i="4" s="1"/>
  <c r="K126" i="4"/>
  <c r="K186" i="4"/>
  <c r="K52" i="4"/>
  <c r="K32" i="4"/>
  <c r="K21" i="4"/>
  <c r="K29" i="4"/>
  <c r="K24" i="4"/>
  <c r="K27" i="4"/>
  <c r="G27" i="4" s="1"/>
  <c r="K53" i="4"/>
  <c r="K132" i="4"/>
  <c r="G132" i="4" s="1"/>
  <c r="K176" i="4"/>
  <c r="K11" i="4"/>
  <c r="K166" i="4"/>
  <c r="K137" i="4"/>
  <c r="K41" i="4"/>
  <c r="K147" i="4"/>
  <c r="G147" i="4" s="1"/>
  <c r="K128" i="4"/>
  <c r="K47" i="4"/>
  <c r="K157" i="4"/>
  <c r="K121" i="4"/>
  <c r="K145" i="4"/>
  <c r="K70" i="4"/>
  <c r="K61" i="4"/>
  <c r="K37" i="4"/>
  <c r="G37" i="4" s="1"/>
  <c r="K51" i="4"/>
  <c r="K66" i="4"/>
  <c r="G66" i="4" s="1"/>
  <c r="K106" i="4"/>
  <c r="K152" i="4"/>
  <c r="K138" i="4"/>
  <c r="K141" i="4"/>
  <c r="K142" i="4"/>
  <c r="K19" i="4"/>
  <c r="K78" i="4"/>
  <c r="K20" i="4"/>
  <c r="K156" i="4"/>
  <c r="K17" i="4"/>
  <c r="K84" i="4"/>
  <c r="K76" i="4"/>
  <c r="K125" i="4"/>
  <c r="K85" i="4"/>
  <c r="K81" i="4"/>
  <c r="K86" i="4"/>
  <c r="K187" i="4"/>
  <c r="K74" i="4"/>
  <c r="K131" i="4"/>
  <c r="K44" i="4"/>
  <c r="K175" i="4"/>
  <c r="K173" i="4"/>
  <c r="K31" i="4"/>
  <c r="K46" i="4"/>
  <c r="K119" i="4"/>
  <c r="K129" i="4"/>
  <c r="K184" i="4"/>
  <c r="K113" i="4"/>
  <c r="K63" i="4"/>
  <c r="K136" i="4"/>
  <c r="K23" i="4"/>
  <c r="K62" i="4"/>
  <c r="K109" i="4"/>
  <c r="K50" i="4"/>
  <c r="K139" i="4"/>
  <c r="K167" i="4"/>
  <c r="K28" i="4"/>
  <c r="K10" i="4"/>
  <c r="K3" i="4"/>
  <c r="K111" i="4"/>
  <c r="K127" i="4"/>
  <c r="K38" i="4"/>
  <c r="K54" i="4"/>
  <c r="K67" i="4"/>
  <c r="K103" i="4"/>
  <c r="K60" i="4"/>
  <c r="K98" i="4"/>
  <c r="K4" i="4"/>
  <c r="K97" i="4"/>
  <c r="K168" i="4"/>
  <c r="K42" i="4"/>
  <c r="K68" i="4"/>
  <c r="K101" i="4"/>
  <c r="K83" i="4"/>
  <c r="K69" i="4"/>
  <c r="K64" i="4"/>
  <c r="K12" i="4"/>
  <c r="K104" i="4"/>
  <c r="K102" i="4"/>
  <c r="K16" i="4"/>
  <c r="K80" i="4"/>
  <c r="K49" i="4"/>
  <c r="K57" i="4"/>
  <c r="K146" i="4"/>
  <c r="K6" i="4"/>
  <c r="K163" i="4"/>
  <c r="K36" i="4"/>
  <c r="K185" i="4"/>
  <c r="K143" i="4"/>
  <c r="K108" i="4"/>
  <c r="K65" i="4"/>
  <c r="K95" i="4"/>
  <c r="K153" i="4"/>
  <c r="K183" i="4"/>
  <c r="K171" i="4"/>
  <c r="K135" i="4"/>
  <c r="K40" i="4"/>
  <c r="K116" i="4"/>
  <c r="K159" i="4"/>
  <c r="K25" i="4"/>
  <c r="K72" i="4"/>
  <c r="K114" i="4"/>
  <c r="K162" i="4"/>
  <c r="K169" i="4"/>
  <c r="K118" i="4"/>
  <c r="K94" i="4"/>
  <c r="K13" i="4"/>
  <c r="K123" i="4"/>
  <c r="K158" i="4"/>
  <c r="K117" i="4"/>
  <c r="K115" i="4"/>
  <c r="K165" i="4"/>
  <c r="K174" i="4"/>
  <c r="K30" i="4"/>
  <c r="K151" i="4"/>
  <c r="K7" i="4"/>
  <c r="K172" i="4"/>
  <c r="K154" i="4"/>
  <c r="K134" i="4"/>
  <c r="K155" i="4"/>
  <c r="K148" i="4"/>
  <c r="K149" i="4"/>
  <c r="W14" i="4"/>
  <c r="W22" i="4"/>
  <c r="W48" i="4"/>
  <c r="W34" i="4"/>
  <c r="W33" i="4"/>
  <c r="W124" i="4"/>
  <c r="W18" i="4"/>
  <c r="W71" i="4"/>
  <c r="W178" i="4"/>
  <c r="W35" i="4"/>
  <c r="W181" i="4"/>
  <c r="W90" i="4"/>
  <c r="W77" i="4"/>
  <c r="W55" i="4"/>
  <c r="W39" i="4"/>
  <c r="W26" i="4"/>
  <c r="W9" i="4"/>
  <c r="W93" i="4"/>
  <c r="W133" i="4"/>
  <c r="W100" i="4"/>
  <c r="W58" i="4"/>
  <c r="W2" i="4"/>
  <c r="W91" i="4"/>
  <c r="W8" i="4"/>
  <c r="W99" i="4"/>
  <c r="W107" i="4"/>
  <c r="W5" i="4"/>
  <c r="W177" i="4"/>
  <c r="W92" i="4"/>
  <c r="W96" i="4"/>
  <c r="W15" i="4"/>
  <c r="W120" i="4"/>
  <c r="W179" i="4"/>
  <c r="W43" i="4"/>
  <c r="W59" i="4"/>
  <c r="W144" i="4"/>
  <c r="W140" i="4"/>
  <c r="W82" i="4"/>
  <c r="W130" i="4"/>
  <c r="W73" i="4"/>
  <c r="W180" i="4"/>
  <c r="W182" i="4"/>
  <c r="W75" i="4"/>
  <c r="W79" i="4"/>
  <c r="W161" i="4"/>
  <c r="W110" i="4"/>
  <c r="W170" i="4"/>
  <c r="W164" i="4"/>
  <c r="W112" i="4"/>
  <c r="W56" i="4"/>
  <c r="W122" i="4"/>
  <c r="W87" i="4"/>
  <c r="W45" i="4"/>
  <c r="W160" i="4"/>
  <c r="W105" i="4"/>
  <c r="W89" i="4"/>
  <c r="W88" i="4"/>
  <c r="W150" i="4"/>
  <c r="W126" i="4"/>
  <c r="W186" i="4"/>
  <c r="W52" i="4"/>
  <c r="W32" i="4"/>
  <c r="W21" i="4"/>
  <c r="W29" i="4"/>
  <c r="W24" i="4"/>
  <c r="W27" i="4"/>
  <c r="W53" i="4"/>
  <c r="W132" i="4"/>
  <c r="W176" i="4"/>
  <c r="W11" i="4"/>
  <c r="W166" i="4"/>
  <c r="W137" i="4"/>
  <c r="W41" i="4"/>
  <c r="W147" i="4"/>
  <c r="W128" i="4"/>
  <c r="W47" i="4"/>
  <c r="W157" i="4"/>
  <c r="W121" i="4"/>
  <c r="W145" i="4"/>
  <c r="W70" i="4"/>
  <c r="W61" i="4"/>
  <c r="W37" i="4"/>
  <c r="W51" i="4"/>
  <c r="W66" i="4"/>
  <c r="W106" i="4"/>
  <c r="W152" i="4"/>
  <c r="W138" i="4"/>
  <c r="W141" i="4"/>
  <c r="W142" i="4"/>
  <c r="W19" i="4"/>
  <c r="W78" i="4"/>
  <c r="W20" i="4"/>
  <c r="W156" i="4"/>
  <c r="W17" i="4"/>
  <c r="W84" i="4"/>
  <c r="W76" i="4"/>
  <c r="W125" i="4"/>
  <c r="W85" i="4"/>
  <c r="W81" i="4"/>
  <c r="W86" i="4"/>
  <c r="W187" i="4"/>
  <c r="W74" i="4"/>
  <c r="W131" i="4"/>
  <c r="W44" i="4"/>
  <c r="W175" i="4"/>
  <c r="W173" i="4"/>
  <c r="W31" i="4"/>
  <c r="W46" i="4"/>
  <c r="W119" i="4"/>
  <c r="W129" i="4"/>
  <c r="W184" i="4"/>
  <c r="W113" i="4"/>
  <c r="W63" i="4"/>
  <c r="W136" i="4"/>
  <c r="W23" i="4"/>
  <c r="W62" i="4"/>
  <c r="W109" i="4"/>
  <c r="W50" i="4"/>
  <c r="W139" i="4"/>
  <c r="W167" i="4"/>
  <c r="W28" i="4"/>
  <c r="W10" i="4"/>
  <c r="W3" i="4"/>
  <c r="W111" i="4"/>
  <c r="W127" i="4"/>
  <c r="W38" i="4"/>
  <c r="W54" i="4"/>
  <c r="W67" i="4"/>
  <c r="W103" i="4"/>
  <c r="W60" i="4"/>
  <c r="W98" i="4"/>
  <c r="W4" i="4"/>
  <c r="W97" i="4"/>
  <c r="W168" i="4"/>
  <c r="W42" i="4"/>
  <c r="W68" i="4"/>
  <c r="W101" i="4"/>
  <c r="W83" i="4"/>
  <c r="W69" i="4"/>
  <c r="W64" i="4"/>
  <c r="W12" i="4"/>
  <c r="W104" i="4"/>
  <c r="W102" i="4"/>
  <c r="W16" i="4"/>
  <c r="W80" i="4"/>
  <c r="W49" i="4"/>
  <c r="W57" i="4"/>
  <c r="W146" i="4"/>
  <c r="W6" i="4"/>
  <c r="W163" i="4"/>
  <c r="W36" i="4"/>
  <c r="W185" i="4"/>
  <c r="W143" i="4"/>
  <c r="W108" i="4"/>
  <c r="W65" i="4"/>
  <c r="W95" i="4"/>
  <c r="W153" i="4"/>
  <c r="W183" i="4"/>
  <c r="W171" i="4"/>
  <c r="W135" i="4"/>
  <c r="W40" i="4"/>
  <c r="W116" i="4"/>
  <c r="W159" i="4"/>
  <c r="W25" i="4"/>
  <c r="W72" i="4"/>
  <c r="W114" i="4"/>
  <c r="W162" i="4"/>
  <c r="W169" i="4"/>
  <c r="W118" i="4"/>
  <c r="W94" i="4"/>
  <c r="W13" i="4"/>
  <c r="W123" i="4"/>
  <c r="W158" i="4"/>
  <c r="W117" i="4"/>
  <c r="W115" i="4"/>
  <c r="W165" i="4"/>
  <c r="W174" i="4"/>
  <c r="W30" i="4"/>
  <c r="W151" i="4"/>
  <c r="W7" i="4"/>
  <c r="W172" i="4"/>
  <c r="W154" i="4"/>
  <c r="W134" i="4"/>
  <c r="W155" i="4"/>
  <c r="W148" i="4"/>
  <c r="W149" i="4"/>
  <c r="I14" i="4"/>
  <c r="I22" i="4"/>
  <c r="I48" i="4"/>
  <c r="I34" i="4"/>
  <c r="I33" i="4"/>
  <c r="I124" i="4"/>
  <c r="I18" i="4"/>
  <c r="I71" i="4"/>
  <c r="I178" i="4"/>
  <c r="I35" i="4"/>
  <c r="I181" i="4"/>
  <c r="I90" i="4"/>
  <c r="I77" i="4"/>
  <c r="I55" i="4"/>
  <c r="I39" i="4"/>
  <c r="I26" i="4"/>
  <c r="I9" i="4"/>
  <c r="I93" i="4"/>
  <c r="I133" i="4"/>
  <c r="I100" i="4"/>
  <c r="I58" i="4"/>
  <c r="I2" i="4"/>
  <c r="I91" i="4"/>
  <c r="I8" i="4"/>
  <c r="I99" i="4"/>
  <c r="I107" i="4"/>
  <c r="I5" i="4"/>
  <c r="I177" i="4"/>
  <c r="I92" i="4"/>
  <c r="I96" i="4"/>
  <c r="I15" i="4"/>
  <c r="I120" i="4"/>
  <c r="I179" i="4"/>
  <c r="I43" i="4"/>
  <c r="I59" i="4"/>
  <c r="I144" i="4"/>
  <c r="I140" i="4"/>
  <c r="I82" i="4"/>
  <c r="I130" i="4"/>
  <c r="I73" i="4"/>
  <c r="I180" i="4"/>
  <c r="I182" i="4"/>
  <c r="I75" i="4"/>
  <c r="I79" i="4"/>
  <c r="I161" i="4"/>
  <c r="I110" i="4"/>
  <c r="I170" i="4"/>
  <c r="I164" i="4"/>
  <c r="I112" i="4"/>
  <c r="I56" i="4"/>
  <c r="I122" i="4"/>
  <c r="I87" i="4"/>
  <c r="I45" i="4"/>
  <c r="I160" i="4"/>
  <c r="I105" i="4"/>
  <c r="I89" i="4"/>
  <c r="I88" i="4"/>
  <c r="I150" i="4"/>
  <c r="I126" i="4"/>
  <c r="I186" i="4"/>
  <c r="I52" i="4"/>
  <c r="I32" i="4"/>
  <c r="I21" i="4"/>
  <c r="I29" i="4"/>
  <c r="I24" i="4"/>
  <c r="I27" i="4"/>
  <c r="I53" i="4"/>
  <c r="I132" i="4"/>
  <c r="I176" i="4"/>
  <c r="I11" i="4"/>
  <c r="I166" i="4"/>
  <c r="I137" i="4"/>
  <c r="I41" i="4"/>
  <c r="I147" i="4"/>
  <c r="I128" i="4"/>
  <c r="I47" i="4"/>
  <c r="I157" i="4"/>
  <c r="I121" i="4"/>
  <c r="I145" i="4"/>
  <c r="I70" i="4"/>
  <c r="I61" i="4"/>
  <c r="I37" i="4"/>
  <c r="I51" i="4"/>
  <c r="I66" i="4"/>
  <c r="I106" i="4"/>
  <c r="I152" i="4"/>
  <c r="I138" i="4"/>
  <c r="I141" i="4"/>
  <c r="I142" i="4"/>
  <c r="I19" i="4"/>
  <c r="I78" i="4"/>
  <c r="I20" i="4"/>
  <c r="I156" i="4"/>
  <c r="I17" i="4"/>
  <c r="I84" i="4"/>
  <c r="I76" i="4"/>
  <c r="I125" i="4"/>
  <c r="I85" i="4"/>
  <c r="I81" i="4"/>
  <c r="I86" i="4"/>
  <c r="I187" i="4"/>
  <c r="I74" i="4"/>
  <c r="I131" i="4"/>
  <c r="I44" i="4"/>
  <c r="I175" i="4"/>
  <c r="I173" i="4"/>
  <c r="I31" i="4"/>
  <c r="I46" i="4"/>
  <c r="I119" i="4"/>
  <c r="I129" i="4"/>
  <c r="I184" i="4"/>
  <c r="I113" i="4"/>
  <c r="I63" i="4"/>
  <c r="I136" i="4"/>
  <c r="I23" i="4"/>
  <c r="I62" i="4"/>
  <c r="I109" i="4"/>
  <c r="I50" i="4"/>
  <c r="I139" i="4"/>
  <c r="I167" i="4"/>
  <c r="I28" i="4"/>
  <c r="I10" i="4"/>
  <c r="I3" i="4"/>
  <c r="I111" i="4"/>
  <c r="I127" i="4"/>
  <c r="I38" i="4"/>
  <c r="I54" i="4"/>
  <c r="I67" i="4"/>
  <c r="I103" i="4"/>
  <c r="I60" i="4"/>
  <c r="I98" i="4"/>
  <c r="I4" i="4"/>
  <c r="I97" i="4"/>
  <c r="I168" i="4"/>
  <c r="I42" i="4"/>
  <c r="I68" i="4"/>
  <c r="I101" i="4"/>
  <c r="I83" i="4"/>
  <c r="I69" i="4"/>
  <c r="I64" i="4"/>
  <c r="I12" i="4"/>
  <c r="I104" i="4"/>
  <c r="I102" i="4"/>
  <c r="I16" i="4"/>
  <c r="I80" i="4"/>
  <c r="I49" i="4"/>
  <c r="I57" i="4"/>
  <c r="I146" i="4"/>
  <c r="I6" i="4"/>
  <c r="I163" i="4"/>
  <c r="I36" i="4"/>
  <c r="I185" i="4"/>
  <c r="I143" i="4"/>
  <c r="I108" i="4"/>
  <c r="I65" i="4"/>
  <c r="I95" i="4"/>
  <c r="I153" i="4"/>
  <c r="I183" i="4"/>
  <c r="I171" i="4"/>
  <c r="I135" i="4"/>
  <c r="I40" i="4"/>
  <c r="I116" i="4"/>
  <c r="I159" i="4"/>
  <c r="I25" i="4"/>
  <c r="I72" i="4"/>
  <c r="I114" i="4"/>
  <c r="I162" i="4"/>
  <c r="I169" i="4"/>
  <c r="I118" i="4"/>
  <c r="I94" i="4"/>
  <c r="I13" i="4"/>
  <c r="I123" i="4"/>
  <c r="I158" i="4"/>
  <c r="I117" i="4"/>
  <c r="I115" i="4"/>
  <c r="I165" i="4"/>
  <c r="I174" i="4"/>
  <c r="I30" i="4"/>
  <c r="I151" i="4"/>
  <c r="I7" i="4"/>
  <c r="I172" i="4"/>
  <c r="I154" i="4"/>
  <c r="I134" i="4"/>
  <c r="I155" i="4"/>
  <c r="I148" i="4"/>
  <c r="I149" i="4"/>
  <c r="J14" i="4"/>
  <c r="F14" i="4" s="1"/>
  <c r="J22" i="4"/>
  <c r="F22" i="4" s="1"/>
  <c r="J48" i="4"/>
  <c r="F48" i="4" s="1"/>
  <c r="J34" i="4"/>
  <c r="F34" i="4" s="1"/>
  <c r="J33" i="4"/>
  <c r="F33" i="4" s="1"/>
  <c r="J124" i="4"/>
  <c r="F124" i="4" s="1"/>
  <c r="J18" i="4"/>
  <c r="F18" i="4" s="1"/>
  <c r="J71" i="4"/>
  <c r="F71" i="4" s="1"/>
  <c r="J178" i="4"/>
  <c r="F178" i="4" s="1"/>
  <c r="J35" i="4"/>
  <c r="F35" i="4" s="1"/>
  <c r="J181" i="4"/>
  <c r="F181" i="4" s="1"/>
  <c r="J90" i="4"/>
  <c r="F90" i="4" s="1"/>
  <c r="J77" i="4"/>
  <c r="F77" i="4" s="1"/>
  <c r="J55" i="4"/>
  <c r="F55" i="4" s="1"/>
  <c r="J39" i="4"/>
  <c r="F39" i="4" s="1"/>
  <c r="J26" i="4"/>
  <c r="F26" i="4" s="1"/>
  <c r="J9" i="4"/>
  <c r="F9" i="4" s="1"/>
  <c r="J93" i="4"/>
  <c r="F93" i="4" s="1"/>
  <c r="J133" i="4"/>
  <c r="F133" i="4" s="1"/>
  <c r="J100" i="4"/>
  <c r="F100" i="4" s="1"/>
  <c r="J58" i="4"/>
  <c r="F58" i="4" s="1"/>
  <c r="J2" i="4"/>
  <c r="J91" i="4"/>
  <c r="F91" i="4" s="1"/>
  <c r="J8" i="4"/>
  <c r="F8" i="4" s="1"/>
  <c r="J99" i="4"/>
  <c r="F99" i="4" s="1"/>
  <c r="J107" i="4"/>
  <c r="F107" i="4" s="1"/>
  <c r="J5" i="4"/>
  <c r="F5" i="4" s="1"/>
  <c r="J177" i="4"/>
  <c r="F177" i="4" s="1"/>
  <c r="J92" i="4"/>
  <c r="F92" i="4" s="1"/>
  <c r="J96" i="4"/>
  <c r="F96" i="4" s="1"/>
  <c r="J15" i="4"/>
  <c r="F15" i="4" s="1"/>
  <c r="J120" i="4"/>
  <c r="F120" i="4" s="1"/>
  <c r="J179" i="4"/>
  <c r="F179" i="4" s="1"/>
  <c r="J43" i="4"/>
  <c r="F43" i="4" s="1"/>
  <c r="J59" i="4"/>
  <c r="F59" i="4" s="1"/>
  <c r="J144" i="4"/>
  <c r="F144" i="4" s="1"/>
  <c r="J140" i="4"/>
  <c r="F140" i="4" s="1"/>
  <c r="J82" i="4"/>
  <c r="F82" i="4" s="1"/>
  <c r="J130" i="4"/>
  <c r="F130" i="4" s="1"/>
  <c r="J73" i="4"/>
  <c r="F73" i="4" s="1"/>
  <c r="J180" i="4"/>
  <c r="F180" i="4" s="1"/>
  <c r="J182" i="4"/>
  <c r="F182" i="4" s="1"/>
  <c r="J75" i="4"/>
  <c r="F75" i="4" s="1"/>
  <c r="J79" i="4"/>
  <c r="F79" i="4" s="1"/>
  <c r="J161" i="4"/>
  <c r="F161" i="4" s="1"/>
  <c r="J110" i="4"/>
  <c r="F110" i="4" s="1"/>
  <c r="J170" i="4"/>
  <c r="F170" i="4" s="1"/>
  <c r="J164" i="4"/>
  <c r="F164" i="4" s="1"/>
  <c r="J112" i="4"/>
  <c r="F112" i="4" s="1"/>
  <c r="J56" i="4"/>
  <c r="F56" i="4" s="1"/>
  <c r="J122" i="4"/>
  <c r="F122" i="4" s="1"/>
  <c r="J87" i="4"/>
  <c r="F87" i="4" s="1"/>
  <c r="J45" i="4"/>
  <c r="F45" i="4" s="1"/>
  <c r="J160" i="4"/>
  <c r="F160" i="4" s="1"/>
  <c r="J105" i="4"/>
  <c r="F105" i="4" s="1"/>
  <c r="J89" i="4"/>
  <c r="F89" i="4" s="1"/>
  <c r="J88" i="4"/>
  <c r="F88" i="4" s="1"/>
  <c r="J150" i="4"/>
  <c r="F150" i="4" s="1"/>
  <c r="J126" i="4"/>
  <c r="F126" i="4" s="1"/>
  <c r="J186" i="4"/>
  <c r="F186" i="4" s="1"/>
  <c r="J52" i="4"/>
  <c r="F52" i="4" s="1"/>
  <c r="J32" i="4"/>
  <c r="F32" i="4" s="1"/>
  <c r="J21" i="4"/>
  <c r="F21" i="4" s="1"/>
  <c r="J29" i="4"/>
  <c r="F29" i="4" s="1"/>
  <c r="J24" i="4"/>
  <c r="F24" i="4" s="1"/>
  <c r="J27" i="4"/>
  <c r="F27" i="4" s="1"/>
  <c r="J53" i="4"/>
  <c r="F53" i="4" s="1"/>
  <c r="J132" i="4"/>
  <c r="F132" i="4" s="1"/>
  <c r="J176" i="4"/>
  <c r="F176" i="4" s="1"/>
  <c r="J11" i="4"/>
  <c r="F11" i="4" s="1"/>
  <c r="J166" i="4"/>
  <c r="F166" i="4" s="1"/>
  <c r="J137" i="4"/>
  <c r="F137" i="4" s="1"/>
  <c r="J41" i="4"/>
  <c r="F41" i="4" s="1"/>
  <c r="J147" i="4"/>
  <c r="F147" i="4" s="1"/>
  <c r="J128" i="4"/>
  <c r="F128" i="4" s="1"/>
  <c r="J47" i="4"/>
  <c r="F47" i="4" s="1"/>
  <c r="J157" i="4"/>
  <c r="F157" i="4" s="1"/>
  <c r="J121" i="4"/>
  <c r="F121" i="4" s="1"/>
  <c r="J145" i="4"/>
  <c r="F145" i="4" s="1"/>
  <c r="J70" i="4"/>
  <c r="F70" i="4" s="1"/>
  <c r="J61" i="4"/>
  <c r="F61" i="4" s="1"/>
  <c r="J37" i="4"/>
  <c r="F37" i="4" s="1"/>
  <c r="J51" i="4"/>
  <c r="F51" i="4" s="1"/>
  <c r="J66" i="4"/>
  <c r="F66" i="4" s="1"/>
  <c r="J106" i="4"/>
  <c r="F106" i="4" s="1"/>
  <c r="J152" i="4"/>
  <c r="F152" i="4" s="1"/>
  <c r="J138" i="4"/>
  <c r="F138" i="4" s="1"/>
  <c r="J141" i="4"/>
  <c r="F141" i="4" s="1"/>
  <c r="J142" i="4"/>
  <c r="F142" i="4" s="1"/>
  <c r="J19" i="4"/>
  <c r="F19" i="4" s="1"/>
  <c r="J78" i="4"/>
  <c r="F78" i="4" s="1"/>
  <c r="J20" i="4"/>
  <c r="F20" i="4" s="1"/>
  <c r="J156" i="4"/>
  <c r="F156" i="4" s="1"/>
  <c r="J17" i="4"/>
  <c r="F17" i="4" s="1"/>
  <c r="J84" i="4"/>
  <c r="F84" i="4" s="1"/>
  <c r="J76" i="4"/>
  <c r="F76" i="4" s="1"/>
  <c r="J125" i="4"/>
  <c r="F125" i="4" s="1"/>
  <c r="J85" i="4"/>
  <c r="F85" i="4" s="1"/>
  <c r="J81" i="4"/>
  <c r="F81" i="4" s="1"/>
  <c r="J86" i="4"/>
  <c r="F86" i="4" s="1"/>
  <c r="J187" i="4"/>
  <c r="F187" i="4" s="1"/>
  <c r="J74" i="4"/>
  <c r="F74" i="4" s="1"/>
  <c r="J131" i="4"/>
  <c r="F131" i="4" s="1"/>
  <c r="J44" i="4"/>
  <c r="F44" i="4" s="1"/>
  <c r="J175" i="4"/>
  <c r="F175" i="4" s="1"/>
  <c r="J173" i="4"/>
  <c r="F173" i="4" s="1"/>
  <c r="J31" i="4"/>
  <c r="F31" i="4" s="1"/>
  <c r="J46" i="4"/>
  <c r="F46" i="4" s="1"/>
  <c r="J119" i="4"/>
  <c r="F119" i="4" s="1"/>
  <c r="J129" i="4"/>
  <c r="F129" i="4" s="1"/>
  <c r="J184" i="4"/>
  <c r="F184" i="4" s="1"/>
  <c r="J113" i="4"/>
  <c r="F113" i="4" s="1"/>
  <c r="J63" i="4"/>
  <c r="F63" i="4" s="1"/>
  <c r="J136" i="4"/>
  <c r="F136" i="4" s="1"/>
  <c r="J23" i="4"/>
  <c r="F23" i="4" s="1"/>
  <c r="J62" i="4"/>
  <c r="F62" i="4" s="1"/>
  <c r="J109" i="4"/>
  <c r="F109" i="4" s="1"/>
  <c r="J50" i="4"/>
  <c r="F50" i="4" s="1"/>
  <c r="J139" i="4"/>
  <c r="F139" i="4" s="1"/>
  <c r="J167" i="4"/>
  <c r="F167" i="4" s="1"/>
  <c r="J28" i="4"/>
  <c r="F28" i="4" s="1"/>
  <c r="J10" i="4"/>
  <c r="F10" i="4" s="1"/>
  <c r="J3" i="4"/>
  <c r="F3" i="4" s="1"/>
  <c r="J111" i="4"/>
  <c r="F111" i="4" s="1"/>
  <c r="J127" i="4"/>
  <c r="F127" i="4" s="1"/>
  <c r="J38" i="4"/>
  <c r="F38" i="4" s="1"/>
  <c r="J54" i="4"/>
  <c r="F54" i="4" s="1"/>
  <c r="J67" i="4"/>
  <c r="F67" i="4" s="1"/>
  <c r="J103" i="4"/>
  <c r="F103" i="4" s="1"/>
  <c r="J60" i="4"/>
  <c r="F60" i="4" s="1"/>
  <c r="J98" i="4"/>
  <c r="F98" i="4" s="1"/>
  <c r="J4" i="4"/>
  <c r="F4" i="4" s="1"/>
  <c r="J97" i="4"/>
  <c r="F97" i="4" s="1"/>
  <c r="J168" i="4"/>
  <c r="F168" i="4" s="1"/>
  <c r="J42" i="4"/>
  <c r="F42" i="4" s="1"/>
  <c r="J68" i="4"/>
  <c r="F68" i="4" s="1"/>
  <c r="J101" i="4"/>
  <c r="F101" i="4" s="1"/>
  <c r="J83" i="4"/>
  <c r="F83" i="4" s="1"/>
  <c r="J69" i="4"/>
  <c r="F69" i="4" s="1"/>
  <c r="J64" i="4"/>
  <c r="F64" i="4" s="1"/>
  <c r="J12" i="4"/>
  <c r="F12" i="4" s="1"/>
  <c r="J104" i="4"/>
  <c r="F104" i="4" s="1"/>
  <c r="J102" i="4"/>
  <c r="F102" i="4" s="1"/>
  <c r="J16" i="4"/>
  <c r="F16" i="4" s="1"/>
  <c r="J80" i="4"/>
  <c r="F80" i="4" s="1"/>
  <c r="J49" i="4"/>
  <c r="F49" i="4" s="1"/>
  <c r="J57" i="4"/>
  <c r="F57" i="4" s="1"/>
  <c r="J146" i="4"/>
  <c r="F146" i="4" s="1"/>
  <c r="J6" i="4"/>
  <c r="F6" i="4" s="1"/>
  <c r="J163" i="4"/>
  <c r="F163" i="4" s="1"/>
  <c r="J36" i="4"/>
  <c r="F36" i="4" s="1"/>
  <c r="J185" i="4"/>
  <c r="F185" i="4" s="1"/>
  <c r="J143" i="4"/>
  <c r="F143" i="4" s="1"/>
  <c r="J108" i="4"/>
  <c r="F108" i="4" s="1"/>
  <c r="J65" i="4"/>
  <c r="F65" i="4" s="1"/>
  <c r="J95" i="4"/>
  <c r="F95" i="4" s="1"/>
  <c r="J153" i="4"/>
  <c r="F153" i="4" s="1"/>
  <c r="J183" i="4"/>
  <c r="F183" i="4" s="1"/>
  <c r="J171" i="4"/>
  <c r="F171" i="4" s="1"/>
  <c r="J135" i="4"/>
  <c r="F135" i="4" s="1"/>
  <c r="J40" i="4"/>
  <c r="F40" i="4" s="1"/>
  <c r="J116" i="4"/>
  <c r="F116" i="4" s="1"/>
  <c r="J159" i="4"/>
  <c r="F159" i="4" s="1"/>
  <c r="J25" i="4"/>
  <c r="F25" i="4" s="1"/>
  <c r="J72" i="4"/>
  <c r="F72" i="4" s="1"/>
  <c r="J114" i="4"/>
  <c r="F114" i="4" s="1"/>
  <c r="J162" i="4"/>
  <c r="F162" i="4" s="1"/>
  <c r="J169" i="4"/>
  <c r="F169" i="4" s="1"/>
  <c r="J118" i="4"/>
  <c r="F118" i="4" s="1"/>
  <c r="J94" i="4"/>
  <c r="F94" i="4" s="1"/>
  <c r="J13" i="4"/>
  <c r="F13" i="4" s="1"/>
  <c r="J123" i="4"/>
  <c r="F123" i="4" s="1"/>
  <c r="J158" i="4"/>
  <c r="F158" i="4" s="1"/>
  <c r="J117" i="4"/>
  <c r="F117" i="4" s="1"/>
  <c r="J115" i="4"/>
  <c r="F115" i="4" s="1"/>
  <c r="J165" i="4"/>
  <c r="F165" i="4" s="1"/>
  <c r="J174" i="4"/>
  <c r="F174" i="4" s="1"/>
  <c r="J30" i="4"/>
  <c r="F30" i="4" s="1"/>
  <c r="J151" i="4"/>
  <c r="F151" i="4" s="1"/>
  <c r="J7" i="4"/>
  <c r="F7" i="4" s="1"/>
  <c r="J172" i="4"/>
  <c r="F172" i="4" s="1"/>
  <c r="J154" i="4"/>
  <c r="F154" i="4" s="1"/>
  <c r="J134" i="4"/>
  <c r="F134" i="4" s="1"/>
  <c r="J155" i="4"/>
  <c r="F155" i="4" s="1"/>
  <c r="J148" i="4"/>
  <c r="F148" i="4" s="1"/>
  <c r="J149" i="4"/>
  <c r="F149" i="4" s="1"/>
  <c r="H14" i="4"/>
  <c r="H22" i="4"/>
  <c r="H48" i="4"/>
  <c r="H33" i="4"/>
  <c r="H124" i="4"/>
  <c r="H18" i="4"/>
  <c r="H71" i="4"/>
  <c r="H178" i="4"/>
  <c r="H35" i="4"/>
  <c r="H181" i="4"/>
  <c r="H77" i="4"/>
  <c r="H55" i="4"/>
  <c r="H39" i="4"/>
  <c r="H26" i="4"/>
  <c r="H9" i="4"/>
  <c r="H93" i="4"/>
  <c r="H133" i="4"/>
  <c r="H58" i="4"/>
  <c r="H2" i="4"/>
  <c r="H91" i="4"/>
  <c r="H8" i="4"/>
  <c r="H99" i="4"/>
  <c r="H107" i="4"/>
  <c r="H5" i="4"/>
  <c r="H92" i="4"/>
  <c r="H96" i="4"/>
  <c r="H15" i="4"/>
  <c r="H120" i="4"/>
  <c r="H179" i="4"/>
  <c r="H43" i="4"/>
  <c r="H59" i="4"/>
  <c r="H140" i="4"/>
  <c r="H82" i="4"/>
  <c r="H130" i="4"/>
  <c r="H73" i="4"/>
  <c r="H180" i="4"/>
  <c r="H182" i="4"/>
  <c r="H75" i="4"/>
  <c r="H161" i="4"/>
  <c r="H110" i="4"/>
  <c r="H170" i="4"/>
  <c r="H164" i="4"/>
  <c r="H112" i="4"/>
  <c r="H56" i="4"/>
  <c r="H122" i="4"/>
  <c r="H45" i="4"/>
  <c r="H160" i="4"/>
  <c r="H105" i="4"/>
  <c r="H89" i="4"/>
  <c r="H88" i="4"/>
  <c r="H150" i="4"/>
  <c r="H126" i="4"/>
  <c r="H52" i="4"/>
  <c r="H32" i="4"/>
  <c r="H21" i="4"/>
  <c r="H29" i="4"/>
  <c r="H24" i="4"/>
  <c r="H27" i="4"/>
  <c r="H53" i="4"/>
  <c r="H176" i="4"/>
  <c r="H11" i="4"/>
  <c r="H166" i="4"/>
  <c r="H137" i="4"/>
  <c r="H41" i="4"/>
  <c r="H147" i="4"/>
  <c r="H128" i="4"/>
  <c r="H157" i="4"/>
  <c r="H121" i="4"/>
  <c r="H145" i="4"/>
  <c r="H70" i="4"/>
  <c r="H61" i="4"/>
  <c r="H37" i="4"/>
  <c r="H51" i="4"/>
  <c r="H106" i="4"/>
  <c r="H152" i="4"/>
  <c r="H138" i="4"/>
  <c r="H141" i="4"/>
  <c r="H142" i="4"/>
  <c r="H19" i="4"/>
  <c r="H78" i="4"/>
  <c r="H156" i="4"/>
  <c r="H17" i="4"/>
  <c r="H84" i="4"/>
  <c r="H76" i="4"/>
  <c r="H125" i="4"/>
  <c r="H85" i="4"/>
  <c r="H81" i="4"/>
  <c r="H187" i="4"/>
  <c r="H74" i="4"/>
  <c r="H131" i="4"/>
  <c r="H44" i="4"/>
  <c r="H175" i="4"/>
  <c r="H173" i="4"/>
  <c r="H31" i="4"/>
  <c r="H119" i="4"/>
  <c r="H129" i="4"/>
  <c r="H184" i="4"/>
  <c r="H113" i="4"/>
  <c r="H63" i="4"/>
  <c r="H136" i="4"/>
  <c r="H23" i="4"/>
  <c r="H109" i="4"/>
  <c r="H50" i="4"/>
  <c r="H139" i="4"/>
  <c r="H167" i="4"/>
  <c r="H28" i="4"/>
  <c r="H10" i="4"/>
  <c r="H3" i="4"/>
  <c r="H127" i="4"/>
  <c r="H38" i="4"/>
  <c r="H54" i="4"/>
  <c r="H67" i="4"/>
  <c r="H103" i="4"/>
  <c r="H60" i="4"/>
  <c r="H98" i="4"/>
  <c r="H97" i="4"/>
  <c r="H168" i="4"/>
  <c r="H42" i="4"/>
  <c r="H68" i="4"/>
  <c r="H101" i="4"/>
  <c r="H83" i="4"/>
  <c r="H69" i="4"/>
  <c r="H12" i="4"/>
  <c r="H104" i="4"/>
  <c r="H102" i="4"/>
  <c r="H16" i="4"/>
  <c r="H80" i="4"/>
  <c r="H49" i="4"/>
  <c r="H57" i="4"/>
  <c r="H6" i="4"/>
  <c r="H163" i="4"/>
  <c r="H36" i="4"/>
  <c r="H185" i="4"/>
  <c r="H143" i="4"/>
  <c r="H108" i="4"/>
  <c r="H65" i="4"/>
  <c r="H153" i="4"/>
  <c r="H183" i="4"/>
  <c r="H171" i="4"/>
  <c r="H135" i="4"/>
  <c r="H40" i="4"/>
  <c r="H116" i="4"/>
  <c r="H159" i="4"/>
  <c r="H72" i="4"/>
  <c r="H114" i="4"/>
  <c r="H162" i="4"/>
  <c r="H169" i="4"/>
  <c r="H118" i="4"/>
  <c r="H94" i="4"/>
  <c r="H13" i="4"/>
  <c r="H158" i="4"/>
  <c r="H117" i="4"/>
  <c r="H115" i="4"/>
  <c r="H165" i="4"/>
  <c r="H174" i="4"/>
  <c r="H30" i="4"/>
  <c r="H151" i="4"/>
  <c r="H172" i="4"/>
  <c r="H154" i="4"/>
  <c r="H134" i="4"/>
  <c r="H155" i="4"/>
  <c r="H148" i="4"/>
  <c r="H149" i="4"/>
  <c r="G14" i="4"/>
  <c r="G48" i="4"/>
  <c r="G34" i="4"/>
  <c r="G33" i="4"/>
  <c r="G124" i="4"/>
  <c r="G18" i="4"/>
  <c r="G71" i="4"/>
  <c r="G178" i="4"/>
  <c r="G181" i="4"/>
  <c r="G90" i="4"/>
  <c r="G77" i="4"/>
  <c r="G55" i="4"/>
  <c r="G39" i="4"/>
  <c r="G26" i="4"/>
  <c r="G9" i="4"/>
  <c r="G133" i="4"/>
  <c r="G100" i="4"/>
  <c r="G58" i="4"/>
  <c r="G2" i="4"/>
  <c r="G91" i="4"/>
  <c r="G8" i="4"/>
  <c r="G99" i="4"/>
  <c r="G5" i="4"/>
  <c r="G177" i="4"/>
  <c r="G92" i="4"/>
  <c r="G96" i="4"/>
  <c r="G15" i="4"/>
  <c r="G120" i="4"/>
  <c r="G179" i="4"/>
  <c r="G59" i="4"/>
  <c r="G144" i="4"/>
  <c r="G140" i="4"/>
  <c r="G82" i="4"/>
  <c r="G130" i="4"/>
  <c r="G73" i="4"/>
  <c r="G180" i="4"/>
  <c r="G75" i="4"/>
  <c r="G79" i="4"/>
  <c r="G161" i="4"/>
  <c r="G110" i="4"/>
  <c r="G170" i="4"/>
  <c r="G164" i="4"/>
  <c r="G112" i="4"/>
  <c r="G122" i="4"/>
  <c r="G87" i="4"/>
  <c r="G45" i="4"/>
  <c r="G160" i="4"/>
  <c r="G105" i="4"/>
  <c r="G89" i="4"/>
  <c r="G88" i="4"/>
  <c r="G126" i="4"/>
  <c r="G186" i="4"/>
  <c r="G52" i="4"/>
  <c r="G32" i="4"/>
  <c r="G21" i="4"/>
  <c r="G29" i="4"/>
  <c r="G24" i="4"/>
  <c r="G53" i="4"/>
  <c r="G176" i="4"/>
  <c r="G11" i="4"/>
  <c r="G166" i="4"/>
  <c r="G137" i="4"/>
  <c r="G41" i="4"/>
  <c r="G128" i="4"/>
  <c r="G47" i="4"/>
  <c r="G157" i="4"/>
  <c r="G121" i="4"/>
  <c r="G145" i="4"/>
  <c r="G70" i="4"/>
  <c r="G61" i="4"/>
  <c r="G51" i="4"/>
  <c r="G106" i="4"/>
  <c r="G152" i="4"/>
  <c r="G138" i="4"/>
  <c r="G141" i="4"/>
  <c r="G142" i="4"/>
  <c r="G19" i="4"/>
  <c r="G78" i="4"/>
  <c r="G20" i="4"/>
  <c r="G156" i="4"/>
  <c r="G17" i="4"/>
  <c r="G84" i="4"/>
  <c r="G76" i="4"/>
  <c r="G125" i="4"/>
  <c r="G85" i="4"/>
  <c r="G81" i="4"/>
  <c r="G86" i="4"/>
  <c r="G187" i="4"/>
  <c r="G74" i="4"/>
  <c r="G131" i="4"/>
  <c r="G44" i="4"/>
  <c r="G175" i="4"/>
  <c r="G173" i="4"/>
  <c r="G31" i="4"/>
  <c r="G46" i="4"/>
  <c r="G119" i="4"/>
  <c r="G129" i="4"/>
  <c r="G184" i="4"/>
  <c r="G113" i="4"/>
  <c r="G63" i="4"/>
  <c r="G136" i="4"/>
  <c r="G23" i="4"/>
  <c r="G62" i="4"/>
  <c r="G109" i="4"/>
  <c r="G50" i="4"/>
  <c r="G139" i="4"/>
  <c r="G167" i="4"/>
  <c r="G28" i="4"/>
  <c r="G10" i="4"/>
  <c r="G3" i="4"/>
  <c r="G111" i="4"/>
  <c r="G127" i="4"/>
  <c r="G38" i="4"/>
  <c r="G54" i="4"/>
  <c r="G67" i="4"/>
  <c r="G103" i="4"/>
  <c r="G60" i="4"/>
  <c r="G98" i="4"/>
  <c r="G4" i="4"/>
  <c r="G97" i="4"/>
  <c r="G168" i="4"/>
  <c r="G42" i="4"/>
  <c r="G68" i="4"/>
  <c r="G101" i="4"/>
  <c r="G83" i="4"/>
  <c r="G69" i="4"/>
  <c r="G64" i="4"/>
  <c r="G12" i="4"/>
  <c r="G104" i="4"/>
  <c r="G102" i="4"/>
  <c r="G16" i="4"/>
  <c r="G80" i="4"/>
  <c r="G49" i="4"/>
  <c r="G57" i="4"/>
  <c r="G146" i="4"/>
  <c r="G6" i="4"/>
  <c r="G163" i="4"/>
  <c r="G36" i="4"/>
  <c r="G185" i="4"/>
  <c r="G143" i="4"/>
  <c r="G108" i="4"/>
  <c r="G65" i="4"/>
  <c r="G95" i="4"/>
  <c r="G153" i="4"/>
  <c r="G183" i="4"/>
  <c r="G171" i="4"/>
  <c r="G135" i="4"/>
  <c r="G40" i="4"/>
  <c r="G116" i="4"/>
  <c r="G159" i="4"/>
  <c r="G25" i="4"/>
  <c r="G72" i="4"/>
  <c r="G114" i="4"/>
  <c r="G162" i="4"/>
  <c r="G169" i="4"/>
  <c r="G118" i="4"/>
  <c r="G94" i="4"/>
  <c r="G13" i="4"/>
  <c r="G123" i="4"/>
  <c r="G158" i="4"/>
  <c r="G117" i="4"/>
  <c r="G115" i="4"/>
  <c r="G165" i="4"/>
  <c r="G174" i="4"/>
  <c r="G30" i="4"/>
  <c r="G151" i="4"/>
  <c r="G7" i="4"/>
  <c r="G172" i="4"/>
  <c r="G154" i="4"/>
  <c r="G134" i="4"/>
  <c r="G155" i="4"/>
  <c r="G148" i="4"/>
  <c r="G149" i="4"/>
  <c r="C6" i="6" l="1"/>
  <c r="C4" i="6"/>
  <c r="C5" i="6"/>
  <c r="F2" i="4"/>
  <c r="U9" i="6"/>
  <c r="W9" i="6" s="1"/>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<sst xmlns="http://schemas.openxmlformats.org/spreadsheetml/2006/main" count="2889" uniqueCount="520">
  <si>
    <t>SUNNY ACRES NURSING HOME</t>
  </si>
  <si>
    <t>BRUSHY CREEK POST ACUTE</t>
  </si>
  <si>
    <t>CHERAW HEALTHCARE</t>
  </si>
  <si>
    <t>HEARTLAND OF COLUMBIA REHAB AND NURSING CENTER</t>
  </si>
  <si>
    <t>FAITH HEALTHCARE CENTER</t>
  </si>
  <si>
    <t>ELLEN SAGAR NURSING CENTER</t>
  </si>
  <si>
    <t>PRUITTHEALTH- COLUMBIA</t>
  </si>
  <si>
    <t>CARLYLE SENIOR CARE OF AIKEN</t>
  </si>
  <si>
    <t>LINLEY PARK POST ACUTE</t>
  </si>
  <si>
    <t>WHITE OAK MANOR - LANCASTER</t>
  </si>
  <si>
    <t>FLEETWOOD POST-ACUTE</t>
  </si>
  <si>
    <t>WHITE OAK MANOR - SPARTANBURG</t>
  </si>
  <si>
    <t>MOUNTAINVIEW NURSING HOME</t>
  </si>
  <si>
    <t>MAGNOLIA MANOR - INMAN</t>
  </si>
  <si>
    <t>J F HAWKINS NURSING HOME</t>
  </si>
  <si>
    <t>GREENVILLE POST ACUTE</t>
  </si>
  <si>
    <t>CONDOR HEALTH ANDERSON</t>
  </si>
  <si>
    <t>BLUE RIDGE IN GEORGETOWN</t>
  </si>
  <si>
    <t>NHC HEALTHCARE -  ANDERSON</t>
  </si>
  <si>
    <t>PRUITTHEALTH- WALTERBORO</t>
  </si>
  <si>
    <t>NHC HEALTHCARE - LAURENS</t>
  </si>
  <si>
    <t>JOLLEY ACRES HEALTHCARE CENTER</t>
  </si>
  <si>
    <t>ABBEVILLE NURSING HOME, INC.</t>
  </si>
  <si>
    <t>MUSC HEALTH CHESTER NURSING CENTER</t>
  </si>
  <si>
    <t>BLUE RIDGE IN BROOKVIEW HOUSE, LLC</t>
  </si>
  <si>
    <t>NHC HEALTHCARE - GREENWOOD</t>
  </si>
  <si>
    <t>OAKHAVEN NURSING CENTER</t>
  </si>
  <si>
    <t>BAYVIEW MANOR</t>
  </si>
  <si>
    <t>WHITE OAK MANOR - COLUMBIA</t>
  </si>
  <si>
    <t>MYRTLE BEACH MANOR</t>
  </si>
  <si>
    <t>NHC HEALTHCARE - CLINTON</t>
  </si>
  <si>
    <t>C M TUCKER JR NURSING CARE</t>
  </si>
  <si>
    <t>PRISMA HEALTH-LILA DOYLE</t>
  </si>
  <si>
    <t>WHITE OAK MANOR - NEWBERRY</t>
  </si>
  <si>
    <t>HEALTHCARE CENTER OF WESLEY COMMONS</t>
  </si>
  <si>
    <t>KERSHAWHEALTH KARESH LONG TERM CARE</t>
  </si>
  <si>
    <t>SALUDA NURSING CENTER</t>
  </si>
  <si>
    <t>RIVERSIDE HEALTH AND REHAB</t>
  </si>
  <si>
    <t>MANNA REHABILITATION AND HEALTHCARE CENTER</t>
  </si>
  <si>
    <t>PRUITTHEALTH- ORANGEBURG</t>
  </si>
  <si>
    <t>LORIS REHAB AND NURSING CENTER, LLC</t>
  </si>
  <si>
    <t>WHITE OAK MANOR - ROCK HILL</t>
  </si>
  <si>
    <t>WHITE OAK MANOR - YORK</t>
  </si>
  <si>
    <t>MAGNOLIA MANOR - GREENVILLE</t>
  </si>
  <si>
    <t>MAGNOLIA MANOR - SPARTANBURG</t>
  </si>
  <si>
    <t>PEACHTREE CENTRE</t>
  </si>
  <si>
    <t>VALLEY FALLS TERRACE</t>
  </si>
  <si>
    <t>THE HERITAGE AT LOWMAN REHAB AND HEALTHCARE</t>
  </si>
  <si>
    <t>POINSETT REHABILITATION AND HEALTHCARE CENTER</t>
  </si>
  <si>
    <t>JOHN EDWARD HARTER NURSING CENTER</t>
  </si>
  <si>
    <t>PRUITTHEALTH- BAMBERG</t>
  </si>
  <si>
    <t>MILLENNIUM POST ACUTE REHABILITATION</t>
  </si>
  <si>
    <t>HEARTLAND HEALTH CARE CENTER - GREENVILLE EAST</t>
  </si>
  <si>
    <t>SUMTER EAST HEALTH &amp; REHABILITATION CENTER</t>
  </si>
  <si>
    <t>NHC HEALTHCARE - SUMTER</t>
  </si>
  <si>
    <t>MOUNT PLEASANT MANOR</t>
  </si>
  <si>
    <t>MORRELL NURSING CENTER</t>
  </si>
  <si>
    <t>SIMPSONVILLE REHABILITATION AND HEALTHCARE CENTER,</t>
  </si>
  <si>
    <t>PRUITTHEALTH- DILLON</t>
  </si>
  <si>
    <t>WINDSOR MANOR</t>
  </si>
  <si>
    <t>HONORAGE NURSING CENTER</t>
  </si>
  <si>
    <t>EDISTO POST ACUTE</t>
  </si>
  <si>
    <t>CARLYLE SENIOR CARE OF KINGSTREE</t>
  </si>
  <si>
    <t>DUNDEE MANOR, LLC</t>
  </si>
  <si>
    <t>COMMANDER NURSING CENTER</t>
  </si>
  <si>
    <t>CONWAY MANOR</t>
  </si>
  <si>
    <t>INMAN HEALTHCARE</t>
  </si>
  <si>
    <t>PRUITTHEALTH- ROCK HILL</t>
  </si>
  <si>
    <t>WHITE OAK MANOR - CHARLESTON</t>
  </si>
  <si>
    <t>BRIAN CENTER NURSING CARE - ST ANDREWS</t>
  </si>
  <si>
    <t>THE METHODIST OAKS</t>
  </si>
  <si>
    <t>RIDGELAND NURSING CENTER INC</t>
  </si>
  <si>
    <t>GREER POST-ACUTE</t>
  </si>
  <si>
    <t>SENECA HEALTH &amp; REHABILITATION CENTER</t>
  </si>
  <si>
    <t>PRUITTHEALTH- MONCKS CORNER</t>
  </si>
  <si>
    <t>HEARTLAND HEALTH CARE CENTER - UNION</t>
  </si>
  <si>
    <t>ST GEORGE HEALTHCARE CENTER</t>
  </si>
  <si>
    <t>PRUITTHEALTH- AIKEN</t>
  </si>
  <si>
    <t>SANDPIPER POST ACUTE</t>
  </si>
  <si>
    <t>LIFE CARE CENTER OF HILTON HEAD</t>
  </si>
  <si>
    <t>LAKE CITY SCRANTON HEALTHCARE CENTER</t>
  </si>
  <si>
    <t>FRASER HEALTH CENTER</t>
  </si>
  <si>
    <t>HERITAGE HOME OF FLORENCE INC</t>
  </si>
  <si>
    <t>LANCASTER CONVALESCENT CENTER</t>
  </si>
  <si>
    <t>OAKBROOK HEALTH AND REHABILITATION CENTER</t>
  </si>
  <si>
    <t>SOUTHLAND HEALTH CARE CENTER</t>
  </si>
  <si>
    <t>RIDGEWAY MANOR HEALTHCARE CENTER</t>
  </si>
  <si>
    <t>ROCK HILL POST ACUTE CARE CENTER</t>
  </si>
  <si>
    <t>ROLLING GREEN VILLAGE</t>
  </si>
  <si>
    <t>CARLYLE SENIOR CARE OF FLORENCE</t>
  </si>
  <si>
    <t>MAGNOLIA MANOR - ROCK HILL</t>
  </si>
  <si>
    <t>CARLYLE SENIOR CARE OF FOUNTAIN INN</t>
  </si>
  <si>
    <t>SPRINGDALE HEALTHCARE CENTER</t>
  </si>
  <si>
    <t>CALHOUN CONVALESCENT CENTER</t>
  </si>
  <si>
    <t>MCCORMICK REHABILITATION AND HEALTHCARE CENTER</t>
  </si>
  <si>
    <t>MAGNOLIA MANOR - GREENWOOD</t>
  </si>
  <si>
    <t>PRUITTHEALTH- CONWAY AT CONWAY MEDICAL CENTER</t>
  </si>
  <si>
    <t>MCCOY MEMORIAL NURSING CENTER</t>
  </si>
  <si>
    <t>MAGNOLIA PLACE - SPARTANBURG</t>
  </si>
  <si>
    <t>MEDFORD NURSING CENTER</t>
  </si>
  <si>
    <t>WOODRUFF MANOR</t>
  </si>
  <si>
    <t>MAGNOLIA MANOR - COLUMBIA</t>
  </si>
  <si>
    <t>PRUITTHEALTH- RIDGEWAY</t>
  </si>
  <si>
    <t>HEARTLAND HEALTH AND REHABILITATION CARE CENTER-HA</t>
  </si>
  <si>
    <t>WHITE OAK ESTATES</t>
  </si>
  <si>
    <t>WESTMINSTER HEALTH &amp; REHAB CENTER</t>
  </si>
  <si>
    <t>EDGEFIELD POST-ACUTE</t>
  </si>
  <si>
    <t>HEARTLAND HEALTH CARE CENTER - GREENVILLE WEST</t>
  </si>
  <si>
    <t>PRINCE GEORGE HEALTHCARE CENTER</t>
  </si>
  <si>
    <t>PRUITTHEALTH- NORTH AUGUSTA</t>
  </si>
  <si>
    <t>WILLISTON HEALTHCARE AND REHAB LLC</t>
  </si>
  <si>
    <t>POWDERSVILLE POST-ACUTE</t>
  </si>
  <si>
    <t>LAKE MARION NURSING FACILITY</t>
  </si>
  <si>
    <t>RICHARD M CAMPBELL VETERANS NURSING HOME</t>
  </si>
  <si>
    <t>CHESTERFIELD CONVALESCENT CENTER</t>
  </si>
  <si>
    <t>LAKE EMORY POST ACUTE CARE</t>
  </si>
  <si>
    <t>PATEWOOD REHABILITATION &amp; HEALTHCARE CENTER</t>
  </si>
  <si>
    <t>HERITAGE HEALTHCARE OF PICKENS</t>
  </si>
  <si>
    <t>RIVER FALLS REHABILITATION AND HEALTHCARE CENTER</t>
  </si>
  <si>
    <t>THE PLACE AT PEPPER HILL</t>
  </si>
  <si>
    <t>DR RONALD E MCNAIR NURSING &amp; REHABILITATION CENTER</t>
  </si>
  <si>
    <t>BLUE RIDGE OF SUMTER</t>
  </si>
  <si>
    <t>ANCHOR POST ACUTE</t>
  </si>
  <si>
    <t>PIEDMONT POST-ACUTE</t>
  </si>
  <si>
    <t>PRUITTHEALTH- ESTILL</t>
  </si>
  <si>
    <t>GOLDEN AGE INMAN</t>
  </si>
  <si>
    <t>IVA POST-ACUTE</t>
  </si>
  <si>
    <t>LAUREL BAYE HEALTHCARE BLACKVILLE</t>
  </si>
  <si>
    <t>NHC HEALTHCARE - NORTH AUGUSTA</t>
  </si>
  <si>
    <t>L.M.C.- EXTENDED CARE</t>
  </si>
  <si>
    <t>NHC HEALTHCARE - GREENVILLE</t>
  </si>
  <si>
    <t>ANGEL OAK NURSING AND REHABILITATION CENTER, LLC</t>
  </si>
  <si>
    <t>NHC HEALTHCARE - GARDEN CITY</t>
  </si>
  <si>
    <t>THE PRESTON HEALTH CENTER</t>
  </si>
  <si>
    <t>HALLMARK HEALTHCARE CENTER</t>
  </si>
  <si>
    <t>LIFE CARE CENTER OF CHARLESTON</t>
  </si>
  <si>
    <t>NHC HEALTHCARE - LEXINGTON</t>
  </si>
  <si>
    <t>MARTHA FRANKS BAPTIST RETIREMENT CENTER</t>
  </si>
  <si>
    <t>LIFE CARE CENTER OF COLUMBIA</t>
  </si>
  <si>
    <t>LAKE MOULTRIE NURSING HOME</t>
  </si>
  <si>
    <t>BROAD CREEK CARE CENTER</t>
  </si>
  <si>
    <t>NHC HEALTHCARE - PARKLANE</t>
  </si>
  <si>
    <t>NHC HEALTHCARE - MAULDIN</t>
  </si>
  <si>
    <t>C M TUCKER JR NURSING CARE CENTER  RODDEY PAVILIO</t>
  </si>
  <si>
    <t>MAGNOLIA PLACE - GREENVILLE</t>
  </si>
  <si>
    <t>HEARTLAND OF WEST ASHLEY REHAB AND NURSING CENTER</t>
  </si>
  <si>
    <t>JOHNS ISLAND POST ACUTE</t>
  </si>
  <si>
    <t>SEDGEWOOD MANOR HEALTH CARE CENTER</t>
  </si>
  <si>
    <t>BETHEA BAPTIST HEALTHCARE CENTER</t>
  </si>
  <si>
    <t>THE GABLES OF PELHAM SKILLED NURSING &amp; REHAB</t>
  </si>
  <si>
    <t>FRANKE HEALTH CARE CENTER</t>
  </si>
  <si>
    <t>WILLOW BROOKE COURT AT PARK POINTE VILLAGE</t>
  </si>
  <si>
    <t>ROSECREST REHABILITATION AND HEALTHCARE CENTER</t>
  </si>
  <si>
    <t>OPUS POST ACUTE REHABILITATION</t>
  </si>
  <si>
    <t>LAKES AT LITCHFIELD</t>
  </si>
  <si>
    <t>NHC HEALTHCARE - CHARLESTON</t>
  </si>
  <si>
    <t>SPARTANBURG HOSPITAL FOR RESTORATIVE CARE SNF</t>
  </si>
  <si>
    <t>WILDEWOOD DOWNS</t>
  </si>
  <si>
    <t>VETERANS VICTORY HOUSE</t>
  </si>
  <si>
    <t>RICE NURSING HOME</t>
  </si>
  <si>
    <t>GREENWOOD TRANSITIONAL REHABILITATION UNIT</t>
  </si>
  <si>
    <t>PRESBYTERIAN COMMUNITIES OF SOUTH CAROLINA-SUMMERV</t>
  </si>
  <si>
    <t>SUMMIT HILLS SKILLED NURSING FACILITY</t>
  </si>
  <si>
    <t>COMPASS POST ACUTE REHABILITATION</t>
  </si>
  <si>
    <t>LINVILLE COURT AT THE CASCADES VERDAE</t>
  </si>
  <si>
    <t>PRESBYTERIAN COMMUNITIES OF SOUTH CAROLINA- CLINTO</t>
  </si>
  <si>
    <t>THE ARBORETUM AT THE WOODLANDS</t>
  </si>
  <si>
    <t>THE RETREAT AT BRIGHTWATER</t>
  </si>
  <si>
    <t>PRESBYTERIAN HOME OF SOUTH CAROLINA-COLUMBIA</t>
  </si>
  <si>
    <t>NHC HEALTHCARE - BLUFFTON</t>
  </si>
  <si>
    <t>BROOKDALE ANDERSON</t>
  </si>
  <si>
    <t>PRUITTHEALTH- BLYTHEWOOD</t>
  </si>
  <si>
    <t>STILL HOPES EPISCOPAL RETIREMENT COMMUNITY</t>
  </si>
  <si>
    <t>PRESBYTERIAN HOME OF SC - FOOTHILLS</t>
  </si>
  <si>
    <t>PRESBYTERIAN COMMUNITIES OF SOUTH CAROLINA-FLORENC</t>
  </si>
  <si>
    <t>THE LODGE AT WELLMORE- TEGA CAY</t>
  </si>
  <si>
    <t>WHITE OAK AT NORTH GROVE INC</t>
  </si>
  <si>
    <t>EASLEY PLACE-A CONTINUUM OF CARE COMMUNITY</t>
  </si>
  <si>
    <t>SKYLYN NURSING AND REHABILITATION CENTER</t>
  </si>
  <si>
    <t>BISHOP GADSDEN EPISCOPAL HEALTH CARE CENTER</t>
  </si>
  <si>
    <t>WELLMORE OF LEXINGTON, LLC</t>
  </si>
  <si>
    <t>SPRENGER HEALTH CARE OF PORT ROYAL</t>
  </si>
  <si>
    <t>RETREAT AT WELLMORE OF DANIEL ISLAND</t>
  </si>
  <si>
    <t>SPRENGER HEALTHCARE OF BLUFFTON</t>
  </si>
  <si>
    <t>SENIOR CARE OF MARION</t>
  </si>
  <si>
    <t>SHEM CREEK NURSING AND REHAB</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</si>
  <si>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</si>
  <si>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</si>
  <si>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</si>
  <si>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</si>
  <si>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</si>
  <si>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</si>
  <si>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</si>
  <si>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</si>
  <si>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</si>
  <si>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</si>
  <si>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</si>
  <si>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</si>
  <si>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</si>
  <si>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</si>
  <si>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</si>
  <si>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</si>
  <si>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</si>
  <si>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</si>
  <si>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</si>
  <si>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</si>
  <si>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</si>
  <si>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</si>
  <si>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</si>
  <si>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</si>
  <si>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</si>
  <si>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</si>
  <si>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</si>
  <si>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</si>
  <si>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</si>
  <si>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</si>
  <si>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</si>
  <si>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</si>
  <si>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</si>
  <si>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</si>
  <si>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</si>
  <si>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</si>
  <si>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</si>
  <si>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</si>
  <si>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</si>
  <si>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</si>
  <si>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</si>
  <si>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</si>
  <si>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</si>
  <si>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</si>
  <si>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</si>
  <si>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</si>
  <si>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</si>
  <si>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</si>
  <si>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</si>
  <si>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</si>
  <si>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</si>
  <si>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Sumter</t>
  </si>
  <si>
    <t>Calhoun</t>
  </si>
  <si>
    <t>Pickens</t>
  </si>
  <si>
    <t>Marion</t>
  </si>
  <si>
    <t>Lee</t>
  </si>
  <si>
    <t>Cherokee</t>
  </si>
  <si>
    <t>Union</t>
  </si>
  <si>
    <t>Fairfield</t>
  </si>
  <si>
    <t>Oconee</t>
  </si>
  <si>
    <t>Laurens</t>
  </si>
  <si>
    <t>Jasper</t>
  </si>
  <si>
    <t>Richland</t>
  </si>
  <si>
    <t>Greenwood</t>
  </si>
  <si>
    <t>Anderson</t>
  </si>
  <si>
    <t>York</t>
  </si>
  <si>
    <t>Dorchester</t>
  </si>
  <si>
    <t>Lancaster</t>
  </si>
  <si>
    <t>Beaufort</t>
  </si>
  <si>
    <t>Chester</t>
  </si>
  <si>
    <t>Greenville</t>
  </si>
  <si>
    <t>Chesterfield</t>
  </si>
  <si>
    <t>Florence</t>
  </si>
  <si>
    <t>Aiken</t>
  </si>
  <si>
    <t>Spartanburg</t>
  </si>
  <si>
    <t>Newberry</t>
  </si>
  <si>
    <t>Georgetown</t>
  </si>
  <si>
    <t>Colleton</t>
  </si>
  <si>
    <t>Orangeburg</t>
  </si>
  <si>
    <t>Abbeville</t>
  </si>
  <si>
    <t>Darlington</t>
  </si>
  <si>
    <t>Horry</t>
  </si>
  <si>
    <t>Kershaw</t>
  </si>
  <si>
    <t>Saluda</t>
  </si>
  <si>
    <t>Charleston</t>
  </si>
  <si>
    <t>Dillon</t>
  </si>
  <si>
    <t>Allendale</t>
  </si>
  <si>
    <t>Bamberg</t>
  </si>
  <si>
    <t>Lexington</t>
  </si>
  <si>
    <t>Clarendon</t>
  </si>
  <si>
    <t>Williamsburg</t>
  </si>
  <si>
    <t>Marlboro</t>
  </si>
  <si>
    <t>Berkeley</t>
  </si>
  <si>
    <t>Mccormick</t>
  </si>
  <si>
    <t>Edgefield</t>
  </si>
  <si>
    <t>Barnwell</t>
  </si>
  <si>
    <t>Hampton</t>
  </si>
  <si>
    <t>FLORENCE</t>
  </si>
  <si>
    <t>YORK</t>
  </si>
  <si>
    <t>MARION</t>
  </si>
  <si>
    <t>GREENVILLE</t>
  </si>
  <si>
    <t>PIEDMONT</t>
  </si>
  <si>
    <t>ABBEVILLE</t>
  </si>
  <si>
    <t>CAMDEN</t>
  </si>
  <si>
    <t>CONWAY</t>
  </si>
  <si>
    <t>LAKE CITY</t>
  </si>
  <si>
    <t>CLINTON</t>
  </si>
  <si>
    <t>CHARLESTON</t>
  </si>
  <si>
    <t>GREENWOOD</t>
  </si>
  <si>
    <t>LANCASTER</t>
  </si>
  <si>
    <t>CHESTER</t>
  </si>
  <si>
    <t>ANDERSON</t>
  </si>
  <si>
    <t>GEORGETOWN</t>
  </si>
  <si>
    <t>WILLISTON</t>
  </si>
  <si>
    <t>MARIETTA</t>
  </si>
  <si>
    <t>SUMMERVILLE</t>
  </si>
  <si>
    <t>MOUNT PLEASANT</t>
  </si>
  <si>
    <t>LAURENS</t>
  </si>
  <si>
    <t>COLUMBIA</t>
  </si>
  <si>
    <t>BLUFFTON</t>
  </si>
  <si>
    <t>GARDEN CITY</t>
  </si>
  <si>
    <t>INMAN</t>
  </si>
  <si>
    <t>SENECA</t>
  </si>
  <si>
    <t>LEXINGTON</t>
  </si>
  <si>
    <t>UNION</t>
  </si>
  <si>
    <t>NEWBERRY</t>
  </si>
  <si>
    <t>HOPKINS</t>
  </si>
  <si>
    <t>RIDGELAND</t>
  </si>
  <si>
    <t>DILLON</t>
  </si>
  <si>
    <t>SALUDA</t>
  </si>
  <si>
    <t>FAIRFAX</t>
  </si>
  <si>
    <t>SCRANTON</t>
  </si>
  <si>
    <t>GREER</t>
  </si>
  <si>
    <t>CHERAW</t>
  </si>
  <si>
    <t>AIKEN</t>
  </si>
  <si>
    <t>EASLEY</t>
  </si>
  <si>
    <t>SPARTANBURG</t>
  </si>
  <si>
    <t>WALTERBORO</t>
  </si>
  <si>
    <t>ORANGEBURG</t>
  </si>
  <si>
    <t>GAFFNEY</t>
  </si>
  <si>
    <t>DARLINGTON</t>
  </si>
  <si>
    <t>BEAUFORT</t>
  </si>
  <si>
    <t>MYRTLE BEACH</t>
  </si>
  <si>
    <t>PICKENS</t>
  </si>
  <si>
    <t>LORIS</t>
  </si>
  <si>
    <t>ROCK HILL</t>
  </si>
  <si>
    <t>FORK</t>
  </si>
  <si>
    <t>WHITE ROCK</t>
  </si>
  <si>
    <t>BAMBERG</t>
  </si>
  <si>
    <t>WEST COLUMBIA</t>
  </si>
  <si>
    <t>SUMTER</t>
  </si>
  <si>
    <t>MT PLEASANT</t>
  </si>
  <si>
    <t>HARTSVILLE</t>
  </si>
  <si>
    <t>SIMPSONVILLE</t>
  </si>
  <si>
    <t>MANNING</t>
  </si>
  <si>
    <t>KINGSTREE</t>
  </si>
  <si>
    <t>BENNETTSVILLE</t>
  </si>
  <si>
    <t>MONCKS CORNER</t>
  </si>
  <si>
    <t>SAINT GEORGE</t>
  </si>
  <si>
    <t>HILTON HEAD ISLAND</t>
  </si>
  <si>
    <t>RIDGEWAY</t>
  </si>
  <si>
    <t>FOUNTAIN INN</t>
  </si>
  <si>
    <t>SAINT MATTHEWS</t>
  </si>
  <si>
    <t>MC CORMICK</t>
  </si>
  <si>
    <t>BISHOPVILLE</t>
  </si>
  <si>
    <t>WOODRUFF</t>
  </si>
  <si>
    <t>HANAHAN</t>
  </si>
  <si>
    <t>EDGEFIELD</t>
  </si>
  <si>
    <t>NORTH AUGUSTA</t>
  </si>
  <si>
    <t>SUMMERTON</t>
  </si>
  <si>
    <t>SIX MILE</t>
  </si>
  <si>
    <t>ESTILL</t>
  </si>
  <si>
    <t>IVA</t>
  </si>
  <si>
    <t>BLACKVILLE</t>
  </si>
  <si>
    <t>N CHARLESTON</t>
  </si>
  <si>
    <t>SAINT STEPHEN</t>
  </si>
  <si>
    <t>JOHNS ISLAND</t>
  </si>
  <si>
    <t>PAWLEYS ISLAND</t>
  </si>
  <si>
    <t>OKATIE</t>
  </si>
  <si>
    <t>FORT MILL</t>
  </si>
  <si>
    <t>PORT ROYAL</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</si>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</sst>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187" totalsRowShown="0" headerRowDxfId="131">
  <autoFilter ref="A1:AG187" xr:uid="{F6C3CB19-CE12-4B14-8BE9-BE2DA56924F3}"/>
  <sortState xmlns:xlrd2="http://schemas.microsoft.com/office/spreadsheetml/2017/richdata2" ref="A2:AG187">
    <sortCondition ref="A1:A187"/>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187" totalsRowShown="0" headerRowDxfId="102">
  <autoFilter ref="A1:AN187" xr:uid="{F6C3CB19-CE12-4B14-8BE9-BE2DA56924F3}"/>
  <sortState xmlns:xlrd2="http://schemas.microsoft.com/office/spreadsheetml/2017/richdata2" ref="A2:AN187">
    <sortCondition ref="A1:A187"/>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187" totalsRowShown="0" headerRowDxfId="67">
  <autoFilter ref="A1:AI187"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378"/>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367</v>
      </c>
      <c r="B1" s="2" t="s">
        <v>369</v>
      </c>
      <c r="C1" s="2" t="s">
        <v>370</v>
      </c>
      <c r="D1" s="2" t="s">
        <v>371</v>
      </c>
      <c r="E1" s="2" t="s">
        <v>372</v>
      </c>
      <c r="F1" s="2" t="s">
        <v>373</v>
      </c>
      <c r="G1" s="2" t="s">
        <v>374</v>
      </c>
      <c r="H1" s="2" t="s">
        <v>375</v>
      </c>
      <c r="I1" s="2" t="s">
        <v>376</v>
      </c>
      <c r="J1" s="2" t="s">
        <v>377</v>
      </c>
      <c r="K1" s="2" t="s">
        <v>378</v>
      </c>
      <c r="L1" s="2" t="s">
        <v>379</v>
      </c>
      <c r="M1" s="2" t="s">
        <v>380</v>
      </c>
      <c r="N1" s="2" t="s">
        <v>381</v>
      </c>
      <c r="O1" s="2" t="s">
        <v>382</v>
      </c>
      <c r="P1" s="2" t="s">
        <v>383</v>
      </c>
      <c r="Q1" s="2" t="s">
        <v>384</v>
      </c>
      <c r="R1" s="2" t="s">
        <v>385</v>
      </c>
      <c r="S1" s="2" t="s">
        <v>386</v>
      </c>
      <c r="T1" s="2" t="s">
        <v>387</v>
      </c>
      <c r="U1" s="2" t="s">
        <v>388</v>
      </c>
      <c r="V1" s="2" t="s">
        <v>389</v>
      </c>
      <c r="W1" s="2" t="s">
        <v>390</v>
      </c>
      <c r="X1" s="2" t="s">
        <v>391</v>
      </c>
      <c r="Y1" s="2" t="s">
        <v>392</v>
      </c>
      <c r="Z1" s="2" t="s">
        <v>393</v>
      </c>
      <c r="AA1" s="2" t="s">
        <v>394</v>
      </c>
      <c r="AB1" s="2" t="s">
        <v>395</v>
      </c>
      <c r="AC1" s="2" t="s">
        <v>396</v>
      </c>
      <c r="AD1" s="2" t="s">
        <v>397</v>
      </c>
      <c r="AE1" s="2" t="s">
        <v>398</v>
      </c>
      <c r="AF1" s="2" t="s">
        <v>399</v>
      </c>
      <c r="AG1" s="3" t="s">
        <v>400</v>
      </c>
    </row>
    <row r="2" spans="1:34" x14ac:dyDescent="0.25">
      <c r="A2" t="s">
        <v>226</v>
      </c>
      <c r="B2" t="s">
        <v>22</v>
      </c>
      <c r="C2" t="s">
        <v>288</v>
      </c>
      <c r="D2" t="s">
        <v>265</v>
      </c>
      <c r="E2" s="4">
        <v>60.032608695652172</v>
      </c>
      <c r="F2" s="4">
        <f>Nurse[[#This Row],[Total Nurse Staff Hours]]/Nurse[[#This Row],[MDS Census]]</f>
        <v>3.4429603476371535</v>
      </c>
      <c r="G2" s="4">
        <f>Nurse[[#This Row],[Total Direct Care Staff Hours]]/Nurse[[#This Row],[MDS Census]]</f>
        <v>3.1945699800832879</v>
      </c>
      <c r="H2" s="4">
        <f>Nurse[[#This Row],[Total RN Hours (w/ Admin, DON)]]/Nurse[[#This Row],[MDS Census]]</f>
        <v>0.63638783269961985</v>
      </c>
      <c r="I2" s="4">
        <f>Nurse[[#This Row],[RN Hours (excl. Admin, DON)]]/Nurse[[#This Row],[MDS Census]]</f>
        <v>0.38799746514575428</v>
      </c>
      <c r="J2" s="4">
        <f>SUM(Nurse[[#This Row],[RN Hours (excl. Admin, DON)]],Nurse[[#This Row],[RN Admin Hours]],Nurse[[#This Row],[RN DON Hours]],Nurse[[#This Row],[LPN Hours (excl. Admin)]],Nurse[[#This Row],[LPN Admin Hours]],Nurse[[#This Row],[CNA Hours]],Nurse[[#This Row],[NA TR Hours]],Nurse[[#This Row],[Med Aide/Tech Hours]])</f>
        <v>206.68989130434781</v>
      </c>
      <c r="K2" s="4">
        <f>SUM(Nurse[[#This Row],[RN Hours (excl. Admin, DON)]],Nurse[[#This Row],[LPN Hours (excl. Admin)]],Nurse[[#This Row],[CNA Hours]],Nurse[[#This Row],[NA TR Hours]],Nurse[[#This Row],[Med Aide/Tech Hours]])</f>
        <v>191.77836956521736</v>
      </c>
      <c r="L2" s="4">
        <f>SUM(Nurse[[#This Row],[RN Hours (excl. Admin, DON)]],Nurse[[#This Row],[RN Admin Hours]],Nurse[[#This Row],[RN DON Hours]])</f>
        <v>38.20402173913044</v>
      </c>
      <c r="M2" s="4">
        <v>23.292500000000008</v>
      </c>
      <c r="N2" s="4">
        <v>9.1723913043478245</v>
      </c>
      <c r="O2" s="4">
        <v>5.7391304347826084</v>
      </c>
      <c r="P2" s="4">
        <f>SUM(Nurse[[#This Row],[LPN Hours (excl. Admin)]],Nurse[[#This Row],[LPN Admin Hours]])</f>
        <v>63.182717391304351</v>
      </c>
      <c r="Q2" s="4">
        <v>63.182717391304351</v>
      </c>
      <c r="R2" s="4">
        <v>0</v>
      </c>
      <c r="S2" s="4">
        <f>SUM(Nurse[[#This Row],[CNA Hours]],Nurse[[#This Row],[NA TR Hours]],Nurse[[#This Row],[Med Aide/Tech Hours]])</f>
        <v>105.30315217391302</v>
      </c>
      <c r="T2" s="4">
        <v>105.30315217391302</v>
      </c>
      <c r="U2" s="4">
        <v>0</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25.624565217391307</v>
      </c>
      <c r="X2" s="4">
        <v>0</v>
      </c>
      <c r="Y2" s="4">
        <v>0.18478260869565216</v>
      </c>
      <c r="Z2" s="4">
        <v>0</v>
      </c>
      <c r="AA2" s="4">
        <v>2.7238043478260878</v>
      </c>
      <c r="AB2" s="4">
        <v>0</v>
      </c>
      <c r="AC2" s="4">
        <v>22.715978260869566</v>
      </c>
      <c r="AD2" s="4">
        <v>0</v>
      </c>
      <c r="AE2" s="4">
        <v>0</v>
      </c>
      <c r="AF2" s="1">
        <v>425057</v>
      </c>
      <c r="AG2" s="1">
        <v>4</v>
      </c>
      <c r="AH2"/>
    </row>
    <row r="3" spans="1:34" x14ac:dyDescent="0.25">
      <c r="A3" t="s">
        <v>226</v>
      </c>
      <c r="B3" t="s">
        <v>122</v>
      </c>
      <c r="C3" t="s">
        <v>320</v>
      </c>
      <c r="D3" t="s">
        <v>259</v>
      </c>
      <c r="E3" s="4">
        <v>104.28260869565217</v>
      </c>
      <c r="F3" s="4">
        <f>Nurse[[#This Row],[Total Nurse Staff Hours]]/Nurse[[#This Row],[MDS Census]]</f>
        <v>4.5757483844069213</v>
      </c>
      <c r="G3" s="4">
        <f>Nurse[[#This Row],[Total Direct Care Staff Hours]]/Nurse[[#This Row],[MDS Census]]</f>
        <v>4.2169824890556598</v>
      </c>
      <c r="H3" s="4">
        <f>Nurse[[#This Row],[Total RN Hours (w/ Admin, DON)]]/Nurse[[#This Row],[MDS Census]]</f>
        <v>0.40541588492808006</v>
      </c>
      <c r="I3" s="4">
        <f>Nurse[[#This Row],[RN Hours (excl. Admin, DON)]]/Nurse[[#This Row],[MDS Census]]</f>
        <v>0.18164582030435689</v>
      </c>
      <c r="J3" s="4">
        <f>SUM(Nurse[[#This Row],[RN Hours (excl. Admin, DON)]],Nurse[[#This Row],[RN Admin Hours]],Nurse[[#This Row],[RN DON Hours]],Nurse[[#This Row],[LPN Hours (excl. Admin)]],Nurse[[#This Row],[LPN Admin Hours]],Nurse[[#This Row],[CNA Hours]],Nurse[[#This Row],[NA TR Hours]],Nurse[[#This Row],[Med Aide/Tech Hours]])</f>
        <v>477.17097826086956</v>
      </c>
      <c r="K3" s="4">
        <f>SUM(Nurse[[#This Row],[RN Hours (excl. Admin, DON)]],Nurse[[#This Row],[LPN Hours (excl. Admin)]],Nurse[[#This Row],[CNA Hours]],Nurse[[#This Row],[NA TR Hours]],Nurse[[#This Row],[Med Aide/Tech Hours]])</f>
        <v>439.75793478260869</v>
      </c>
      <c r="L3" s="4">
        <f>SUM(Nurse[[#This Row],[RN Hours (excl. Admin, DON)]],Nurse[[#This Row],[RN Admin Hours]],Nurse[[#This Row],[RN DON Hours]])</f>
        <v>42.277826086956523</v>
      </c>
      <c r="M3" s="4">
        <v>18.942499999999999</v>
      </c>
      <c r="N3" s="4">
        <v>17.596195652173911</v>
      </c>
      <c r="O3" s="4">
        <v>5.7391304347826084</v>
      </c>
      <c r="P3" s="4">
        <f>SUM(Nurse[[#This Row],[LPN Hours (excl. Admin)]],Nurse[[#This Row],[LPN Admin Hours]])</f>
        <v>155.81576086956522</v>
      </c>
      <c r="Q3" s="4">
        <v>141.73804347826086</v>
      </c>
      <c r="R3" s="4">
        <v>14.077717391304347</v>
      </c>
      <c r="S3" s="4">
        <f>SUM(Nurse[[#This Row],[CNA Hours]],Nurse[[#This Row],[NA TR Hours]],Nurse[[#This Row],[Med Aide/Tech Hours]])</f>
        <v>279.07739130434783</v>
      </c>
      <c r="T3" s="4">
        <v>279.07739130434783</v>
      </c>
      <c r="U3" s="4">
        <v>0</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 s="4">
        <v>0</v>
      </c>
      <c r="Y3" s="4">
        <v>0</v>
      </c>
      <c r="Z3" s="4">
        <v>0</v>
      </c>
      <c r="AA3" s="4">
        <v>0</v>
      </c>
      <c r="AB3" s="4">
        <v>0</v>
      </c>
      <c r="AC3" s="4">
        <v>0</v>
      </c>
      <c r="AD3" s="4">
        <v>0</v>
      </c>
      <c r="AE3" s="4">
        <v>0</v>
      </c>
      <c r="AF3" s="1">
        <v>425311</v>
      </c>
      <c r="AG3" s="1">
        <v>4</v>
      </c>
      <c r="AH3"/>
    </row>
    <row r="4" spans="1:34" x14ac:dyDescent="0.25">
      <c r="A4" t="s">
        <v>226</v>
      </c>
      <c r="B4" t="s">
        <v>131</v>
      </c>
      <c r="C4" t="s">
        <v>328</v>
      </c>
      <c r="D4" t="s">
        <v>267</v>
      </c>
      <c r="E4" s="4">
        <v>69.717391304347828</v>
      </c>
      <c r="F4" s="4">
        <f>Nurse[[#This Row],[Total Nurse Staff Hours]]/Nurse[[#This Row],[MDS Census]]</f>
        <v>3.0574524477705025</v>
      </c>
      <c r="G4" s="4">
        <f>Nurse[[#This Row],[Total Direct Care Staff Hours]]/Nurse[[#This Row],[MDS Census]]</f>
        <v>2.8356875584658563</v>
      </c>
      <c r="H4" s="4">
        <f>Nurse[[#This Row],[Total RN Hours (w/ Admin, DON)]]/Nurse[[#This Row],[MDS Census]]</f>
        <v>0.30383536014967261</v>
      </c>
      <c r="I4" s="4">
        <f>Nurse[[#This Row],[RN Hours (excl. Admin, DON)]]/Nurse[[#This Row],[MDS Census]]</f>
        <v>8.791705643903959E-2</v>
      </c>
      <c r="J4" s="4">
        <f>SUM(Nurse[[#This Row],[RN Hours (excl. Admin, DON)]],Nurse[[#This Row],[RN Admin Hours]],Nurse[[#This Row],[RN DON Hours]],Nurse[[#This Row],[LPN Hours (excl. Admin)]],Nurse[[#This Row],[LPN Admin Hours]],Nurse[[#This Row],[CNA Hours]],Nurse[[#This Row],[NA TR Hours]],Nurse[[#This Row],[Med Aide/Tech Hours]])</f>
        <v>213.15760869565221</v>
      </c>
      <c r="K4" s="4">
        <f>SUM(Nurse[[#This Row],[RN Hours (excl. Admin, DON)]],Nurse[[#This Row],[LPN Hours (excl. Admin)]],Nurse[[#This Row],[CNA Hours]],Nurse[[#This Row],[NA TR Hours]],Nurse[[#This Row],[Med Aide/Tech Hours]])</f>
        <v>197.69673913043482</v>
      </c>
      <c r="L4" s="4">
        <f>SUM(Nurse[[#This Row],[RN Hours (excl. Admin, DON)]],Nurse[[#This Row],[RN Admin Hours]],Nurse[[#This Row],[RN DON Hours]])</f>
        <v>21.182608695652174</v>
      </c>
      <c r="M4" s="4">
        <v>6.1293478260869563</v>
      </c>
      <c r="N4" s="4">
        <v>9.4989130434782609</v>
      </c>
      <c r="O4" s="4">
        <v>5.554347826086957</v>
      </c>
      <c r="P4" s="4">
        <f>SUM(Nurse[[#This Row],[LPN Hours (excl. Admin)]],Nurse[[#This Row],[LPN Admin Hours]])</f>
        <v>70.443478260869568</v>
      </c>
      <c r="Q4" s="4">
        <v>70.035869565217396</v>
      </c>
      <c r="R4" s="4">
        <v>0.40760869565217389</v>
      </c>
      <c r="S4" s="4">
        <f>SUM(Nurse[[#This Row],[CNA Hours]],Nurse[[#This Row],[NA TR Hours]],Nurse[[#This Row],[Med Aide/Tech Hours]])</f>
        <v>121.53152173913047</v>
      </c>
      <c r="T4" s="4">
        <v>103.25217391304351</v>
      </c>
      <c r="U4" s="4">
        <v>18.279347826086966</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14.877173913043478</v>
      </c>
      <c r="X4" s="4">
        <v>0</v>
      </c>
      <c r="Y4" s="4">
        <v>0</v>
      </c>
      <c r="Z4" s="4">
        <v>0</v>
      </c>
      <c r="AA4" s="4">
        <v>4.2978260869565217</v>
      </c>
      <c r="AB4" s="4">
        <v>0</v>
      </c>
      <c r="AC4" s="4">
        <v>10.579347826086956</v>
      </c>
      <c r="AD4" s="4">
        <v>0</v>
      </c>
      <c r="AE4" s="4">
        <v>0</v>
      </c>
      <c r="AF4" s="1">
        <v>425323</v>
      </c>
      <c r="AG4" s="1">
        <v>4</v>
      </c>
      <c r="AH4"/>
    </row>
    <row r="5" spans="1:34" x14ac:dyDescent="0.25">
      <c r="A5" t="s">
        <v>226</v>
      </c>
      <c r="B5" t="s">
        <v>27</v>
      </c>
      <c r="C5" t="s">
        <v>327</v>
      </c>
      <c r="D5" t="s">
        <v>254</v>
      </c>
      <c r="E5" s="4">
        <v>125.96739130434783</v>
      </c>
      <c r="F5" s="4">
        <f>Nurse[[#This Row],[Total Nurse Staff Hours]]/Nurse[[#This Row],[MDS Census]]</f>
        <v>3.2207696954008109</v>
      </c>
      <c r="G5" s="4">
        <f>Nurse[[#This Row],[Total Direct Care Staff Hours]]/Nurse[[#This Row],[MDS Census]]</f>
        <v>3.0096427646906547</v>
      </c>
      <c r="H5" s="4">
        <f>Nurse[[#This Row],[Total RN Hours (w/ Admin, DON)]]/Nurse[[#This Row],[MDS Census]]</f>
        <v>0.30304599188886011</v>
      </c>
      <c r="I5" s="4">
        <f>Nurse[[#This Row],[RN Hours (excl. Admin, DON)]]/Nurse[[#This Row],[MDS Census]]</f>
        <v>0.13724221244283374</v>
      </c>
      <c r="J5" s="4">
        <f>SUM(Nurse[[#This Row],[RN Hours (excl. Admin, DON)]],Nurse[[#This Row],[RN Admin Hours]],Nurse[[#This Row],[RN DON Hours]],Nurse[[#This Row],[LPN Hours (excl. Admin)]],Nurse[[#This Row],[LPN Admin Hours]],Nurse[[#This Row],[CNA Hours]],Nurse[[#This Row],[NA TR Hours]],Nurse[[#This Row],[Med Aide/Tech Hours]])</f>
        <v>405.71195652173913</v>
      </c>
      <c r="K5" s="4">
        <f>SUM(Nurse[[#This Row],[RN Hours (excl. Admin, DON)]],Nurse[[#This Row],[LPN Hours (excl. Admin)]],Nurse[[#This Row],[CNA Hours]],Nurse[[#This Row],[NA TR Hours]],Nurse[[#This Row],[Med Aide/Tech Hours]])</f>
        <v>379.11684782608694</v>
      </c>
      <c r="L5" s="4">
        <f>SUM(Nurse[[#This Row],[RN Hours (excl. Admin, DON)]],Nurse[[#This Row],[RN Admin Hours]],Nurse[[#This Row],[RN DON Hours]])</f>
        <v>38.173913043478258</v>
      </c>
      <c r="M5" s="4">
        <v>17.288043478260871</v>
      </c>
      <c r="N5" s="4">
        <v>15.581521739130435</v>
      </c>
      <c r="O5" s="4">
        <v>5.3043478260869561</v>
      </c>
      <c r="P5" s="4">
        <f>SUM(Nurse[[#This Row],[LPN Hours (excl. Admin)]],Nurse[[#This Row],[LPN Admin Hours]])</f>
        <v>107.98913043478261</v>
      </c>
      <c r="Q5" s="4">
        <v>102.27989130434783</v>
      </c>
      <c r="R5" s="4">
        <v>5.7092391304347823</v>
      </c>
      <c r="S5" s="4">
        <f>SUM(Nurse[[#This Row],[CNA Hours]],Nurse[[#This Row],[NA TR Hours]],Nurse[[#This Row],[Med Aide/Tech Hours]])</f>
        <v>259.54891304347825</v>
      </c>
      <c r="T5" s="4">
        <v>256.29891304347825</v>
      </c>
      <c r="U5" s="4">
        <v>3.25</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163.41576086956522</v>
      </c>
      <c r="X5" s="4">
        <v>0.78532608695652173</v>
      </c>
      <c r="Y5" s="4">
        <v>0</v>
      </c>
      <c r="Z5" s="4">
        <v>0</v>
      </c>
      <c r="AA5" s="4">
        <v>32.228260869565219</v>
      </c>
      <c r="AB5" s="4">
        <v>0</v>
      </c>
      <c r="AC5" s="4">
        <v>130.40217391304347</v>
      </c>
      <c r="AD5" s="4">
        <v>0</v>
      </c>
      <c r="AE5" s="4">
        <v>0</v>
      </c>
      <c r="AF5" s="1">
        <v>425067</v>
      </c>
      <c r="AG5" s="1">
        <v>4</v>
      </c>
      <c r="AH5"/>
    </row>
    <row r="6" spans="1:34" x14ac:dyDescent="0.25">
      <c r="A6" t="s">
        <v>226</v>
      </c>
      <c r="B6" t="s">
        <v>148</v>
      </c>
      <c r="C6" t="s">
        <v>326</v>
      </c>
      <c r="D6" t="s">
        <v>266</v>
      </c>
      <c r="E6" s="4">
        <v>59.880434782608695</v>
      </c>
      <c r="F6" s="4">
        <f>Nurse[[#This Row],[Total Nurse Staff Hours]]/Nurse[[#This Row],[MDS Census]]</f>
        <v>5.4442966055545465</v>
      </c>
      <c r="G6" s="4">
        <f>Nurse[[#This Row],[Total Direct Care Staff Hours]]/Nurse[[#This Row],[MDS Census]]</f>
        <v>5.1344690506444</v>
      </c>
      <c r="H6" s="4">
        <f>Nurse[[#This Row],[Total RN Hours (w/ Admin, DON)]]/Nurse[[#This Row],[MDS Census]]</f>
        <v>0.45683245598112182</v>
      </c>
      <c r="I6" s="4">
        <f>Nurse[[#This Row],[RN Hours (excl. Admin, DON)]]/Nurse[[#This Row],[MDS Census]]</f>
        <v>0.23978035941187154</v>
      </c>
      <c r="J6" s="4">
        <f>SUM(Nurse[[#This Row],[RN Hours (excl. Admin, DON)]],Nurse[[#This Row],[RN Admin Hours]],Nurse[[#This Row],[RN DON Hours]],Nurse[[#This Row],[LPN Hours (excl. Admin)]],Nurse[[#This Row],[LPN Admin Hours]],Nurse[[#This Row],[CNA Hours]],Nurse[[#This Row],[NA TR Hours]],Nurse[[#This Row],[Med Aide/Tech Hours]])</f>
        <v>326.00684782608693</v>
      </c>
      <c r="K6" s="4">
        <f>SUM(Nurse[[#This Row],[RN Hours (excl. Admin, DON)]],Nurse[[#This Row],[LPN Hours (excl. Admin)]],Nurse[[#This Row],[CNA Hours]],Nurse[[#This Row],[NA TR Hours]],Nurse[[#This Row],[Med Aide/Tech Hours]])</f>
        <v>307.45423913043476</v>
      </c>
      <c r="L6" s="4">
        <f>SUM(Nurse[[#This Row],[RN Hours (excl. Admin, DON)]],Nurse[[#This Row],[RN Admin Hours]],Nurse[[#This Row],[RN DON Hours]])</f>
        <v>27.355326086956524</v>
      </c>
      <c r="M6" s="4">
        <v>14.358152173913046</v>
      </c>
      <c r="N6" s="4">
        <v>8.2145652173913053</v>
      </c>
      <c r="O6" s="4">
        <v>4.7826086956521738</v>
      </c>
      <c r="P6" s="4">
        <f>SUM(Nurse[[#This Row],[LPN Hours (excl. Admin)]],Nurse[[#This Row],[LPN Admin Hours]])</f>
        <v>97.377499999999955</v>
      </c>
      <c r="Q6" s="4">
        <v>91.822065217391255</v>
      </c>
      <c r="R6" s="4">
        <v>5.5554347826086969</v>
      </c>
      <c r="S6" s="4">
        <f>SUM(Nurse[[#This Row],[CNA Hours]],Nurse[[#This Row],[NA TR Hours]],Nurse[[#This Row],[Med Aide/Tech Hours]])</f>
        <v>201.27402173913043</v>
      </c>
      <c r="T6" s="4">
        <v>201.27402173913043</v>
      </c>
      <c r="U6" s="4">
        <v>0</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74.01478260869564</v>
      </c>
      <c r="X6" s="4">
        <v>0.31217391304347825</v>
      </c>
      <c r="Y6" s="4">
        <v>0</v>
      </c>
      <c r="Z6" s="4">
        <v>0</v>
      </c>
      <c r="AA6" s="4">
        <v>8.878043478260869</v>
      </c>
      <c r="AB6" s="4">
        <v>0</v>
      </c>
      <c r="AC6" s="4">
        <v>64.824565217391296</v>
      </c>
      <c r="AD6" s="4">
        <v>0</v>
      </c>
      <c r="AE6" s="4">
        <v>0</v>
      </c>
      <c r="AF6" s="1">
        <v>425372</v>
      </c>
      <c r="AG6" s="1">
        <v>4</v>
      </c>
      <c r="AH6"/>
    </row>
    <row r="7" spans="1:34" x14ac:dyDescent="0.25">
      <c r="A7" t="s">
        <v>226</v>
      </c>
      <c r="B7" t="s">
        <v>179</v>
      </c>
      <c r="C7" t="s">
        <v>293</v>
      </c>
      <c r="D7" t="s">
        <v>270</v>
      </c>
      <c r="E7" s="4">
        <v>36.967391304347828</v>
      </c>
      <c r="F7" s="4">
        <f>Nurse[[#This Row],[Total Nurse Staff Hours]]/Nurse[[#This Row],[MDS Census]]</f>
        <v>4.4974419288444576</v>
      </c>
      <c r="G7" s="4">
        <f>Nurse[[#This Row],[Total Direct Care Staff Hours]]/Nurse[[#This Row],[MDS Census]]</f>
        <v>3.8965304322258163</v>
      </c>
      <c r="H7" s="4">
        <f>Nurse[[#This Row],[Total RN Hours (w/ Admin, DON)]]/Nurse[[#This Row],[MDS Census]]</f>
        <v>1.4282269920611583</v>
      </c>
      <c r="I7" s="4">
        <f>Nurse[[#This Row],[RN Hours (excl. Admin, DON)]]/Nurse[[#This Row],[MDS Census]]</f>
        <v>1.1197000882093502</v>
      </c>
      <c r="J7" s="4">
        <f>SUM(Nurse[[#This Row],[RN Hours (excl. Admin, DON)]],Nurse[[#This Row],[RN Admin Hours]],Nurse[[#This Row],[RN DON Hours]],Nurse[[#This Row],[LPN Hours (excl. Admin)]],Nurse[[#This Row],[LPN Admin Hours]],Nurse[[#This Row],[CNA Hours]],Nurse[[#This Row],[NA TR Hours]],Nurse[[#This Row],[Med Aide/Tech Hours]])</f>
        <v>166.25869565217391</v>
      </c>
      <c r="K7" s="4">
        <f>SUM(Nurse[[#This Row],[RN Hours (excl. Admin, DON)]],Nurse[[#This Row],[LPN Hours (excl. Admin)]],Nurse[[#This Row],[CNA Hours]],Nurse[[#This Row],[NA TR Hours]],Nurse[[#This Row],[Med Aide/Tech Hours]])</f>
        <v>144.04456521739132</v>
      </c>
      <c r="L7" s="4">
        <f>SUM(Nurse[[#This Row],[RN Hours (excl. Admin, DON)]],Nurse[[#This Row],[RN Admin Hours]],Nurse[[#This Row],[RN DON Hours]])</f>
        <v>52.797826086956519</v>
      </c>
      <c r="M7" s="4">
        <v>41.392391304347825</v>
      </c>
      <c r="N7" s="4">
        <v>7.427173913043478</v>
      </c>
      <c r="O7" s="4">
        <v>3.9782608695652173</v>
      </c>
      <c r="P7" s="4">
        <f>SUM(Nurse[[#This Row],[LPN Hours (excl. Admin)]],Nurse[[#This Row],[LPN Admin Hours]])</f>
        <v>29.823913043478257</v>
      </c>
      <c r="Q7" s="4">
        <v>19.015217391304343</v>
      </c>
      <c r="R7" s="4">
        <v>10.808695652173913</v>
      </c>
      <c r="S7" s="4">
        <f>SUM(Nurse[[#This Row],[CNA Hours]],Nurse[[#This Row],[NA TR Hours]],Nurse[[#This Row],[Med Aide/Tech Hours]])</f>
        <v>83.636956521739137</v>
      </c>
      <c r="T7" s="4">
        <v>83.636956521739137</v>
      </c>
      <c r="U7" s="4">
        <v>0</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 s="4">
        <v>0</v>
      </c>
      <c r="Y7" s="4">
        <v>0</v>
      </c>
      <c r="Z7" s="4">
        <v>0</v>
      </c>
      <c r="AA7" s="4">
        <v>0</v>
      </c>
      <c r="AB7" s="4">
        <v>0</v>
      </c>
      <c r="AC7" s="4">
        <v>0</v>
      </c>
      <c r="AD7" s="4">
        <v>0</v>
      </c>
      <c r="AE7" s="4">
        <v>0</v>
      </c>
      <c r="AF7" s="1">
        <v>425411</v>
      </c>
      <c r="AG7" s="1">
        <v>4</v>
      </c>
      <c r="AH7"/>
    </row>
    <row r="8" spans="1:34" x14ac:dyDescent="0.25">
      <c r="A8" t="s">
        <v>226</v>
      </c>
      <c r="B8" t="s">
        <v>24</v>
      </c>
      <c r="C8" t="s">
        <v>325</v>
      </c>
      <c r="D8" t="s">
        <v>242</v>
      </c>
      <c r="E8" s="4">
        <v>80.380434782608702</v>
      </c>
      <c r="F8" s="4">
        <f>Nurse[[#This Row],[Total Nurse Staff Hours]]/Nurse[[#This Row],[MDS Census]]</f>
        <v>3.0282650439486143</v>
      </c>
      <c r="G8" s="4">
        <f>Nurse[[#This Row],[Total Direct Care Staff Hours]]/Nurse[[#This Row],[MDS Census]]</f>
        <v>2.8773522650439491</v>
      </c>
      <c r="H8" s="4">
        <f>Nurse[[#This Row],[Total RN Hours (w/ Admin, DON)]]/Nurse[[#This Row],[MDS Census]]</f>
        <v>0.22791480730223124</v>
      </c>
      <c r="I8" s="4">
        <f>Nurse[[#This Row],[RN Hours (excl. Admin, DON)]]/Nurse[[#This Row],[MDS Census]]</f>
        <v>0.16408789722785669</v>
      </c>
      <c r="J8" s="4">
        <f>SUM(Nurse[[#This Row],[RN Hours (excl. Admin, DON)]],Nurse[[#This Row],[RN Admin Hours]],Nurse[[#This Row],[RN DON Hours]],Nurse[[#This Row],[LPN Hours (excl. Admin)]],Nurse[[#This Row],[LPN Admin Hours]],Nurse[[#This Row],[CNA Hours]],Nurse[[#This Row],[NA TR Hours]],Nurse[[#This Row],[Med Aide/Tech Hours]])</f>
        <v>243.41326086956528</v>
      </c>
      <c r="K8" s="4">
        <f>SUM(Nurse[[#This Row],[RN Hours (excl. Admin, DON)]],Nurse[[#This Row],[LPN Hours (excl. Admin)]],Nurse[[#This Row],[CNA Hours]],Nurse[[#This Row],[NA TR Hours]],Nurse[[#This Row],[Med Aide/Tech Hours]])</f>
        <v>231.28282608695659</v>
      </c>
      <c r="L8" s="4">
        <f>SUM(Nurse[[#This Row],[RN Hours (excl. Admin, DON)]],Nurse[[#This Row],[RN Admin Hours]],Nurse[[#This Row],[RN DON Hours]])</f>
        <v>18.319891304347827</v>
      </c>
      <c r="M8" s="4">
        <v>13.189456521739134</v>
      </c>
      <c r="N8" s="4">
        <v>0</v>
      </c>
      <c r="O8" s="4">
        <v>5.1304347826086953</v>
      </c>
      <c r="P8" s="4">
        <f>SUM(Nurse[[#This Row],[LPN Hours (excl. Admin)]],Nurse[[#This Row],[LPN Admin Hours]])</f>
        <v>75.497391304347815</v>
      </c>
      <c r="Q8" s="4">
        <v>68.497391304347815</v>
      </c>
      <c r="R8" s="4">
        <v>7</v>
      </c>
      <c r="S8" s="4">
        <f>SUM(Nurse[[#This Row],[CNA Hours]],Nurse[[#This Row],[NA TR Hours]],Nurse[[#This Row],[Med Aide/Tech Hours]])</f>
        <v>149.59597826086963</v>
      </c>
      <c r="T8" s="4">
        <v>149.07423913043485</v>
      </c>
      <c r="U8" s="4">
        <v>0</v>
      </c>
      <c r="V8" s="4">
        <v>0.52173913043478259</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0.52173913043478259</v>
      </c>
      <c r="X8" s="4">
        <v>0</v>
      </c>
      <c r="Y8" s="4">
        <v>0</v>
      </c>
      <c r="Z8" s="4">
        <v>0</v>
      </c>
      <c r="AA8" s="4">
        <v>0</v>
      </c>
      <c r="AB8" s="4">
        <v>0</v>
      </c>
      <c r="AC8" s="4">
        <v>0</v>
      </c>
      <c r="AD8" s="4">
        <v>0</v>
      </c>
      <c r="AE8" s="4">
        <v>0.52173913043478259</v>
      </c>
      <c r="AF8" s="1">
        <v>425062</v>
      </c>
      <c r="AG8" s="1">
        <v>4</v>
      </c>
      <c r="AH8"/>
    </row>
    <row r="9" spans="1:34" x14ac:dyDescent="0.25">
      <c r="A9" t="s">
        <v>226</v>
      </c>
      <c r="B9" t="s">
        <v>17</v>
      </c>
      <c r="C9" t="s">
        <v>298</v>
      </c>
      <c r="D9" t="s">
        <v>262</v>
      </c>
      <c r="E9" s="4">
        <v>61.543478260869563</v>
      </c>
      <c r="F9" s="4">
        <f>Nurse[[#This Row],[Total Nurse Staff Hours]]/Nurse[[#This Row],[MDS Census]]</f>
        <v>3.0990780642882365</v>
      </c>
      <c r="G9" s="4">
        <f>Nurse[[#This Row],[Total Direct Care Staff Hours]]/Nurse[[#This Row],[MDS Census]]</f>
        <v>2.817481455316142</v>
      </c>
      <c r="H9" s="4">
        <f>Nurse[[#This Row],[Total RN Hours (w/ Admin, DON)]]/Nurse[[#This Row],[MDS Census]]</f>
        <v>0.40492758742493817</v>
      </c>
      <c r="I9" s="4">
        <f>Nurse[[#This Row],[RN Hours (excl. Admin, DON)]]/Nurse[[#This Row],[MDS Census]]</f>
        <v>0.29966442953020128</v>
      </c>
      <c r="J9" s="4">
        <f>SUM(Nurse[[#This Row],[RN Hours (excl. Admin, DON)]],Nurse[[#This Row],[RN Admin Hours]],Nurse[[#This Row],[RN DON Hours]],Nurse[[#This Row],[LPN Hours (excl. Admin)]],Nurse[[#This Row],[LPN Admin Hours]],Nurse[[#This Row],[CNA Hours]],Nurse[[#This Row],[NA TR Hours]],Nurse[[#This Row],[Med Aide/Tech Hours]])</f>
        <v>190.72804347826082</v>
      </c>
      <c r="K9" s="4">
        <f>SUM(Nurse[[#This Row],[RN Hours (excl. Admin, DON)]],Nurse[[#This Row],[LPN Hours (excl. Admin)]],Nurse[[#This Row],[CNA Hours]],Nurse[[#This Row],[NA TR Hours]],Nurse[[#This Row],[Med Aide/Tech Hours]])</f>
        <v>173.39760869565214</v>
      </c>
      <c r="L9" s="4">
        <f>SUM(Nurse[[#This Row],[RN Hours (excl. Admin, DON)]],Nurse[[#This Row],[RN Admin Hours]],Nurse[[#This Row],[RN DON Hours]])</f>
        <v>24.920652173913041</v>
      </c>
      <c r="M9" s="4">
        <v>18.442391304347822</v>
      </c>
      <c r="N9" s="4">
        <v>0</v>
      </c>
      <c r="O9" s="4">
        <v>6.4782608695652177</v>
      </c>
      <c r="P9" s="4">
        <f>SUM(Nurse[[#This Row],[LPN Hours (excl. Admin)]],Nurse[[#This Row],[LPN Admin Hours]])</f>
        <v>52.042282608695643</v>
      </c>
      <c r="Q9" s="4">
        <v>41.190108695652164</v>
      </c>
      <c r="R9" s="4">
        <v>10.852173913043476</v>
      </c>
      <c r="S9" s="4">
        <f>SUM(Nurse[[#This Row],[CNA Hours]],Nurse[[#This Row],[NA TR Hours]],Nurse[[#This Row],[Med Aide/Tech Hours]])</f>
        <v>113.76510869565215</v>
      </c>
      <c r="T9" s="4">
        <v>113.76510869565215</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 s="4">
        <v>0</v>
      </c>
      <c r="Y9" s="4">
        <v>0</v>
      </c>
      <c r="Z9" s="4">
        <v>0</v>
      </c>
      <c r="AA9" s="4">
        <v>0</v>
      </c>
      <c r="AB9" s="4">
        <v>0</v>
      </c>
      <c r="AC9" s="4">
        <v>0</v>
      </c>
      <c r="AD9" s="4">
        <v>0</v>
      </c>
      <c r="AE9" s="4">
        <v>0</v>
      </c>
      <c r="AF9" s="1">
        <v>425048</v>
      </c>
      <c r="AG9" s="1">
        <v>4</v>
      </c>
      <c r="AH9"/>
    </row>
    <row r="10" spans="1:34" x14ac:dyDescent="0.25">
      <c r="A10" t="s">
        <v>226</v>
      </c>
      <c r="B10" t="s">
        <v>121</v>
      </c>
      <c r="C10" t="s">
        <v>336</v>
      </c>
      <c r="D10" t="s">
        <v>237</v>
      </c>
      <c r="E10" s="4">
        <v>48.815217391304351</v>
      </c>
      <c r="F10" s="4">
        <f>Nurse[[#This Row],[Total Nurse Staff Hours]]/Nurse[[#This Row],[MDS Census]]</f>
        <v>3.2697995991983975</v>
      </c>
      <c r="G10" s="4">
        <f>Nurse[[#This Row],[Total Direct Care Staff Hours]]/Nurse[[#This Row],[MDS Census]]</f>
        <v>3.0319906479625929</v>
      </c>
      <c r="H10" s="4">
        <f>Nurse[[#This Row],[Total RN Hours (w/ Admin, DON)]]/Nurse[[#This Row],[MDS Census]]</f>
        <v>0.28706969494544643</v>
      </c>
      <c r="I10" s="4">
        <f>Nurse[[#This Row],[RN Hours (excl. Admin, DON)]]/Nurse[[#This Row],[MDS Census]]</f>
        <v>0.13120240480961926</v>
      </c>
      <c r="J10" s="4">
        <f>SUM(Nurse[[#This Row],[RN Hours (excl. Admin, DON)]],Nurse[[#This Row],[RN Admin Hours]],Nurse[[#This Row],[RN DON Hours]],Nurse[[#This Row],[LPN Hours (excl. Admin)]],Nurse[[#This Row],[LPN Admin Hours]],Nurse[[#This Row],[CNA Hours]],Nurse[[#This Row],[NA TR Hours]],Nurse[[#This Row],[Med Aide/Tech Hours]])</f>
        <v>159.61597826086961</v>
      </c>
      <c r="K10" s="4">
        <f>SUM(Nurse[[#This Row],[RN Hours (excl. Admin, DON)]],Nurse[[#This Row],[LPN Hours (excl. Admin)]],Nurse[[#This Row],[CNA Hours]],Nurse[[#This Row],[NA TR Hours]],Nurse[[#This Row],[Med Aide/Tech Hours]])</f>
        <v>148.0072826086957</v>
      </c>
      <c r="L10" s="4">
        <f>SUM(Nurse[[#This Row],[RN Hours (excl. Admin, DON)]],Nurse[[#This Row],[RN Admin Hours]],Nurse[[#This Row],[RN DON Hours]])</f>
        <v>14.013369565217392</v>
      </c>
      <c r="M10" s="4">
        <v>6.4046739130434798</v>
      </c>
      <c r="N10" s="4">
        <v>2.0434782608695654</v>
      </c>
      <c r="O10" s="4">
        <v>5.5652173913043477</v>
      </c>
      <c r="P10" s="4">
        <f>SUM(Nurse[[#This Row],[LPN Hours (excl. Admin)]],Nurse[[#This Row],[LPN Admin Hours]])</f>
        <v>43.767391304347839</v>
      </c>
      <c r="Q10" s="4">
        <v>39.767391304347839</v>
      </c>
      <c r="R10" s="4">
        <v>4</v>
      </c>
      <c r="S10" s="4">
        <f>SUM(Nurse[[#This Row],[CNA Hours]],Nurse[[#This Row],[NA TR Hours]],Nurse[[#This Row],[Med Aide/Tech Hours]])</f>
        <v>101.83521739130438</v>
      </c>
      <c r="T10" s="4">
        <v>101.83521739130438</v>
      </c>
      <c r="U10" s="4">
        <v>0</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2.8695652173913047</v>
      </c>
      <c r="X10" s="4">
        <v>0</v>
      </c>
      <c r="Y10" s="4">
        <v>0</v>
      </c>
      <c r="Z10" s="4">
        <v>0</v>
      </c>
      <c r="AA10" s="4">
        <v>0.52173913043478259</v>
      </c>
      <c r="AB10" s="4">
        <v>2.347826086956522</v>
      </c>
      <c r="AC10" s="4">
        <v>0</v>
      </c>
      <c r="AD10" s="4">
        <v>0</v>
      </c>
      <c r="AE10" s="4">
        <v>0</v>
      </c>
      <c r="AF10" s="1">
        <v>425310</v>
      </c>
      <c r="AG10" s="1">
        <v>4</v>
      </c>
      <c r="AH10"/>
    </row>
    <row r="11" spans="1:34" x14ac:dyDescent="0.25">
      <c r="A11" t="s">
        <v>226</v>
      </c>
      <c r="B11" t="s">
        <v>69</v>
      </c>
      <c r="C11" t="s">
        <v>304</v>
      </c>
      <c r="D11" t="s">
        <v>248</v>
      </c>
      <c r="E11" s="4">
        <v>84.673913043478265</v>
      </c>
      <c r="F11" s="4">
        <f>Nurse[[#This Row],[Total Nurse Staff Hours]]/Nurse[[#This Row],[MDS Census]]</f>
        <v>3.7726482670089849</v>
      </c>
      <c r="G11" s="4">
        <f>Nurse[[#This Row],[Total Direct Care Staff Hours]]/Nurse[[#This Row],[MDS Census]]</f>
        <v>3.4544518613607176</v>
      </c>
      <c r="H11" s="4">
        <f>Nurse[[#This Row],[Total RN Hours (w/ Admin, DON)]]/Nurse[[#This Row],[MDS Census]]</f>
        <v>0.41110141206675227</v>
      </c>
      <c r="I11" s="4">
        <f>Nurse[[#This Row],[RN Hours (excl. Admin, DON)]]/Nurse[[#This Row],[MDS Census]]</f>
        <v>0.20843774069319643</v>
      </c>
      <c r="J11" s="4">
        <f>SUM(Nurse[[#This Row],[RN Hours (excl. Admin, DON)]],Nurse[[#This Row],[RN Admin Hours]],Nurse[[#This Row],[RN DON Hours]],Nurse[[#This Row],[LPN Hours (excl. Admin)]],Nurse[[#This Row],[LPN Admin Hours]],Nurse[[#This Row],[CNA Hours]],Nurse[[#This Row],[NA TR Hours]],Nurse[[#This Row],[Med Aide/Tech Hours]])</f>
        <v>319.44489130434778</v>
      </c>
      <c r="K11" s="4">
        <f>SUM(Nurse[[#This Row],[RN Hours (excl. Admin, DON)]],Nurse[[#This Row],[LPN Hours (excl. Admin)]],Nurse[[#This Row],[CNA Hours]],Nurse[[#This Row],[NA TR Hours]],Nurse[[#This Row],[Med Aide/Tech Hours]])</f>
        <v>292.50195652173903</v>
      </c>
      <c r="L11" s="4">
        <f>SUM(Nurse[[#This Row],[RN Hours (excl. Admin, DON)]],Nurse[[#This Row],[RN Admin Hours]],Nurse[[#This Row],[RN DON Hours]])</f>
        <v>34.809565217391309</v>
      </c>
      <c r="M11" s="4">
        <v>17.649239130434786</v>
      </c>
      <c r="N11" s="4">
        <v>11.682065217391305</v>
      </c>
      <c r="O11" s="4">
        <v>5.4782608695652177</v>
      </c>
      <c r="P11" s="4">
        <f>SUM(Nurse[[#This Row],[LPN Hours (excl. Admin)]],Nurse[[#This Row],[LPN Admin Hours]])</f>
        <v>98.07228260869563</v>
      </c>
      <c r="Q11" s="4">
        <v>88.289673913043458</v>
      </c>
      <c r="R11" s="4">
        <v>9.7826086956521738</v>
      </c>
      <c r="S11" s="4">
        <f>SUM(Nurse[[#This Row],[CNA Hours]],Nurse[[#This Row],[NA TR Hours]],Nurse[[#This Row],[Med Aide/Tech Hours]])</f>
        <v>186.56304347826085</v>
      </c>
      <c r="T11" s="4">
        <v>174.89728260869563</v>
      </c>
      <c r="U11" s="4">
        <v>11.665760869565217</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33.776413043478264</v>
      </c>
      <c r="X11" s="4">
        <v>4.8421739130434789</v>
      </c>
      <c r="Y11" s="4">
        <v>0</v>
      </c>
      <c r="Z11" s="4">
        <v>0</v>
      </c>
      <c r="AA11" s="4">
        <v>16.520652173913042</v>
      </c>
      <c r="AB11" s="4">
        <v>0</v>
      </c>
      <c r="AC11" s="4">
        <v>12.413586956521744</v>
      </c>
      <c r="AD11" s="4">
        <v>0</v>
      </c>
      <c r="AE11" s="4">
        <v>0</v>
      </c>
      <c r="AF11" s="1">
        <v>425129</v>
      </c>
      <c r="AG11" s="1">
        <v>4</v>
      </c>
      <c r="AH11"/>
    </row>
    <row r="12" spans="1:34" x14ac:dyDescent="0.25">
      <c r="A12" t="s">
        <v>226</v>
      </c>
      <c r="B12" t="s">
        <v>140</v>
      </c>
      <c r="C12" t="s">
        <v>345</v>
      </c>
      <c r="D12" t="s">
        <v>254</v>
      </c>
      <c r="E12" s="4">
        <v>22.260869565217391</v>
      </c>
      <c r="F12" s="4">
        <f>Nurse[[#This Row],[Total Nurse Staff Hours]]/Nurse[[#This Row],[MDS Census]]</f>
        <v>5.0220361328125005</v>
      </c>
      <c r="G12" s="4">
        <f>Nurse[[#This Row],[Total Direct Care Staff Hours]]/Nurse[[#This Row],[MDS Census]]</f>
        <v>4.5454736328125005</v>
      </c>
      <c r="H12" s="4">
        <f>Nurse[[#This Row],[Total RN Hours (w/ Admin, DON)]]/Nurse[[#This Row],[MDS Census]]</f>
        <v>1.9579492187499996</v>
      </c>
      <c r="I12" s="4">
        <f>Nurse[[#This Row],[RN Hours (excl. Admin, DON)]]/Nurse[[#This Row],[MDS Census]]</f>
        <v>1.4813867187499996</v>
      </c>
      <c r="J12" s="4">
        <f>SUM(Nurse[[#This Row],[RN Hours (excl. Admin, DON)]],Nurse[[#This Row],[RN Admin Hours]],Nurse[[#This Row],[RN DON Hours]],Nurse[[#This Row],[LPN Hours (excl. Admin)]],Nurse[[#This Row],[LPN Admin Hours]],Nurse[[#This Row],[CNA Hours]],Nurse[[#This Row],[NA TR Hours]],Nurse[[#This Row],[Med Aide/Tech Hours]])</f>
        <v>111.79489130434783</v>
      </c>
      <c r="K12" s="4">
        <f>SUM(Nurse[[#This Row],[RN Hours (excl. Admin, DON)]],Nurse[[#This Row],[LPN Hours (excl. Admin)]],Nurse[[#This Row],[CNA Hours]],Nurse[[#This Row],[NA TR Hours]],Nurse[[#This Row],[Med Aide/Tech Hours]])</f>
        <v>101.18619565217392</v>
      </c>
      <c r="L12" s="4">
        <f>SUM(Nurse[[#This Row],[RN Hours (excl. Admin, DON)]],Nurse[[#This Row],[RN Admin Hours]],Nurse[[#This Row],[RN DON Hours]])</f>
        <v>43.585652173913033</v>
      </c>
      <c r="M12" s="4">
        <v>32.976956521739119</v>
      </c>
      <c r="N12" s="4">
        <v>5.1304347826086953</v>
      </c>
      <c r="O12" s="4">
        <v>5.4782608695652177</v>
      </c>
      <c r="P12" s="4">
        <f>SUM(Nurse[[#This Row],[LPN Hours (excl. Admin)]],Nurse[[#This Row],[LPN Admin Hours]])</f>
        <v>7.9977173913043487</v>
      </c>
      <c r="Q12" s="4">
        <v>7.9977173913043487</v>
      </c>
      <c r="R12" s="4">
        <v>0</v>
      </c>
      <c r="S12" s="4">
        <f>SUM(Nurse[[#This Row],[CNA Hours]],Nurse[[#This Row],[NA TR Hours]],Nurse[[#This Row],[Med Aide/Tech Hours]])</f>
        <v>60.211521739130447</v>
      </c>
      <c r="T12" s="4">
        <v>60.211521739130447</v>
      </c>
      <c r="U12" s="4">
        <v>0</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22.758913043478262</v>
      </c>
      <c r="X12" s="4">
        <v>1.6213043478260867</v>
      </c>
      <c r="Y12" s="4">
        <v>0</v>
      </c>
      <c r="Z12" s="4">
        <v>0</v>
      </c>
      <c r="AA12" s="4">
        <v>6.0986956521739133</v>
      </c>
      <c r="AB12" s="4">
        <v>0</v>
      </c>
      <c r="AC12" s="4">
        <v>15.038913043478262</v>
      </c>
      <c r="AD12" s="4">
        <v>0</v>
      </c>
      <c r="AE12" s="4">
        <v>0</v>
      </c>
      <c r="AF12" s="1">
        <v>425351</v>
      </c>
      <c r="AG12" s="1">
        <v>4</v>
      </c>
      <c r="AH12"/>
    </row>
    <row r="13" spans="1:34" x14ac:dyDescent="0.25">
      <c r="A13" t="s">
        <v>226</v>
      </c>
      <c r="B13" t="s">
        <v>170</v>
      </c>
      <c r="C13" t="s">
        <v>297</v>
      </c>
      <c r="D13" t="s">
        <v>250</v>
      </c>
      <c r="E13" s="4">
        <v>28.043478260869566</v>
      </c>
      <c r="F13" s="4">
        <f>Nurse[[#This Row],[Total Nurse Staff Hours]]/Nurse[[#This Row],[MDS Census]]</f>
        <v>4.8086240310077519</v>
      </c>
      <c r="G13" s="4">
        <f>Nurse[[#This Row],[Total Direct Care Staff Hours]]/Nurse[[#This Row],[MDS Census]]</f>
        <v>4.0700581395348836</v>
      </c>
      <c r="H13" s="4">
        <f>Nurse[[#This Row],[Total RN Hours (w/ Admin, DON)]]/Nurse[[#This Row],[MDS Census]]</f>
        <v>0.86075581395348844</v>
      </c>
      <c r="I13" s="4">
        <f>Nurse[[#This Row],[RN Hours (excl. Admin, DON)]]/Nurse[[#This Row],[MDS Census]]</f>
        <v>0.32374031007751941</v>
      </c>
      <c r="J13" s="4">
        <f>SUM(Nurse[[#This Row],[RN Hours (excl. Admin, DON)]],Nurse[[#This Row],[RN Admin Hours]],Nurse[[#This Row],[RN DON Hours]],Nurse[[#This Row],[LPN Hours (excl. Admin)]],Nurse[[#This Row],[LPN Admin Hours]],Nurse[[#This Row],[CNA Hours]],Nurse[[#This Row],[NA TR Hours]],Nurse[[#This Row],[Med Aide/Tech Hours]])</f>
        <v>134.85054347826087</v>
      </c>
      <c r="K13" s="4">
        <f>SUM(Nurse[[#This Row],[RN Hours (excl. Admin, DON)]],Nurse[[#This Row],[LPN Hours (excl. Admin)]],Nurse[[#This Row],[CNA Hours]],Nurse[[#This Row],[NA TR Hours]],Nurse[[#This Row],[Med Aide/Tech Hours]])</f>
        <v>114.13858695652173</v>
      </c>
      <c r="L13" s="4">
        <f>SUM(Nurse[[#This Row],[RN Hours (excl. Admin, DON)]],Nurse[[#This Row],[RN Admin Hours]],Nurse[[#This Row],[RN DON Hours]])</f>
        <v>24.138586956521742</v>
      </c>
      <c r="M13" s="4">
        <v>9.0788043478260878</v>
      </c>
      <c r="N13" s="4">
        <v>9.929347826086957</v>
      </c>
      <c r="O13" s="4">
        <v>5.1304347826086953</v>
      </c>
      <c r="P13" s="4">
        <f>SUM(Nurse[[#This Row],[LPN Hours (excl. Admin)]],Nurse[[#This Row],[LPN Admin Hours]])</f>
        <v>36.573369565217391</v>
      </c>
      <c r="Q13" s="4">
        <v>30.921195652173914</v>
      </c>
      <c r="R13" s="4">
        <v>5.6521739130434785</v>
      </c>
      <c r="S13" s="4">
        <f>SUM(Nurse[[#This Row],[CNA Hours]],Nurse[[#This Row],[NA TR Hours]],Nurse[[#This Row],[Med Aide/Tech Hours]])</f>
        <v>74.138586956521735</v>
      </c>
      <c r="T13" s="4">
        <v>74.138586956521735</v>
      </c>
      <c r="U13" s="4">
        <v>0</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36.315217391304351</v>
      </c>
      <c r="X13" s="4">
        <v>1.4891304347826086</v>
      </c>
      <c r="Y13" s="4">
        <v>0</v>
      </c>
      <c r="Z13" s="4">
        <v>0</v>
      </c>
      <c r="AA13" s="4">
        <v>2.375</v>
      </c>
      <c r="AB13" s="4">
        <v>0</v>
      </c>
      <c r="AC13" s="4">
        <v>32.451086956521742</v>
      </c>
      <c r="AD13" s="4">
        <v>0</v>
      </c>
      <c r="AE13" s="4">
        <v>0</v>
      </c>
      <c r="AF13" s="1">
        <v>425398</v>
      </c>
      <c r="AG13" s="1">
        <v>4</v>
      </c>
      <c r="AH13"/>
    </row>
    <row r="14" spans="1:34" x14ac:dyDescent="0.25">
      <c r="A14" t="s">
        <v>226</v>
      </c>
      <c r="B14" t="s">
        <v>1</v>
      </c>
      <c r="C14" t="s">
        <v>318</v>
      </c>
      <c r="D14" t="s">
        <v>256</v>
      </c>
      <c r="E14" s="4">
        <v>133.86956521739131</v>
      </c>
      <c r="F14" s="4">
        <f>Nurse[[#This Row],[Total Nurse Staff Hours]]/Nurse[[#This Row],[MDS Census]]</f>
        <v>4.0432145177005516</v>
      </c>
      <c r="G14" s="4">
        <f>Nurse[[#This Row],[Total Direct Care Staff Hours]]/Nurse[[#This Row],[MDS Census]]</f>
        <v>3.4859166937317307</v>
      </c>
      <c r="H14" s="4">
        <f>Nurse[[#This Row],[Total RN Hours (w/ Admin, DON)]]/Nurse[[#This Row],[MDS Census]]</f>
        <v>0.66765021110750244</v>
      </c>
      <c r="I14" s="4">
        <f>Nurse[[#This Row],[RN Hours (excl. Admin, DON)]]/Nurse[[#This Row],[MDS Census]]</f>
        <v>0.2750901266645015</v>
      </c>
      <c r="J14" s="4">
        <f>SUM(Nurse[[#This Row],[RN Hours (excl. Admin, DON)]],Nurse[[#This Row],[RN Admin Hours]],Nurse[[#This Row],[RN DON Hours]],Nurse[[#This Row],[LPN Hours (excl. Admin)]],Nurse[[#This Row],[LPN Admin Hours]],Nurse[[#This Row],[CNA Hours]],Nurse[[#This Row],[NA TR Hours]],Nurse[[#This Row],[Med Aide/Tech Hours]])</f>
        <v>541.26336956521732</v>
      </c>
      <c r="K14" s="4">
        <f>SUM(Nurse[[#This Row],[RN Hours (excl. Admin, DON)]],Nurse[[#This Row],[LPN Hours (excl. Admin)]],Nurse[[#This Row],[CNA Hours]],Nurse[[#This Row],[NA TR Hours]],Nurse[[#This Row],[Med Aide/Tech Hours]])</f>
        <v>466.65815217391304</v>
      </c>
      <c r="L14" s="4">
        <f>SUM(Nurse[[#This Row],[RN Hours (excl. Admin, DON)]],Nurse[[#This Row],[RN Admin Hours]],Nurse[[#This Row],[RN DON Hours]])</f>
        <v>89.378043478260878</v>
      </c>
      <c r="M14" s="4">
        <v>36.826195652173922</v>
      </c>
      <c r="N14" s="4">
        <v>47.073586956521744</v>
      </c>
      <c r="O14" s="4">
        <v>5.4782608695652177</v>
      </c>
      <c r="P14" s="4">
        <f>SUM(Nurse[[#This Row],[LPN Hours (excl. Admin)]],Nurse[[#This Row],[LPN Admin Hours]])</f>
        <v>169.56510869565219</v>
      </c>
      <c r="Q14" s="4">
        <v>147.51173913043479</v>
      </c>
      <c r="R14" s="4">
        <v>22.053369565217384</v>
      </c>
      <c r="S14" s="4">
        <f>SUM(Nurse[[#This Row],[CNA Hours]],Nurse[[#This Row],[NA TR Hours]],Nurse[[#This Row],[Med Aide/Tech Hours]])</f>
        <v>282.32021739130431</v>
      </c>
      <c r="T14" s="4">
        <v>282.32021739130431</v>
      </c>
      <c r="U14" s="4">
        <v>0</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 s="4">
        <v>0</v>
      </c>
      <c r="Y14" s="4">
        <v>0</v>
      </c>
      <c r="Z14" s="4">
        <v>0</v>
      </c>
      <c r="AA14" s="4">
        <v>0</v>
      </c>
      <c r="AB14" s="4">
        <v>0</v>
      </c>
      <c r="AC14" s="4">
        <v>0</v>
      </c>
      <c r="AD14" s="4">
        <v>0</v>
      </c>
      <c r="AE14" s="4">
        <v>0</v>
      </c>
      <c r="AF14" s="1">
        <v>425004</v>
      </c>
      <c r="AG14" s="1">
        <v>4</v>
      </c>
      <c r="AH14"/>
    </row>
    <row r="15" spans="1:34" x14ac:dyDescent="0.25">
      <c r="A15" t="s">
        <v>226</v>
      </c>
      <c r="B15" t="s">
        <v>31</v>
      </c>
      <c r="C15" t="s">
        <v>304</v>
      </c>
      <c r="D15" t="s">
        <v>248</v>
      </c>
      <c r="E15" s="4">
        <v>49.859154929577464</v>
      </c>
      <c r="F15" s="4">
        <f>Nurse[[#This Row],[Total Nurse Staff Hours]]/Nurse[[#This Row],[MDS Census]]</f>
        <v>6.8903531073446338</v>
      </c>
      <c r="G15" s="4">
        <f>Nurse[[#This Row],[Total Direct Care Staff Hours]]/Nurse[[#This Row],[MDS Census]]</f>
        <v>5.8522881355932217</v>
      </c>
      <c r="H15" s="4">
        <f>Nurse[[#This Row],[Total RN Hours (w/ Admin, DON)]]/Nurse[[#This Row],[MDS Census]]</f>
        <v>2.4800141242937856</v>
      </c>
      <c r="I15" s="4">
        <f>Nurse[[#This Row],[RN Hours (excl. Admin, DON)]]/Nurse[[#This Row],[MDS Census]]</f>
        <v>1.4419491525423731</v>
      </c>
      <c r="J15" s="4">
        <f>SUM(Nurse[[#This Row],[RN Hours (excl. Admin, DON)]],Nurse[[#This Row],[RN Admin Hours]],Nurse[[#This Row],[RN DON Hours]],Nurse[[#This Row],[LPN Hours (excl. Admin)]],Nurse[[#This Row],[LPN Admin Hours]],Nurse[[#This Row],[CNA Hours]],Nurse[[#This Row],[NA TR Hours]],Nurse[[#This Row],[Med Aide/Tech Hours]])</f>
        <v>343.54718309859157</v>
      </c>
      <c r="K15" s="4">
        <f>SUM(Nurse[[#This Row],[RN Hours (excl. Admin, DON)]],Nurse[[#This Row],[LPN Hours (excl. Admin)]],Nurse[[#This Row],[CNA Hours]],Nurse[[#This Row],[NA TR Hours]],Nurse[[#This Row],[Med Aide/Tech Hours]])</f>
        <v>291.79014084507048</v>
      </c>
      <c r="L15" s="4">
        <f>SUM(Nurse[[#This Row],[RN Hours (excl. Admin, DON)]],Nurse[[#This Row],[RN Admin Hours]],Nurse[[#This Row],[RN DON Hours]])</f>
        <v>123.65140845070424</v>
      </c>
      <c r="M15" s="4">
        <v>71.894366197183103</v>
      </c>
      <c r="N15" s="4">
        <v>46.225352112676056</v>
      </c>
      <c r="O15" s="4">
        <v>5.53169014084507</v>
      </c>
      <c r="P15" s="4">
        <f>SUM(Nurse[[#This Row],[LPN Hours (excl. Admin)]],Nurse[[#This Row],[LPN Admin Hours]])</f>
        <v>55.41549295774648</v>
      </c>
      <c r="Q15" s="4">
        <v>55.41549295774648</v>
      </c>
      <c r="R15" s="4">
        <v>0</v>
      </c>
      <c r="S15" s="4">
        <f>SUM(Nurse[[#This Row],[CNA Hours]],Nurse[[#This Row],[NA TR Hours]],Nurse[[#This Row],[Med Aide/Tech Hours]])</f>
        <v>164.48028169014086</v>
      </c>
      <c r="T15" s="4">
        <v>163.20563380281692</v>
      </c>
      <c r="U15" s="4">
        <v>1.2746478873239437</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20.823943661971832</v>
      </c>
      <c r="X15" s="4">
        <v>0</v>
      </c>
      <c r="Y15" s="4">
        <v>0</v>
      </c>
      <c r="Z15" s="4">
        <v>0</v>
      </c>
      <c r="AA15" s="4">
        <v>17.338028169014084</v>
      </c>
      <c r="AB15" s="4">
        <v>0</v>
      </c>
      <c r="AC15" s="4">
        <v>3.4859154929577465</v>
      </c>
      <c r="AD15" s="4">
        <v>0</v>
      </c>
      <c r="AE15" s="4">
        <v>0</v>
      </c>
      <c r="AF15" s="1">
        <v>425074</v>
      </c>
      <c r="AG15" s="1">
        <v>4</v>
      </c>
      <c r="AH15"/>
    </row>
    <row r="16" spans="1:34" x14ac:dyDescent="0.25">
      <c r="A16" t="s">
        <v>226</v>
      </c>
      <c r="B16" t="s">
        <v>143</v>
      </c>
      <c r="C16" t="s">
        <v>304</v>
      </c>
      <c r="D16" t="s">
        <v>248</v>
      </c>
      <c r="E16" s="4">
        <v>113.33802816901408</v>
      </c>
      <c r="F16" s="4">
        <f>Nurse[[#This Row],[Total Nurse Staff Hours]]/Nurse[[#This Row],[MDS Census]]</f>
        <v>5.9576860941965961</v>
      </c>
      <c r="G16" s="4">
        <f>Nurse[[#This Row],[Total Direct Care Staff Hours]]/Nurse[[#This Row],[MDS Census]]</f>
        <v>5.2660618864172983</v>
      </c>
      <c r="H16" s="4">
        <f>Nurse[[#This Row],[Total RN Hours (w/ Admin, DON)]]/Nurse[[#This Row],[MDS Census]]</f>
        <v>1.5277743258357153</v>
      </c>
      <c r="I16" s="4">
        <f>Nurse[[#This Row],[RN Hours (excl. Admin, DON)]]/Nurse[[#This Row],[MDS Census]]</f>
        <v>0.83615011805641859</v>
      </c>
      <c r="J16" s="4">
        <f>SUM(Nurse[[#This Row],[RN Hours (excl. Admin, DON)]],Nurse[[#This Row],[RN Admin Hours]],Nurse[[#This Row],[RN DON Hours]],Nurse[[#This Row],[LPN Hours (excl. Admin)]],Nurse[[#This Row],[LPN Admin Hours]],Nurse[[#This Row],[CNA Hours]],Nurse[[#This Row],[NA TR Hours]],Nurse[[#This Row],[Med Aide/Tech Hours]])</f>
        <v>675.23239436619724</v>
      </c>
      <c r="K16" s="4">
        <f>SUM(Nurse[[#This Row],[RN Hours (excl. Admin, DON)]],Nurse[[#This Row],[LPN Hours (excl. Admin)]],Nurse[[#This Row],[CNA Hours]],Nurse[[#This Row],[NA TR Hours]],Nurse[[#This Row],[Med Aide/Tech Hours]])</f>
        <v>596.84507042253517</v>
      </c>
      <c r="L16" s="4">
        <f>SUM(Nurse[[#This Row],[RN Hours (excl. Admin, DON)]],Nurse[[#This Row],[RN Admin Hours]],Nurse[[#This Row],[RN DON Hours]])</f>
        <v>173.1549295774648</v>
      </c>
      <c r="M16" s="4">
        <v>94.767605633802816</v>
      </c>
      <c r="N16" s="4">
        <v>68.982394366197184</v>
      </c>
      <c r="O16" s="4">
        <v>9.4049295774647881</v>
      </c>
      <c r="P16" s="4">
        <f>SUM(Nurse[[#This Row],[LPN Hours (excl. Admin)]],Nurse[[#This Row],[LPN Admin Hours]])</f>
        <v>107.9894366197183</v>
      </c>
      <c r="Q16" s="4">
        <v>107.9894366197183</v>
      </c>
      <c r="R16" s="4">
        <v>0</v>
      </c>
      <c r="S16" s="4">
        <f>SUM(Nurse[[#This Row],[CNA Hours]],Nurse[[#This Row],[NA TR Hours]],Nurse[[#This Row],[Med Aide/Tech Hours]])</f>
        <v>394.08802816901408</v>
      </c>
      <c r="T16" s="4">
        <v>394.01056338028167</v>
      </c>
      <c r="U16" s="4">
        <v>7.746478873239436E-2</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24.147887323943664</v>
      </c>
      <c r="X16" s="4">
        <v>2.242957746478873</v>
      </c>
      <c r="Y16" s="4">
        <v>0</v>
      </c>
      <c r="Z16" s="4">
        <v>0</v>
      </c>
      <c r="AA16" s="4">
        <v>18.714788732394368</v>
      </c>
      <c r="AB16" s="4">
        <v>0</v>
      </c>
      <c r="AC16" s="4">
        <v>3.1901408450704225</v>
      </c>
      <c r="AD16" s="4">
        <v>0</v>
      </c>
      <c r="AE16" s="4">
        <v>0</v>
      </c>
      <c r="AF16" s="1">
        <v>425360</v>
      </c>
      <c r="AG16" s="1">
        <v>4</v>
      </c>
      <c r="AH16"/>
    </row>
    <row r="17" spans="1:34" x14ac:dyDescent="0.25">
      <c r="A17" t="s">
        <v>226</v>
      </c>
      <c r="B17" t="s">
        <v>93</v>
      </c>
      <c r="C17" t="s">
        <v>348</v>
      </c>
      <c r="D17" t="s">
        <v>238</v>
      </c>
      <c r="E17" s="4">
        <v>111.52112676056338</v>
      </c>
      <c r="F17" s="4">
        <f>Nurse[[#This Row],[Total Nurse Staff Hours]]/Nurse[[#This Row],[MDS Census]]</f>
        <v>3.0885109876231369</v>
      </c>
      <c r="G17" s="4">
        <f>Nurse[[#This Row],[Total Direct Care Staff Hours]]/Nurse[[#This Row],[MDS Census]]</f>
        <v>2.7881864107097756</v>
      </c>
      <c r="H17" s="4">
        <f>Nurse[[#This Row],[Total RN Hours (w/ Admin, DON)]]/Nurse[[#This Row],[MDS Census]]</f>
        <v>0.18949734781510483</v>
      </c>
      <c r="I17" s="4">
        <f>Nurse[[#This Row],[RN Hours (excl. Admin, DON)]]/Nurse[[#This Row],[MDS Census]]</f>
        <v>8.7409699419045209E-2</v>
      </c>
      <c r="J17" s="4">
        <f>SUM(Nurse[[#This Row],[RN Hours (excl. Admin, DON)]],Nurse[[#This Row],[RN Admin Hours]],Nurse[[#This Row],[RN DON Hours]],Nurse[[#This Row],[LPN Hours (excl. Admin)]],Nurse[[#This Row],[LPN Admin Hours]],Nurse[[#This Row],[CNA Hours]],Nurse[[#This Row],[NA TR Hours]],Nurse[[#This Row],[Med Aide/Tech Hours]])</f>
        <v>344.43422535211266</v>
      </c>
      <c r="K17" s="4">
        <f>SUM(Nurse[[#This Row],[RN Hours (excl. Admin, DON)]],Nurse[[#This Row],[LPN Hours (excl. Admin)]],Nurse[[#This Row],[CNA Hours]],Nurse[[#This Row],[NA TR Hours]],Nurse[[#This Row],[Med Aide/Tech Hours]])</f>
        <v>310.94169014084508</v>
      </c>
      <c r="L17" s="4">
        <f>SUM(Nurse[[#This Row],[RN Hours (excl. Admin, DON)]],Nurse[[#This Row],[RN Admin Hours]],Nurse[[#This Row],[RN DON Hours]])</f>
        <v>21.132957746478873</v>
      </c>
      <c r="M17" s="4">
        <v>9.7480281690140842</v>
      </c>
      <c r="N17" s="4">
        <v>6.3145070422535206</v>
      </c>
      <c r="O17" s="4">
        <v>5.070422535211268</v>
      </c>
      <c r="P17" s="4">
        <f>SUM(Nurse[[#This Row],[LPN Hours (excl. Admin)]],Nurse[[#This Row],[LPN Admin Hours]])</f>
        <v>112.63352112676054</v>
      </c>
      <c r="Q17" s="4">
        <v>90.525915492957722</v>
      </c>
      <c r="R17" s="4">
        <v>22.107605633802823</v>
      </c>
      <c r="S17" s="4">
        <f>SUM(Nurse[[#This Row],[CNA Hours]],Nurse[[#This Row],[NA TR Hours]],Nurse[[#This Row],[Med Aide/Tech Hours]])</f>
        <v>210.66774647887328</v>
      </c>
      <c r="T17" s="4">
        <v>210.66774647887328</v>
      </c>
      <c r="U17" s="4">
        <v>0</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91.01253521126759</v>
      </c>
      <c r="X17" s="4">
        <v>0</v>
      </c>
      <c r="Y17" s="4">
        <v>0</v>
      </c>
      <c r="Z17" s="4">
        <v>2.704225352112676</v>
      </c>
      <c r="AA17" s="4">
        <v>32.498591549295767</v>
      </c>
      <c r="AB17" s="4">
        <v>0</v>
      </c>
      <c r="AC17" s="4">
        <v>55.809718309859157</v>
      </c>
      <c r="AD17" s="4">
        <v>0</v>
      </c>
      <c r="AE17" s="4">
        <v>0</v>
      </c>
      <c r="AF17" s="1">
        <v>425170</v>
      </c>
      <c r="AG17" s="1">
        <v>4</v>
      </c>
      <c r="AH17"/>
    </row>
    <row r="18" spans="1:34" x14ac:dyDescent="0.25">
      <c r="A18" t="s">
        <v>226</v>
      </c>
      <c r="B18" t="s">
        <v>7</v>
      </c>
      <c r="C18" t="s">
        <v>320</v>
      </c>
      <c r="D18" t="s">
        <v>259</v>
      </c>
      <c r="E18" s="4">
        <v>73.336956521739125</v>
      </c>
      <c r="F18" s="4">
        <f>Nurse[[#This Row],[Total Nurse Staff Hours]]/Nurse[[#This Row],[MDS Census]]</f>
        <v>2.9864013635689939</v>
      </c>
      <c r="G18" s="4">
        <f>Nurse[[#This Row],[Total Direct Care Staff Hours]]/Nurse[[#This Row],[MDS Census]]</f>
        <v>2.8013561582925748</v>
      </c>
      <c r="H18" s="4">
        <f>Nurse[[#This Row],[Total RN Hours (w/ Admin, DON)]]/Nurse[[#This Row],[MDS Census]]</f>
        <v>0.59033644582777534</v>
      </c>
      <c r="I18" s="4">
        <f>Nurse[[#This Row],[RN Hours (excl. Admin, DON)]]/Nurse[[#This Row],[MDS Census]]</f>
        <v>0.4072550763302209</v>
      </c>
      <c r="J18" s="4">
        <f>SUM(Nurse[[#This Row],[RN Hours (excl. Admin, DON)]],Nurse[[#This Row],[RN Admin Hours]],Nurse[[#This Row],[RN DON Hours]],Nurse[[#This Row],[LPN Hours (excl. Admin)]],Nurse[[#This Row],[LPN Admin Hours]],Nurse[[#This Row],[CNA Hours]],Nurse[[#This Row],[NA TR Hours]],Nurse[[#This Row],[Med Aide/Tech Hours]])</f>
        <v>219.01358695652175</v>
      </c>
      <c r="K18" s="4">
        <f>SUM(Nurse[[#This Row],[RN Hours (excl. Admin, DON)]],Nurse[[#This Row],[LPN Hours (excl. Admin)]],Nurse[[#This Row],[CNA Hours]],Nurse[[#This Row],[NA TR Hours]],Nurse[[#This Row],[Med Aide/Tech Hours]])</f>
        <v>205.44293478260869</v>
      </c>
      <c r="L18" s="4">
        <f>SUM(Nurse[[#This Row],[RN Hours (excl. Admin, DON)]],Nurse[[#This Row],[RN Admin Hours]],Nurse[[#This Row],[RN DON Hours]])</f>
        <v>43.293478260869563</v>
      </c>
      <c r="M18" s="4">
        <v>29.866847826086957</v>
      </c>
      <c r="N18" s="4">
        <v>7.6875</v>
      </c>
      <c r="O18" s="4">
        <v>5.7391304347826084</v>
      </c>
      <c r="P18" s="4">
        <f>SUM(Nurse[[#This Row],[LPN Hours (excl. Admin)]],Nurse[[#This Row],[LPN Admin Hours]])</f>
        <v>51.054347826086961</v>
      </c>
      <c r="Q18" s="4">
        <v>50.910326086956523</v>
      </c>
      <c r="R18" s="4">
        <v>0.14402173913043478</v>
      </c>
      <c r="S18" s="4">
        <f>SUM(Nurse[[#This Row],[CNA Hours]],Nurse[[#This Row],[NA TR Hours]],Nurse[[#This Row],[Med Aide/Tech Hours]])</f>
        <v>124.66576086956522</v>
      </c>
      <c r="T18" s="4">
        <v>124.66576086956522</v>
      </c>
      <c r="U18" s="4">
        <v>0</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8.6956521739130432E-2</v>
      </c>
      <c r="X18" s="4">
        <v>0</v>
      </c>
      <c r="Y18" s="4">
        <v>0</v>
      </c>
      <c r="Z18" s="4">
        <v>0</v>
      </c>
      <c r="AA18" s="4">
        <v>8.6956521739130432E-2</v>
      </c>
      <c r="AB18" s="4">
        <v>0</v>
      </c>
      <c r="AC18" s="4">
        <v>0</v>
      </c>
      <c r="AD18" s="4">
        <v>0</v>
      </c>
      <c r="AE18" s="4">
        <v>0</v>
      </c>
      <c r="AF18" s="1">
        <v>425014</v>
      </c>
      <c r="AG18" s="1">
        <v>4</v>
      </c>
      <c r="AH18"/>
    </row>
    <row r="19" spans="1:34" x14ac:dyDescent="0.25">
      <c r="A19" t="s">
        <v>226</v>
      </c>
      <c r="B19" t="s">
        <v>89</v>
      </c>
      <c r="C19" t="s">
        <v>283</v>
      </c>
      <c r="D19" t="s">
        <v>258</v>
      </c>
      <c r="E19" s="4">
        <v>75.445652173913047</v>
      </c>
      <c r="F19" s="4">
        <f>Nurse[[#This Row],[Total Nurse Staff Hours]]/Nurse[[#This Row],[MDS Census]]</f>
        <v>3.5413485088603953</v>
      </c>
      <c r="G19" s="4">
        <f>Nurse[[#This Row],[Total Direct Care Staff Hours]]/Nurse[[#This Row],[MDS Census]]</f>
        <v>3.0806439994237143</v>
      </c>
      <c r="H19" s="4">
        <f>Nurse[[#This Row],[Total RN Hours (w/ Admin, DON)]]/Nurse[[#This Row],[MDS Census]]</f>
        <v>0.56998271142486678</v>
      </c>
      <c r="I19" s="4">
        <f>Nurse[[#This Row],[RN Hours (excl. Admin, DON)]]/Nurse[[#This Row],[MDS Census]]</f>
        <v>0.23919464054170869</v>
      </c>
      <c r="J19" s="4">
        <f>SUM(Nurse[[#This Row],[RN Hours (excl. Admin, DON)]],Nurse[[#This Row],[RN Admin Hours]],Nurse[[#This Row],[RN DON Hours]],Nurse[[#This Row],[LPN Hours (excl. Admin)]],Nurse[[#This Row],[LPN Admin Hours]],Nurse[[#This Row],[CNA Hours]],Nurse[[#This Row],[NA TR Hours]],Nurse[[#This Row],[Med Aide/Tech Hours]])</f>
        <v>267.179347826087</v>
      </c>
      <c r="K19" s="4">
        <f>SUM(Nurse[[#This Row],[RN Hours (excl. Admin, DON)]],Nurse[[#This Row],[LPN Hours (excl. Admin)]],Nurse[[#This Row],[CNA Hours]],Nurse[[#This Row],[NA TR Hours]],Nurse[[#This Row],[Med Aide/Tech Hours]])</f>
        <v>232.42119565217394</v>
      </c>
      <c r="L19" s="4">
        <f>SUM(Nurse[[#This Row],[RN Hours (excl. Admin, DON)]],Nurse[[#This Row],[RN Admin Hours]],Nurse[[#This Row],[RN DON Hours]])</f>
        <v>43.002717391304351</v>
      </c>
      <c r="M19" s="4">
        <v>18.046195652173914</v>
      </c>
      <c r="N19" s="4">
        <v>21.043478260869566</v>
      </c>
      <c r="O19" s="4">
        <v>3.9130434782608696</v>
      </c>
      <c r="P19" s="4">
        <f>SUM(Nurse[[#This Row],[LPN Hours (excl. Admin)]],Nurse[[#This Row],[LPN Admin Hours]])</f>
        <v>72.494565217391312</v>
      </c>
      <c r="Q19" s="4">
        <v>62.692934782608695</v>
      </c>
      <c r="R19" s="4">
        <v>9.8016304347826093</v>
      </c>
      <c r="S19" s="4">
        <f>SUM(Nurse[[#This Row],[CNA Hours]],Nurse[[#This Row],[NA TR Hours]],Nurse[[#This Row],[Med Aide/Tech Hours]])</f>
        <v>151.68206521739131</v>
      </c>
      <c r="T19" s="4">
        <v>151.68206521739131</v>
      </c>
      <c r="U19" s="4">
        <v>0</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0.29891304347826086</v>
      </c>
      <c r="X19" s="4">
        <v>0</v>
      </c>
      <c r="Y19" s="4">
        <v>0</v>
      </c>
      <c r="Z19" s="4">
        <v>0</v>
      </c>
      <c r="AA19" s="4">
        <v>0.29891304347826086</v>
      </c>
      <c r="AB19" s="4">
        <v>0</v>
      </c>
      <c r="AC19" s="4">
        <v>0</v>
      </c>
      <c r="AD19" s="4">
        <v>0</v>
      </c>
      <c r="AE19" s="4">
        <v>0</v>
      </c>
      <c r="AF19" s="1">
        <v>425163</v>
      </c>
      <c r="AG19" s="1">
        <v>4</v>
      </c>
      <c r="AH19"/>
    </row>
    <row r="20" spans="1:34" x14ac:dyDescent="0.25">
      <c r="A20" t="s">
        <v>226</v>
      </c>
      <c r="B20" t="s">
        <v>91</v>
      </c>
      <c r="C20" t="s">
        <v>347</v>
      </c>
      <c r="D20" t="s">
        <v>256</v>
      </c>
      <c r="E20" s="4">
        <v>51.804347826086953</v>
      </c>
      <c r="F20" s="4">
        <f>Nurse[[#This Row],[Total Nurse Staff Hours]]/Nurse[[#This Row],[MDS Census]]</f>
        <v>3.0891208560637851</v>
      </c>
      <c r="G20" s="4">
        <f>Nurse[[#This Row],[Total Direct Care Staff Hours]]/Nurse[[#This Row],[MDS Census]]</f>
        <v>2.8230696600923202</v>
      </c>
      <c r="H20" s="4">
        <f>Nurse[[#This Row],[Total RN Hours (w/ Admin, DON)]]/Nurse[[#This Row],[MDS Census]]</f>
        <v>0.75891733109525816</v>
      </c>
      <c r="I20" s="4">
        <f>Nurse[[#This Row],[RN Hours (excl. Admin, DON)]]/Nurse[[#This Row],[MDS Census]]</f>
        <v>0.49286613512379363</v>
      </c>
      <c r="J20" s="4">
        <f>SUM(Nurse[[#This Row],[RN Hours (excl. Admin, DON)]],Nurse[[#This Row],[RN Admin Hours]],Nurse[[#This Row],[RN DON Hours]],Nurse[[#This Row],[LPN Hours (excl. Admin)]],Nurse[[#This Row],[LPN Admin Hours]],Nurse[[#This Row],[CNA Hours]],Nurse[[#This Row],[NA TR Hours]],Nurse[[#This Row],[Med Aide/Tech Hours]])</f>
        <v>160.02989130434781</v>
      </c>
      <c r="K20" s="4">
        <f>SUM(Nurse[[#This Row],[RN Hours (excl. Admin, DON)]],Nurse[[#This Row],[LPN Hours (excl. Admin)]],Nurse[[#This Row],[CNA Hours]],Nurse[[#This Row],[NA TR Hours]],Nurse[[#This Row],[Med Aide/Tech Hours]])</f>
        <v>146.24728260869563</v>
      </c>
      <c r="L20" s="4">
        <f>SUM(Nurse[[#This Row],[RN Hours (excl. Admin, DON)]],Nurse[[#This Row],[RN Admin Hours]],Nurse[[#This Row],[RN DON Hours]])</f>
        <v>39.315217391304351</v>
      </c>
      <c r="M20" s="4">
        <v>25.532608695652176</v>
      </c>
      <c r="N20" s="4">
        <v>8.0434782608695645</v>
      </c>
      <c r="O20" s="4">
        <v>5.7391304347826084</v>
      </c>
      <c r="P20" s="4">
        <f>SUM(Nurse[[#This Row],[LPN Hours (excl. Admin)]],Nurse[[#This Row],[LPN Admin Hours]])</f>
        <v>35.866847826086953</v>
      </c>
      <c r="Q20" s="4">
        <v>35.866847826086953</v>
      </c>
      <c r="R20" s="4">
        <v>0</v>
      </c>
      <c r="S20" s="4">
        <f>SUM(Nurse[[#This Row],[CNA Hours]],Nurse[[#This Row],[NA TR Hours]],Nurse[[#This Row],[Med Aide/Tech Hours]])</f>
        <v>84.847826086956516</v>
      </c>
      <c r="T20" s="4">
        <v>84.847826086956516</v>
      </c>
      <c r="U20" s="4">
        <v>0</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17.777173913043477</v>
      </c>
      <c r="X20" s="4">
        <v>0</v>
      </c>
      <c r="Y20" s="4">
        <v>0</v>
      </c>
      <c r="Z20" s="4">
        <v>0</v>
      </c>
      <c r="AA20" s="4">
        <v>5.1385869565217392</v>
      </c>
      <c r="AB20" s="4">
        <v>0</v>
      </c>
      <c r="AC20" s="4">
        <v>12.638586956521738</v>
      </c>
      <c r="AD20" s="4">
        <v>0</v>
      </c>
      <c r="AE20" s="4">
        <v>0</v>
      </c>
      <c r="AF20" s="1">
        <v>425168</v>
      </c>
      <c r="AG20" s="1">
        <v>4</v>
      </c>
      <c r="AH20"/>
    </row>
    <row r="21" spans="1:34" x14ac:dyDescent="0.25">
      <c r="A21" t="s">
        <v>226</v>
      </c>
      <c r="B21" t="s">
        <v>62</v>
      </c>
      <c r="C21" t="s">
        <v>341</v>
      </c>
      <c r="D21" t="s">
        <v>276</v>
      </c>
      <c r="E21" s="4">
        <v>85.880434782608702</v>
      </c>
      <c r="F21" s="4">
        <f>Nurse[[#This Row],[Total Nurse Staff Hours]]/Nurse[[#This Row],[MDS Census]]</f>
        <v>3.4917415517023156</v>
      </c>
      <c r="G21" s="4">
        <f>Nurse[[#This Row],[Total Direct Care Staff Hours]]/Nurse[[#This Row],[MDS Census]]</f>
        <v>3.3066067586381465</v>
      </c>
      <c r="H21" s="4">
        <f>Nurse[[#This Row],[Total RN Hours (w/ Admin, DON)]]/Nurse[[#This Row],[MDS Census]]</f>
        <v>0.40842931274522204</v>
      </c>
      <c r="I21" s="4">
        <f>Nurse[[#This Row],[RN Hours (excl. Admin, DON)]]/Nurse[[#This Row],[MDS Census]]</f>
        <v>0.34666497911656746</v>
      </c>
      <c r="J21" s="4">
        <f>SUM(Nurse[[#This Row],[RN Hours (excl. Admin, DON)]],Nurse[[#This Row],[RN Admin Hours]],Nurse[[#This Row],[RN DON Hours]],Nurse[[#This Row],[LPN Hours (excl. Admin)]],Nurse[[#This Row],[LPN Admin Hours]],Nurse[[#This Row],[CNA Hours]],Nurse[[#This Row],[NA TR Hours]],Nurse[[#This Row],[Med Aide/Tech Hours]])</f>
        <v>299.87228260869563</v>
      </c>
      <c r="K21" s="4">
        <f>SUM(Nurse[[#This Row],[RN Hours (excl. Admin, DON)]],Nurse[[#This Row],[LPN Hours (excl. Admin)]],Nurse[[#This Row],[CNA Hours]],Nurse[[#This Row],[NA TR Hours]],Nurse[[#This Row],[Med Aide/Tech Hours]])</f>
        <v>283.9728260869565</v>
      </c>
      <c r="L21" s="4">
        <f>SUM(Nurse[[#This Row],[RN Hours (excl. Admin, DON)]],Nurse[[#This Row],[RN Admin Hours]],Nurse[[#This Row],[RN DON Hours]])</f>
        <v>35.076086956521735</v>
      </c>
      <c r="M21" s="4">
        <v>29.771739130434781</v>
      </c>
      <c r="N21" s="4">
        <v>0</v>
      </c>
      <c r="O21" s="4">
        <v>5.3043478260869561</v>
      </c>
      <c r="P21" s="4">
        <f>SUM(Nurse[[#This Row],[LPN Hours (excl. Admin)]],Nurse[[#This Row],[LPN Admin Hours]])</f>
        <v>75.304347826086953</v>
      </c>
      <c r="Q21" s="4">
        <v>64.709239130434781</v>
      </c>
      <c r="R21" s="4">
        <v>10.595108695652174</v>
      </c>
      <c r="S21" s="4">
        <f>SUM(Nurse[[#This Row],[CNA Hours]],Nurse[[#This Row],[NA TR Hours]],Nurse[[#This Row],[Med Aide/Tech Hours]])</f>
        <v>189.49184782608697</v>
      </c>
      <c r="T21" s="4">
        <v>189.49184782608697</v>
      </c>
      <c r="U21" s="4">
        <v>0</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 s="4">
        <v>0</v>
      </c>
      <c r="Y21" s="4">
        <v>0</v>
      </c>
      <c r="Z21" s="4">
        <v>0</v>
      </c>
      <c r="AA21" s="4">
        <v>0</v>
      </c>
      <c r="AB21" s="4">
        <v>0</v>
      </c>
      <c r="AC21" s="4">
        <v>0</v>
      </c>
      <c r="AD21" s="4">
        <v>0</v>
      </c>
      <c r="AE21" s="4">
        <v>0</v>
      </c>
      <c r="AF21" s="1">
        <v>425117</v>
      </c>
      <c r="AG21" s="1">
        <v>4</v>
      </c>
      <c r="AH21"/>
    </row>
    <row r="22" spans="1:34" x14ac:dyDescent="0.25">
      <c r="A22" t="s">
        <v>226</v>
      </c>
      <c r="B22" t="s">
        <v>2</v>
      </c>
      <c r="C22" t="s">
        <v>319</v>
      </c>
      <c r="D22" t="s">
        <v>257</v>
      </c>
      <c r="E22" s="4">
        <v>77.978260869565219</v>
      </c>
      <c r="F22" s="4">
        <f>Nurse[[#This Row],[Total Nurse Staff Hours]]/Nurse[[#This Row],[MDS Census]]</f>
        <v>3.3987970448843052</v>
      </c>
      <c r="G22" s="4">
        <f>Nurse[[#This Row],[Total Direct Care Staff Hours]]/Nurse[[#This Row],[MDS Census]]</f>
        <v>3.3280903261778652</v>
      </c>
      <c r="H22" s="4">
        <f>Nurse[[#This Row],[Total RN Hours (w/ Admin, DON)]]/Nurse[[#This Row],[MDS Census]]</f>
        <v>0.53473933649289107</v>
      </c>
      <c r="I22" s="4">
        <f>Nurse[[#This Row],[RN Hours (excl. Admin, DON)]]/Nurse[[#This Row],[MDS Census]]</f>
        <v>0.46403261778645116</v>
      </c>
      <c r="J22" s="4">
        <f>SUM(Nurse[[#This Row],[RN Hours (excl. Admin, DON)]],Nurse[[#This Row],[RN Admin Hours]],Nurse[[#This Row],[RN DON Hours]],Nurse[[#This Row],[LPN Hours (excl. Admin)]],Nurse[[#This Row],[LPN Admin Hours]],Nurse[[#This Row],[CNA Hours]],Nurse[[#This Row],[NA TR Hours]],Nurse[[#This Row],[Med Aide/Tech Hours]])</f>
        <v>265.03228260869571</v>
      </c>
      <c r="K22" s="4">
        <f>SUM(Nurse[[#This Row],[RN Hours (excl. Admin, DON)]],Nurse[[#This Row],[LPN Hours (excl. Admin)]],Nurse[[#This Row],[CNA Hours]],Nurse[[#This Row],[NA TR Hours]],Nurse[[#This Row],[Med Aide/Tech Hours]])</f>
        <v>259.51869565217396</v>
      </c>
      <c r="L22" s="4">
        <f>SUM(Nurse[[#This Row],[RN Hours (excl. Admin, DON)]],Nurse[[#This Row],[RN Admin Hours]],Nurse[[#This Row],[RN DON Hours]])</f>
        <v>41.698043478260878</v>
      </c>
      <c r="M22" s="4">
        <v>36.184456521739136</v>
      </c>
      <c r="N22" s="4">
        <v>0</v>
      </c>
      <c r="O22" s="4">
        <v>5.5135869565217392</v>
      </c>
      <c r="P22" s="4">
        <f>SUM(Nurse[[#This Row],[LPN Hours (excl. Admin)]],Nurse[[#This Row],[LPN Admin Hours]])</f>
        <v>76.529891304347828</v>
      </c>
      <c r="Q22" s="4">
        <v>76.529891304347828</v>
      </c>
      <c r="R22" s="4">
        <v>0</v>
      </c>
      <c r="S22" s="4">
        <f>SUM(Nurse[[#This Row],[CNA Hours]],Nurse[[#This Row],[NA TR Hours]],Nurse[[#This Row],[Med Aide/Tech Hours]])</f>
        <v>146.80434782608697</v>
      </c>
      <c r="T22" s="4">
        <v>146.80434782608697</v>
      </c>
      <c r="U22" s="4">
        <v>0</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5.6603260869565206</v>
      </c>
      <c r="X22" s="4">
        <v>5.6603260869565206</v>
      </c>
      <c r="Y22" s="4">
        <v>0</v>
      </c>
      <c r="Z22" s="4">
        <v>0</v>
      </c>
      <c r="AA22" s="4">
        <v>0</v>
      </c>
      <c r="AB22" s="4">
        <v>0</v>
      </c>
      <c r="AC22" s="4">
        <v>0</v>
      </c>
      <c r="AD22" s="4">
        <v>0</v>
      </c>
      <c r="AE22" s="4">
        <v>0</v>
      </c>
      <c r="AF22" s="1">
        <v>425005</v>
      </c>
      <c r="AG22" s="1">
        <v>4</v>
      </c>
      <c r="AH22"/>
    </row>
    <row r="23" spans="1:34" x14ac:dyDescent="0.25">
      <c r="A23" t="s">
        <v>226</v>
      </c>
      <c r="B23" t="s">
        <v>114</v>
      </c>
      <c r="C23" t="s">
        <v>319</v>
      </c>
      <c r="D23" t="s">
        <v>257</v>
      </c>
      <c r="E23" s="4">
        <v>98.845070422535215</v>
      </c>
      <c r="F23" s="4">
        <f>Nurse[[#This Row],[Total Nurse Staff Hours]]/Nurse[[#This Row],[MDS Census]]</f>
        <v>2.9997762895411797</v>
      </c>
      <c r="G23" s="4">
        <f>Nurse[[#This Row],[Total Direct Care Staff Hours]]/Nurse[[#This Row],[MDS Census]]</f>
        <v>2.8033770304930181</v>
      </c>
      <c r="H23" s="4">
        <f>Nurse[[#This Row],[Total RN Hours (w/ Admin, DON)]]/Nurse[[#This Row],[MDS Census]]</f>
        <v>0.32450270732402398</v>
      </c>
      <c r="I23" s="4">
        <f>Nurse[[#This Row],[RN Hours (excl. Admin, DON)]]/Nurse[[#This Row],[MDS Census]]</f>
        <v>0.27199487033342834</v>
      </c>
      <c r="J23" s="4">
        <f>SUM(Nurse[[#This Row],[RN Hours (excl. Admin, DON)]],Nurse[[#This Row],[RN Admin Hours]],Nurse[[#This Row],[RN DON Hours]],Nurse[[#This Row],[LPN Hours (excl. Admin)]],Nurse[[#This Row],[LPN Admin Hours]],Nurse[[#This Row],[CNA Hours]],Nurse[[#This Row],[NA TR Hours]],Nurse[[#This Row],[Med Aide/Tech Hours]])</f>
        <v>296.51309859154929</v>
      </c>
      <c r="K23" s="4">
        <f>SUM(Nurse[[#This Row],[RN Hours (excl. Admin, DON)]],Nurse[[#This Row],[LPN Hours (excl. Admin)]],Nurse[[#This Row],[CNA Hours]],Nurse[[#This Row],[NA TR Hours]],Nurse[[#This Row],[Med Aide/Tech Hours]])</f>
        <v>277.10000000000002</v>
      </c>
      <c r="L23" s="4">
        <f>SUM(Nurse[[#This Row],[RN Hours (excl. Admin, DON)]],Nurse[[#This Row],[RN Admin Hours]],Nurse[[#This Row],[RN DON Hours]])</f>
        <v>32.075492957746484</v>
      </c>
      <c r="M23" s="4">
        <v>26.885352112676056</v>
      </c>
      <c r="N23" s="4">
        <v>1.4647887323943662</v>
      </c>
      <c r="O23" s="4">
        <v>3.7253521126760565</v>
      </c>
      <c r="P23" s="4">
        <f>SUM(Nurse[[#This Row],[LPN Hours (excl. Admin)]],Nurse[[#This Row],[LPN Admin Hours]])</f>
        <v>83.676056338028161</v>
      </c>
      <c r="Q23" s="4">
        <v>69.453098591549292</v>
      </c>
      <c r="R23" s="4">
        <v>14.222957746478876</v>
      </c>
      <c r="S23" s="4">
        <f>SUM(Nurse[[#This Row],[CNA Hours]],Nurse[[#This Row],[NA TR Hours]],Nurse[[#This Row],[Med Aide/Tech Hours]])</f>
        <v>180.76154929577464</v>
      </c>
      <c r="T23" s="4">
        <v>134.02845070422538</v>
      </c>
      <c r="U23" s="4">
        <v>46.733098591549265</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37.277042253521124</v>
      </c>
      <c r="X23" s="4">
        <v>0</v>
      </c>
      <c r="Y23" s="4">
        <v>0</v>
      </c>
      <c r="Z23" s="4">
        <v>0</v>
      </c>
      <c r="AA23" s="4">
        <v>35.609014084507038</v>
      </c>
      <c r="AB23" s="4">
        <v>0</v>
      </c>
      <c r="AC23" s="4">
        <v>1.6680281690140841</v>
      </c>
      <c r="AD23" s="4">
        <v>0</v>
      </c>
      <c r="AE23" s="4">
        <v>0</v>
      </c>
      <c r="AF23" s="1">
        <v>425302</v>
      </c>
      <c r="AG23" s="1">
        <v>4</v>
      </c>
      <c r="AH23"/>
    </row>
    <row r="24" spans="1:34" x14ac:dyDescent="0.25">
      <c r="A24" t="s">
        <v>226</v>
      </c>
      <c r="B24" t="s">
        <v>64</v>
      </c>
      <c r="C24" t="s">
        <v>283</v>
      </c>
      <c r="D24" t="s">
        <v>258</v>
      </c>
      <c r="E24" s="4">
        <v>117.90217391304348</v>
      </c>
      <c r="F24" s="4">
        <f>Nurse[[#This Row],[Total Nurse Staff Hours]]/Nurse[[#This Row],[MDS Census]]</f>
        <v>3.8141227989305788</v>
      </c>
      <c r="G24" s="4">
        <f>Nurse[[#This Row],[Total Direct Care Staff Hours]]/Nurse[[#This Row],[MDS Census]]</f>
        <v>3.5626237669401668</v>
      </c>
      <c r="H24" s="4">
        <f>Nurse[[#This Row],[Total RN Hours (w/ Admin, DON)]]/Nurse[[#This Row],[MDS Census]]</f>
        <v>0.2630801143173227</v>
      </c>
      <c r="I24" s="4">
        <f>Nurse[[#This Row],[RN Hours (excl. Admin, DON)]]/Nurse[[#This Row],[MDS Census]]</f>
        <v>8.6198949018161691E-2</v>
      </c>
      <c r="J24" s="4">
        <f>SUM(Nurse[[#This Row],[RN Hours (excl. Admin, DON)]],Nurse[[#This Row],[RN Admin Hours]],Nurse[[#This Row],[RN DON Hours]],Nurse[[#This Row],[LPN Hours (excl. Admin)]],Nurse[[#This Row],[LPN Admin Hours]],Nurse[[#This Row],[CNA Hours]],Nurse[[#This Row],[NA TR Hours]],Nurse[[#This Row],[Med Aide/Tech Hours]])</f>
        <v>449.69336956521727</v>
      </c>
      <c r="K24" s="4">
        <f>SUM(Nurse[[#This Row],[RN Hours (excl. Admin, DON)]],Nurse[[#This Row],[LPN Hours (excl. Admin)]],Nurse[[#This Row],[CNA Hours]],Nurse[[#This Row],[NA TR Hours]],Nurse[[#This Row],[Med Aide/Tech Hours]])</f>
        <v>420.04108695652167</v>
      </c>
      <c r="L24" s="4">
        <f>SUM(Nurse[[#This Row],[RN Hours (excl. Admin, DON)]],Nurse[[#This Row],[RN Admin Hours]],Nurse[[#This Row],[RN DON Hours]])</f>
        <v>31.017717391304341</v>
      </c>
      <c r="M24" s="4">
        <v>10.163043478260869</v>
      </c>
      <c r="N24" s="4">
        <v>14.998478260869561</v>
      </c>
      <c r="O24" s="4">
        <v>5.8561956521739127</v>
      </c>
      <c r="P24" s="4">
        <f>SUM(Nurse[[#This Row],[LPN Hours (excl. Admin)]],Nurse[[#This Row],[LPN Admin Hours]])</f>
        <v>144.10749999999996</v>
      </c>
      <c r="Q24" s="4">
        <v>135.30989130434779</v>
      </c>
      <c r="R24" s="4">
        <v>8.7976086956521744</v>
      </c>
      <c r="S24" s="4">
        <f>SUM(Nurse[[#This Row],[CNA Hours]],Nurse[[#This Row],[NA TR Hours]],Nurse[[#This Row],[Med Aide/Tech Hours]])</f>
        <v>274.56815217391301</v>
      </c>
      <c r="T24" s="4">
        <v>274.56815217391301</v>
      </c>
      <c r="U24" s="4">
        <v>0</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116.82576086956522</v>
      </c>
      <c r="X24" s="4">
        <v>0.13315217391304349</v>
      </c>
      <c r="Y24" s="4">
        <v>1.1793478260869565</v>
      </c>
      <c r="Z24" s="4">
        <v>1.5355434782608695</v>
      </c>
      <c r="AA24" s="4">
        <v>45.184130434782602</v>
      </c>
      <c r="AB24" s="4">
        <v>0</v>
      </c>
      <c r="AC24" s="4">
        <v>68.793586956521736</v>
      </c>
      <c r="AD24" s="4">
        <v>0</v>
      </c>
      <c r="AE24" s="4">
        <v>0</v>
      </c>
      <c r="AF24" s="1">
        <v>425119</v>
      </c>
      <c r="AG24" s="1">
        <v>4</v>
      </c>
      <c r="AH24"/>
    </row>
    <row r="25" spans="1:34" x14ac:dyDescent="0.25">
      <c r="A25" t="s">
        <v>226</v>
      </c>
      <c r="B25" t="s">
        <v>163</v>
      </c>
      <c r="C25" t="s">
        <v>290</v>
      </c>
      <c r="D25" t="s">
        <v>267</v>
      </c>
      <c r="E25" s="4">
        <v>73.445652173913047</v>
      </c>
      <c r="F25" s="4">
        <f>Nurse[[#This Row],[Total Nurse Staff Hours]]/Nurse[[#This Row],[MDS Census]]</f>
        <v>3.6548986236495473</v>
      </c>
      <c r="G25" s="4">
        <f>Nurse[[#This Row],[Total Direct Care Staff Hours]]/Nurse[[#This Row],[MDS Census]]</f>
        <v>3.4445241971289029</v>
      </c>
      <c r="H25" s="4">
        <f>Nurse[[#This Row],[Total RN Hours (w/ Admin, DON)]]/Nurse[[#This Row],[MDS Census]]</f>
        <v>0.71937546248335049</v>
      </c>
      <c r="I25" s="4">
        <f>Nurse[[#This Row],[RN Hours (excl. Admin, DON)]]/Nurse[[#This Row],[MDS Census]]</f>
        <v>0.51218292141482891</v>
      </c>
      <c r="J25" s="4">
        <f>SUM(Nurse[[#This Row],[RN Hours (excl. Admin, DON)]],Nurse[[#This Row],[RN Admin Hours]],Nurse[[#This Row],[RN DON Hours]],Nurse[[#This Row],[LPN Hours (excl. Admin)]],Nurse[[#This Row],[LPN Admin Hours]],Nurse[[#This Row],[CNA Hours]],Nurse[[#This Row],[NA TR Hours]],Nurse[[#This Row],[Med Aide/Tech Hours]])</f>
        <v>268.43641304347818</v>
      </c>
      <c r="K25" s="4">
        <f>SUM(Nurse[[#This Row],[RN Hours (excl. Admin, DON)]],Nurse[[#This Row],[LPN Hours (excl. Admin)]],Nurse[[#This Row],[CNA Hours]],Nurse[[#This Row],[NA TR Hours]],Nurse[[#This Row],[Med Aide/Tech Hours]])</f>
        <v>252.98532608695649</v>
      </c>
      <c r="L25" s="4">
        <f>SUM(Nurse[[#This Row],[RN Hours (excl. Admin, DON)]],Nurse[[#This Row],[RN Admin Hours]],Nurse[[#This Row],[RN DON Hours]])</f>
        <v>52.834999999999994</v>
      </c>
      <c r="M25" s="4">
        <v>37.617608695652166</v>
      </c>
      <c r="N25" s="4">
        <v>10.347826086956522</v>
      </c>
      <c r="O25" s="4">
        <v>4.8695652173913047</v>
      </c>
      <c r="P25" s="4">
        <f>SUM(Nurse[[#This Row],[LPN Hours (excl. Admin)]],Nurse[[#This Row],[LPN Admin Hours]])</f>
        <v>69.414673913043444</v>
      </c>
      <c r="Q25" s="4">
        <v>69.180978260869537</v>
      </c>
      <c r="R25" s="4">
        <v>0.23369565217391305</v>
      </c>
      <c r="S25" s="4">
        <f>SUM(Nurse[[#This Row],[CNA Hours]],Nurse[[#This Row],[NA TR Hours]],Nurse[[#This Row],[Med Aide/Tech Hours]])</f>
        <v>146.18673913043477</v>
      </c>
      <c r="T25" s="4">
        <v>146.18673913043477</v>
      </c>
      <c r="U25" s="4">
        <v>0</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 s="4">
        <v>0</v>
      </c>
      <c r="Y25" s="4">
        <v>0</v>
      </c>
      <c r="Z25" s="4">
        <v>0</v>
      </c>
      <c r="AA25" s="4">
        <v>0</v>
      </c>
      <c r="AB25" s="4">
        <v>0</v>
      </c>
      <c r="AC25" s="4">
        <v>0</v>
      </c>
      <c r="AD25" s="4">
        <v>0</v>
      </c>
      <c r="AE25" s="4">
        <v>0</v>
      </c>
      <c r="AF25" s="1">
        <v>425391</v>
      </c>
      <c r="AG25" s="1">
        <v>4</v>
      </c>
      <c r="AH25"/>
    </row>
    <row r="26" spans="1:34" x14ac:dyDescent="0.25">
      <c r="A26" t="s">
        <v>226</v>
      </c>
      <c r="B26" t="s">
        <v>16</v>
      </c>
      <c r="C26" t="s">
        <v>297</v>
      </c>
      <c r="D26" t="s">
        <v>250</v>
      </c>
      <c r="E26" s="4">
        <v>110.64130434782609</v>
      </c>
      <c r="F26" s="4">
        <f>Nurse[[#This Row],[Total Nurse Staff Hours]]/Nurse[[#This Row],[MDS Census]]</f>
        <v>3.6276549759308394</v>
      </c>
      <c r="G26" s="4">
        <f>Nurse[[#This Row],[Total Direct Care Staff Hours]]/Nurse[[#This Row],[MDS Census]]</f>
        <v>3.3432458984183135</v>
      </c>
      <c r="H26" s="4">
        <f>Nurse[[#This Row],[Total RN Hours (w/ Admin, DON)]]/Nurse[[#This Row],[MDS Census]]</f>
        <v>0.38878082326358188</v>
      </c>
      <c r="I26" s="4">
        <f>Nurse[[#This Row],[RN Hours (excl. Admin, DON)]]/Nurse[[#This Row],[MDS Census]]</f>
        <v>0.15011297769918455</v>
      </c>
      <c r="J26" s="4">
        <f>SUM(Nurse[[#This Row],[RN Hours (excl. Admin, DON)]],Nurse[[#This Row],[RN Admin Hours]],Nurse[[#This Row],[RN DON Hours]],Nurse[[#This Row],[LPN Hours (excl. Admin)]],Nurse[[#This Row],[LPN Admin Hours]],Nurse[[#This Row],[CNA Hours]],Nurse[[#This Row],[NA TR Hours]],Nurse[[#This Row],[Med Aide/Tech Hours]])</f>
        <v>401.36847826086972</v>
      </c>
      <c r="K26" s="4">
        <f>SUM(Nurse[[#This Row],[RN Hours (excl. Admin, DON)]],Nurse[[#This Row],[LPN Hours (excl. Admin)]],Nurse[[#This Row],[CNA Hours]],Nurse[[#This Row],[NA TR Hours]],Nurse[[#This Row],[Med Aide/Tech Hours]])</f>
        <v>369.90108695652191</v>
      </c>
      <c r="L26" s="4">
        <f>SUM(Nurse[[#This Row],[RN Hours (excl. Admin, DON)]],Nurse[[#This Row],[RN Admin Hours]],Nurse[[#This Row],[RN DON Hours]])</f>
        <v>43.015217391304347</v>
      </c>
      <c r="M26" s="4">
        <v>16.60869565217391</v>
      </c>
      <c r="N26" s="4">
        <v>26.40652173913044</v>
      </c>
      <c r="O26" s="4">
        <v>0</v>
      </c>
      <c r="P26" s="4">
        <f>SUM(Nurse[[#This Row],[LPN Hours (excl. Admin)]],Nurse[[#This Row],[LPN Admin Hours]])</f>
        <v>134.64347826086961</v>
      </c>
      <c r="Q26" s="4">
        <v>129.58260869565223</v>
      </c>
      <c r="R26" s="4">
        <v>5.0608695652173914</v>
      </c>
      <c r="S26" s="4">
        <f>SUM(Nurse[[#This Row],[CNA Hours]],Nurse[[#This Row],[NA TR Hours]],Nurse[[#This Row],[Med Aide/Tech Hours]])</f>
        <v>223.7097826086958</v>
      </c>
      <c r="T26" s="4">
        <v>218.41739130434797</v>
      </c>
      <c r="U26" s="4">
        <v>5.2923913043478272</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61.603260869565219</v>
      </c>
      <c r="X26" s="4">
        <v>2.4565217391304346</v>
      </c>
      <c r="Y26" s="4">
        <v>0</v>
      </c>
      <c r="Z26" s="4">
        <v>0</v>
      </c>
      <c r="AA26" s="4">
        <v>16.774999999999999</v>
      </c>
      <c r="AB26" s="4">
        <v>0</v>
      </c>
      <c r="AC26" s="4">
        <v>42.371739130434783</v>
      </c>
      <c r="AD26" s="4">
        <v>0</v>
      </c>
      <c r="AE26" s="4">
        <v>0</v>
      </c>
      <c r="AF26" s="1">
        <v>425047</v>
      </c>
      <c r="AG26" s="1">
        <v>4</v>
      </c>
      <c r="AH26"/>
    </row>
    <row r="27" spans="1:34" x14ac:dyDescent="0.25">
      <c r="A27" t="s">
        <v>226</v>
      </c>
      <c r="B27" t="s">
        <v>65</v>
      </c>
      <c r="C27" t="s">
        <v>290</v>
      </c>
      <c r="D27" t="s">
        <v>267</v>
      </c>
      <c r="E27" s="4">
        <v>120.70652173913044</v>
      </c>
      <c r="F27" s="4">
        <f>Nurse[[#This Row],[Total Nurse Staff Hours]]/Nurse[[#This Row],[MDS Census]]</f>
        <v>3.7071724448446637</v>
      </c>
      <c r="G27" s="4">
        <f>Nurse[[#This Row],[Total Direct Care Staff Hours]]/Nurse[[#This Row],[MDS Census]]</f>
        <v>3.502940117064385</v>
      </c>
      <c r="H27" s="4">
        <f>Nurse[[#This Row],[Total RN Hours (w/ Admin, DON)]]/Nurse[[#This Row],[MDS Census]]</f>
        <v>0.52176947321026557</v>
      </c>
      <c r="I27" s="4">
        <f>Nurse[[#This Row],[RN Hours (excl. Admin, DON)]]/Nurse[[#This Row],[MDS Census]]</f>
        <v>0.34738856371004051</v>
      </c>
      <c r="J27" s="4">
        <f>SUM(Nurse[[#This Row],[RN Hours (excl. Admin, DON)]],Nurse[[#This Row],[RN Admin Hours]],Nurse[[#This Row],[RN DON Hours]],Nurse[[#This Row],[LPN Hours (excl. Admin)]],Nurse[[#This Row],[LPN Admin Hours]],Nurse[[#This Row],[CNA Hours]],Nurse[[#This Row],[NA TR Hours]],Nurse[[#This Row],[Med Aide/Tech Hours]])</f>
        <v>447.47989130434775</v>
      </c>
      <c r="K27" s="4">
        <f>SUM(Nurse[[#This Row],[RN Hours (excl. Admin, DON)]],Nurse[[#This Row],[LPN Hours (excl. Admin)]],Nurse[[#This Row],[CNA Hours]],Nurse[[#This Row],[NA TR Hours]],Nurse[[#This Row],[Med Aide/Tech Hours]])</f>
        <v>422.8277173913043</v>
      </c>
      <c r="L27" s="4">
        <f>SUM(Nurse[[#This Row],[RN Hours (excl. Admin, DON)]],Nurse[[#This Row],[RN Admin Hours]],Nurse[[#This Row],[RN DON Hours]])</f>
        <v>62.980978260869563</v>
      </c>
      <c r="M27" s="4">
        <v>41.932065217391305</v>
      </c>
      <c r="N27" s="4">
        <v>16.788043478260871</v>
      </c>
      <c r="O27" s="4">
        <v>4.2608695652173916</v>
      </c>
      <c r="P27" s="4">
        <f>SUM(Nurse[[#This Row],[LPN Hours (excl. Admin)]],Nurse[[#This Row],[LPN Admin Hours]])</f>
        <v>98.954891304347811</v>
      </c>
      <c r="Q27" s="4">
        <v>95.351630434782592</v>
      </c>
      <c r="R27" s="4">
        <v>3.6032608695652173</v>
      </c>
      <c r="S27" s="4">
        <f>SUM(Nurse[[#This Row],[CNA Hours]],Nurse[[#This Row],[NA TR Hours]],Nurse[[#This Row],[Med Aide/Tech Hours]])</f>
        <v>285.54402173913041</v>
      </c>
      <c r="T27" s="4">
        <v>279.78858695652173</v>
      </c>
      <c r="U27" s="4">
        <v>5.7554347826086953</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167.06141304347827</v>
      </c>
      <c r="X27" s="4">
        <v>0</v>
      </c>
      <c r="Y27" s="4">
        <v>0</v>
      </c>
      <c r="Z27" s="4">
        <v>0</v>
      </c>
      <c r="AA27" s="4">
        <v>18.889673913043481</v>
      </c>
      <c r="AB27" s="4">
        <v>0</v>
      </c>
      <c r="AC27" s="4">
        <v>148.17173913043479</v>
      </c>
      <c r="AD27" s="4">
        <v>0</v>
      </c>
      <c r="AE27" s="4">
        <v>0</v>
      </c>
      <c r="AF27" s="1">
        <v>425121</v>
      </c>
      <c r="AG27" s="1">
        <v>4</v>
      </c>
      <c r="AH27"/>
    </row>
    <row r="28" spans="1:34" x14ac:dyDescent="0.25">
      <c r="A28" t="s">
        <v>226</v>
      </c>
      <c r="B28" t="s">
        <v>120</v>
      </c>
      <c r="C28" t="s">
        <v>291</v>
      </c>
      <c r="D28" t="s">
        <v>276</v>
      </c>
      <c r="E28" s="4">
        <v>56.760869565217391</v>
      </c>
      <c r="F28" s="4">
        <f>Nurse[[#This Row],[Total Nurse Staff Hours]]/Nurse[[#This Row],[MDS Census]]</f>
        <v>3.412788203753351</v>
      </c>
      <c r="G28" s="4">
        <f>Nurse[[#This Row],[Total Direct Care Staff Hours]]/Nurse[[#This Row],[MDS Census]]</f>
        <v>3.304017617770969</v>
      </c>
      <c r="H28" s="4">
        <f>Nurse[[#This Row],[Total RN Hours (w/ Admin, DON)]]/Nurse[[#This Row],[MDS Census]]</f>
        <v>0.31194944465721947</v>
      </c>
      <c r="I28" s="4">
        <f>Nurse[[#This Row],[RN Hours (excl. Admin, DON)]]/Nurse[[#This Row],[MDS Census]]</f>
        <v>0.20317885867483723</v>
      </c>
      <c r="J28" s="4">
        <f>SUM(Nurse[[#This Row],[RN Hours (excl. Admin, DON)]],Nurse[[#This Row],[RN Admin Hours]],Nurse[[#This Row],[RN DON Hours]],Nurse[[#This Row],[LPN Hours (excl. Admin)]],Nurse[[#This Row],[LPN Admin Hours]],Nurse[[#This Row],[CNA Hours]],Nurse[[#This Row],[NA TR Hours]],Nurse[[#This Row],[Med Aide/Tech Hours]])</f>
        <v>193.71282608695651</v>
      </c>
      <c r="K28" s="4">
        <f>SUM(Nurse[[#This Row],[RN Hours (excl. Admin, DON)]],Nurse[[#This Row],[LPN Hours (excl. Admin)]],Nurse[[#This Row],[CNA Hours]],Nurse[[#This Row],[NA TR Hours]],Nurse[[#This Row],[Med Aide/Tech Hours]])</f>
        <v>187.53891304347826</v>
      </c>
      <c r="L28" s="4">
        <f>SUM(Nurse[[#This Row],[RN Hours (excl. Admin, DON)]],Nurse[[#This Row],[RN Admin Hours]],Nurse[[#This Row],[RN DON Hours]])</f>
        <v>17.706521739130434</v>
      </c>
      <c r="M28" s="4">
        <v>11.532608695652174</v>
      </c>
      <c r="N28" s="4">
        <v>0</v>
      </c>
      <c r="O28" s="4">
        <v>6.1739130434782608</v>
      </c>
      <c r="P28" s="4">
        <f>SUM(Nurse[[#This Row],[LPN Hours (excl. Admin)]],Nurse[[#This Row],[LPN Admin Hours]])</f>
        <v>56.309782608695649</v>
      </c>
      <c r="Q28" s="4">
        <v>56.309782608695649</v>
      </c>
      <c r="R28" s="4">
        <v>0</v>
      </c>
      <c r="S28" s="4">
        <f>SUM(Nurse[[#This Row],[CNA Hours]],Nurse[[#This Row],[NA TR Hours]],Nurse[[#This Row],[Med Aide/Tech Hours]])</f>
        <v>119.69652173913043</v>
      </c>
      <c r="T28" s="4">
        <v>119.69652173913043</v>
      </c>
      <c r="U28" s="4">
        <v>0</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20.799782608695658</v>
      </c>
      <c r="X28" s="4">
        <v>0</v>
      </c>
      <c r="Y28" s="4">
        <v>0</v>
      </c>
      <c r="Z28" s="4">
        <v>0</v>
      </c>
      <c r="AA28" s="4">
        <v>4.7472826086956523</v>
      </c>
      <c r="AB28" s="4">
        <v>0</v>
      </c>
      <c r="AC28" s="4">
        <v>16.052500000000006</v>
      </c>
      <c r="AD28" s="4">
        <v>0</v>
      </c>
      <c r="AE28" s="4">
        <v>0</v>
      </c>
      <c r="AF28" s="1">
        <v>425309</v>
      </c>
      <c r="AG28" s="1">
        <v>4</v>
      </c>
      <c r="AH28"/>
    </row>
    <row r="29" spans="1:34" x14ac:dyDescent="0.25">
      <c r="A29" t="s">
        <v>226</v>
      </c>
      <c r="B29" t="s">
        <v>63</v>
      </c>
      <c r="C29" t="s">
        <v>342</v>
      </c>
      <c r="D29" t="s">
        <v>277</v>
      </c>
      <c r="E29" s="4">
        <v>101.80434782608695</v>
      </c>
      <c r="F29" s="4">
        <f>Nurse[[#This Row],[Total Nurse Staff Hours]]/Nurse[[#This Row],[MDS Census]]</f>
        <v>3.2952701259876145</v>
      </c>
      <c r="G29" s="4">
        <f>Nurse[[#This Row],[Total Direct Care Staff Hours]]/Nurse[[#This Row],[MDS Census]]</f>
        <v>3.0044042280589367</v>
      </c>
      <c r="H29" s="4">
        <f>Nurse[[#This Row],[Total RN Hours (w/ Admin, DON)]]/Nurse[[#This Row],[MDS Census]]</f>
        <v>0.32020072603032246</v>
      </c>
      <c r="I29" s="4">
        <f>Nurse[[#This Row],[RN Hours (excl. Admin, DON)]]/Nurse[[#This Row],[MDS Census]]</f>
        <v>8.0690796497971395E-2</v>
      </c>
      <c r="J29" s="4">
        <f>SUM(Nurse[[#This Row],[RN Hours (excl. Admin, DON)]],Nurse[[#This Row],[RN Admin Hours]],Nurse[[#This Row],[RN DON Hours]],Nurse[[#This Row],[LPN Hours (excl. Admin)]],Nurse[[#This Row],[LPN Admin Hours]],Nurse[[#This Row],[CNA Hours]],Nurse[[#This Row],[NA TR Hours]],Nurse[[#This Row],[Med Aide/Tech Hours]])</f>
        <v>335.4728260869565</v>
      </c>
      <c r="K29" s="4">
        <f>SUM(Nurse[[#This Row],[RN Hours (excl. Admin, DON)]],Nurse[[#This Row],[LPN Hours (excl. Admin)]],Nurse[[#This Row],[CNA Hours]],Nurse[[#This Row],[NA TR Hours]],Nurse[[#This Row],[Med Aide/Tech Hours]])</f>
        <v>305.86141304347825</v>
      </c>
      <c r="L29" s="4">
        <f>SUM(Nurse[[#This Row],[RN Hours (excl. Admin, DON)]],Nurse[[#This Row],[RN Admin Hours]],Nurse[[#This Row],[RN DON Hours]])</f>
        <v>32.597826086956523</v>
      </c>
      <c r="M29" s="4">
        <v>8.2146739130434785</v>
      </c>
      <c r="N29" s="4">
        <v>21.108695652173914</v>
      </c>
      <c r="O29" s="4">
        <v>3.2744565217391304</v>
      </c>
      <c r="P29" s="4">
        <f>SUM(Nurse[[#This Row],[LPN Hours (excl. Admin)]],Nurse[[#This Row],[LPN Admin Hours]])</f>
        <v>100.49728260869566</v>
      </c>
      <c r="Q29" s="4">
        <v>95.269021739130437</v>
      </c>
      <c r="R29" s="4">
        <v>5.2282608695652177</v>
      </c>
      <c r="S29" s="4">
        <f>SUM(Nurse[[#This Row],[CNA Hours]],Nurse[[#This Row],[NA TR Hours]],Nurse[[#This Row],[Med Aide/Tech Hours]])</f>
        <v>202.37771739130434</v>
      </c>
      <c r="T29" s="4">
        <v>202.37771739130434</v>
      </c>
      <c r="U29" s="4">
        <v>0</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 s="4">
        <v>0</v>
      </c>
      <c r="Y29" s="4">
        <v>0</v>
      </c>
      <c r="Z29" s="4">
        <v>0</v>
      </c>
      <c r="AA29" s="4">
        <v>0</v>
      </c>
      <c r="AB29" s="4">
        <v>0</v>
      </c>
      <c r="AC29" s="4">
        <v>0</v>
      </c>
      <c r="AD29" s="4">
        <v>0</v>
      </c>
      <c r="AE29" s="4">
        <v>0</v>
      </c>
      <c r="AF29" s="1">
        <v>425118</v>
      </c>
      <c r="AG29" s="1">
        <v>4</v>
      </c>
      <c r="AH29"/>
    </row>
    <row r="30" spans="1:34" x14ac:dyDescent="0.25">
      <c r="A30" t="s">
        <v>226</v>
      </c>
      <c r="B30" t="s">
        <v>177</v>
      </c>
      <c r="C30" t="s">
        <v>321</v>
      </c>
      <c r="D30" t="s">
        <v>239</v>
      </c>
      <c r="E30" s="4">
        <v>24.630434782608695</v>
      </c>
      <c r="F30" s="4">
        <f>Nurse[[#This Row],[Total Nurse Staff Hours]]/Nurse[[#This Row],[MDS Census]]</f>
        <v>3.2495763459841132</v>
      </c>
      <c r="G30" s="4">
        <f>Nurse[[#This Row],[Total Direct Care Staff Hours]]/Nurse[[#This Row],[MDS Census]]</f>
        <v>2.8799823477493383</v>
      </c>
      <c r="H30" s="4">
        <f>Nurse[[#This Row],[Total RN Hours (w/ Admin, DON)]]/Nurse[[#This Row],[MDS Census]]</f>
        <v>0.52988526037069694</v>
      </c>
      <c r="I30" s="4">
        <f>Nurse[[#This Row],[RN Hours (excl. Admin, DON)]]/Nurse[[#This Row],[MDS Census]]</f>
        <v>0.16029126213592232</v>
      </c>
      <c r="J30" s="4">
        <f>SUM(Nurse[[#This Row],[RN Hours (excl. Admin, DON)]],Nurse[[#This Row],[RN Admin Hours]],Nurse[[#This Row],[RN DON Hours]],Nurse[[#This Row],[LPN Hours (excl. Admin)]],Nurse[[#This Row],[LPN Admin Hours]],Nurse[[#This Row],[CNA Hours]],Nurse[[#This Row],[NA TR Hours]],Nurse[[#This Row],[Med Aide/Tech Hours]])</f>
        <v>80.038478260869567</v>
      </c>
      <c r="K30" s="4">
        <f>SUM(Nurse[[#This Row],[RN Hours (excl. Admin, DON)]],Nurse[[#This Row],[LPN Hours (excl. Admin)]],Nurse[[#This Row],[CNA Hours]],Nurse[[#This Row],[NA TR Hours]],Nurse[[#This Row],[Med Aide/Tech Hours]])</f>
        <v>70.935217391304349</v>
      </c>
      <c r="L30" s="4">
        <f>SUM(Nurse[[#This Row],[RN Hours (excl. Admin, DON)]],Nurse[[#This Row],[RN Admin Hours]],Nurse[[#This Row],[RN DON Hours]])</f>
        <v>13.051304347826079</v>
      </c>
      <c r="M30" s="4">
        <v>3.9480434782608693</v>
      </c>
      <c r="N30" s="4">
        <v>3.8369565217391304</v>
      </c>
      <c r="O30" s="4">
        <v>5.2663043478260798</v>
      </c>
      <c r="P30" s="4">
        <f>SUM(Nurse[[#This Row],[LPN Hours (excl. Admin)]],Nurse[[#This Row],[LPN Admin Hours]])</f>
        <v>21.794999999999998</v>
      </c>
      <c r="Q30" s="4">
        <v>21.794999999999998</v>
      </c>
      <c r="R30" s="4">
        <v>0</v>
      </c>
      <c r="S30" s="4">
        <f>SUM(Nurse[[#This Row],[CNA Hours]],Nurse[[#This Row],[NA TR Hours]],Nurse[[#This Row],[Med Aide/Tech Hours]])</f>
        <v>45.192173913043483</v>
      </c>
      <c r="T30" s="4">
        <v>45.192173913043483</v>
      </c>
      <c r="U30" s="4">
        <v>0</v>
      </c>
      <c r="V30" s="4">
        <v>0</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16.391739130434786</v>
      </c>
      <c r="X30" s="4">
        <v>2.5730434782608698</v>
      </c>
      <c r="Y30" s="4">
        <v>0</v>
      </c>
      <c r="Z30" s="4">
        <v>0</v>
      </c>
      <c r="AA30" s="4">
        <v>7.941739130434784</v>
      </c>
      <c r="AB30" s="4">
        <v>0</v>
      </c>
      <c r="AC30" s="4">
        <v>5.87695652173913</v>
      </c>
      <c r="AD30" s="4">
        <v>0</v>
      </c>
      <c r="AE30" s="4">
        <v>0</v>
      </c>
      <c r="AF30" s="1">
        <v>425409</v>
      </c>
      <c r="AG30" s="1">
        <v>4</v>
      </c>
      <c r="AH30"/>
    </row>
    <row r="31" spans="1:34" x14ac:dyDescent="0.25">
      <c r="A31" t="s">
        <v>226</v>
      </c>
      <c r="B31" t="s">
        <v>106</v>
      </c>
      <c r="C31" t="s">
        <v>353</v>
      </c>
      <c r="D31" t="s">
        <v>280</v>
      </c>
      <c r="E31" s="4">
        <v>90.173913043478265</v>
      </c>
      <c r="F31" s="4">
        <f>Nurse[[#This Row],[Total Nurse Staff Hours]]/Nurse[[#This Row],[MDS Census]]</f>
        <v>2.099174300867888</v>
      </c>
      <c r="G31" s="4">
        <f>Nurse[[#This Row],[Total Direct Care Staff Hours]]/Nurse[[#This Row],[MDS Census]]</f>
        <v>1.7303676470588236</v>
      </c>
      <c r="H31" s="4">
        <f>Nurse[[#This Row],[Total RN Hours (w/ Admin, DON)]]/Nurse[[#This Row],[MDS Census]]</f>
        <v>0.40026036644165852</v>
      </c>
      <c r="I31" s="4">
        <f>Nurse[[#This Row],[RN Hours (excl. Admin, DON)]]/Nurse[[#This Row],[MDS Census]]</f>
        <v>6.9469623915139847E-2</v>
      </c>
      <c r="J31" s="4">
        <f>SUM(Nurse[[#This Row],[RN Hours (excl. Admin, DON)]],Nurse[[#This Row],[RN Admin Hours]],Nurse[[#This Row],[RN DON Hours]],Nurse[[#This Row],[LPN Hours (excl. Admin)]],Nurse[[#This Row],[LPN Admin Hours]],Nurse[[#This Row],[CNA Hours]],Nurse[[#This Row],[NA TR Hours]],Nurse[[#This Row],[Med Aide/Tech Hours]])</f>
        <v>189.29076086956522</v>
      </c>
      <c r="K31" s="4">
        <f>SUM(Nurse[[#This Row],[RN Hours (excl. Admin, DON)]],Nurse[[#This Row],[LPN Hours (excl. Admin)]],Nurse[[#This Row],[CNA Hours]],Nurse[[#This Row],[NA TR Hours]],Nurse[[#This Row],[Med Aide/Tech Hours]])</f>
        <v>156.03402173913045</v>
      </c>
      <c r="L31" s="4">
        <f>SUM(Nurse[[#This Row],[RN Hours (excl. Admin, DON)]],Nurse[[#This Row],[RN Admin Hours]],Nurse[[#This Row],[RN DON Hours]])</f>
        <v>36.09304347826086</v>
      </c>
      <c r="M31" s="4">
        <v>6.2643478260869587</v>
      </c>
      <c r="N31" s="4">
        <v>24.04608695652173</v>
      </c>
      <c r="O31" s="4">
        <v>5.7826086956521738</v>
      </c>
      <c r="P31" s="4">
        <f>SUM(Nurse[[#This Row],[LPN Hours (excl. Admin)]],Nurse[[#This Row],[LPN Admin Hours]])</f>
        <v>46.825108695652176</v>
      </c>
      <c r="Q31" s="4">
        <v>43.397065217391308</v>
      </c>
      <c r="R31" s="4">
        <v>3.4280434782608702</v>
      </c>
      <c r="S31" s="4">
        <f>SUM(Nurse[[#This Row],[CNA Hours]],Nurse[[#This Row],[NA TR Hours]],Nurse[[#This Row],[Med Aide/Tech Hours]])</f>
        <v>106.37260869565218</v>
      </c>
      <c r="T31" s="4">
        <v>106.37260869565218</v>
      </c>
      <c r="U31" s="4">
        <v>0</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 s="4">
        <v>0</v>
      </c>
      <c r="Y31" s="4">
        <v>0</v>
      </c>
      <c r="Z31" s="4">
        <v>0</v>
      </c>
      <c r="AA31" s="4">
        <v>0</v>
      </c>
      <c r="AB31" s="4">
        <v>0</v>
      </c>
      <c r="AC31" s="4">
        <v>0</v>
      </c>
      <c r="AD31" s="4">
        <v>0</v>
      </c>
      <c r="AE31" s="4">
        <v>0</v>
      </c>
      <c r="AF31" s="1">
        <v>425293</v>
      </c>
      <c r="AG31" s="1">
        <v>4</v>
      </c>
      <c r="AH31"/>
    </row>
    <row r="32" spans="1:34" x14ac:dyDescent="0.25">
      <c r="A32" t="s">
        <v>226</v>
      </c>
      <c r="B32" t="s">
        <v>61</v>
      </c>
      <c r="C32" t="s">
        <v>324</v>
      </c>
      <c r="D32" t="s">
        <v>264</v>
      </c>
      <c r="E32" s="4">
        <v>99.282608695652172</v>
      </c>
      <c r="F32" s="4">
        <f>Nurse[[#This Row],[Total Nurse Staff Hours]]/Nurse[[#This Row],[MDS Census]]</f>
        <v>3.5003350120429166</v>
      </c>
      <c r="G32" s="4">
        <f>Nurse[[#This Row],[Total Direct Care Staff Hours]]/Nurse[[#This Row],[MDS Census]]</f>
        <v>3.2248500109481064</v>
      </c>
      <c r="H32" s="4">
        <f>Nurse[[#This Row],[Total RN Hours (w/ Admin, DON)]]/Nurse[[#This Row],[MDS Census]]</f>
        <v>0.41821874315743368</v>
      </c>
      <c r="I32" s="4">
        <f>Nurse[[#This Row],[RN Hours (excl. Admin, DON)]]/Nurse[[#This Row],[MDS Census]]</f>
        <v>0.24007116268885478</v>
      </c>
      <c r="J32" s="4">
        <f>SUM(Nurse[[#This Row],[RN Hours (excl. Admin, DON)]],Nurse[[#This Row],[RN Admin Hours]],Nurse[[#This Row],[RN DON Hours]],Nurse[[#This Row],[LPN Hours (excl. Admin)]],Nurse[[#This Row],[LPN Admin Hours]],Nurse[[#This Row],[CNA Hours]],Nurse[[#This Row],[NA TR Hours]],Nurse[[#This Row],[Med Aide/Tech Hours]])</f>
        <v>347.52239130434782</v>
      </c>
      <c r="K32" s="4">
        <f>SUM(Nurse[[#This Row],[RN Hours (excl. Admin, DON)]],Nurse[[#This Row],[LPN Hours (excl. Admin)]],Nurse[[#This Row],[CNA Hours]],Nurse[[#This Row],[NA TR Hours]],Nurse[[#This Row],[Med Aide/Tech Hours]])</f>
        <v>320.17152173913047</v>
      </c>
      <c r="L32" s="4">
        <f>SUM(Nurse[[#This Row],[RN Hours (excl. Admin, DON)]],Nurse[[#This Row],[RN Admin Hours]],Nurse[[#This Row],[RN DON Hours]])</f>
        <v>41.521847826086947</v>
      </c>
      <c r="M32" s="4">
        <v>23.834891304347821</v>
      </c>
      <c r="N32" s="4">
        <v>11.947826086956519</v>
      </c>
      <c r="O32" s="4">
        <v>5.7391304347826084</v>
      </c>
      <c r="P32" s="4">
        <f>SUM(Nurse[[#This Row],[LPN Hours (excl. Admin)]],Nurse[[#This Row],[LPN Admin Hours]])</f>
        <v>101.87043478260865</v>
      </c>
      <c r="Q32" s="4">
        <v>92.206521739130395</v>
      </c>
      <c r="R32" s="4">
        <v>9.6639130434782619</v>
      </c>
      <c r="S32" s="4">
        <f>SUM(Nurse[[#This Row],[CNA Hours]],Nurse[[#This Row],[NA TR Hours]],Nurse[[#This Row],[Med Aide/Tech Hours]])</f>
        <v>204.13010869565224</v>
      </c>
      <c r="T32" s="4">
        <v>202.80315217391311</v>
      </c>
      <c r="U32" s="4">
        <v>1.3269565217391304</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 s="4">
        <v>0</v>
      </c>
      <c r="Y32" s="4">
        <v>0</v>
      </c>
      <c r="Z32" s="4">
        <v>0</v>
      </c>
      <c r="AA32" s="4">
        <v>0</v>
      </c>
      <c r="AB32" s="4">
        <v>0</v>
      </c>
      <c r="AC32" s="4">
        <v>0</v>
      </c>
      <c r="AD32" s="4">
        <v>0</v>
      </c>
      <c r="AE32" s="4">
        <v>0</v>
      </c>
      <c r="AF32" s="1">
        <v>425116</v>
      </c>
      <c r="AG32" s="1">
        <v>4</v>
      </c>
      <c r="AH32"/>
    </row>
    <row r="33" spans="1:34" x14ac:dyDescent="0.25">
      <c r="A33" t="s">
        <v>226</v>
      </c>
      <c r="B33" t="s">
        <v>5</v>
      </c>
      <c r="C33" t="s">
        <v>310</v>
      </c>
      <c r="D33" t="s">
        <v>243</v>
      </c>
      <c r="E33" s="4">
        <v>95.206521739130437</v>
      </c>
      <c r="F33" s="4">
        <f>Nurse[[#This Row],[Total Nurse Staff Hours]]/Nurse[[#This Row],[MDS Census]]</f>
        <v>3.3460155268866321</v>
      </c>
      <c r="G33" s="4">
        <f>Nurse[[#This Row],[Total Direct Care Staff Hours]]/Nurse[[#This Row],[MDS Census]]</f>
        <v>2.8998972485443555</v>
      </c>
      <c r="H33" s="4">
        <f>Nurse[[#This Row],[Total RN Hours (w/ Admin, DON)]]/Nurse[[#This Row],[MDS Census]]</f>
        <v>0.46325493777828514</v>
      </c>
      <c r="I33" s="4">
        <f>Nurse[[#This Row],[RN Hours (excl. Admin, DON)]]/Nurse[[#This Row],[MDS Census]]</f>
        <v>1.7136659436008676E-2</v>
      </c>
      <c r="J33" s="4">
        <f>SUM(Nurse[[#This Row],[RN Hours (excl. Admin, DON)]],Nurse[[#This Row],[RN Admin Hours]],Nurse[[#This Row],[RN DON Hours]],Nurse[[#This Row],[LPN Hours (excl. Admin)]],Nurse[[#This Row],[LPN Admin Hours]],Nurse[[#This Row],[CNA Hours]],Nurse[[#This Row],[NA TR Hours]],Nurse[[#This Row],[Med Aide/Tech Hours]])</f>
        <v>318.56250000000011</v>
      </c>
      <c r="K33" s="4">
        <f>SUM(Nurse[[#This Row],[RN Hours (excl. Admin, DON)]],Nurse[[#This Row],[LPN Hours (excl. Admin)]],Nurse[[#This Row],[CNA Hours]],Nurse[[#This Row],[NA TR Hours]],Nurse[[#This Row],[Med Aide/Tech Hours]])</f>
        <v>276.0891304347827</v>
      </c>
      <c r="L33" s="4">
        <f>SUM(Nurse[[#This Row],[RN Hours (excl. Admin, DON)]],Nurse[[#This Row],[RN Admin Hours]],Nurse[[#This Row],[RN DON Hours]])</f>
        <v>44.104891304347824</v>
      </c>
      <c r="M33" s="4">
        <v>1.6315217391304346</v>
      </c>
      <c r="N33" s="4">
        <v>37.310326086956522</v>
      </c>
      <c r="O33" s="4">
        <v>5.1630434782608692</v>
      </c>
      <c r="P33" s="4">
        <f>SUM(Nurse[[#This Row],[LPN Hours (excl. Admin)]],Nurse[[#This Row],[LPN Admin Hours]])</f>
        <v>89.384239130434793</v>
      </c>
      <c r="Q33" s="4">
        <v>89.384239130434793</v>
      </c>
      <c r="R33" s="4">
        <v>0</v>
      </c>
      <c r="S33" s="4">
        <f>SUM(Nurse[[#This Row],[CNA Hours]],Nurse[[#This Row],[NA TR Hours]],Nurse[[#This Row],[Med Aide/Tech Hours]])</f>
        <v>185.07336956521749</v>
      </c>
      <c r="T33" s="4">
        <v>183.12934782608704</v>
      </c>
      <c r="U33" s="4">
        <v>1.9440217391304346</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20.779891304347824</v>
      </c>
      <c r="X33" s="4">
        <v>1.0527173913043477</v>
      </c>
      <c r="Y33" s="4">
        <v>0</v>
      </c>
      <c r="Z33" s="4">
        <v>0</v>
      </c>
      <c r="AA33" s="4">
        <v>7.1864130434782609</v>
      </c>
      <c r="AB33" s="4">
        <v>0</v>
      </c>
      <c r="AC33" s="4">
        <v>12.540760869565215</v>
      </c>
      <c r="AD33" s="4">
        <v>0</v>
      </c>
      <c r="AE33" s="4">
        <v>0</v>
      </c>
      <c r="AF33" s="1">
        <v>425012</v>
      </c>
      <c r="AG33" s="1">
        <v>4</v>
      </c>
      <c r="AH33"/>
    </row>
    <row r="34" spans="1:34" x14ac:dyDescent="0.25">
      <c r="A34" t="s">
        <v>226</v>
      </c>
      <c r="B34" t="s">
        <v>4</v>
      </c>
      <c r="C34" t="s">
        <v>283</v>
      </c>
      <c r="D34" t="s">
        <v>258</v>
      </c>
      <c r="E34" s="4">
        <v>97.619718309859152</v>
      </c>
      <c r="F34" s="4">
        <f>Nurse[[#This Row],[Total Nurse Staff Hours]]/Nurse[[#This Row],[MDS Census]]</f>
        <v>3.5407993074592414</v>
      </c>
      <c r="G34" s="4">
        <f>Nurse[[#This Row],[Total Direct Care Staff Hours]]/Nurse[[#This Row],[MDS Census]]</f>
        <v>3.1729519549848515</v>
      </c>
      <c r="H34" s="4">
        <f>Nurse[[#This Row],[Total RN Hours (w/ Admin, DON)]]/Nurse[[#This Row],[MDS Census]]</f>
        <v>0.31789785023806089</v>
      </c>
      <c r="I34" s="4">
        <f>Nurse[[#This Row],[RN Hours (excl. Admin, DON)]]/Nurse[[#This Row],[MDS Census]]</f>
        <v>0.20766844611167221</v>
      </c>
      <c r="J34" s="4">
        <f>SUM(Nurse[[#This Row],[RN Hours (excl. Admin, DON)]],Nurse[[#This Row],[RN Admin Hours]],Nurse[[#This Row],[RN DON Hours]],Nurse[[#This Row],[LPN Hours (excl. Admin)]],Nurse[[#This Row],[LPN Admin Hours]],Nurse[[#This Row],[CNA Hours]],Nurse[[#This Row],[NA TR Hours]],Nurse[[#This Row],[Med Aide/Tech Hours]])</f>
        <v>345.65183098591552</v>
      </c>
      <c r="K34" s="4">
        <f>SUM(Nurse[[#This Row],[RN Hours (excl. Admin, DON)]],Nurse[[#This Row],[LPN Hours (excl. Admin)]],Nurse[[#This Row],[CNA Hours]],Nurse[[#This Row],[NA TR Hours]],Nurse[[#This Row],[Med Aide/Tech Hours]])</f>
        <v>309.7426760563381</v>
      </c>
      <c r="L34" s="4">
        <f>SUM(Nurse[[#This Row],[RN Hours (excl. Admin, DON)]],Nurse[[#This Row],[RN Admin Hours]],Nurse[[#This Row],[RN DON Hours]])</f>
        <v>31.033098591549297</v>
      </c>
      <c r="M34" s="4">
        <v>20.272535211267606</v>
      </c>
      <c r="N34" s="4">
        <v>5.352112676056338</v>
      </c>
      <c r="O34" s="4">
        <v>5.408450704225352</v>
      </c>
      <c r="P34" s="4">
        <f>SUM(Nurse[[#This Row],[LPN Hours (excl. Admin)]],Nurse[[#This Row],[LPN Admin Hours]])</f>
        <v>126.58971830985919</v>
      </c>
      <c r="Q34" s="4">
        <v>101.44112676056342</v>
      </c>
      <c r="R34" s="4">
        <v>25.148591549295773</v>
      </c>
      <c r="S34" s="4">
        <f>SUM(Nurse[[#This Row],[CNA Hours]],Nurse[[#This Row],[NA TR Hours]],Nurse[[#This Row],[Med Aide/Tech Hours]])</f>
        <v>188.02901408450705</v>
      </c>
      <c r="T34" s="4">
        <v>176.37774647887326</v>
      </c>
      <c r="U34" s="4">
        <v>11.651267605633802</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0.39436619718309857</v>
      </c>
      <c r="X34" s="4">
        <v>0</v>
      </c>
      <c r="Y34" s="4">
        <v>0.39436619718309857</v>
      </c>
      <c r="Z34" s="4">
        <v>0</v>
      </c>
      <c r="AA34" s="4">
        <v>0</v>
      </c>
      <c r="AB34" s="4">
        <v>0</v>
      </c>
      <c r="AC34" s="4">
        <v>0</v>
      </c>
      <c r="AD34" s="4">
        <v>0</v>
      </c>
      <c r="AE34" s="4">
        <v>0</v>
      </c>
      <c r="AF34" s="1">
        <v>425009</v>
      </c>
      <c r="AG34" s="1">
        <v>4</v>
      </c>
      <c r="AH34"/>
    </row>
    <row r="35" spans="1:34" x14ac:dyDescent="0.25">
      <c r="A35" t="s">
        <v>226</v>
      </c>
      <c r="B35" t="s">
        <v>10</v>
      </c>
      <c r="C35" t="s">
        <v>321</v>
      </c>
      <c r="D35" t="s">
        <v>239</v>
      </c>
      <c r="E35" s="4">
        <v>90.576086956521735</v>
      </c>
      <c r="F35" s="4">
        <f>Nurse[[#This Row],[Total Nurse Staff Hours]]/Nurse[[#This Row],[MDS Census]]</f>
        <v>4.0290759630385207</v>
      </c>
      <c r="G35" s="4">
        <f>Nurse[[#This Row],[Total Direct Care Staff Hours]]/Nurse[[#This Row],[MDS Census]]</f>
        <v>3.6137273490939634</v>
      </c>
      <c r="H35" s="4">
        <f>Nurse[[#This Row],[Total RN Hours (w/ Admin, DON)]]/Nurse[[#This Row],[MDS Census]]</f>
        <v>0.41013320532821312</v>
      </c>
      <c r="I35" s="4">
        <f>Nurse[[#This Row],[RN Hours (excl. Admin, DON)]]/Nurse[[#This Row],[MDS Census]]</f>
        <v>0.13583103324132967</v>
      </c>
      <c r="J35" s="4">
        <f>SUM(Nurse[[#This Row],[RN Hours (excl. Admin, DON)]],Nurse[[#This Row],[RN Admin Hours]],Nurse[[#This Row],[RN DON Hours]],Nurse[[#This Row],[LPN Hours (excl. Admin)]],Nurse[[#This Row],[LPN Admin Hours]],Nurse[[#This Row],[CNA Hours]],Nurse[[#This Row],[NA TR Hours]],Nurse[[#This Row],[Med Aide/Tech Hours]])</f>
        <v>364.93793478260864</v>
      </c>
      <c r="K35" s="4">
        <f>SUM(Nurse[[#This Row],[RN Hours (excl. Admin, DON)]],Nurse[[#This Row],[LPN Hours (excl. Admin)]],Nurse[[#This Row],[CNA Hours]],Nurse[[#This Row],[NA TR Hours]],Nurse[[#This Row],[Med Aide/Tech Hours]])</f>
        <v>327.31728260869562</v>
      </c>
      <c r="L35" s="4">
        <f>SUM(Nurse[[#This Row],[RN Hours (excl. Admin, DON)]],Nurse[[#This Row],[RN Admin Hours]],Nurse[[#This Row],[RN DON Hours]])</f>
        <v>37.148260869565213</v>
      </c>
      <c r="M35" s="4">
        <v>12.303043478260872</v>
      </c>
      <c r="N35" s="4">
        <v>19.546304347826084</v>
      </c>
      <c r="O35" s="4">
        <v>5.2989130434782608</v>
      </c>
      <c r="P35" s="4">
        <f>SUM(Nurse[[#This Row],[LPN Hours (excl. Admin)]],Nurse[[#This Row],[LPN Admin Hours]])</f>
        <v>73.010326086956539</v>
      </c>
      <c r="Q35" s="4">
        <v>60.23489130434784</v>
      </c>
      <c r="R35" s="4">
        <v>12.775434782608693</v>
      </c>
      <c r="S35" s="4">
        <f>SUM(Nurse[[#This Row],[CNA Hours]],Nurse[[#This Row],[NA TR Hours]],Nurse[[#This Row],[Med Aide/Tech Hours]])</f>
        <v>254.77934782608685</v>
      </c>
      <c r="T35" s="4">
        <v>242.97728260869556</v>
      </c>
      <c r="U35" s="4">
        <v>11.802065217391302</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29.500000000000014</v>
      </c>
      <c r="X35" s="4">
        <v>0.39684782608695651</v>
      </c>
      <c r="Y35" s="4">
        <v>0</v>
      </c>
      <c r="Z35" s="4">
        <v>0</v>
      </c>
      <c r="AA35" s="4">
        <v>1.1044565217391307</v>
      </c>
      <c r="AB35" s="4">
        <v>0</v>
      </c>
      <c r="AC35" s="4">
        <v>27.998695652173929</v>
      </c>
      <c r="AD35" s="4">
        <v>0</v>
      </c>
      <c r="AE35" s="4">
        <v>0</v>
      </c>
      <c r="AF35" s="1">
        <v>425018</v>
      </c>
      <c r="AG35" s="1">
        <v>4</v>
      </c>
      <c r="AH35"/>
    </row>
    <row r="36" spans="1:34" x14ac:dyDescent="0.25">
      <c r="A36" t="s">
        <v>226</v>
      </c>
      <c r="B36" t="s">
        <v>150</v>
      </c>
      <c r="C36" t="s">
        <v>302</v>
      </c>
      <c r="D36" t="s">
        <v>270</v>
      </c>
      <c r="E36" s="4">
        <v>36.260869565217391</v>
      </c>
      <c r="F36" s="4">
        <f>Nurse[[#This Row],[Total Nurse Staff Hours]]/Nurse[[#This Row],[MDS Census]]</f>
        <v>4.7222541966426856</v>
      </c>
      <c r="G36" s="4">
        <f>Nurse[[#This Row],[Total Direct Care Staff Hours]]/Nurse[[#This Row],[MDS Census]]</f>
        <v>4.2905995203836937</v>
      </c>
      <c r="H36" s="4">
        <f>Nurse[[#This Row],[Total RN Hours (w/ Admin, DON)]]/Nurse[[#This Row],[MDS Census]]</f>
        <v>0.68875899280575525</v>
      </c>
      <c r="I36" s="4">
        <f>Nurse[[#This Row],[RN Hours (excl. Admin, DON)]]/Nurse[[#This Row],[MDS Census]]</f>
        <v>0.41537769784172646</v>
      </c>
      <c r="J36" s="4">
        <f>SUM(Nurse[[#This Row],[RN Hours (excl. Admin, DON)]],Nurse[[#This Row],[RN Admin Hours]],Nurse[[#This Row],[RN DON Hours]],Nurse[[#This Row],[LPN Hours (excl. Admin)]],Nurse[[#This Row],[LPN Admin Hours]],Nurse[[#This Row],[CNA Hours]],Nurse[[#This Row],[NA TR Hours]],Nurse[[#This Row],[Med Aide/Tech Hours]])</f>
        <v>171.23304347826087</v>
      </c>
      <c r="K36" s="4">
        <f>SUM(Nurse[[#This Row],[RN Hours (excl. Admin, DON)]],Nurse[[#This Row],[LPN Hours (excl. Admin)]],Nurse[[#This Row],[CNA Hours]],Nurse[[#This Row],[NA TR Hours]],Nurse[[#This Row],[Med Aide/Tech Hours]])</f>
        <v>155.5808695652174</v>
      </c>
      <c r="L36" s="4">
        <f>SUM(Nurse[[#This Row],[RN Hours (excl. Admin, DON)]],Nurse[[#This Row],[RN Admin Hours]],Nurse[[#This Row],[RN DON Hours]])</f>
        <v>24.974999999999994</v>
      </c>
      <c r="M36" s="4">
        <v>15.061956521739123</v>
      </c>
      <c r="N36" s="4">
        <v>4.8695652173913047</v>
      </c>
      <c r="O36" s="4">
        <v>5.0434782608695654</v>
      </c>
      <c r="P36" s="4">
        <f>SUM(Nurse[[#This Row],[LPN Hours (excl. Admin)]],Nurse[[#This Row],[LPN Admin Hours]])</f>
        <v>46.616956521739127</v>
      </c>
      <c r="Q36" s="4">
        <v>40.877826086956517</v>
      </c>
      <c r="R36" s="4">
        <v>5.7391304347826084</v>
      </c>
      <c r="S36" s="4">
        <f>SUM(Nurse[[#This Row],[CNA Hours]],Nurse[[#This Row],[NA TR Hours]],Nurse[[#This Row],[Med Aide/Tech Hours]])</f>
        <v>99.641086956521761</v>
      </c>
      <c r="T36" s="4">
        <v>99.641086956521761</v>
      </c>
      <c r="U36" s="4">
        <v>0</v>
      </c>
      <c r="V36" s="4">
        <v>0</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7.4565217391304346</v>
      </c>
      <c r="X36" s="4">
        <v>0</v>
      </c>
      <c r="Y36" s="4">
        <v>0</v>
      </c>
      <c r="Z36" s="4">
        <v>0</v>
      </c>
      <c r="AA36" s="4">
        <v>0</v>
      </c>
      <c r="AB36" s="4">
        <v>0</v>
      </c>
      <c r="AC36" s="4">
        <v>7.4565217391304346</v>
      </c>
      <c r="AD36" s="4">
        <v>0</v>
      </c>
      <c r="AE36" s="4">
        <v>0</v>
      </c>
      <c r="AF36" s="1">
        <v>425374</v>
      </c>
      <c r="AG36" s="1">
        <v>4</v>
      </c>
      <c r="AH36"/>
    </row>
    <row r="37" spans="1:34" x14ac:dyDescent="0.25">
      <c r="A37" t="s">
        <v>226</v>
      </c>
      <c r="B37" t="s">
        <v>81</v>
      </c>
      <c r="C37" t="s">
        <v>345</v>
      </c>
      <c r="D37" t="s">
        <v>254</v>
      </c>
      <c r="E37" s="4">
        <v>23.010869565217391</v>
      </c>
      <c r="F37" s="4">
        <f>Nurse[[#This Row],[Total Nurse Staff Hours]]/Nurse[[#This Row],[MDS Census]]</f>
        <v>5.4877893245158251</v>
      </c>
      <c r="G37" s="4">
        <f>Nurse[[#This Row],[Total Direct Care Staff Hours]]/Nurse[[#This Row],[MDS Census]]</f>
        <v>5.256991025035429</v>
      </c>
      <c r="H37" s="4">
        <f>Nurse[[#This Row],[Total RN Hours (w/ Admin, DON)]]/Nurse[[#This Row],[MDS Census]]</f>
        <v>1.592111478507322</v>
      </c>
      <c r="I37" s="4">
        <f>Nurse[[#This Row],[RN Hours (excl. Admin, DON)]]/Nurse[[#This Row],[MDS Census]]</f>
        <v>1.386962683042041</v>
      </c>
      <c r="J37" s="4">
        <f>SUM(Nurse[[#This Row],[RN Hours (excl. Admin, DON)]],Nurse[[#This Row],[RN Admin Hours]],Nurse[[#This Row],[RN DON Hours]],Nurse[[#This Row],[LPN Hours (excl. Admin)]],Nurse[[#This Row],[LPN Admin Hours]],Nurse[[#This Row],[CNA Hours]],Nurse[[#This Row],[NA TR Hours]],Nurse[[#This Row],[Med Aide/Tech Hours]])</f>
        <v>126.27880434782611</v>
      </c>
      <c r="K37" s="4">
        <f>SUM(Nurse[[#This Row],[RN Hours (excl. Admin, DON)]],Nurse[[#This Row],[LPN Hours (excl. Admin)]],Nurse[[#This Row],[CNA Hours]],Nurse[[#This Row],[NA TR Hours]],Nurse[[#This Row],[Med Aide/Tech Hours]])</f>
        <v>120.96793478260872</v>
      </c>
      <c r="L37" s="4">
        <f>SUM(Nurse[[#This Row],[RN Hours (excl. Admin, DON)]],Nurse[[#This Row],[RN Admin Hours]],Nurse[[#This Row],[RN DON Hours]])</f>
        <v>36.635869565217398</v>
      </c>
      <c r="M37" s="4">
        <v>31.915217391304356</v>
      </c>
      <c r="N37" s="4">
        <v>0</v>
      </c>
      <c r="O37" s="4">
        <v>4.7206521739130434</v>
      </c>
      <c r="P37" s="4">
        <f>SUM(Nurse[[#This Row],[LPN Hours (excl. Admin)]],Nurse[[#This Row],[LPN Admin Hours]])</f>
        <v>17.951086956521728</v>
      </c>
      <c r="Q37" s="4">
        <v>17.360869565217381</v>
      </c>
      <c r="R37" s="4">
        <v>0.5902173913043478</v>
      </c>
      <c r="S37" s="4">
        <f>SUM(Nurse[[#This Row],[CNA Hours]],Nurse[[#This Row],[NA TR Hours]],Nurse[[#This Row],[Med Aide/Tech Hours]])</f>
        <v>71.691847826086985</v>
      </c>
      <c r="T37" s="4">
        <v>71.691847826086985</v>
      </c>
      <c r="U37" s="4">
        <v>0</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9.4728260869565215</v>
      </c>
      <c r="X37" s="4">
        <v>0</v>
      </c>
      <c r="Y37" s="4">
        <v>0</v>
      </c>
      <c r="Z37" s="4">
        <v>0</v>
      </c>
      <c r="AA37" s="4">
        <v>6.4184782608695654</v>
      </c>
      <c r="AB37" s="4">
        <v>0</v>
      </c>
      <c r="AC37" s="4">
        <v>3.0543478260869565</v>
      </c>
      <c r="AD37" s="4">
        <v>0</v>
      </c>
      <c r="AE37" s="4">
        <v>0</v>
      </c>
      <c r="AF37" s="1">
        <v>425150</v>
      </c>
      <c r="AG37" s="1">
        <v>4</v>
      </c>
      <c r="AH37"/>
    </row>
    <row r="38" spans="1:34" x14ac:dyDescent="0.25">
      <c r="A38" t="s">
        <v>226</v>
      </c>
      <c r="B38" t="s">
        <v>125</v>
      </c>
      <c r="C38" t="s">
        <v>307</v>
      </c>
      <c r="D38" t="s">
        <v>260</v>
      </c>
      <c r="E38" s="4">
        <v>30.141304347826086</v>
      </c>
      <c r="F38" s="4">
        <f>Nurse[[#This Row],[Total Nurse Staff Hours]]/Nurse[[#This Row],[MDS Census]]</f>
        <v>2.7377064551027765</v>
      </c>
      <c r="G38" s="4">
        <f>Nurse[[#This Row],[Total Direct Care Staff Hours]]/Nurse[[#This Row],[MDS Census]]</f>
        <v>2.6497151099891818</v>
      </c>
      <c r="H38" s="4">
        <f>Nurse[[#This Row],[Total RN Hours (w/ Admin, DON)]]/Nurse[[#This Row],[MDS Census]]</f>
        <v>0.76272628921745411</v>
      </c>
      <c r="I38" s="4">
        <f>Nurse[[#This Row],[RN Hours (excl. Admin, DON)]]/Nurse[[#This Row],[MDS Census]]</f>
        <v>0.6747349441038587</v>
      </c>
      <c r="J38" s="4">
        <f>SUM(Nurse[[#This Row],[RN Hours (excl. Admin, DON)]],Nurse[[#This Row],[RN Admin Hours]],Nurse[[#This Row],[RN DON Hours]],Nurse[[#This Row],[LPN Hours (excl. Admin)]],Nurse[[#This Row],[LPN Admin Hours]],Nurse[[#This Row],[CNA Hours]],Nurse[[#This Row],[NA TR Hours]],Nurse[[#This Row],[Med Aide/Tech Hours]])</f>
        <v>82.518043478260864</v>
      </c>
      <c r="K38" s="4">
        <f>SUM(Nurse[[#This Row],[RN Hours (excl. Admin, DON)]],Nurse[[#This Row],[LPN Hours (excl. Admin)]],Nurse[[#This Row],[CNA Hours]],Nurse[[#This Row],[NA TR Hours]],Nurse[[#This Row],[Med Aide/Tech Hours]])</f>
        <v>79.865869565217395</v>
      </c>
      <c r="L38" s="4">
        <f>SUM(Nurse[[#This Row],[RN Hours (excl. Admin, DON)]],Nurse[[#This Row],[RN Admin Hours]],Nurse[[#This Row],[RN DON Hours]])</f>
        <v>22.989565217391306</v>
      </c>
      <c r="M38" s="4">
        <v>20.337391304347829</v>
      </c>
      <c r="N38" s="4">
        <v>0</v>
      </c>
      <c r="O38" s="4">
        <v>2.652173913043478</v>
      </c>
      <c r="P38" s="4">
        <f>SUM(Nurse[[#This Row],[LPN Hours (excl. Admin)]],Nurse[[#This Row],[LPN Admin Hours]])</f>
        <v>14.754239130434781</v>
      </c>
      <c r="Q38" s="4">
        <v>14.754239130434781</v>
      </c>
      <c r="R38" s="4">
        <v>0</v>
      </c>
      <c r="S38" s="4">
        <f>SUM(Nurse[[#This Row],[CNA Hours]],Nurse[[#This Row],[NA TR Hours]],Nurse[[#This Row],[Med Aide/Tech Hours]])</f>
        <v>44.774239130434779</v>
      </c>
      <c r="T38" s="4">
        <v>44.774239130434779</v>
      </c>
      <c r="U38" s="4">
        <v>0</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12.706304347826087</v>
      </c>
      <c r="X38" s="4">
        <v>0.2608695652173913</v>
      </c>
      <c r="Y38" s="4">
        <v>0</v>
      </c>
      <c r="Z38" s="4">
        <v>0</v>
      </c>
      <c r="AA38" s="4">
        <v>1.7333695652173915</v>
      </c>
      <c r="AB38" s="4">
        <v>0</v>
      </c>
      <c r="AC38" s="4">
        <v>10.712065217391304</v>
      </c>
      <c r="AD38" s="4">
        <v>0</v>
      </c>
      <c r="AE38" s="4">
        <v>0</v>
      </c>
      <c r="AF38" s="1">
        <v>425316</v>
      </c>
      <c r="AG38" s="1">
        <v>4</v>
      </c>
      <c r="AH38"/>
    </row>
    <row r="39" spans="1:34" x14ac:dyDescent="0.25">
      <c r="A39" t="s">
        <v>226</v>
      </c>
      <c r="B39" t="s">
        <v>15</v>
      </c>
      <c r="C39" t="s">
        <v>286</v>
      </c>
      <c r="D39" t="s">
        <v>256</v>
      </c>
      <c r="E39" s="4">
        <v>119.98913043478261</v>
      </c>
      <c r="F39" s="4">
        <f>Nurse[[#This Row],[Total Nurse Staff Hours]]/Nurse[[#This Row],[MDS Census]]</f>
        <v>3.8197690008152905</v>
      </c>
      <c r="G39" s="4">
        <f>Nurse[[#This Row],[Total Direct Care Staff Hours]]/Nurse[[#This Row],[MDS Census]]</f>
        <v>3.4122683214059237</v>
      </c>
      <c r="H39" s="4">
        <f>Nurse[[#This Row],[Total RN Hours (w/ Admin, DON)]]/Nurse[[#This Row],[MDS Census]]</f>
        <v>0.39617356644623603</v>
      </c>
      <c r="I39" s="4">
        <f>Nurse[[#This Row],[RN Hours (excl. Admin, DON)]]/Nurse[[#This Row],[MDS Census]]</f>
        <v>0.17134975994202373</v>
      </c>
      <c r="J39" s="4">
        <f>SUM(Nurse[[#This Row],[RN Hours (excl. Admin, DON)]],Nurse[[#This Row],[RN Admin Hours]],Nurse[[#This Row],[RN DON Hours]],Nurse[[#This Row],[LPN Hours (excl. Admin)]],Nurse[[#This Row],[LPN Admin Hours]],Nurse[[#This Row],[CNA Hours]],Nurse[[#This Row],[NA TR Hours]],Nurse[[#This Row],[Med Aide/Tech Hours]])</f>
        <v>458.33076086956515</v>
      </c>
      <c r="K39" s="4">
        <f>SUM(Nurse[[#This Row],[RN Hours (excl. Admin, DON)]],Nurse[[#This Row],[LPN Hours (excl. Admin)]],Nurse[[#This Row],[CNA Hours]],Nurse[[#This Row],[NA TR Hours]],Nurse[[#This Row],[Med Aide/Tech Hours]])</f>
        <v>409.4351086956521</v>
      </c>
      <c r="L39" s="4">
        <f>SUM(Nurse[[#This Row],[RN Hours (excl. Admin, DON)]],Nurse[[#This Row],[RN Admin Hours]],Nurse[[#This Row],[RN DON Hours]])</f>
        <v>47.536521739130428</v>
      </c>
      <c r="M39" s="4">
        <v>20.560108695652172</v>
      </c>
      <c r="N39" s="4">
        <v>21.498152173913038</v>
      </c>
      <c r="O39" s="4">
        <v>5.4782608695652177</v>
      </c>
      <c r="P39" s="4">
        <f>SUM(Nurse[[#This Row],[LPN Hours (excl. Admin)]],Nurse[[#This Row],[LPN Admin Hours]])</f>
        <v>162.63815217391306</v>
      </c>
      <c r="Q39" s="4">
        <v>140.71891304347827</v>
      </c>
      <c r="R39" s="4">
        <v>21.919239130434779</v>
      </c>
      <c r="S39" s="4">
        <f>SUM(Nurse[[#This Row],[CNA Hours]],Nurse[[#This Row],[NA TR Hours]],Nurse[[#This Row],[Med Aide/Tech Hours]])</f>
        <v>248.1560869565217</v>
      </c>
      <c r="T39" s="4">
        <v>220.11163043478257</v>
      </c>
      <c r="U39" s="4">
        <v>28.044456521739132</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9" s="4">
        <v>0</v>
      </c>
      <c r="Y39" s="4">
        <v>0</v>
      </c>
      <c r="Z39" s="4">
        <v>0</v>
      </c>
      <c r="AA39" s="4">
        <v>0</v>
      </c>
      <c r="AB39" s="4">
        <v>0</v>
      </c>
      <c r="AC39" s="4">
        <v>0</v>
      </c>
      <c r="AD39" s="4">
        <v>0</v>
      </c>
      <c r="AE39" s="4">
        <v>0</v>
      </c>
      <c r="AF39" s="1">
        <v>425042</v>
      </c>
      <c r="AG39" s="1">
        <v>4</v>
      </c>
      <c r="AH39"/>
    </row>
    <row r="40" spans="1:34" x14ac:dyDescent="0.25">
      <c r="A40" t="s">
        <v>226</v>
      </c>
      <c r="B40" t="s">
        <v>160</v>
      </c>
      <c r="C40" t="s">
        <v>294</v>
      </c>
      <c r="D40" t="s">
        <v>249</v>
      </c>
      <c r="E40" s="4">
        <v>10.239130434782609</v>
      </c>
      <c r="F40" s="4">
        <f>Nurse[[#This Row],[Total Nurse Staff Hours]]/Nurse[[#This Row],[MDS Census]]</f>
        <v>7.3120382165605102</v>
      </c>
      <c r="G40" s="4">
        <f>Nurse[[#This Row],[Total Direct Care Staff Hours]]/Nurse[[#This Row],[MDS Census]]</f>
        <v>6.7854989384288746</v>
      </c>
      <c r="H40" s="4">
        <f>Nurse[[#This Row],[Total RN Hours (w/ Admin, DON)]]/Nurse[[#This Row],[MDS Census]]</f>
        <v>3.0345966029724001</v>
      </c>
      <c r="I40" s="4">
        <f>Nurse[[#This Row],[RN Hours (excl. Admin, DON)]]/Nurse[[#This Row],[MDS Census]]</f>
        <v>2.5080573248407654</v>
      </c>
      <c r="J40" s="4">
        <f>SUM(Nurse[[#This Row],[RN Hours (excl. Admin, DON)]],Nurse[[#This Row],[RN Admin Hours]],Nurse[[#This Row],[RN DON Hours]],Nurse[[#This Row],[LPN Hours (excl. Admin)]],Nurse[[#This Row],[LPN Admin Hours]],Nurse[[#This Row],[CNA Hours]],Nurse[[#This Row],[NA TR Hours]],Nurse[[#This Row],[Med Aide/Tech Hours]])</f>
        <v>74.868913043478273</v>
      </c>
      <c r="K40" s="4">
        <f>SUM(Nurse[[#This Row],[RN Hours (excl. Admin, DON)]],Nurse[[#This Row],[LPN Hours (excl. Admin)]],Nurse[[#This Row],[CNA Hours]],Nurse[[#This Row],[NA TR Hours]],Nurse[[#This Row],[Med Aide/Tech Hours]])</f>
        <v>69.477608695652179</v>
      </c>
      <c r="L40" s="4">
        <f>SUM(Nurse[[#This Row],[RN Hours (excl. Admin, DON)]],Nurse[[#This Row],[RN Admin Hours]],Nurse[[#This Row],[RN DON Hours]])</f>
        <v>31.07163043478262</v>
      </c>
      <c r="M40" s="4">
        <v>25.680326086956534</v>
      </c>
      <c r="N40" s="4">
        <v>0</v>
      </c>
      <c r="O40" s="4">
        <v>5.3913043478260869</v>
      </c>
      <c r="P40" s="4">
        <f>SUM(Nurse[[#This Row],[LPN Hours (excl. Admin)]],Nurse[[#This Row],[LPN Admin Hours]])</f>
        <v>6.4173913043478255</v>
      </c>
      <c r="Q40" s="4">
        <v>6.4173913043478255</v>
      </c>
      <c r="R40" s="4">
        <v>0</v>
      </c>
      <c r="S40" s="4">
        <f>SUM(Nurse[[#This Row],[CNA Hours]],Nurse[[#This Row],[NA TR Hours]],Nurse[[#This Row],[Med Aide/Tech Hours]])</f>
        <v>37.379891304347822</v>
      </c>
      <c r="T40" s="4">
        <v>37.379891304347822</v>
      </c>
      <c r="U40" s="4">
        <v>0</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0.2608695652173913</v>
      </c>
      <c r="X40" s="4">
        <v>0</v>
      </c>
      <c r="Y40" s="4">
        <v>0</v>
      </c>
      <c r="Z40" s="4">
        <v>0</v>
      </c>
      <c r="AA40" s="4">
        <v>0.2608695652173913</v>
      </c>
      <c r="AB40" s="4">
        <v>0</v>
      </c>
      <c r="AC40" s="4">
        <v>0</v>
      </c>
      <c r="AD40" s="4">
        <v>0</v>
      </c>
      <c r="AE40" s="4">
        <v>0</v>
      </c>
      <c r="AF40" s="1">
        <v>425388</v>
      </c>
      <c r="AG40" s="1">
        <v>4</v>
      </c>
      <c r="AH40"/>
    </row>
    <row r="41" spans="1:34" x14ac:dyDescent="0.25">
      <c r="A41" t="s">
        <v>226</v>
      </c>
      <c r="B41" t="s">
        <v>72</v>
      </c>
      <c r="C41" t="s">
        <v>318</v>
      </c>
      <c r="D41" t="s">
        <v>256</v>
      </c>
      <c r="E41" s="4">
        <v>114</v>
      </c>
      <c r="F41" s="4">
        <f>Nurse[[#This Row],[Total Nurse Staff Hours]]/Nurse[[#This Row],[MDS Census]]</f>
        <v>3.4928661327231114</v>
      </c>
      <c r="G41" s="4">
        <f>Nurse[[#This Row],[Total Direct Care Staff Hours]]/Nurse[[#This Row],[MDS Census]]</f>
        <v>3.2315169717772685</v>
      </c>
      <c r="H41" s="4">
        <f>Nurse[[#This Row],[Total RN Hours (w/ Admin, DON)]]/Nurse[[#This Row],[MDS Census]]</f>
        <v>0.25600877192982452</v>
      </c>
      <c r="I41" s="4">
        <f>Nurse[[#This Row],[RN Hours (excl. Admin, DON)]]/Nurse[[#This Row],[MDS Census]]</f>
        <v>0.18036231884057968</v>
      </c>
      <c r="J41" s="4">
        <f>SUM(Nurse[[#This Row],[RN Hours (excl. Admin, DON)]],Nurse[[#This Row],[RN Admin Hours]],Nurse[[#This Row],[RN DON Hours]],Nurse[[#This Row],[LPN Hours (excl. Admin)]],Nurse[[#This Row],[LPN Admin Hours]],Nurse[[#This Row],[CNA Hours]],Nurse[[#This Row],[NA TR Hours]],Nurse[[#This Row],[Med Aide/Tech Hours]])</f>
        <v>398.18673913043472</v>
      </c>
      <c r="K41" s="4">
        <f>SUM(Nurse[[#This Row],[RN Hours (excl. Admin, DON)]],Nurse[[#This Row],[LPN Hours (excl. Admin)]],Nurse[[#This Row],[CNA Hours]],Nurse[[#This Row],[NA TR Hours]],Nurse[[#This Row],[Med Aide/Tech Hours]])</f>
        <v>368.39293478260862</v>
      </c>
      <c r="L41" s="4">
        <f>SUM(Nurse[[#This Row],[RN Hours (excl. Admin, DON)]],Nurse[[#This Row],[RN Admin Hours]],Nurse[[#This Row],[RN DON Hours]])</f>
        <v>29.184999999999995</v>
      </c>
      <c r="M41" s="4">
        <v>20.561304347826084</v>
      </c>
      <c r="N41" s="4">
        <v>8.6236956521739128</v>
      </c>
      <c r="O41" s="4">
        <v>0</v>
      </c>
      <c r="P41" s="4">
        <f>SUM(Nurse[[#This Row],[LPN Hours (excl. Admin)]],Nurse[[#This Row],[LPN Admin Hours]])</f>
        <v>125.44119565217387</v>
      </c>
      <c r="Q41" s="4">
        <v>104.2710869565217</v>
      </c>
      <c r="R41" s="4">
        <v>21.170108695652178</v>
      </c>
      <c r="S41" s="4">
        <f>SUM(Nurse[[#This Row],[CNA Hours]],Nurse[[#This Row],[NA TR Hours]],Nurse[[#This Row],[Med Aide/Tech Hours]])</f>
        <v>243.5605434782608</v>
      </c>
      <c r="T41" s="4">
        <v>235.24152173913038</v>
      </c>
      <c r="U41" s="4">
        <v>8.3190217391304326</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 s="4">
        <v>0</v>
      </c>
      <c r="Y41" s="4">
        <v>0</v>
      </c>
      <c r="Z41" s="4">
        <v>0</v>
      </c>
      <c r="AA41" s="4">
        <v>0</v>
      </c>
      <c r="AB41" s="4">
        <v>0</v>
      </c>
      <c r="AC41" s="4">
        <v>0</v>
      </c>
      <c r="AD41" s="4">
        <v>0</v>
      </c>
      <c r="AE41" s="4">
        <v>0</v>
      </c>
      <c r="AF41" s="1">
        <v>425138</v>
      </c>
      <c r="AG41" s="1">
        <v>4</v>
      </c>
      <c r="AH41"/>
    </row>
    <row r="42" spans="1:34" x14ac:dyDescent="0.25">
      <c r="A42" t="s">
        <v>226</v>
      </c>
      <c r="B42" t="s">
        <v>134</v>
      </c>
      <c r="C42" t="s">
        <v>301</v>
      </c>
      <c r="D42" t="s">
        <v>252</v>
      </c>
      <c r="E42" s="4">
        <v>83.154929577464785</v>
      </c>
      <c r="F42" s="4">
        <f>Nurse[[#This Row],[Total Nurse Staff Hours]]/Nurse[[#This Row],[MDS Census]]</f>
        <v>3.2382418699187001</v>
      </c>
      <c r="G42" s="4">
        <f>Nurse[[#This Row],[Total Direct Care Staff Hours]]/Nurse[[#This Row],[MDS Census]]</f>
        <v>2.94414972899729</v>
      </c>
      <c r="H42" s="4">
        <f>Nurse[[#This Row],[Total RN Hours (w/ Admin, DON)]]/Nurse[[#This Row],[MDS Census]]</f>
        <v>0.2723373983739838</v>
      </c>
      <c r="I42" s="4">
        <f>Nurse[[#This Row],[RN Hours (excl. Admin, DON)]]/Nurse[[#This Row],[MDS Census]]</f>
        <v>5.2544037940379408E-2</v>
      </c>
      <c r="J42" s="4">
        <f>SUM(Nurse[[#This Row],[RN Hours (excl. Admin, DON)]],Nurse[[#This Row],[RN Admin Hours]],Nurse[[#This Row],[RN DON Hours]],Nurse[[#This Row],[LPN Hours (excl. Admin)]],Nurse[[#This Row],[LPN Admin Hours]],Nurse[[#This Row],[CNA Hours]],Nurse[[#This Row],[NA TR Hours]],Nurse[[#This Row],[Med Aide/Tech Hours]])</f>
        <v>269.27577464788737</v>
      </c>
      <c r="K42" s="4">
        <f>SUM(Nurse[[#This Row],[RN Hours (excl. Admin, DON)]],Nurse[[#This Row],[LPN Hours (excl. Admin)]],Nurse[[#This Row],[CNA Hours]],Nurse[[#This Row],[NA TR Hours]],Nurse[[#This Row],[Med Aide/Tech Hours]])</f>
        <v>244.8205633802817</v>
      </c>
      <c r="L42" s="4">
        <f>SUM(Nurse[[#This Row],[RN Hours (excl. Admin, DON)]],Nurse[[#This Row],[RN Admin Hours]],Nurse[[#This Row],[RN DON Hours]])</f>
        <v>22.646197183098593</v>
      </c>
      <c r="M42" s="4">
        <v>4.3692957746478873</v>
      </c>
      <c r="N42" s="4">
        <v>12.755774647887325</v>
      </c>
      <c r="O42" s="4">
        <v>5.52112676056338</v>
      </c>
      <c r="P42" s="4">
        <f>SUM(Nurse[[#This Row],[LPN Hours (excl. Admin)]],Nurse[[#This Row],[LPN Admin Hours]])</f>
        <v>86.570422535211279</v>
      </c>
      <c r="Q42" s="4">
        <v>80.392112676056342</v>
      </c>
      <c r="R42" s="4">
        <v>6.1783098591549317</v>
      </c>
      <c r="S42" s="4">
        <f>SUM(Nurse[[#This Row],[CNA Hours]],Nurse[[#This Row],[NA TR Hours]],Nurse[[#This Row],[Med Aide/Tech Hours]])</f>
        <v>160.05915492957749</v>
      </c>
      <c r="T42" s="4">
        <v>140.35267605633805</v>
      </c>
      <c r="U42" s="4">
        <v>19.706478873239437</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57.452535211267602</v>
      </c>
      <c r="X42" s="4">
        <v>2.5316901408450705</v>
      </c>
      <c r="Y42" s="4">
        <v>0</v>
      </c>
      <c r="Z42" s="4">
        <v>0</v>
      </c>
      <c r="AA42" s="4">
        <v>52.956056338028162</v>
      </c>
      <c r="AB42" s="4">
        <v>0</v>
      </c>
      <c r="AC42" s="4">
        <v>1.9647887323943662</v>
      </c>
      <c r="AD42" s="4">
        <v>0</v>
      </c>
      <c r="AE42" s="4">
        <v>0</v>
      </c>
      <c r="AF42" s="1">
        <v>425326</v>
      </c>
      <c r="AG42" s="1">
        <v>4</v>
      </c>
      <c r="AH42"/>
    </row>
    <row r="43" spans="1:34" x14ac:dyDescent="0.25">
      <c r="A43" t="s">
        <v>226</v>
      </c>
      <c r="B43" t="s">
        <v>34</v>
      </c>
      <c r="C43" t="s">
        <v>294</v>
      </c>
      <c r="D43" t="s">
        <v>249</v>
      </c>
      <c r="E43" s="4">
        <v>72.913043478260875</v>
      </c>
      <c r="F43" s="4">
        <f>Nurse[[#This Row],[Total Nurse Staff Hours]]/Nurse[[#This Row],[MDS Census]]</f>
        <v>4.1301237328562905</v>
      </c>
      <c r="G43" s="4">
        <f>Nurse[[#This Row],[Total Direct Care Staff Hours]]/Nurse[[#This Row],[MDS Census]]</f>
        <v>3.6760539654144311</v>
      </c>
      <c r="H43" s="4">
        <f>Nurse[[#This Row],[Total RN Hours (w/ Admin, DON)]]/Nurse[[#This Row],[MDS Census]]</f>
        <v>0.99813804412641627</v>
      </c>
      <c r="I43" s="4">
        <f>Nurse[[#This Row],[RN Hours (excl. Admin, DON)]]/Nurse[[#This Row],[MDS Census]]</f>
        <v>0.75484645199761491</v>
      </c>
      <c r="J43" s="4">
        <f>SUM(Nurse[[#This Row],[RN Hours (excl. Admin, DON)]],Nurse[[#This Row],[RN Admin Hours]],Nurse[[#This Row],[RN DON Hours]],Nurse[[#This Row],[LPN Hours (excl. Admin)]],Nurse[[#This Row],[LPN Admin Hours]],Nurse[[#This Row],[CNA Hours]],Nurse[[#This Row],[NA TR Hours]],Nurse[[#This Row],[Med Aide/Tech Hours]])</f>
        <v>301.13989130434783</v>
      </c>
      <c r="K43" s="4">
        <f>SUM(Nurse[[#This Row],[RN Hours (excl. Admin, DON)]],Nurse[[#This Row],[LPN Hours (excl. Admin)]],Nurse[[#This Row],[CNA Hours]],Nurse[[#This Row],[NA TR Hours]],Nurse[[#This Row],[Med Aide/Tech Hours]])</f>
        <v>268.03228260869571</v>
      </c>
      <c r="L43" s="4">
        <f>SUM(Nurse[[#This Row],[RN Hours (excl. Admin, DON)]],Nurse[[#This Row],[RN Admin Hours]],Nurse[[#This Row],[RN DON Hours]])</f>
        <v>72.777282608695657</v>
      </c>
      <c r="M43" s="4">
        <v>55.038152173913055</v>
      </c>
      <c r="N43" s="4">
        <v>12.608695652173912</v>
      </c>
      <c r="O43" s="4">
        <v>5.1304347826086953</v>
      </c>
      <c r="P43" s="4">
        <f>SUM(Nurse[[#This Row],[LPN Hours (excl. Admin)]],Nurse[[#This Row],[LPN Admin Hours]])</f>
        <v>54.511413043478285</v>
      </c>
      <c r="Q43" s="4">
        <v>39.142934782608712</v>
      </c>
      <c r="R43" s="4">
        <v>15.368478260869571</v>
      </c>
      <c r="S43" s="4">
        <f>SUM(Nurse[[#This Row],[CNA Hours]],Nurse[[#This Row],[NA TR Hours]],Nurse[[#This Row],[Med Aide/Tech Hours]])</f>
        <v>173.85119565217391</v>
      </c>
      <c r="T43" s="4">
        <v>173.85119565217391</v>
      </c>
      <c r="U43" s="4">
        <v>0</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69.700326086956508</v>
      </c>
      <c r="X43" s="4">
        <v>18.458478260869562</v>
      </c>
      <c r="Y43" s="4">
        <v>0</v>
      </c>
      <c r="Z43" s="4">
        <v>0</v>
      </c>
      <c r="AA43" s="4">
        <v>6.9694565217391302</v>
      </c>
      <c r="AB43" s="4">
        <v>0</v>
      </c>
      <c r="AC43" s="4">
        <v>44.272391304347821</v>
      </c>
      <c r="AD43" s="4">
        <v>0</v>
      </c>
      <c r="AE43" s="4">
        <v>0</v>
      </c>
      <c r="AF43" s="1">
        <v>425078</v>
      </c>
      <c r="AG43" s="1">
        <v>4</v>
      </c>
      <c r="AH43"/>
    </row>
    <row r="44" spans="1:34" x14ac:dyDescent="0.25">
      <c r="A44" t="s">
        <v>226</v>
      </c>
      <c r="B44" t="s">
        <v>103</v>
      </c>
      <c r="C44" t="s">
        <v>352</v>
      </c>
      <c r="D44" t="s">
        <v>270</v>
      </c>
      <c r="E44" s="4">
        <v>78.826086956521735</v>
      </c>
      <c r="F44" s="4">
        <f>Nurse[[#This Row],[Total Nurse Staff Hours]]/Nurse[[#This Row],[MDS Census]]</f>
        <v>3.473939602868175</v>
      </c>
      <c r="G44" s="4">
        <f>Nurse[[#This Row],[Total Direct Care Staff Hours]]/Nurse[[#This Row],[MDS Census]]</f>
        <v>3.2841988416988421</v>
      </c>
      <c r="H44" s="4">
        <f>Nurse[[#This Row],[Total RN Hours (w/ Admin, DON)]]/Nurse[[#This Row],[MDS Census]]</f>
        <v>0.28040540540540543</v>
      </c>
      <c r="I44" s="4">
        <f>Nurse[[#This Row],[RN Hours (excl. Admin, DON)]]/Nurse[[#This Row],[MDS Census]]</f>
        <v>9.0664644236072831E-2</v>
      </c>
      <c r="J44" s="4">
        <f>SUM(Nurse[[#This Row],[RN Hours (excl. Admin, DON)]],Nurse[[#This Row],[RN Admin Hours]],Nurse[[#This Row],[RN DON Hours]],Nurse[[#This Row],[LPN Hours (excl. Admin)]],Nurse[[#This Row],[LPN Admin Hours]],Nurse[[#This Row],[CNA Hours]],Nurse[[#This Row],[NA TR Hours]],Nurse[[#This Row],[Med Aide/Tech Hours]])</f>
        <v>273.83706521739134</v>
      </c>
      <c r="K44" s="4">
        <f>SUM(Nurse[[#This Row],[RN Hours (excl. Admin, DON)]],Nurse[[#This Row],[LPN Hours (excl. Admin)]],Nurse[[#This Row],[CNA Hours]],Nurse[[#This Row],[NA TR Hours]],Nurse[[#This Row],[Med Aide/Tech Hours]])</f>
        <v>258.8805434782609</v>
      </c>
      <c r="L44" s="4">
        <f>SUM(Nurse[[#This Row],[RN Hours (excl. Admin, DON)]],Nurse[[#This Row],[RN Admin Hours]],Nurse[[#This Row],[RN DON Hours]])</f>
        <v>22.103260869565219</v>
      </c>
      <c r="M44" s="4">
        <v>7.146739130434784</v>
      </c>
      <c r="N44" s="4">
        <v>9.4782608695652169</v>
      </c>
      <c r="O44" s="4">
        <v>5.4782608695652177</v>
      </c>
      <c r="P44" s="4">
        <f>SUM(Nurse[[#This Row],[LPN Hours (excl. Admin)]],Nurse[[#This Row],[LPN Admin Hours]])</f>
        <v>81.180326086956526</v>
      </c>
      <c r="Q44" s="4">
        <v>81.180326086956526</v>
      </c>
      <c r="R44" s="4">
        <v>0</v>
      </c>
      <c r="S44" s="4">
        <f>SUM(Nurse[[#This Row],[CNA Hours]],Nurse[[#This Row],[NA TR Hours]],Nurse[[#This Row],[Med Aide/Tech Hours]])</f>
        <v>170.55347826086958</v>
      </c>
      <c r="T44" s="4">
        <v>168.41728260869567</v>
      </c>
      <c r="U44" s="4">
        <v>2.1361956521739129</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80.967065217391308</v>
      </c>
      <c r="X44" s="4">
        <v>3.282282608695652</v>
      </c>
      <c r="Y44" s="4">
        <v>0</v>
      </c>
      <c r="Z44" s="4">
        <v>0</v>
      </c>
      <c r="AA44" s="4">
        <v>22.531739130434783</v>
      </c>
      <c r="AB44" s="4">
        <v>0</v>
      </c>
      <c r="AC44" s="4">
        <v>55.153043478260869</v>
      </c>
      <c r="AD44" s="4">
        <v>0</v>
      </c>
      <c r="AE44" s="4">
        <v>0</v>
      </c>
      <c r="AF44" s="1">
        <v>425289</v>
      </c>
      <c r="AG44" s="1">
        <v>4</v>
      </c>
      <c r="AH44"/>
    </row>
    <row r="45" spans="1:34" x14ac:dyDescent="0.25">
      <c r="A45" t="s">
        <v>226</v>
      </c>
      <c r="B45" t="s">
        <v>52</v>
      </c>
      <c r="C45" t="s">
        <v>286</v>
      </c>
      <c r="D45" t="s">
        <v>256</v>
      </c>
      <c r="E45" s="4">
        <v>113.21739130434783</v>
      </c>
      <c r="F45" s="4">
        <f>Nurse[[#This Row],[Total Nurse Staff Hours]]/Nurse[[#This Row],[MDS Census]]</f>
        <v>2.794001536098309</v>
      </c>
      <c r="G45" s="4">
        <f>Nurse[[#This Row],[Total Direct Care Staff Hours]]/Nurse[[#This Row],[MDS Census]]</f>
        <v>2.6282651689708136</v>
      </c>
      <c r="H45" s="4">
        <f>Nurse[[#This Row],[Total RN Hours (w/ Admin, DON)]]/Nurse[[#This Row],[MDS Census]]</f>
        <v>0.55214573732718886</v>
      </c>
      <c r="I45" s="4">
        <f>Nurse[[#This Row],[RN Hours (excl. Admin, DON)]]/Nurse[[#This Row],[MDS Census]]</f>
        <v>0.38640937019969268</v>
      </c>
      <c r="J45" s="4">
        <f>SUM(Nurse[[#This Row],[RN Hours (excl. Admin, DON)]],Nurse[[#This Row],[RN Admin Hours]],Nurse[[#This Row],[RN DON Hours]],Nurse[[#This Row],[LPN Hours (excl. Admin)]],Nurse[[#This Row],[LPN Admin Hours]],Nurse[[#This Row],[CNA Hours]],Nurse[[#This Row],[NA TR Hours]],Nurse[[#This Row],[Med Aide/Tech Hours]])</f>
        <v>316.32956521739118</v>
      </c>
      <c r="K45" s="4">
        <f>SUM(Nurse[[#This Row],[RN Hours (excl. Admin, DON)]],Nurse[[#This Row],[LPN Hours (excl. Admin)]],Nurse[[#This Row],[CNA Hours]],Nurse[[#This Row],[NA TR Hours]],Nurse[[#This Row],[Med Aide/Tech Hours]])</f>
        <v>297.56532608695647</v>
      </c>
      <c r="L45" s="4">
        <f>SUM(Nurse[[#This Row],[RN Hours (excl. Admin, DON)]],Nurse[[#This Row],[RN Admin Hours]],Nurse[[#This Row],[RN DON Hours]])</f>
        <v>62.512499999999989</v>
      </c>
      <c r="M45" s="4">
        <v>43.748260869565208</v>
      </c>
      <c r="N45" s="4">
        <v>13.167826086956522</v>
      </c>
      <c r="O45" s="4">
        <v>5.5964130434782611</v>
      </c>
      <c r="P45" s="4">
        <f>SUM(Nurse[[#This Row],[LPN Hours (excl. Admin)]],Nurse[[#This Row],[LPN Admin Hours]])</f>
        <v>92.059456521739108</v>
      </c>
      <c r="Q45" s="4">
        <v>92.059456521739108</v>
      </c>
      <c r="R45" s="4">
        <v>0</v>
      </c>
      <c r="S45" s="4">
        <f>SUM(Nurse[[#This Row],[CNA Hours]],Nurse[[#This Row],[NA TR Hours]],Nurse[[#This Row],[Med Aide/Tech Hours]])</f>
        <v>161.75760869565215</v>
      </c>
      <c r="T45" s="4">
        <v>138.26532608695649</v>
      </c>
      <c r="U45" s="4">
        <v>23.492282608695646</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12.448260869565221</v>
      </c>
      <c r="X45" s="4">
        <v>0</v>
      </c>
      <c r="Y45" s="4">
        <v>1.5591304347826087</v>
      </c>
      <c r="Z45" s="4">
        <v>0</v>
      </c>
      <c r="AA45" s="4">
        <v>0</v>
      </c>
      <c r="AB45" s="4">
        <v>0</v>
      </c>
      <c r="AC45" s="4">
        <v>10.889130434782611</v>
      </c>
      <c r="AD45" s="4">
        <v>0</v>
      </c>
      <c r="AE45" s="4">
        <v>0</v>
      </c>
      <c r="AF45" s="1">
        <v>425106</v>
      </c>
      <c r="AG45" s="1">
        <v>4</v>
      </c>
      <c r="AH45"/>
    </row>
    <row r="46" spans="1:34" x14ac:dyDescent="0.25">
      <c r="A46" t="s">
        <v>226</v>
      </c>
      <c r="B46" t="s">
        <v>107</v>
      </c>
      <c r="C46" t="s">
        <v>286</v>
      </c>
      <c r="D46" t="s">
        <v>256</v>
      </c>
      <c r="E46" s="4">
        <v>107.98913043478261</v>
      </c>
      <c r="F46" s="4">
        <f>Nurse[[#This Row],[Total Nurse Staff Hours]]/Nurse[[#This Row],[MDS Census]]</f>
        <v>2.8111826874685453</v>
      </c>
      <c r="G46" s="4">
        <f>Nurse[[#This Row],[Total Direct Care Staff Hours]]/Nurse[[#This Row],[MDS Census]]</f>
        <v>2.6143281328636134</v>
      </c>
      <c r="H46" s="4">
        <f>Nurse[[#This Row],[Total RN Hours (w/ Admin, DON)]]/Nurse[[#This Row],[MDS Census]]</f>
        <v>0.7767689984901861</v>
      </c>
      <c r="I46" s="4">
        <f>Nurse[[#This Row],[RN Hours (excl. Admin, DON)]]/Nurse[[#This Row],[MDS Census]]</f>
        <v>0.57991444388525415</v>
      </c>
      <c r="J46" s="4">
        <f>SUM(Nurse[[#This Row],[RN Hours (excl. Admin, DON)]],Nurse[[#This Row],[RN Admin Hours]],Nurse[[#This Row],[RN DON Hours]],Nurse[[#This Row],[LPN Hours (excl. Admin)]],Nurse[[#This Row],[LPN Admin Hours]],Nurse[[#This Row],[CNA Hours]],Nurse[[#This Row],[NA TR Hours]],Nurse[[#This Row],[Med Aide/Tech Hours]])</f>
        <v>303.57717391304345</v>
      </c>
      <c r="K46" s="4">
        <f>SUM(Nurse[[#This Row],[RN Hours (excl. Admin, DON)]],Nurse[[#This Row],[LPN Hours (excl. Admin)]],Nurse[[#This Row],[CNA Hours]],Nurse[[#This Row],[NA TR Hours]],Nurse[[#This Row],[Med Aide/Tech Hours]])</f>
        <v>282.31902173913045</v>
      </c>
      <c r="L46" s="4">
        <f>SUM(Nurse[[#This Row],[RN Hours (excl. Admin, DON)]],Nurse[[#This Row],[RN Admin Hours]],Nurse[[#This Row],[RN DON Hours]])</f>
        <v>83.882608695652166</v>
      </c>
      <c r="M46" s="4">
        <v>62.624456521739127</v>
      </c>
      <c r="N46" s="4">
        <v>16.233695652173914</v>
      </c>
      <c r="O46" s="4">
        <v>5.0244565217391308</v>
      </c>
      <c r="P46" s="4">
        <f>SUM(Nurse[[#This Row],[LPN Hours (excl. Admin)]],Nurse[[#This Row],[LPN Admin Hours]])</f>
        <v>59.199347826086971</v>
      </c>
      <c r="Q46" s="4">
        <v>59.199347826086971</v>
      </c>
      <c r="R46" s="4">
        <v>0</v>
      </c>
      <c r="S46" s="4">
        <f>SUM(Nurse[[#This Row],[CNA Hours]],Nurse[[#This Row],[NA TR Hours]],Nurse[[#This Row],[Med Aide/Tech Hours]])</f>
        <v>160.49521739130432</v>
      </c>
      <c r="T46" s="4">
        <v>155.32749999999999</v>
      </c>
      <c r="U46" s="4">
        <v>5.1677173913043477</v>
      </c>
      <c r="V46" s="4">
        <v>0</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7.5202173913043477</v>
      </c>
      <c r="X46" s="4">
        <v>0</v>
      </c>
      <c r="Y46" s="4">
        <v>0</v>
      </c>
      <c r="Z46" s="4">
        <v>0</v>
      </c>
      <c r="AA46" s="4">
        <v>7.5202173913043477</v>
      </c>
      <c r="AB46" s="4">
        <v>0</v>
      </c>
      <c r="AC46" s="4">
        <v>0</v>
      </c>
      <c r="AD46" s="4">
        <v>0</v>
      </c>
      <c r="AE46" s="4">
        <v>0</v>
      </c>
      <c r="AF46" s="1">
        <v>425294</v>
      </c>
      <c r="AG46" s="1">
        <v>4</v>
      </c>
      <c r="AH46"/>
    </row>
    <row r="47" spans="1:34" x14ac:dyDescent="0.25">
      <c r="A47" t="s">
        <v>226</v>
      </c>
      <c r="B47" t="s">
        <v>75</v>
      </c>
      <c r="C47" t="s">
        <v>310</v>
      </c>
      <c r="D47" t="s">
        <v>243</v>
      </c>
      <c r="E47" s="4">
        <v>72.163043478260875</v>
      </c>
      <c r="F47" s="4">
        <f>Nurse[[#This Row],[Total Nurse Staff Hours]]/Nurse[[#This Row],[MDS Census]]</f>
        <v>3.4193869558668473</v>
      </c>
      <c r="G47" s="4">
        <f>Nurse[[#This Row],[Total Direct Care Staff Hours]]/Nurse[[#This Row],[MDS Census]]</f>
        <v>3.102116282572676</v>
      </c>
      <c r="H47" s="4">
        <f>Nurse[[#This Row],[Total RN Hours (w/ Admin, DON)]]/Nurse[[#This Row],[MDS Census]]</f>
        <v>0.45852387407742123</v>
      </c>
      <c r="I47" s="4">
        <f>Nurse[[#This Row],[RN Hours (excl. Admin, DON)]]/Nurse[[#This Row],[MDS Census]]</f>
        <v>0.14125320078325046</v>
      </c>
      <c r="J47" s="4">
        <f>SUM(Nurse[[#This Row],[RN Hours (excl. Admin, DON)]],Nurse[[#This Row],[RN Admin Hours]],Nurse[[#This Row],[RN DON Hours]],Nurse[[#This Row],[LPN Hours (excl. Admin)]],Nurse[[#This Row],[LPN Admin Hours]],Nurse[[#This Row],[CNA Hours]],Nurse[[#This Row],[NA TR Hours]],Nurse[[#This Row],[Med Aide/Tech Hours]])</f>
        <v>246.75336956521738</v>
      </c>
      <c r="K47" s="4">
        <f>SUM(Nurse[[#This Row],[RN Hours (excl. Admin, DON)]],Nurse[[#This Row],[LPN Hours (excl. Admin)]],Nurse[[#This Row],[CNA Hours]],Nurse[[#This Row],[NA TR Hours]],Nurse[[#This Row],[Med Aide/Tech Hours]])</f>
        <v>223.85815217391303</v>
      </c>
      <c r="L47" s="4">
        <f>SUM(Nurse[[#This Row],[RN Hours (excl. Admin, DON)]],Nurse[[#This Row],[RN Admin Hours]],Nurse[[#This Row],[RN DON Hours]])</f>
        <v>33.088478260869564</v>
      </c>
      <c r="M47" s="4">
        <v>10.193260869565217</v>
      </c>
      <c r="N47" s="4">
        <v>17.416956521739131</v>
      </c>
      <c r="O47" s="4">
        <v>5.4782608695652177</v>
      </c>
      <c r="P47" s="4">
        <f>SUM(Nurse[[#This Row],[LPN Hours (excl. Admin)]],Nurse[[#This Row],[LPN Admin Hours]])</f>
        <v>70.709565217391315</v>
      </c>
      <c r="Q47" s="4">
        <v>70.709565217391315</v>
      </c>
      <c r="R47" s="4">
        <v>0</v>
      </c>
      <c r="S47" s="4">
        <f>SUM(Nurse[[#This Row],[CNA Hours]],Nurse[[#This Row],[NA TR Hours]],Nurse[[#This Row],[Med Aide/Tech Hours]])</f>
        <v>142.95532608695652</v>
      </c>
      <c r="T47" s="4">
        <v>123.06141304347824</v>
      </c>
      <c r="U47" s="4">
        <v>19.893913043478264</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53.16358695652174</v>
      </c>
      <c r="X47" s="4">
        <v>0</v>
      </c>
      <c r="Y47" s="4">
        <v>5.3195652173913039</v>
      </c>
      <c r="Z47" s="4">
        <v>0</v>
      </c>
      <c r="AA47" s="4">
        <v>18.695760869565216</v>
      </c>
      <c r="AB47" s="4">
        <v>0</v>
      </c>
      <c r="AC47" s="4">
        <v>29.14826086956522</v>
      </c>
      <c r="AD47" s="4">
        <v>0</v>
      </c>
      <c r="AE47" s="4">
        <v>0</v>
      </c>
      <c r="AF47" s="1">
        <v>425142</v>
      </c>
      <c r="AG47" s="1">
        <v>4</v>
      </c>
      <c r="AH47"/>
    </row>
    <row r="48" spans="1:34" x14ac:dyDescent="0.25">
      <c r="A48" t="s">
        <v>226</v>
      </c>
      <c r="B48" t="s">
        <v>3</v>
      </c>
      <c r="C48" t="s">
        <v>304</v>
      </c>
      <c r="D48" t="s">
        <v>248</v>
      </c>
      <c r="E48" s="4">
        <v>103.18478260869566</v>
      </c>
      <c r="F48" s="4">
        <f>Nurse[[#This Row],[Total Nurse Staff Hours]]/Nurse[[#This Row],[MDS Census]]</f>
        <v>3.2362993784894138</v>
      </c>
      <c r="G48" s="4">
        <f>Nurse[[#This Row],[Total Direct Care Staff Hours]]/Nurse[[#This Row],[MDS Census]]</f>
        <v>3.066703887074687</v>
      </c>
      <c r="H48" s="4">
        <f>Nurse[[#This Row],[Total RN Hours (w/ Admin, DON)]]/Nurse[[#This Row],[MDS Census]]</f>
        <v>0.64942378594754069</v>
      </c>
      <c r="I48" s="4">
        <f>Nurse[[#This Row],[RN Hours (excl. Admin, DON)]]/Nurse[[#This Row],[MDS Census]]</f>
        <v>0.47982829453281395</v>
      </c>
      <c r="J48" s="4">
        <f>SUM(Nurse[[#This Row],[RN Hours (excl. Admin, DON)]],Nurse[[#This Row],[RN Admin Hours]],Nurse[[#This Row],[RN DON Hours]],Nurse[[#This Row],[LPN Hours (excl. Admin)]],Nurse[[#This Row],[LPN Admin Hours]],Nurse[[#This Row],[CNA Hours]],Nurse[[#This Row],[NA TR Hours]],Nurse[[#This Row],[Med Aide/Tech Hours]])</f>
        <v>333.93684782608705</v>
      </c>
      <c r="K48" s="4">
        <f>SUM(Nurse[[#This Row],[RN Hours (excl. Admin, DON)]],Nurse[[#This Row],[LPN Hours (excl. Admin)]],Nurse[[#This Row],[CNA Hours]],Nurse[[#This Row],[NA TR Hours]],Nurse[[#This Row],[Med Aide/Tech Hours]])</f>
        <v>316.43717391304352</v>
      </c>
      <c r="L48" s="4">
        <f>SUM(Nurse[[#This Row],[RN Hours (excl. Admin, DON)]],Nurse[[#This Row],[RN Admin Hours]],Nurse[[#This Row],[RN DON Hours]])</f>
        <v>67.010652173913087</v>
      </c>
      <c r="M48" s="4">
        <v>49.510978260869599</v>
      </c>
      <c r="N48" s="4">
        <v>14.369239130434783</v>
      </c>
      <c r="O48" s="4">
        <v>3.1304347826086958</v>
      </c>
      <c r="P48" s="4">
        <f>SUM(Nurse[[#This Row],[LPN Hours (excl. Admin)]],Nurse[[#This Row],[LPN Admin Hours]])</f>
        <v>73.460217391304383</v>
      </c>
      <c r="Q48" s="4">
        <v>73.460217391304383</v>
      </c>
      <c r="R48" s="4">
        <v>0</v>
      </c>
      <c r="S48" s="4">
        <f>SUM(Nurse[[#This Row],[CNA Hours]],Nurse[[#This Row],[NA TR Hours]],Nurse[[#This Row],[Med Aide/Tech Hours]])</f>
        <v>193.46597826086958</v>
      </c>
      <c r="T48" s="4">
        <v>184.13652173913044</v>
      </c>
      <c r="U48" s="4">
        <v>9.3294565217391288</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78.028804347826082</v>
      </c>
      <c r="X48" s="4">
        <v>0.68956521739130427</v>
      </c>
      <c r="Y48" s="4">
        <v>0</v>
      </c>
      <c r="Z48" s="4">
        <v>0</v>
      </c>
      <c r="AA48" s="4">
        <v>23.828260869565224</v>
      </c>
      <c r="AB48" s="4">
        <v>0</v>
      </c>
      <c r="AC48" s="4">
        <v>53.510978260869557</v>
      </c>
      <c r="AD48" s="4">
        <v>0</v>
      </c>
      <c r="AE48" s="4">
        <v>0</v>
      </c>
      <c r="AF48" s="1">
        <v>425008</v>
      </c>
      <c r="AG48" s="1">
        <v>4</v>
      </c>
      <c r="AH48"/>
    </row>
    <row r="49" spans="1:34" x14ac:dyDescent="0.25">
      <c r="A49" t="s">
        <v>226</v>
      </c>
      <c r="B49" t="s">
        <v>145</v>
      </c>
      <c r="C49" t="s">
        <v>293</v>
      </c>
      <c r="D49" t="s">
        <v>270</v>
      </c>
      <c r="E49" s="4">
        <v>71.260869565217391</v>
      </c>
      <c r="F49" s="4">
        <f>Nurse[[#This Row],[Total Nurse Staff Hours]]/Nurse[[#This Row],[MDS Census]]</f>
        <v>1.7435173886516169</v>
      </c>
      <c r="G49" s="4">
        <f>Nurse[[#This Row],[Total Direct Care Staff Hours]]/Nurse[[#This Row],[MDS Census]]</f>
        <v>1.6495576571079928</v>
      </c>
      <c r="H49" s="4">
        <f>Nurse[[#This Row],[Total RN Hours (w/ Admin, DON)]]/Nurse[[#This Row],[MDS Census]]</f>
        <v>0.24334502745576572</v>
      </c>
      <c r="I49" s="4">
        <f>Nurse[[#This Row],[RN Hours (excl. Admin, DON)]]/Nurse[[#This Row],[MDS Census]]</f>
        <v>0.14938529591214153</v>
      </c>
      <c r="J49" s="4">
        <f>SUM(Nurse[[#This Row],[RN Hours (excl. Admin, DON)]],Nurse[[#This Row],[RN Admin Hours]],Nurse[[#This Row],[RN DON Hours]],Nurse[[#This Row],[LPN Hours (excl. Admin)]],Nurse[[#This Row],[LPN Admin Hours]],Nurse[[#This Row],[CNA Hours]],Nurse[[#This Row],[NA TR Hours]],Nurse[[#This Row],[Med Aide/Tech Hours]])</f>
        <v>124.24456521739131</v>
      </c>
      <c r="K49" s="4">
        <f>SUM(Nurse[[#This Row],[RN Hours (excl. Admin, DON)]],Nurse[[#This Row],[LPN Hours (excl. Admin)]],Nurse[[#This Row],[CNA Hours]],Nurse[[#This Row],[NA TR Hours]],Nurse[[#This Row],[Med Aide/Tech Hours]])</f>
        <v>117.54891304347827</v>
      </c>
      <c r="L49" s="4">
        <f>SUM(Nurse[[#This Row],[RN Hours (excl. Admin, DON)]],Nurse[[#This Row],[RN Admin Hours]],Nurse[[#This Row],[RN DON Hours]])</f>
        <v>17.340978260869566</v>
      </c>
      <c r="M49" s="4">
        <v>10.645326086956521</v>
      </c>
      <c r="N49" s="4">
        <v>4.3478260869565215</v>
      </c>
      <c r="O49" s="4">
        <v>2.347826086956522</v>
      </c>
      <c r="P49" s="4">
        <f>SUM(Nurse[[#This Row],[LPN Hours (excl. Admin)]],Nurse[[#This Row],[LPN Admin Hours]])</f>
        <v>33.819130434782608</v>
      </c>
      <c r="Q49" s="4">
        <v>33.819130434782608</v>
      </c>
      <c r="R49" s="4">
        <v>0</v>
      </c>
      <c r="S49" s="4">
        <f>SUM(Nurse[[#This Row],[CNA Hours]],Nurse[[#This Row],[NA TR Hours]],Nurse[[#This Row],[Med Aide/Tech Hours]])</f>
        <v>73.084456521739142</v>
      </c>
      <c r="T49" s="4">
        <v>72.396630434782622</v>
      </c>
      <c r="U49" s="4">
        <v>0.6878260869565217</v>
      </c>
      <c r="V49" s="4">
        <v>0</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 s="4">
        <v>0</v>
      </c>
      <c r="Y49" s="4">
        <v>0</v>
      </c>
      <c r="Z49" s="4">
        <v>0</v>
      </c>
      <c r="AA49" s="4">
        <v>0</v>
      </c>
      <c r="AB49" s="4">
        <v>0</v>
      </c>
      <c r="AC49" s="4">
        <v>0</v>
      </c>
      <c r="AD49" s="4">
        <v>0</v>
      </c>
      <c r="AE49" s="4">
        <v>0</v>
      </c>
      <c r="AF49" s="1">
        <v>425362</v>
      </c>
      <c r="AG49" s="1">
        <v>4</v>
      </c>
      <c r="AH49"/>
    </row>
    <row r="50" spans="1:34" x14ac:dyDescent="0.25">
      <c r="A50" t="s">
        <v>226</v>
      </c>
      <c r="B50" t="s">
        <v>117</v>
      </c>
      <c r="C50" t="s">
        <v>356</v>
      </c>
      <c r="D50" t="s">
        <v>239</v>
      </c>
      <c r="E50" s="4">
        <v>36.130434782608695</v>
      </c>
      <c r="F50" s="4">
        <f>Nurse[[#This Row],[Total Nurse Staff Hours]]/Nurse[[#This Row],[MDS Census]]</f>
        <v>3.9343020457280384</v>
      </c>
      <c r="G50" s="4">
        <f>Nurse[[#This Row],[Total Direct Care Staff Hours]]/Nurse[[#This Row],[MDS Census]]</f>
        <v>3.590364019253911</v>
      </c>
      <c r="H50" s="4">
        <f>Nurse[[#This Row],[Total RN Hours (w/ Admin, DON)]]/Nurse[[#This Row],[MDS Census]]</f>
        <v>0.66520156438026479</v>
      </c>
      <c r="I50" s="4">
        <f>Nurse[[#This Row],[RN Hours (excl. Admin, DON)]]/Nurse[[#This Row],[MDS Census]]</f>
        <v>0.32126353790613721</v>
      </c>
      <c r="J50" s="4">
        <f>SUM(Nurse[[#This Row],[RN Hours (excl. Admin, DON)]],Nurse[[#This Row],[RN Admin Hours]],Nurse[[#This Row],[RN DON Hours]],Nurse[[#This Row],[LPN Hours (excl. Admin)]],Nurse[[#This Row],[LPN Admin Hours]],Nurse[[#This Row],[CNA Hours]],Nurse[[#This Row],[NA TR Hours]],Nurse[[#This Row],[Med Aide/Tech Hours]])</f>
        <v>142.14804347826086</v>
      </c>
      <c r="K50" s="4">
        <f>SUM(Nurse[[#This Row],[RN Hours (excl. Admin, DON)]],Nurse[[#This Row],[LPN Hours (excl. Admin)]],Nurse[[#This Row],[CNA Hours]],Nurse[[#This Row],[NA TR Hours]],Nurse[[#This Row],[Med Aide/Tech Hours]])</f>
        <v>129.72141304347826</v>
      </c>
      <c r="L50" s="4">
        <f>SUM(Nurse[[#This Row],[RN Hours (excl. Admin, DON)]],Nurse[[#This Row],[RN Admin Hours]],Nurse[[#This Row],[RN DON Hours]])</f>
        <v>24.034021739130434</v>
      </c>
      <c r="M50" s="4">
        <v>11.607391304347827</v>
      </c>
      <c r="N50" s="4">
        <v>6.8614130434782608</v>
      </c>
      <c r="O50" s="4">
        <v>5.5652173913043477</v>
      </c>
      <c r="P50" s="4">
        <f>SUM(Nurse[[#This Row],[LPN Hours (excl. Admin)]],Nurse[[#This Row],[LPN Admin Hours]])</f>
        <v>41.946195652173913</v>
      </c>
      <c r="Q50" s="4">
        <v>41.946195652173913</v>
      </c>
      <c r="R50" s="4">
        <v>0</v>
      </c>
      <c r="S50" s="4">
        <f>SUM(Nurse[[#This Row],[CNA Hours]],Nurse[[#This Row],[NA TR Hours]],Nurse[[#This Row],[Med Aide/Tech Hours]])</f>
        <v>76.167826086956524</v>
      </c>
      <c r="T50" s="4">
        <v>70.958586956521742</v>
      </c>
      <c r="U50" s="4">
        <v>5.2092391304347823</v>
      </c>
      <c r="V50" s="4">
        <v>0</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0" s="4">
        <v>0</v>
      </c>
      <c r="Y50" s="4">
        <v>0</v>
      </c>
      <c r="Z50" s="4">
        <v>0</v>
      </c>
      <c r="AA50" s="4">
        <v>0</v>
      </c>
      <c r="AB50" s="4">
        <v>0</v>
      </c>
      <c r="AC50" s="4">
        <v>0</v>
      </c>
      <c r="AD50" s="4">
        <v>0</v>
      </c>
      <c r="AE50" s="4">
        <v>0</v>
      </c>
      <c r="AF50" s="1">
        <v>425306</v>
      </c>
      <c r="AG50" s="1">
        <v>4</v>
      </c>
      <c r="AH50"/>
    </row>
    <row r="51" spans="1:34" x14ac:dyDescent="0.25">
      <c r="A51" t="s">
        <v>226</v>
      </c>
      <c r="B51" t="s">
        <v>82</v>
      </c>
      <c r="C51" t="s">
        <v>283</v>
      </c>
      <c r="D51" t="s">
        <v>258</v>
      </c>
      <c r="E51" s="4">
        <v>79.315217391304344</v>
      </c>
      <c r="F51" s="4">
        <f>Nurse[[#This Row],[Total Nurse Staff Hours]]/Nurse[[#This Row],[MDS Census]]</f>
        <v>4.1520830478278743</v>
      </c>
      <c r="G51" s="4">
        <f>Nurse[[#This Row],[Total Direct Care Staff Hours]]/Nurse[[#This Row],[MDS Census]]</f>
        <v>3.8350349458681654</v>
      </c>
      <c r="H51" s="4">
        <f>Nurse[[#This Row],[Total RN Hours (w/ Admin, DON)]]/Nurse[[#This Row],[MDS Census]]</f>
        <v>0.4784157873098534</v>
      </c>
      <c r="I51" s="4">
        <f>Nurse[[#This Row],[RN Hours (excl. Admin, DON)]]/Nurse[[#This Row],[MDS Census]]</f>
        <v>0.22259147594902012</v>
      </c>
      <c r="J51" s="4">
        <f>SUM(Nurse[[#This Row],[RN Hours (excl. Admin, DON)]],Nurse[[#This Row],[RN Admin Hours]],Nurse[[#This Row],[RN DON Hours]],Nurse[[#This Row],[LPN Hours (excl. Admin)]],Nurse[[#This Row],[LPN Admin Hours]],Nurse[[#This Row],[CNA Hours]],Nurse[[#This Row],[NA TR Hours]],Nurse[[#This Row],[Med Aide/Tech Hours]])</f>
        <v>329.32336956521738</v>
      </c>
      <c r="K51" s="4">
        <f>SUM(Nurse[[#This Row],[RN Hours (excl. Admin, DON)]],Nurse[[#This Row],[LPN Hours (excl. Admin)]],Nurse[[#This Row],[CNA Hours]],Nurse[[#This Row],[NA TR Hours]],Nurse[[#This Row],[Med Aide/Tech Hours]])</f>
        <v>304.17663043478262</v>
      </c>
      <c r="L51" s="4">
        <f>SUM(Nurse[[#This Row],[RN Hours (excl. Admin, DON)]],Nurse[[#This Row],[RN Admin Hours]],Nurse[[#This Row],[RN DON Hours]])</f>
        <v>37.945652173913047</v>
      </c>
      <c r="M51" s="4">
        <v>17.654891304347824</v>
      </c>
      <c r="N51" s="4">
        <v>15.073369565217391</v>
      </c>
      <c r="O51" s="4">
        <v>5.2173913043478262</v>
      </c>
      <c r="P51" s="4">
        <f>SUM(Nurse[[#This Row],[LPN Hours (excl. Admin)]],Nurse[[#This Row],[LPN Admin Hours]])</f>
        <v>87.85054347826086</v>
      </c>
      <c r="Q51" s="4">
        <v>82.994565217391298</v>
      </c>
      <c r="R51" s="4">
        <v>4.8559782608695654</v>
      </c>
      <c r="S51" s="4">
        <f>SUM(Nurse[[#This Row],[CNA Hours]],Nurse[[#This Row],[NA TR Hours]],Nurse[[#This Row],[Med Aide/Tech Hours]])</f>
        <v>203.52717391304347</v>
      </c>
      <c r="T51" s="4">
        <v>203.52717391304347</v>
      </c>
      <c r="U51" s="4">
        <v>0</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41.804347826086953</v>
      </c>
      <c r="X51" s="4">
        <v>0</v>
      </c>
      <c r="Y51" s="4">
        <v>0</v>
      </c>
      <c r="Z51" s="4">
        <v>0</v>
      </c>
      <c r="AA51" s="4">
        <v>2.2038043478260869</v>
      </c>
      <c r="AB51" s="4">
        <v>0</v>
      </c>
      <c r="AC51" s="4">
        <v>39.600543478260867</v>
      </c>
      <c r="AD51" s="4">
        <v>0</v>
      </c>
      <c r="AE51" s="4">
        <v>0</v>
      </c>
      <c r="AF51" s="1">
        <v>425154</v>
      </c>
      <c r="AG51" s="1">
        <v>4</v>
      </c>
      <c r="AH51"/>
    </row>
    <row r="52" spans="1:34" x14ac:dyDescent="0.25">
      <c r="A52" t="s">
        <v>226</v>
      </c>
      <c r="B52" t="s">
        <v>60</v>
      </c>
      <c r="C52" t="s">
        <v>283</v>
      </c>
      <c r="D52" t="s">
        <v>258</v>
      </c>
      <c r="E52" s="4">
        <v>55.304347826086953</v>
      </c>
      <c r="F52" s="4">
        <f>Nurse[[#This Row],[Total Nurse Staff Hours]]/Nurse[[#This Row],[MDS Census]]</f>
        <v>3.7964819182389937</v>
      </c>
      <c r="G52" s="4">
        <f>Nurse[[#This Row],[Total Direct Care Staff Hours]]/Nurse[[#This Row],[MDS Census]]</f>
        <v>3.7964819182389937</v>
      </c>
      <c r="H52" s="4">
        <f>Nurse[[#This Row],[Total RN Hours (w/ Admin, DON)]]/Nurse[[#This Row],[MDS Census]]</f>
        <v>0.35357704402515727</v>
      </c>
      <c r="I52" s="4">
        <f>Nurse[[#This Row],[RN Hours (excl. Admin, DON)]]/Nurse[[#This Row],[MDS Census]]</f>
        <v>0.35357704402515727</v>
      </c>
      <c r="J52" s="4">
        <f>SUM(Nurse[[#This Row],[RN Hours (excl. Admin, DON)]],Nurse[[#This Row],[RN Admin Hours]],Nurse[[#This Row],[RN DON Hours]],Nurse[[#This Row],[LPN Hours (excl. Admin)]],Nurse[[#This Row],[LPN Admin Hours]],Nurse[[#This Row],[CNA Hours]],Nurse[[#This Row],[NA TR Hours]],Nurse[[#This Row],[Med Aide/Tech Hours]])</f>
        <v>209.96195652173913</v>
      </c>
      <c r="K52" s="4">
        <f>SUM(Nurse[[#This Row],[RN Hours (excl. Admin, DON)]],Nurse[[#This Row],[LPN Hours (excl. Admin)]],Nurse[[#This Row],[CNA Hours]],Nurse[[#This Row],[NA TR Hours]],Nurse[[#This Row],[Med Aide/Tech Hours]])</f>
        <v>209.96195652173913</v>
      </c>
      <c r="L52" s="4">
        <f>SUM(Nurse[[#This Row],[RN Hours (excl. Admin, DON)]],Nurse[[#This Row],[RN Admin Hours]],Nurse[[#This Row],[RN DON Hours]])</f>
        <v>19.554347826086957</v>
      </c>
      <c r="M52" s="4">
        <v>19.554347826086957</v>
      </c>
      <c r="N52" s="4">
        <v>0</v>
      </c>
      <c r="O52" s="4">
        <v>0</v>
      </c>
      <c r="P52" s="4">
        <f>SUM(Nurse[[#This Row],[LPN Hours (excl. Admin)]],Nurse[[#This Row],[LPN Admin Hours]])</f>
        <v>78.108695652173907</v>
      </c>
      <c r="Q52" s="4">
        <v>78.108695652173907</v>
      </c>
      <c r="R52" s="4">
        <v>0</v>
      </c>
      <c r="S52" s="4">
        <f>SUM(Nurse[[#This Row],[CNA Hours]],Nurse[[#This Row],[NA TR Hours]],Nurse[[#This Row],[Med Aide/Tech Hours]])</f>
        <v>112.29891304347827</v>
      </c>
      <c r="T52" s="4">
        <v>112.29891304347827</v>
      </c>
      <c r="U52" s="4">
        <v>0</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0.22826086956521738</v>
      </c>
      <c r="X52" s="4">
        <v>0.22826086956521738</v>
      </c>
      <c r="Y52" s="4">
        <v>0</v>
      </c>
      <c r="Z52" s="4">
        <v>0</v>
      </c>
      <c r="AA52" s="4">
        <v>0</v>
      </c>
      <c r="AB52" s="4">
        <v>0</v>
      </c>
      <c r="AC52" s="4">
        <v>0</v>
      </c>
      <c r="AD52" s="4">
        <v>0</v>
      </c>
      <c r="AE52" s="4">
        <v>0</v>
      </c>
      <c r="AF52" s="1">
        <v>425115</v>
      </c>
      <c r="AG52" s="1">
        <v>4</v>
      </c>
      <c r="AH52"/>
    </row>
    <row r="53" spans="1:34" x14ac:dyDescent="0.25">
      <c r="A53" t="s">
        <v>226</v>
      </c>
      <c r="B53" t="s">
        <v>66</v>
      </c>
      <c r="C53" t="s">
        <v>307</v>
      </c>
      <c r="D53" t="s">
        <v>260</v>
      </c>
      <c r="E53" s="4">
        <v>31.456521739130434</v>
      </c>
      <c r="F53" s="4">
        <f>Nurse[[#This Row],[Total Nurse Staff Hours]]/Nurse[[#This Row],[MDS Census]]</f>
        <v>3.4536489288182453</v>
      </c>
      <c r="G53" s="4">
        <f>Nurse[[#This Row],[Total Direct Care Staff Hours]]/Nurse[[#This Row],[MDS Census]]</f>
        <v>3.3071389080856948</v>
      </c>
      <c r="H53" s="4">
        <f>Nurse[[#This Row],[Total RN Hours (w/ Admin, DON)]]/Nurse[[#This Row],[MDS Census]]</f>
        <v>0.89916724257083636</v>
      </c>
      <c r="I53" s="4">
        <f>Nurse[[#This Row],[RN Hours (excl. Admin, DON)]]/Nurse[[#This Row],[MDS Census]]</f>
        <v>0.75265722183828621</v>
      </c>
      <c r="J53" s="4">
        <f>SUM(Nurse[[#This Row],[RN Hours (excl. Admin, DON)]],Nurse[[#This Row],[RN Admin Hours]],Nurse[[#This Row],[RN DON Hours]],Nurse[[#This Row],[LPN Hours (excl. Admin)]],Nurse[[#This Row],[LPN Admin Hours]],Nurse[[#This Row],[CNA Hours]],Nurse[[#This Row],[NA TR Hours]],Nurse[[#This Row],[Med Aide/Tech Hours]])</f>
        <v>108.63978260869567</v>
      </c>
      <c r="K53" s="4">
        <f>SUM(Nurse[[#This Row],[RN Hours (excl. Admin, DON)]],Nurse[[#This Row],[LPN Hours (excl. Admin)]],Nurse[[#This Row],[CNA Hours]],Nurse[[#This Row],[NA TR Hours]],Nurse[[#This Row],[Med Aide/Tech Hours]])</f>
        <v>104.03108695652175</v>
      </c>
      <c r="L53" s="4">
        <f>SUM(Nurse[[#This Row],[RN Hours (excl. Admin, DON)]],Nurse[[#This Row],[RN Admin Hours]],Nurse[[#This Row],[RN DON Hours]])</f>
        <v>28.284673913043481</v>
      </c>
      <c r="M53" s="4">
        <v>23.675978260869567</v>
      </c>
      <c r="N53" s="4">
        <v>4.6086956521739131</v>
      </c>
      <c r="O53" s="4">
        <v>0</v>
      </c>
      <c r="P53" s="4">
        <f>SUM(Nurse[[#This Row],[LPN Hours (excl. Admin)]],Nurse[[#This Row],[LPN Admin Hours]])</f>
        <v>10.558478260869567</v>
      </c>
      <c r="Q53" s="4">
        <v>10.558478260869567</v>
      </c>
      <c r="R53" s="4">
        <v>0</v>
      </c>
      <c r="S53" s="4">
        <f>SUM(Nurse[[#This Row],[CNA Hours]],Nurse[[#This Row],[NA TR Hours]],Nurse[[#This Row],[Med Aide/Tech Hours]])</f>
        <v>69.796630434782614</v>
      </c>
      <c r="T53" s="4">
        <v>69.796630434782614</v>
      </c>
      <c r="U53" s="4">
        <v>0</v>
      </c>
      <c r="V53" s="4">
        <v>0</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4.4347826086956523</v>
      </c>
      <c r="X53" s="4">
        <v>1.3043478260869565</v>
      </c>
      <c r="Y53" s="4">
        <v>0</v>
      </c>
      <c r="Z53" s="4">
        <v>0</v>
      </c>
      <c r="AA53" s="4">
        <v>3.1304347826086958</v>
      </c>
      <c r="AB53" s="4">
        <v>0</v>
      </c>
      <c r="AC53" s="4">
        <v>0</v>
      </c>
      <c r="AD53" s="4">
        <v>0</v>
      </c>
      <c r="AE53" s="4">
        <v>0</v>
      </c>
      <c r="AF53" s="1">
        <v>425122</v>
      </c>
      <c r="AG53" s="1">
        <v>4</v>
      </c>
      <c r="AH53"/>
    </row>
    <row r="54" spans="1:34" x14ac:dyDescent="0.25">
      <c r="A54" t="s">
        <v>226</v>
      </c>
      <c r="B54" t="s">
        <v>126</v>
      </c>
      <c r="C54" t="s">
        <v>358</v>
      </c>
      <c r="D54" t="s">
        <v>250</v>
      </c>
      <c r="E54" s="4">
        <v>52.75</v>
      </c>
      <c r="F54" s="4">
        <f>Nurse[[#This Row],[Total Nurse Staff Hours]]/Nurse[[#This Row],[MDS Census]]</f>
        <v>3.6760251390892242</v>
      </c>
      <c r="G54" s="4">
        <f>Nurse[[#This Row],[Total Direct Care Staff Hours]]/Nurse[[#This Row],[MDS Census]]</f>
        <v>3.2931650525448193</v>
      </c>
      <c r="H54" s="4">
        <f>Nurse[[#This Row],[Total RN Hours (w/ Admin, DON)]]/Nurse[[#This Row],[MDS Census]]</f>
        <v>0.32824232433546258</v>
      </c>
      <c r="I54" s="4">
        <f>Nurse[[#This Row],[RN Hours (excl. Admin, DON)]]/Nurse[[#This Row],[MDS Census]]</f>
        <v>0.1375273026993612</v>
      </c>
      <c r="J54" s="4">
        <f>SUM(Nurse[[#This Row],[RN Hours (excl. Admin, DON)]],Nurse[[#This Row],[RN Admin Hours]],Nurse[[#This Row],[RN DON Hours]],Nurse[[#This Row],[LPN Hours (excl. Admin)]],Nurse[[#This Row],[LPN Admin Hours]],Nurse[[#This Row],[CNA Hours]],Nurse[[#This Row],[NA TR Hours]],Nurse[[#This Row],[Med Aide/Tech Hours]])</f>
        <v>193.91032608695659</v>
      </c>
      <c r="K54" s="4">
        <f>SUM(Nurse[[#This Row],[RN Hours (excl. Admin, DON)]],Nurse[[#This Row],[LPN Hours (excl. Admin)]],Nurse[[#This Row],[CNA Hours]],Nurse[[#This Row],[NA TR Hours]],Nurse[[#This Row],[Med Aide/Tech Hours]])</f>
        <v>173.71445652173921</v>
      </c>
      <c r="L54" s="4">
        <f>SUM(Nurse[[#This Row],[RN Hours (excl. Admin, DON)]],Nurse[[#This Row],[RN Admin Hours]],Nurse[[#This Row],[RN DON Hours]])</f>
        <v>17.314782608695651</v>
      </c>
      <c r="M54" s="4">
        <v>7.2545652173913036</v>
      </c>
      <c r="N54" s="4">
        <v>7.3754347826086963</v>
      </c>
      <c r="O54" s="4">
        <v>2.6847826086956523</v>
      </c>
      <c r="P54" s="4">
        <f>SUM(Nurse[[#This Row],[LPN Hours (excl. Admin)]],Nurse[[#This Row],[LPN Admin Hours]])</f>
        <v>52.170434782608702</v>
      </c>
      <c r="Q54" s="4">
        <v>42.034782608695657</v>
      </c>
      <c r="R54" s="4">
        <v>10.135652173913043</v>
      </c>
      <c r="S54" s="4">
        <f>SUM(Nurse[[#This Row],[CNA Hours]],Nurse[[#This Row],[NA TR Hours]],Nurse[[#This Row],[Med Aide/Tech Hours]])</f>
        <v>124.42510869565224</v>
      </c>
      <c r="T54" s="4">
        <v>124.42510869565224</v>
      </c>
      <c r="U54" s="4">
        <v>0</v>
      </c>
      <c r="V54" s="4">
        <v>0</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4" s="4">
        <v>0</v>
      </c>
      <c r="Y54" s="4">
        <v>0</v>
      </c>
      <c r="Z54" s="4">
        <v>0</v>
      </c>
      <c r="AA54" s="4">
        <v>0</v>
      </c>
      <c r="AB54" s="4">
        <v>0</v>
      </c>
      <c r="AC54" s="4">
        <v>0</v>
      </c>
      <c r="AD54" s="4">
        <v>0</v>
      </c>
      <c r="AE54" s="4">
        <v>0</v>
      </c>
      <c r="AF54" s="1">
        <v>425317</v>
      </c>
      <c r="AG54" s="1">
        <v>4</v>
      </c>
      <c r="AH54"/>
    </row>
    <row r="55" spans="1:34" x14ac:dyDescent="0.25">
      <c r="A55" t="s">
        <v>226</v>
      </c>
      <c r="B55" t="s">
        <v>14</v>
      </c>
      <c r="C55" t="s">
        <v>311</v>
      </c>
      <c r="D55" t="s">
        <v>261</v>
      </c>
      <c r="E55" s="4">
        <v>88.423913043478265</v>
      </c>
      <c r="F55" s="4">
        <f>Nurse[[#This Row],[Total Nurse Staff Hours]]/Nurse[[#This Row],[MDS Census]]</f>
        <v>3.8528186846957588</v>
      </c>
      <c r="G55" s="4">
        <f>Nurse[[#This Row],[Total Direct Care Staff Hours]]/Nurse[[#This Row],[MDS Census]]</f>
        <v>3.6034640442532266</v>
      </c>
      <c r="H55" s="4">
        <f>Nurse[[#This Row],[Total RN Hours (w/ Admin, DON)]]/Nurse[[#This Row],[MDS Census]]</f>
        <v>0.60208113091579596</v>
      </c>
      <c r="I55" s="4">
        <f>Nurse[[#This Row],[RN Hours (excl. Admin, DON)]]/Nurse[[#This Row],[MDS Census]]</f>
        <v>0.36136201598033196</v>
      </c>
      <c r="J55" s="4">
        <f>SUM(Nurse[[#This Row],[RN Hours (excl. Admin, DON)]],Nurse[[#This Row],[RN Admin Hours]],Nurse[[#This Row],[RN DON Hours]],Nurse[[#This Row],[LPN Hours (excl. Admin)]],Nurse[[#This Row],[LPN Admin Hours]],Nurse[[#This Row],[CNA Hours]],Nurse[[#This Row],[NA TR Hours]],Nurse[[#This Row],[Med Aide/Tech Hours]])</f>
        <v>340.68130434782609</v>
      </c>
      <c r="K55" s="4">
        <f>SUM(Nurse[[#This Row],[RN Hours (excl. Admin, DON)]],Nurse[[#This Row],[LPN Hours (excl. Admin)]],Nurse[[#This Row],[CNA Hours]],Nurse[[#This Row],[NA TR Hours]],Nurse[[#This Row],[Med Aide/Tech Hours]])</f>
        <v>318.63239130434783</v>
      </c>
      <c r="L55" s="4">
        <f>SUM(Nurse[[#This Row],[RN Hours (excl. Admin, DON)]],Nurse[[#This Row],[RN Admin Hours]],Nurse[[#This Row],[RN DON Hours]])</f>
        <v>53.238369565217397</v>
      </c>
      <c r="M55" s="4">
        <v>31.953043478260877</v>
      </c>
      <c r="N55" s="4">
        <v>18.241847826086957</v>
      </c>
      <c r="O55" s="4">
        <v>3.0434782608695654</v>
      </c>
      <c r="P55" s="4">
        <f>SUM(Nurse[[#This Row],[LPN Hours (excl. Admin)]],Nurse[[#This Row],[LPN Admin Hours]])</f>
        <v>75.831956521739102</v>
      </c>
      <c r="Q55" s="4">
        <v>75.068369565217367</v>
      </c>
      <c r="R55" s="4">
        <v>0.76358695652173958</v>
      </c>
      <c r="S55" s="4">
        <f>SUM(Nurse[[#This Row],[CNA Hours]],Nurse[[#This Row],[NA TR Hours]],Nurse[[#This Row],[Med Aide/Tech Hours]])</f>
        <v>211.61097826086956</v>
      </c>
      <c r="T55" s="4">
        <v>211.61097826086956</v>
      </c>
      <c r="U55" s="4">
        <v>0</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4.1370652173913047</v>
      </c>
      <c r="X55" s="4">
        <v>0</v>
      </c>
      <c r="Y55" s="4">
        <v>0</v>
      </c>
      <c r="Z55" s="4">
        <v>0</v>
      </c>
      <c r="AA55" s="4">
        <v>1.1730434782608696</v>
      </c>
      <c r="AB55" s="4">
        <v>0.14402173913043478</v>
      </c>
      <c r="AC55" s="4">
        <v>2.82</v>
      </c>
      <c r="AD55" s="4">
        <v>0</v>
      </c>
      <c r="AE55" s="4">
        <v>0</v>
      </c>
      <c r="AF55" s="1">
        <v>425035</v>
      </c>
      <c r="AG55" s="1">
        <v>4</v>
      </c>
      <c r="AH55"/>
    </row>
    <row r="56" spans="1:34" x14ac:dyDescent="0.25">
      <c r="A56" t="s">
        <v>226</v>
      </c>
      <c r="B56" t="s">
        <v>49</v>
      </c>
      <c r="C56" t="s">
        <v>316</v>
      </c>
      <c r="D56" t="s">
        <v>272</v>
      </c>
      <c r="E56" s="4">
        <v>20.521739130434781</v>
      </c>
      <c r="F56" s="4">
        <f>Nurse[[#This Row],[Total Nurse Staff Hours]]/Nurse[[#This Row],[MDS Census]]</f>
        <v>6.59989406779661</v>
      </c>
      <c r="G56" s="4">
        <f>Nurse[[#This Row],[Total Direct Care Staff Hours]]/Nurse[[#This Row],[MDS Census]]</f>
        <v>6.4047139830508479</v>
      </c>
      <c r="H56" s="4">
        <f>Nurse[[#This Row],[Total RN Hours (w/ Admin, DON)]]/Nurse[[#This Row],[MDS Census]]</f>
        <v>0.79414724576271201</v>
      </c>
      <c r="I56" s="4">
        <f>Nurse[[#This Row],[RN Hours (excl. Admin, DON)]]/Nurse[[#This Row],[MDS Census]]</f>
        <v>0.59896716101694925</v>
      </c>
      <c r="J56" s="4">
        <f>SUM(Nurse[[#This Row],[RN Hours (excl. Admin, DON)]],Nurse[[#This Row],[RN Admin Hours]],Nurse[[#This Row],[RN DON Hours]],Nurse[[#This Row],[LPN Hours (excl. Admin)]],Nurse[[#This Row],[LPN Admin Hours]],Nurse[[#This Row],[CNA Hours]],Nurse[[#This Row],[NA TR Hours]],Nurse[[#This Row],[Med Aide/Tech Hours]])</f>
        <v>135.44130434782608</v>
      </c>
      <c r="K56" s="4">
        <f>SUM(Nurse[[#This Row],[RN Hours (excl. Admin, DON)]],Nurse[[#This Row],[LPN Hours (excl. Admin)]],Nurse[[#This Row],[CNA Hours]],Nurse[[#This Row],[NA TR Hours]],Nurse[[#This Row],[Med Aide/Tech Hours]])</f>
        <v>131.43586956521739</v>
      </c>
      <c r="L56" s="4">
        <f>SUM(Nurse[[#This Row],[RN Hours (excl. Admin, DON)]],Nurse[[#This Row],[RN Admin Hours]],Nurse[[#This Row],[RN DON Hours]])</f>
        <v>16.297282608695653</v>
      </c>
      <c r="M56" s="4">
        <v>12.291847826086958</v>
      </c>
      <c r="N56" s="4">
        <v>0</v>
      </c>
      <c r="O56" s="4">
        <v>4.0054347826086953</v>
      </c>
      <c r="P56" s="4">
        <f>SUM(Nurse[[#This Row],[LPN Hours (excl. Admin)]],Nurse[[#This Row],[LPN Admin Hours]])</f>
        <v>33.5</v>
      </c>
      <c r="Q56" s="4">
        <v>33.5</v>
      </c>
      <c r="R56" s="4">
        <v>0</v>
      </c>
      <c r="S56" s="4">
        <f>SUM(Nurse[[#This Row],[CNA Hours]],Nurse[[#This Row],[NA TR Hours]],Nurse[[#This Row],[Med Aide/Tech Hours]])</f>
        <v>85.644021739130437</v>
      </c>
      <c r="T56" s="4">
        <v>85.644021739130437</v>
      </c>
      <c r="U56" s="4">
        <v>0</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6" s="4">
        <v>0</v>
      </c>
      <c r="Y56" s="4">
        <v>0</v>
      </c>
      <c r="Z56" s="4">
        <v>0</v>
      </c>
      <c r="AA56" s="4">
        <v>0</v>
      </c>
      <c r="AB56" s="4">
        <v>0</v>
      </c>
      <c r="AC56" s="4">
        <v>0</v>
      </c>
      <c r="AD56" s="4">
        <v>0</v>
      </c>
      <c r="AE56" s="4">
        <v>0</v>
      </c>
      <c r="AF56" s="1">
        <v>425103</v>
      </c>
      <c r="AG56" s="1">
        <v>4</v>
      </c>
      <c r="AH56"/>
    </row>
    <row r="57" spans="1:34" x14ac:dyDescent="0.25">
      <c r="A57" t="s">
        <v>226</v>
      </c>
      <c r="B57" t="s">
        <v>146</v>
      </c>
      <c r="C57" t="s">
        <v>362</v>
      </c>
      <c r="D57" t="s">
        <v>270</v>
      </c>
      <c r="E57" s="4">
        <v>121.78260869565217</v>
      </c>
      <c r="F57" s="4">
        <f>Nurse[[#This Row],[Total Nurse Staff Hours]]/Nurse[[#This Row],[MDS Census]]</f>
        <v>3.3424223491610134</v>
      </c>
      <c r="G57" s="4">
        <f>Nurse[[#This Row],[Total Direct Care Staff Hours]]/Nurse[[#This Row],[MDS Census]]</f>
        <v>3.0004016422706172</v>
      </c>
      <c r="H57" s="4">
        <f>Nurse[[#This Row],[Total RN Hours (w/ Admin, DON)]]/Nurse[[#This Row],[MDS Census]]</f>
        <v>0.40867904319885745</v>
      </c>
      <c r="I57" s="4">
        <f>Nurse[[#This Row],[RN Hours (excl. Admin, DON)]]/Nurse[[#This Row],[MDS Census]]</f>
        <v>0.16590860406997496</v>
      </c>
      <c r="J57" s="4">
        <f>SUM(Nurse[[#This Row],[RN Hours (excl. Admin, DON)]],Nurse[[#This Row],[RN Admin Hours]],Nurse[[#This Row],[RN DON Hours]],Nurse[[#This Row],[LPN Hours (excl. Admin)]],Nurse[[#This Row],[LPN Admin Hours]],Nurse[[#This Row],[CNA Hours]],Nurse[[#This Row],[NA TR Hours]],Nurse[[#This Row],[Med Aide/Tech Hours]])</f>
        <v>407.04891304347819</v>
      </c>
      <c r="K57" s="4">
        <f>SUM(Nurse[[#This Row],[RN Hours (excl. Admin, DON)]],Nurse[[#This Row],[LPN Hours (excl. Admin)]],Nurse[[#This Row],[CNA Hours]],Nurse[[#This Row],[NA TR Hours]],Nurse[[#This Row],[Med Aide/Tech Hours]])</f>
        <v>365.39673913043475</v>
      </c>
      <c r="L57" s="4">
        <f>SUM(Nurse[[#This Row],[RN Hours (excl. Admin, DON)]],Nurse[[#This Row],[RN Admin Hours]],Nurse[[#This Row],[RN DON Hours]])</f>
        <v>49.769999999999989</v>
      </c>
      <c r="M57" s="4">
        <v>20.204782608695645</v>
      </c>
      <c r="N57" s="4">
        <v>24.260869565217391</v>
      </c>
      <c r="O57" s="4">
        <v>5.3043478260869561</v>
      </c>
      <c r="P57" s="4">
        <f>SUM(Nurse[[#This Row],[LPN Hours (excl. Admin)]],Nurse[[#This Row],[LPN Admin Hours]])</f>
        <v>126.3626086956521</v>
      </c>
      <c r="Q57" s="4">
        <v>114.27565217391297</v>
      </c>
      <c r="R57" s="4">
        <v>12.086956521739131</v>
      </c>
      <c r="S57" s="4">
        <f>SUM(Nurse[[#This Row],[CNA Hours]],Nurse[[#This Row],[NA TR Hours]],Nurse[[#This Row],[Med Aide/Tech Hours]])</f>
        <v>230.9163043478261</v>
      </c>
      <c r="T57" s="4">
        <v>210.51663043478263</v>
      </c>
      <c r="U57" s="4">
        <v>20.399673913043475</v>
      </c>
      <c r="V57" s="4">
        <v>0</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7" s="4">
        <v>0</v>
      </c>
      <c r="Y57" s="4">
        <v>0</v>
      </c>
      <c r="Z57" s="4">
        <v>0</v>
      </c>
      <c r="AA57" s="4">
        <v>0</v>
      </c>
      <c r="AB57" s="4">
        <v>0</v>
      </c>
      <c r="AC57" s="4">
        <v>0</v>
      </c>
      <c r="AD57" s="4">
        <v>0</v>
      </c>
      <c r="AE57" s="4">
        <v>0</v>
      </c>
      <c r="AF57" s="1">
        <v>425368</v>
      </c>
      <c r="AG57" s="1">
        <v>4</v>
      </c>
      <c r="AH57"/>
    </row>
    <row r="58" spans="1:34" x14ac:dyDescent="0.25">
      <c r="A58" t="s">
        <v>226</v>
      </c>
      <c r="B58" t="s">
        <v>21</v>
      </c>
      <c r="C58" t="s">
        <v>324</v>
      </c>
      <c r="D58" t="s">
        <v>264</v>
      </c>
      <c r="E58" s="4">
        <v>49.690140845070424</v>
      </c>
      <c r="F58" s="4">
        <f>Nurse[[#This Row],[Total Nurse Staff Hours]]/Nurse[[#This Row],[MDS Census]]</f>
        <v>3.298086734693876</v>
      </c>
      <c r="G58" s="4">
        <f>Nurse[[#This Row],[Total Direct Care Staff Hours]]/Nurse[[#This Row],[MDS Census]]</f>
        <v>3.0626814058956904</v>
      </c>
      <c r="H58" s="4">
        <f>Nurse[[#This Row],[Total RN Hours (w/ Admin, DON)]]/Nurse[[#This Row],[MDS Census]]</f>
        <v>0.25968820861678005</v>
      </c>
      <c r="I58" s="4">
        <f>Nurse[[#This Row],[RN Hours (excl. Admin, DON)]]/Nurse[[#This Row],[MDS Census]]</f>
        <v>0.20299886621315191</v>
      </c>
      <c r="J58" s="4">
        <f>SUM(Nurse[[#This Row],[RN Hours (excl. Admin, DON)]],Nurse[[#This Row],[RN Admin Hours]],Nurse[[#This Row],[RN DON Hours]],Nurse[[#This Row],[LPN Hours (excl. Admin)]],Nurse[[#This Row],[LPN Admin Hours]],Nurse[[#This Row],[CNA Hours]],Nurse[[#This Row],[NA TR Hours]],Nurse[[#This Row],[Med Aide/Tech Hours]])</f>
        <v>163.8823943661971</v>
      </c>
      <c r="K58" s="4">
        <f>SUM(Nurse[[#This Row],[RN Hours (excl. Admin, DON)]],Nurse[[#This Row],[LPN Hours (excl. Admin)]],Nurse[[#This Row],[CNA Hours]],Nurse[[#This Row],[NA TR Hours]],Nurse[[#This Row],[Med Aide/Tech Hours]])</f>
        <v>152.18507042253515</v>
      </c>
      <c r="L58" s="4">
        <f>SUM(Nurse[[#This Row],[RN Hours (excl. Admin, DON)]],Nurse[[#This Row],[RN Admin Hours]],Nurse[[#This Row],[RN DON Hours]])</f>
        <v>12.90394366197183</v>
      </c>
      <c r="M58" s="4">
        <v>10.087042253521126</v>
      </c>
      <c r="N58" s="4">
        <v>0</v>
      </c>
      <c r="O58" s="4">
        <v>2.816901408450704</v>
      </c>
      <c r="P58" s="4">
        <f>SUM(Nurse[[#This Row],[LPN Hours (excl. Admin)]],Nurse[[#This Row],[LPN Admin Hours]])</f>
        <v>57.309718309859136</v>
      </c>
      <c r="Q58" s="4">
        <v>48.429295774647869</v>
      </c>
      <c r="R58" s="4">
        <v>8.8804225352112667</v>
      </c>
      <c r="S58" s="4">
        <f>SUM(Nurse[[#This Row],[CNA Hours]],Nurse[[#This Row],[NA TR Hours]],Nurse[[#This Row],[Med Aide/Tech Hours]])</f>
        <v>93.66873239436616</v>
      </c>
      <c r="T58" s="4">
        <v>93.66873239436616</v>
      </c>
      <c r="U58" s="4">
        <v>0</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7.746478873239436E-2</v>
      </c>
      <c r="X58" s="4">
        <v>7.746478873239436E-2</v>
      </c>
      <c r="Y58" s="4">
        <v>0</v>
      </c>
      <c r="Z58" s="4">
        <v>0</v>
      </c>
      <c r="AA58" s="4">
        <v>0</v>
      </c>
      <c r="AB58" s="4">
        <v>0</v>
      </c>
      <c r="AC58" s="4">
        <v>0</v>
      </c>
      <c r="AD58" s="4">
        <v>0</v>
      </c>
      <c r="AE58" s="4">
        <v>0</v>
      </c>
      <c r="AF58" s="1">
        <v>425055</v>
      </c>
      <c r="AG58" s="1">
        <v>4</v>
      </c>
      <c r="AH58"/>
    </row>
    <row r="59" spans="1:34" x14ac:dyDescent="0.25">
      <c r="A59" t="s">
        <v>226</v>
      </c>
      <c r="B59" t="s">
        <v>35</v>
      </c>
      <c r="C59" t="s">
        <v>289</v>
      </c>
      <c r="D59" t="s">
        <v>268</v>
      </c>
      <c r="E59" s="4">
        <v>82.676056338028175</v>
      </c>
      <c r="F59" s="4">
        <f>Nurse[[#This Row],[Total Nurse Staff Hours]]/Nurse[[#This Row],[MDS Census]]</f>
        <v>4.5094548551959113</v>
      </c>
      <c r="G59" s="4">
        <f>Nurse[[#This Row],[Total Direct Care Staff Hours]]/Nurse[[#This Row],[MDS Census]]</f>
        <v>4.247742759795571</v>
      </c>
      <c r="H59" s="4">
        <f>Nurse[[#This Row],[Total RN Hours (w/ Admin, DON)]]/Nurse[[#This Row],[MDS Census]]</f>
        <v>0.82142248722316868</v>
      </c>
      <c r="I59" s="4">
        <f>Nurse[[#This Row],[RN Hours (excl. Admin, DON)]]/Nurse[[#This Row],[MDS Census]]</f>
        <v>0.55971039182282789</v>
      </c>
      <c r="J59" s="4">
        <f>SUM(Nurse[[#This Row],[RN Hours (excl. Admin, DON)]],Nurse[[#This Row],[RN Admin Hours]],Nurse[[#This Row],[RN DON Hours]],Nurse[[#This Row],[LPN Hours (excl. Admin)]],Nurse[[#This Row],[LPN Admin Hours]],Nurse[[#This Row],[CNA Hours]],Nurse[[#This Row],[NA TR Hours]],Nurse[[#This Row],[Med Aide/Tech Hours]])</f>
        <v>372.82394366197184</v>
      </c>
      <c r="K59" s="4">
        <f>SUM(Nurse[[#This Row],[RN Hours (excl. Admin, DON)]],Nurse[[#This Row],[LPN Hours (excl. Admin)]],Nurse[[#This Row],[CNA Hours]],Nurse[[#This Row],[NA TR Hours]],Nurse[[#This Row],[Med Aide/Tech Hours]])</f>
        <v>351.18661971830988</v>
      </c>
      <c r="L59" s="4">
        <f>SUM(Nurse[[#This Row],[RN Hours (excl. Admin, DON)]],Nurse[[#This Row],[RN Admin Hours]],Nurse[[#This Row],[RN DON Hours]])</f>
        <v>67.911971830985919</v>
      </c>
      <c r="M59" s="4">
        <v>46.274647887323944</v>
      </c>
      <c r="N59" s="4">
        <v>16.904929577464788</v>
      </c>
      <c r="O59" s="4">
        <v>4.732394366197183</v>
      </c>
      <c r="P59" s="4">
        <f>SUM(Nurse[[#This Row],[LPN Hours (excl. Admin)]],Nurse[[#This Row],[LPN Admin Hours]])</f>
        <v>87.528169014084511</v>
      </c>
      <c r="Q59" s="4">
        <v>87.528169014084511</v>
      </c>
      <c r="R59" s="4">
        <v>0</v>
      </c>
      <c r="S59" s="4">
        <f>SUM(Nurse[[#This Row],[CNA Hours]],Nurse[[#This Row],[NA TR Hours]],Nurse[[#This Row],[Med Aide/Tech Hours]])</f>
        <v>217.38380281690141</v>
      </c>
      <c r="T59" s="4">
        <v>217.38380281690141</v>
      </c>
      <c r="U59" s="4">
        <v>0</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9" s="4">
        <v>0</v>
      </c>
      <c r="Y59" s="4">
        <v>0</v>
      </c>
      <c r="Z59" s="4">
        <v>0</v>
      </c>
      <c r="AA59" s="4">
        <v>0</v>
      </c>
      <c r="AB59" s="4">
        <v>0</v>
      </c>
      <c r="AC59" s="4">
        <v>0</v>
      </c>
      <c r="AD59" s="4">
        <v>0</v>
      </c>
      <c r="AE59" s="4">
        <v>0</v>
      </c>
      <c r="AF59" s="1">
        <v>425080</v>
      </c>
      <c r="AG59" s="1">
        <v>4</v>
      </c>
      <c r="AH59"/>
    </row>
    <row r="60" spans="1:34" x14ac:dyDescent="0.25">
      <c r="A60" t="s">
        <v>226</v>
      </c>
      <c r="B60" t="s">
        <v>129</v>
      </c>
      <c r="C60" t="s">
        <v>309</v>
      </c>
      <c r="D60" t="s">
        <v>274</v>
      </c>
      <c r="E60" s="4">
        <v>271.44565217391306</v>
      </c>
      <c r="F60" s="4">
        <f>Nurse[[#This Row],[Total Nurse Staff Hours]]/Nurse[[#This Row],[MDS Census]]</f>
        <v>3.924749129059383</v>
      </c>
      <c r="G60" s="4">
        <f>Nurse[[#This Row],[Total Direct Care Staff Hours]]/Nurse[[#This Row],[MDS Census]]</f>
        <v>3.7845352981219711</v>
      </c>
      <c r="H60" s="4">
        <f>Nurse[[#This Row],[Total RN Hours (w/ Admin, DON)]]/Nurse[[#This Row],[MDS Census]]</f>
        <v>0.42449645617266657</v>
      </c>
      <c r="I60" s="4">
        <f>Nurse[[#This Row],[RN Hours (excl. Admin, DON)]]/Nurse[[#This Row],[MDS Census]]</f>
        <v>0.31910783646338053</v>
      </c>
      <c r="J60" s="4">
        <f>SUM(Nurse[[#This Row],[RN Hours (excl. Admin, DON)]],Nurse[[#This Row],[RN Admin Hours]],Nurse[[#This Row],[RN DON Hours]],Nurse[[#This Row],[LPN Hours (excl. Admin)]],Nurse[[#This Row],[LPN Admin Hours]],Nurse[[#This Row],[CNA Hours]],Nurse[[#This Row],[NA TR Hours]],Nurse[[#This Row],[Med Aide/Tech Hours]])</f>
        <v>1065.3560869565215</v>
      </c>
      <c r="K60" s="4">
        <f>SUM(Nurse[[#This Row],[RN Hours (excl. Admin, DON)]],Nurse[[#This Row],[LPN Hours (excl. Admin)]],Nurse[[#This Row],[CNA Hours]],Nurse[[#This Row],[NA TR Hours]],Nurse[[#This Row],[Med Aide/Tech Hours]])</f>
        <v>1027.2956521739129</v>
      </c>
      <c r="L60" s="4">
        <f>SUM(Nurse[[#This Row],[RN Hours (excl. Admin, DON)]],Nurse[[#This Row],[RN Admin Hours]],Nurse[[#This Row],[RN DON Hours]])</f>
        <v>115.22771739130438</v>
      </c>
      <c r="M60" s="4">
        <v>86.620434782608726</v>
      </c>
      <c r="N60" s="4">
        <v>23.302934782608698</v>
      </c>
      <c r="O60" s="4">
        <v>5.3043478260869561</v>
      </c>
      <c r="P60" s="4">
        <f>SUM(Nurse[[#This Row],[LPN Hours (excl. Admin)]],Nurse[[#This Row],[LPN Admin Hours]])</f>
        <v>372.7948913043478</v>
      </c>
      <c r="Q60" s="4">
        <v>363.34173913043475</v>
      </c>
      <c r="R60" s="4">
        <v>9.4531521739130451</v>
      </c>
      <c r="S60" s="4">
        <f>SUM(Nurse[[#This Row],[CNA Hours]],Nurse[[#This Row],[NA TR Hours]],Nurse[[#This Row],[Med Aide/Tech Hours]])</f>
        <v>577.33347826086936</v>
      </c>
      <c r="T60" s="4">
        <v>577.33347826086936</v>
      </c>
      <c r="U60" s="4">
        <v>0</v>
      </c>
      <c r="V60" s="4">
        <v>0</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24.254239130434783</v>
      </c>
      <c r="X60" s="4">
        <v>0</v>
      </c>
      <c r="Y60" s="4">
        <v>0</v>
      </c>
      <c r="Z60" s="4">
        <v>0</v>
      </c>
      <c r="AA60" s="4">
        <v>14.186304347826086</v>
      </c>
      <c r="AB60" s="4">
        <v>0</v>
      </c>
      <c r="AC60" s="4">
        <v>10.067934782608695</v>
      </c>
      <c r="AD60" s="4">
        <v>0</v>
      </c>
      <c r="AE60" s="4">
        <v>0</v>
      </c>
      <c r="AF60" s="1">
        <v>425321</v>
      </c>
      <c r="AG60" s="1">
        <v>4</v>
      </c>
      <c r="AH60"/>
    </row>
    <row r="61" spans="1:34" x14ac:dyDescent="0.25">
      <c r="A61" t="s">
        <v>226</v>
      </c>
      <c r="B61" t="s">
        <v>80</v>
      </c>
      <c r="C61" t="s">
        <v>317</v>
      </c>
      <c r="D61" t="s">
        <v>258</v>
      </c>
      <c r="E61" s="4">
        <v>78.91549295774648</v>
      </c>
      <c r="F61" s="4">
        <f>Nurse[[#This Row],[Total Nurse Staff Hours]]/Nurse[[#This Row],[MDS Census]]</f>
        <v>2.9220578261645538</v>
      </c>
      <c r="G61" s="4">
        <f>Nurse[[#This Row],[Total Direct Care Staff Hours]]/Nurse[[#This Row],[MDS Census]]</f>
        <v>2.6101267178297332</v>
      </c>
      <c r="H61" s="4">
        <f>Nurse[[#This Row],[Total RN Hours (w/ Admin, DON)]]/Nurse[[#This Row],[MDS Census]]</f>
        <v>0.36218275923612347</v>
      </c>
      <c r="I61" s="4">
        <f>Nurse[[#This Row],[RN Hours (excl. Admin, DON)]]/Nurse[[#This Row],[MDS Census]]</f>
        <v>0.16514545779046935</v>
      </c>
      <c r="J61" s="4">
        <f>SUM(Nurse[[#This Row],[RN Hours (excl. Admin, DON)]],Nurse[[#This Row],[RN Admin Hours]],Nurse[[#This Row],[RN DON Hours]],Nurse[[#This Row],[LPN Hours (excl. Admin)]],Nurse[[#This Row],[LPN Admin Hours]],Nurse[[#This Row],[CNA Hours]],Nurse[[#This Row],[NA TR Hours]],Nurse[[#This Row],[Med Aide/Tech Hours]])</f>
        <v>230.59563380281685</v>
      </c>
      <c r="K61" s="4">
        <f>SUM(Nurse[[#This Row],[RN Hours (excl. Admin, DON)]],Nurse[[#This Row],[LPN Hours (excl. Admin)]],Nurse[[#This Row],[CNA Hours]],Nurse[[#This Row],[NA TR Hours]],Nurse[[#This Row],[Med Aide/Tech Hours]])</f>
        <v>205.97943661971826</v>
      </c>
      <c r="L61" s="4">
        <f>SUM(Nurse[[#This Row],[RN Hours (excl. Admin, DON)]],Nurse[[#This Row],[RN Admin Hours]],Nurse[[#This Row],[RN DON Hours]])</f>
        <v>28.581830985915492</v>
      </c>
      <c r="M61" s="4">
        <v>13.032535211267604</v>
      </c>
      <c r="N61" s="4">
        <v>13.859154929577464</v>
      </c>
      <c r="O61" s="4">
        <v>1.6901408450704225</v>
      </c>
      <c r="P61" s="4">
        <f>SUM(Nurse[[#This Row],[LPN Hours (excl. Admin)]],Nurse[[#This Row],[LPN Admin Hours]])</f>
        <v>70.228450704225352</v>
      </c>
      <c r="Q61" s="4">
        <v>61.161549295774648</v>
      </c>
      <c r="R61" s="4">
        <v>9.066901408450704</v>
      </c>
      <c r="S61" s="4">
        <f>SUM(Nurse[[#This Row],[CNA Hours]],Nurse[[#This Row],[NA TR Hours]],Nurse[[#This Row],[Med Aide/Tech Hours]])</f>
        <v>131.78535211267601</v>
      </c>
      <c r="T61" s="4">
        <v>129.52915492957743</v>
      </c>
      <c r="U61" s="4">
        <v>2.2561971830985916</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64.77605633802817</v>
      </c>
      <c r="X61" s="4">
        <v>4.4352112676056334</v>
      </c>
      <c r="Y61" s="4">
        <v>0</v>
      </c>
      <c r="Z61" s="4">
        <v>0</v>
      </c>
      <c r="AA61" s="4">
        <v>23.566901408450711</v>
      </c>
      <c r="AB61" s="4">
        <v>0</v>
      </c>
      <c r="AC61" s="4">
        <v>36.773943661971828</v>
      </c>
      <c r="AD61" s="4">
        <v>0</v>
      </c>
      <c r="AE61" s="4">
        <v>0</v>
      </c>
      <c r="AF61" s="1">
        <v>425149</v>
      </c>
      <c r="AG61" s="1">
        <v>4</v>
      </c>
      <c r="AH61"/>
    </row>
    <row r="62" spans="1:34" x14ac:dyDescent="0.25">
      <c r="A62" t="s">
        <v>226</v>
      </c>
      <c r="B62" t="s">
        <v>115</v>
      </c>
      <c r="C62" t="s">
        <v>307</v>
      </c>
      <c r="D62" t="s">
        <v>260</v>
      </c>
      <c r="E62" s="4">
        <v>74.352112676056336</v>
      </c>
      <c r="F62" s="4">
        <f>Nurse[[#This Row],[Total Nurse Staff Hours]]/Nurse[[#This Row],[MDS Census]]</f>
        <v>3.3784542526993748</v>
      </c>
      <c r="G62" s="4">
        <f>Nurse[[#This Row],[Total Direct Care Staff Hours]]/Nurse[[#This Row],[MDS Census]]</f>
        <v>3.0878745974616404</v>
      </c>
      <c r="H62" s="4">
        <f>Nurse[[#This Row],[Total RN Hours (w/ Admin, DON)]]/Nurse[[#This Row],[MDS Census]]</f>
        <v>0.17759234703542337</v>
      </c>
      <c r="I62" s="4">
        <f>Nurse[[#This Row],[RN Hours (excl. Admin, DON)]]/Nurse[[#This Row],[MDS Census]]</f>
        <v>4.2718317863231672E-2</v>
      </c>
      <c r="J62" s="4">
        <f>SUM(Nurse[[#This Row],[RN Hours (excl. Admin, DON)]],Nurse[[#This Row],[RN Admin Hours]],Nurse[[#This Row],[RN DON Hours]],Nurse[[#This Row],[LPN Hours (excl. Admin)]],Nurse[[#This Row],[LPN Admin Hours]],Nurse[[#This Row],[CNA Hours]],Nurse[[#This Row],[NA TR Hours]],Nurse[[#This Row],[Med Aide/Tech Hours]])</f>
        <v>251.19521126760563</v>
      </c>
      <c r="K62" s="4">
        <f>SUM(Nurse[[#This Row],[RN Hours (excl. Admin, DON)]],Nurse[[#This Row],[LPN Hours (excl. Admin)]],Nurse[[#This Row],[CNA Hours]],Nurse[[#This Row],[NA TR Hours]],Nurse[[#This Row],[Med Aide/Tech Hours]])</f>
        <v>229.58999999999997</v>
      </c>
      <c r="L62" s="4">
        <f>SUM(Nurse[[#This Row],[RN Hours (excl. Admin, DON)]],Nurse[[#This Row],[RN Admin Hours]],Nurse[[#This Row],[RN DON Hours]])</f>
        <v>13.204366197183099</v>
      </c>
      <c r="M62" s="4">
        <v>3.1761971830985916</v>
      </c>
      <c r="N62" s="4">
        <v>5.52112676056338</v>
      </c>
      <c r="O62" s="4">
        <v>4.507042253521127</v>
      </c>
      <c r="P62" s="4">
        <f>SUM(Nurse[[#This Row],[LPN Hours (excl. Admin)]],Nurse[[#This Row],[LPN Admin Hours]])</f>
        <v>80.996619718309844</v>
      </c>
      <c r="Q62" s="4">
        <v>69.419577464788716</v>
      </c>
      <c r="R62" s="4">
        <v>11.577042253521126</v>
      </c>
      <c r="S62" s="4">
        <f>SUM(Nurse[[#This Row],[CNA Hours]],Nurse[[#This Row],[NA TR Hours]],Nurse[[#This Row],[Med Aide/Tech Hours]])</f>
        <v>156.99422535211266</v>
      </c>
      <c r="T62" s="4">
        <v>127.28647887323942</v>
      </c>
      <c r="U62" s="4">
        <v>29.707746478873247</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38.990281690140847</v>
      </c>
      <c r="X62" s="4">
        <v>2.2183098591549295</v>
      </c>
      <c r="Y62" s="4">
        <v>0</v>
      </c>
      <c r="Z62" s="4">
        <v>0</v>
      </c>
      <c r="AA62" s="4">
        <v>32.638169014084511</v>
      </c>
      <c r="AB62" s="4">
        <v>0</v>
      </c>
      <c r="AC62" s="4">
        <v>4.1338028169014081</v>
      </c>
      <c r="AD62" s="4">
        <v>0</v>
      </c>
      <c r="AE62" s="4">
        <v>0</v>
      </c>
      <c r="AF62" s="1">
        <v>425303</v>
      </c>
      <c r="AG62" s="1">
        <v>4</v>
      </c>
      <c r="AH62"/>
    </row>
    <row r="63" spans="1:34" x14ac:dyDescent="0.25">
      <c r="A63" t="s">
        <v>226</v>
      </c>
      <c r="B63" t="s">
        <v>112</v>
      </c>
      <c r="C63" t="s">
        <v>355</v>
      </c>
      <c r="D63" t="s">
        <v>275</v>
      </c>
      <c r="E63" s="4">
        <v>76.010869565217391</v>
      </c>
      <c r="F63" s="4">
        <f>Nurse[[#This Row],[Total Nurse Staff Hours]]/Nurse[[#This Row],[MDS Census]]</f>
        <v>3.6372172172172168</v>
      </c>
      <c r="G63" s="4">
        <f>Nurse[[#This Row],[Total Direct Care Staff Hours]]/Nurse[[#This Row],[MDS Census]]</f>
        <v>3.4941455741455734</v>
      </c>
      <c r="H63" s="4">
        <f>Nurse[[#This Row],[Total RN Hours (w/ Admin, DON)]]/Nurse[[#This Row],[MDS Census]]</f>
        <v>0.76008151008151015</v>
      </c>
      <c r="I63" s="4">
        <f>Nurse[[#This Row],[RN Hours (excl. Admin, DON)]]/Nurse[[#This Row],[MDS Census]]</f>
        <v>0.68679393679393674</v>
      </c>
      <c r="J63" s="4">
        <f>SUM(Nurse[[#This Row],[RN Hours (excl. Admin, DON)]],Nurse[[#This Row],[RN Admin Hours]],Nurse[[#This Row],[RN DON Hours]],Nurse[[#This Row],[LPN Hours (excl. Admin)]],Nurse[[#This Row],[LPN Admin Hours]],Nurse[[#This Row],[CNA Hours]],Nurse[[#This Row],[NA TR Hours]],Nurse[[#This Row],[Med Aide/Tech Hours]])</f>
        <v>276.46804347826082</v>
      </c>
      <c r="K63" s="4">
        <f>SUM(Nurse[[#This Row],[RN Hours (excl. Admin, DON)]],Nurse[[#This Row],[LPN Hours (excl. Admin)]],Nurse[[#This Row],[CNA Hours]],Nurse[[#This Row],[NA TR Hours]],Nurse[[#This Row],[Med Aide/Tech Hours]])</f>
        <v>265.59304347826082</v>
      </c>
      <c r="L63" s="4">
        <f>SUM(Nurse[[#This Row],[RN Hours (excl. Admin, DON)]],Nurse[[#This Row],[RN Admin Hours]],Nurse[[#This Row],[RN DON Hours]])</f>
        <v>57.774456521739133</v>
      </c>
      <c r="M63" s="4">
        <v>52.203804347826086</v>
      </c>
      <c r="N63" s="4">
        <v>9.2391304347826081E-2</v>
      </c>
      <c r="O63" s="4">
        <v>5.4782608695652177</v>
      </c>
      <c r="P63" s="4">
        <f>SUM(Nurse[[#This Row],[LPN Hours (excl. Admin)]],Nurse[[#This Row],[LPN Admin Hours]])</f>
        <v>46.524456521739125</v>
      </c>
      <c r="Q63" s="4">
        <v>41.220108695652172</v>
      </c>
      <c r="R63" s="4">
        <v>5.3043478260869561</v>
      </c>
      <c r="S63" s="4">
        <f>SUM(Nurse[[#This Row],[CNA Hours]],Nurse[[#This Row],[NA TR Hours]],Nurse[[#This Row],[Med Aide/Tech Hours]])</f>
        <v>172.16913043478257</v>
      </c>
      <c r="T63" s="4">
        <v>172.16913043478257</v>
      </c>
      <c r="U63" s="4">
        <v>0</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40.717717391304348</v>
      </c>
      <c r="X63" s="4">
        <v>0</v>
      </c>
      <c r="Y63" s="4">
        <v>0</v>
      </c>
      <c r="Z63" s="4">
        <v>0</v>
      </c>
      <c r="AA63" s="4">
        <v>0</v>
      </c>
      <c r="AB63" s="4">
        <v>0</v>
      </c>
      <c r="AC63" s="4">
        <v>40.717717391304348</v>
      </c>
      <c r="AD63" s="4">
        <v>0</v>
      </c>
      <c r="AE63" s="4">
        <v>0</v>
      </c>
      <c r="AF63" s="1">
        <v>425300</v>
      </c>
      <c r="AG63" s="1">
        <v>4</v>
      </c>
      <c r="AH63"/>
    </row>
    <row r="64" spans="1:34" x14ac:dyDescent="0.25">
      <c r="A64" t="s">
        <v>226</v>
      </c>
      <c r="B64" t="s">
        <v>139</v>
      </c>
      <c r="C64" t="s">
        <v>361</v>
      </c>
      <c r="D64" t="s">
        <v>278</v>
      </c>
      <c r="E64" s="4">
        <v>70.130434782608702</v>
      </c>
      <c r="F64" s="4">
        <f>Nurse[[#This Row],[Total Nurse Staff Hours]]/Nurse[[#This Row],[MDS Census]]</f>
        <v>3.8401115933044014</v>
      </c>
      <c r="G64" s="4">
        <f>Nurse[[#This Row],[Total Direct Care Staff Hours]]/Nurse[[#This Row],[MDS Census]]</f>
        <v>3.6890344079355235</v>
      </c>
      <c r="H64" s="4">
        <f>Nurse[[#This Row],[Total RN Hours (w/ Admin, DON)]]/Nurse[[#This Row],[MDS Census]]</f>
        <v>0.46276348419094859</v>
      </c>
      <c r="I64" s="4">
        <f>Nurse[[#This Row],[RN Hours (excl. Admin, DON)]]/Nurse[[#This Row],[MDS Census]]</f>
        <v>0.31168629882207066</v>
      </c>
      <c r="J64" s="4">
        <f>SUM(Nurse[[#This Row],[RN Hours (excl. Admin, DON)]],Nurse[[#This Row],[RN Admin Hours]],Nurse[[#This Row],[RN DON Hours]],Nurse[[#This Row],[LPN Hours (excl. Admin)]],Nurse[[#This Row],[LPN Admin Hours]],Nurse[[#This Row],[CNA Hours]],Nurse[[#This Row],[NA TR Hours]],Nurse[[#This Row],[Med Aide/Tech Hours]])</f>
        <v>269.30869565217392</v>
      </c>
      <c r="K64" s="4">
        <f>SUM(Nurse[[#This Row],[RN Hours (excl. Admin, DON)]],Nurse[[#This Row],[LPN Hours (excl. Admin)]],Nurse[[#This Row],[CNA Hours]],Nurse[[#This Row],[NA TR Hours]],Nurse[[#This Row],[Med Aide/Tech Hours]])</f>
        <v>258.71358695652174</v>
      </c>
      <c r="L64" s="4">
        <f>SUM(Nurse[[#This Row],[RN Hours (excl. Admin, DON)]],Nurse[[#This Row],[RN Admin Hours]],Nurse[[#This Row],[RN DON Hours]])</f>
        <v>32.453804347826093</v>
      </c>
      <c r="M64" s="4">
        <v>21.858695652173914</v>
      </c>
      <c r="N64" s="4">
        <v>5.0298913043478262</v>
      </c>
      <c r="O64" s="4">
        <v>5.5652173913043477</v>
      </c>
      <c r="P64" s="4">
        <f>SUM(Nurse[[#This Row],[LPN Hours (excl. Admin)]],Nurse[[#This Row],[LPN Admin Hours]])</f>
        <v>63.619565217391305</v>
      </c>
      <c r="Q64" s="4">
        <v>63.619565217391305</v>
      </c>
      <c r="R64" s="4">
        <v>0</v>
      </c>
      <c r="S64" s="4">
        <f>SUM(Nurse[[#This Row],[CNA Hours]],Nurse[[#This Row],[NA TR Hours]],Nurse[[#This Row],[Med Aide/Tech Hours]])</f>
        <v>173.23532608695652</v>
      </c>
      <c r="T64" s="4">
        <v>173.23532608695652</v>
      </c>
      <c r="U64" s="4">
        <v>0</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0.60489130434782612</v>
      </c>
      <c r="X64" s="4">
        <v>0</v>
      </c>
      <c r="Y64" s="4">
        <v>0</v>
      </c>
      <c r="Z64" s="4">
        <v>0</v>
      </c>
      <c r="AA64" s="4">
        <v>0</v>
      </c>
      <c r="AB64" s="4">
        <v>0</v>
      </c>
      <c r="AC64" s="4">
        <v>0.60489130434782612</v>
      </c>
      <c r="AD64" s="4">
        <v>0</v>
      </c>
      <c r="AE64" s="4">
        <v>0</v>
      </c>
      <c r="AF64" s="1">
        <v>425341</v>
      </c>
      <c r="AG64" s="1">
        <v>4</v>
      </c>
      <c r="AH64"/>
    </row>
    <row r="65" spans="1:34" x14ac:dyDescent="0.25">
      <c r="A65" t="s">
        <v>226</v>
      </c>
      <c r="B65" t="s">
        <v>154</v>
      </c>
      <c r="C65" t="s">
        <v>363</v>
      </c>
      <c r="D65" t="s">
        <v>262</v>
      </c>
      <c r="E65" s="4">
        <v>11.565217391304348</v>
      </c>
      <c r="F65" s="4">
        <f>Nurse[[#This Row],[Total Nurse Staff Hours]]/Nurse[[#This Row],[MDS Census]]</f>
        <v>6.1221052631578941</v>
      </c>
      <c r="G65" s="4">
        <f>Nurse[[#This Row],[Total Direct Care Staff Hours]]/Nurse[[#This Row],[MDS Census]]</f>
        <v>5.8871616541353387</v>
      </c>
      <c r="H65" s="4">
        <f>Nurse[[#This Row],[Total RN Hours (w/ Admin, DON)]]/Nurse[[#This Row],[MDS Census]]</f>
        <v>1.3743796992481201</v>
      </c>
      <c r="I65" s="4">
        <f>Nurse[[#This Row],[RN Hours (excl. Admin, DON)]]/Nurse[[#This Row],[MDS Census]]</f>
        <v>1.1394360902255636</v>
      </c>
      <c r="J65" s="4">
        <f>SUM(Nurse[[#This Row],[RN Hours (excl. Admin, DON)]],Nurse[[#This Row],[RN Admin Hours]],Nurse[[#This Row],[RN DON Hours]],Nurse[[#This Row],[LPN Hours (excl. Admin)]],Nurse[[#This Row],[LPN Admin Hours]],Nurse[[#This Row],[CNA Hours]],Nurse[[#This Row],[NA TR Hours]],Nurse[[#This Row],[Med Aide/Tech Hours]])</f>
        <v>70.803478260869554</v>
      </c>
      <c r="K65" s="4">
        <f>SUM(Nurse[[#This Row],[RN Hours (excl. Admin, DON)]],Nurse[[#This Row],[LPN Hours (excl. Admin)]],Nurse[[#This Row],[CNA Hours]],Nurse[[#This Row],[NA TR Hours]],Nurse[[#This Row],[Med Aide/Tech Hours]])</f>
        <v>68.086304347826086</v>
      </c>
      <c r="L65" s="4">
        <f>SUM(Nurse[[#This Row],[RN Hours (excl. Admin, DON)]],Nurse[[#This Row],[RN Admin Hours]],Nurse[[#This Row],[RN DON Hours]])</f>
        <v>15.894999999999998</v>
      </c>
      <c r="M65" s="4">
        <v>13.177826086956518</v>
      </c>
      <c r="N65" s="4">
        <v>1.6669565217391316</v>
      </c>
      <c r="O65" s="4">
        <v>1.0502173913043482</v>
      </c>
      <c r="P65" s="4">
        <f>SUM(Nurse[[#This Row],[LPN Hours (excl. Admin)]],Nurse[[#This Row],[LPN Admin Hours]])</f>
        <v>15.504891304347822</v>
      </c>
      <c r="Q65" s="4">
        <v>15.504891304347822</v>
      </c>
      <c r="R65" s="4">
        <v>0</v>
      </c>
      <c r="S65" s="4">
        <f>SUM(Nurse[[#This Row],[CNA Hours]],Nurse[[#This Row],[NA TR Hours]],Nurse[[#This Row],[Med Aide/Tech Hours]])</f>
        <v>39.403586956521742</v>
      </c>
      <c r="T65" s="4">
        <v>39.403586956521742</v>
      </c>
      <c r="U65" s="4">
        <v>0</v>
      </c>
      <c r="V65" s="4">
        <v>0</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5.6425000000000001</v>
      </c>
      <c r="X65" s="4">
        <v>0</v>
      </c>
      <c r="Y65" s="4">
        <v>0</v>
      </c>
      <c r="Z65" s="4">
        <v>0.18586956521739131</v>
      </c>
      <c r="AA65" s="4">
        <v>1.3970652173913041</v>
      </c>
      <c r="AB65" s="4">
        <v>0</v>
      </c>
      <c r="AC65" s="4">
        <v>4.059565217391305</v>
      </c>
      <c r="AD65" s="4">
        <v>0</v>
      </c>
      <c r="AE65" s="4">
        <v>0</v>
      </c>
      <c r="AF65" s="1">
        <v>425380</v>
      </c>
      <c r="AG65" s="1">
        <v>4</v>
      </c>
      <c r="AH65"/>
    </row>
    <row r="66" spans="1:34" x14ac:dyDescent="0.25">
      <c r="A66" t="s">
        <v>226</v>
      </c>
      <c r="B66" t="s">
        <v>83</v>
      </c>
      <c r="C66" t="s">
        <v>295</v>
      </c>
      <c r="D66" t="s">
        <v>253</v>
      </c>
      <c r="E66" s="4">
        <v>130.63380281690141</v>
      </c>
      <c r="F66" s="4">
        <f>Nurse[[#This Row],[Total Nurse Staff Hours]]/Nurse[[#This Row],[MDS Census]]</f>
        <v>3.1993466307277627</v>
      </c>
      <c r="G66" s="4">
        <f>Nurse[[#This Row],[Total Direct Care Staff Hours]]/Nurse[[#This Row],[MDS Census]]</f>
        <v>2.9141962264150947</v>
      </c>
      <c r="H66" s="4">
        <f>Nurse[[#This Row],[Total RN Hours (w/ Admin, DON)]]/Nurse[[#This Row],[MDS Census]]</f>
        <v>0.37876549865229109</v>
      </c>
      <c r="I66" s="4">
        <f>Nurse[[#This Row],[RN Hours (excl. Admin, DON)]]/Nurse[[#This Row],[MDS Census]]</f>
        <v>0.28259299191374659</v>
      </c>
      <c r="J66" s="4">
        <f>SUM(Nurse[[#This Row],[RN Hours (excl. Admin, DON)]],Nurse[[#This Row],[RN Admin Hours]],Nurse[[#This Row],[RN DON Hours]],Nurse[[#This Row],[LPN Hours (excl. Admin)]],Nurse[[#This Row],[LPN Admin Hours]],Nurse[[#This Row],[CNA Hours]],Nurse[[#This Row],[NA TR Hours]],Nurse[[#This Row],[Med Aide/Tech Hours]])</f>
        <v>417.94281690140843</v>
      </c>
      <c r="K66" s="4">
        <f>SUM(Nurse[[#This Row],[RN Hours (excl. Admin, DON)]],Nurse[[#This Row],[LPN Hours (excl. Admin)]],Nurse[[#This Row],[CNA Hours]],Nurse[[#This Row],[NA TR Hours]],Nurse[[#This Row],[Med Aide/Tech Hours]])</f>
        <v>380.69253521126763</v>
      </c>
      <c r="L66" s="4">
        <f>SUM(Nurse[[#This Row],[RN Hours (excl. Admin, DON)]],Nurse[[#This Row],[RN Admin Hours]],Nurse[[#This Row],[RN DON Hours]])</f>
        <v>49.479577464788733</v>
      </c>
      <c r="M66" s="4">
        <v>36.916197183098589</v>
      </c>
      <c r="N66" s="4">
        <v>6.922535211267606</v>
      </c>
      <c r="O66" s="4">
        <v>5.640845070422535</v>
      </c>
      <c r="P66" s="4">
        <f>SUM(Nurse[[#This Row],[LPN Hours (excl. Admin)]],Nurse[[#This Row],[LPN Admin Hours]])</f>
        <v>119.48478873239439</v>
      </c>
      <c r="Q66" s="4">
        <v>94.797887323943684</v>
      </c>
      <c r="R66" s="4">
        <v>24.686901408450709</v>
      </c>
      <c r="S66" s="4">
        <f>SUM(Nurse[[#This Row],[CNA Hours]],Nurse[[#This Row],[NA TR Hours]],Nurse[[#This Row],[Med Aide/Tech Hours]])</f>
        <v>248.97845070422534</v>
      </c>
      <c r="T66" s="4">
        <v>220.34422535211269</v>
      </c>
      <c r="U66" s="4">
        <v>28.634225352112665</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 s="4">
        <v>0</v>
      </c>
      <c r="Y66" s="4">
        <v>0</v>
      </c>
      <c r="Z66" s="4">
        <v>0</v>
      </c>
      <c r="AA66" s="4">
        <v>0</v>
      </c>
      <c r="AB66" s="4">
        <v>0</v>
      </c>
      <c r="AC66" s="4">
        <v>0</v>
      </c>
      <c r="AD66" s="4">
        <v>0</v>
      </c>
      <c r="AE66" s="4">
        <v>0</v>
      </c>
      <c r="AF66" s="1">
        <v>425155</v>
      </c>
      <c r="AG66" s="1">
        <v>4</v>
      </c>
      <c r="AH66"/>
    </row>
    <row r="67" spans="1:34" x14ac:dyDescent="0.25">
      <c r="A67" t="s">
        <v>226</v>
      </c>
      <c r="B67" t="s">
        <v>127</v>
      </c>
      <c r="C67" t="s">
        <v>359</v>
      </c>
      <c r="D67" t="s">
        <v>281</v>
      </c>
      <c r="E67" s="4">
        <v>58.163043478260867</v>
      </c>
      <c r="F67" s="4">
        <f>Nurse[[#This Row],[Total Nurse Staff Hours]]/Nurse[[#This Row],[MDS Census]]</f>
        <v>3.9362119230050459</v>
      </c>
      <c r="G67" s="4">
        <f>Nurse[[#This Row],[Total Direct Care Staff Hours]]/Nurse[[#This Row],[MDS Census]]</f>
        <v>3.7388656325920389</v>
      </c>
      <c r="H67" s="4">
        <f>Nurse[[#This Row],[Total RN Hours (w/ Admin, DON)]]/Nurse[[#This Row],[MDS Census]]</f>
        <v>0.37866753877779857</v>
      </c>
      <c r="I67" s="4">
        <f>Nurse[[#This Row],[RN Hours (excl. Admin, DON)]]/Nurse[[#This Row],[MDS Census]]</f>
        <v>0.27999439357129513</v>
      </c>
      <c r="J67" s="4">
        <f>SUM(Nurse[[#This Row],[RN Hours (excl. Admin, DON)]],Nurse[[#This Row],[RN Admin Hours]],Nurse[[#This Row],[RN DON Hours]],Nurse[[#This Row],[LPN Hours (excl. Admin)]],Nurse[[#This Row],[LPN Admin Hours]],Nurse[[#This Row],[CNA Hours]],Nurse[[#This Row],[NA TR Hours]],Nurse[[#This Row],[Med Aide/Tech Hours]])</f>
        <v>228.9420652173913</v>
      </c>
      <c r="K67" s="4">
        <f>SUM(Nurse[[#This Row],[RN Hours (excl. Admin, DON)]],Nurse[[#This Row],[LPN Hours (excl. Admin)]],Nurse[[#This Row],[CNA Hours]],Nurse[[#This Row],[NA TR Hours]],Nurse[[#This Row],[Med Aide/Tech Hours]])</f>
        <v>217.46380434782608</v>
      </c>
      <c r="L67" s="4">
        <f>SUM(Nurse[[#This Row],[RN Hours (excl. Admin, DON)]],Nurse[[#This Row],[RN Admin Hours]],Nurse[[#This Row],[RN DON Hours]])</f>
        <v>22.024456521739133</v>
      </c>
      <c r="M67" s="4">
        <v>16.285326086956523</v>
      </c>
      <c r="N67" s="4">
        <v>0</v>
      </c>
      <c r="O67" s="4">
        <v>5.7391304347826084</v>
      </c>
      <c r="P67" s="4">
        <f>SUM(Nurse[[#This Row],[LPN Hours (excl. Admin)]],Nurse[[#This Row],[LPN Admin Hours]])</f>
        <v>68.614130434782609</v>
      </c>
      <c r="Q67" s="4">
        <v>62.875</v>
      </c>
      <c r="R67" s="4">
        <v>5.7391304347826084</v>
      </c>
      <c r="S67" s="4">
        <f>SUM(Nurse[[#This Row],[CNA Hours]],Nurse[[#This Row],[NA TR Hours]],Nurse[[#This Row],[Med Aide/Tech Hours]])</f>
        <v>138.30347826086955</v>
      </c>
      <c r="T67" s="4">
        <v>138.30347826086955</v>
      </c>
      <c r="U67" s="4">
        <v>0</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44.869565217391305</v>
      </c>
      <c r="X67" s="4">
        <v>0.97826086956521741</v>
      </c>
      <c r="Y67" s="4">
        <v>0</v>
      </c>
      <c r="Z67" s="4">
        <v>0</v>
      </c>
      <c r="AA67" s="4">
        <v>23.195652173913043</v>
      </c>
      <c r="AB67" s="4">
        <v>0</v>
      </c>
      <c r="AC67" s="4">
        <v>20.695652173913043</v>
      </c>
      <c r="AD67" s="4">
        <v>0</v>
      </c>
      <c r="AE67" s="4">
        <v>0</v>
      </c>
      <c r="AF67" s="1">
        <v>425319</v>
      </c>
      <c r="AG67" s="1">
        <v>4</v>
      </c>
      <c r="AH67"/>
    </row>
    <row r="68" spans="1:34" x14ac:dyDescent="0.25">
      <c r="A68" t="s">
        <v>226</v>
      </c>
      <c r="B68" t="s">
        <v>135</v>
      </c>
      <c r="C68" t="s">
        <v>360</v>
      </c>
      <c r="D68" t="s">
        <v>270</v>
      </c>
      <c r="E68" s="4">
        <v>111</v>
      </c>
      <c r="F68" s="4">
        <f>Nurse[[#This Row],[Total Nurse Staff Hours]]/Nurse[[#This Row],[MDS Census]]</f>
        <v>3.3016039952996481</v>
      </c>
      <c r="G68" s="4">
        <f>Nurse[[#This Row],[Total Direct Care Staff Hours]]/Nurse[[#This Row],[MDS Census]]</f>
        <v>2.9908901292596952</v>
      </c>
      <c r="H68" s="4">
        <f>Nurse[[#This Row],[Total RN Hours (w/ Admin, DON)]]/Nurse[[#This Row],[MDS Census]]</f>
        <v>0.64250000000000018</v>
      </c>
      <c r="I68" s="4">
        <f>Nurse[[#This Row],[RN Hours (excl. Admin, DON)]]/Nurse[[#This Row],[MDS Census]]</f>
        <v>0.37038386212299257</v>
      </c>
      <c r="J68" s="4">
        <f>SUM(Nurse[[#This Row],[RN Hours (excl. Admin, DON)]],Nurse[[#This Row],[RN Admin Hours]],Nurse[[#This Row],[RN DON Hours]],Nurse[[#This Row],[LPN Hours (excl. Admin)]],Nurse[[#This Row],[LPN Admin Hours]],Nurse[[#This Row],[CNA Hours]],Nurse[[#This Row],[NA TR Hours]],Nurse[[#This Row],[Med Aide/Tech Hours]])</f>
        <v>366.47804347826093</v>
      </c>
      <c r="K68" s="4">
        <f>SUM(Nurse[[#This Row],[RN Hours (excl. Admin, DON)]],Nurse[[#This Row],[LPN Hours (excl. Admin)]],Nurse[[#This Row],[CNA Hours]],Nurse[[#This Row],[NA TR Hours]],Nurse[[#This Row],[Med Aide/Tech Hours]])</f>
        <v>331.98880434782615</v>
      </c>
      <c r="L68" s="4">
        <f>SUM(Nurse[[#This Row],[RN Hours (excl. Admin, DON)]],Nurse[[#This Row],[RN Admin Hours]],Nurse[[#This Row],[RN DON Hours]])</f>
        <v>71.317500000000024</v>
      </c>
      <c r="M68" s="4">
        <v>41.112608695652177</v>
      </c>
      <c r="N68" s="4">
        <v>24.683152173913058</v>
      </c>
      <c r="O68" s="4">
        <v>5.5217391304347823</v>
      </c>
      <c r="P68" s="4">
        <f>SUM(Nurse[[#This Row],[LPN Hours (excl. Admin)]],Nurse[[#This Row],[LPN Admin Hours]])</f>
        <v>83.350000000000023</v>
      </c>
      <c r="Q68" s="4">
        <v>79.065652173913065</v>
      </c>
      <c r="R68" s="4">
        <v>4.2843478260869556</v>
      </c>
      <c r="S68" s="4">
        <f>SUM(Nurse[[#This Row],[CNA Hours]],Nurse[[#This Row],[NA TR Hours]],Nurse[[#This Row],[Med Aide/Tech Hours]])</f>
        <v>211.81054347826091</v>
      </c>
      <c r="T68" s="4">
        <v>211.81054347826091</v>
      </c>
      <c r="U68" s="4">
        <v>0</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8" s="4">
        <v>0</v>
      </c>
      <c r="Y68" s="4">
        <v>0</v>
      </c>
      <c r="Z68" s="4">
        <v>0</v>
      </c>
      <c r="AA68" s="4">
        <v>0</v>
      </c>
      <c r="AB68" s="4">
        <v>0</v>
      </c>
      <c r="AC68" s="4">
        <v>0</v>
      </c>
      <c r="AD68" s="4">
        <v>0</v>
      </c>
      <c r="AE68" s="4">
        <v>0</v>
      </c>
      <c r="AF68" s="1">
        <v>425332</v>
      </c>
      <c r="AG68" s="1">
        <v>4</v>
      </c>
      <c r="AH68"/>
    </row>
    <row r="69" spans="1:34" x14ac:dyDescent="0.25">
      <c r="A69" t="s">
        <v>226</v>
      </c>
      <c r="B69" t="s">
        <v>138</v>
      </c>
      <c r="C69" t="s">
        <v>304</v>
      </c>
      <c r="D69" t="s">
        <v>248</v>
      </c>
      <c r="E69" s="4">
        <v>77.271739130434781</v>
      </c>
      <c r="F69" s="4">
        <f>Nurse[[#This Row],[Total Nurse Staff Hours]]/Nurse[[#This Row],[MDS Census]]</f>
        <v>3.2195962863975236</v>
      </c>
      <c r="G69" s="4">
        <f>Nurse[[#This Row],[Total Direct Care Staff Hours]]/Nurse[[#This Row],[MDS Census]]</f>
        <v>3.0250400900267258</v>
      </c>
      <c r="H69" s="4">
        <f>Nurse[[#This Row],[Total RN Hours (w/ Admin, DON)]]/Nurse[[#This Row],[MDS Census]]</f>
        <v>0.26083696722464483</v>
      </c>
      <c r="I69" s="4">
        <f>Nurse[[#This Row],[RN Hours (excl. Admin, DON)]]/Nurse[[#This Row],[MDS Census]]</f>
        <v>0.1207652271768181</v>
      </c>
      <c r="J69" s="4">
        <f>SUM(Nurse[[#This Row],[RN Hours (excl. Admin, DON)]],Nurse[[#This Row],[RN Admin Hours]],Nurse[[#This Row],[RN DON Hours]],Nurse[[#This Row],[LPN Hours (excl. Admin)]],Nurse[[#This Row],[LPN Admin Hours]],Nurse[[#This Row],[CNA Hours]],Nurse[[#This Row],[NA TR Hours]],Nurse[[#This Row],[Med Aide/Tech Hours]])</f>
        <v>248.78380434782602</v>
      </c>
      <c r="K69" s="4">
        <f>SUM(Nurse[[#This Row],[RN Hours (excl. Admin, DON)]],Nurse[[#This Row],[LPN Hours (excl. Admin)]],Nurse[[#This Row],[CNA Hours]],Nurse[[#This Row],[NA TR Hours]],Nurse[[#This Row],[Med Aide/Tech Hours]])</f>
        <v>233.7501086956521</v>
      </c>
      <c r="L69" s="4">
        <f>SUM(Nurse[[#This Row],[RN Hours (excl. Admin, DON)]],Nurse[[#This Row],[RN Admin Hours]],Nurse[[#This Row],[RN DON Hours]])</f>
        <v>20.155326086956521</v>
      </c>
      <c r="M69" s="4">
        <v>9.3317391304347819</v>
      </c>
      <c r="N69" s="4">
        <v>5.2306521739130449</v>
      </c>
      <c r="O69" s="4">
        <v>5.5929347826086948</v>
      </c>
      <c r="P69" s="4">
        <f>SUM(Nurse[[#This Row],[LPN Hours (excl. Admin)]],Nurse[[#This Row],[LPN Admin Hours]])</f>
        <v>75.10989130434784</v>
      </c>
      <c r="Q69" s="4">
        <v>70.899782608695674</v>
      </c>
      <c r="R69" s="4">
        <v>4.2101086956521732</v>
      </c>
      <c r="S69" s="4">
        <f>SUM(Nurse[[#This Row],[CNA Hours]],Nurse[[#This Row],[NA TR Hours]],Nurse[[#This Row],[Med Aide/Tech Hours]])</f>
        <v>153.51858695652166</v>
      </c>
      <c r="T69" s="4">
        <v>153.51858695652166</v>
      </c>
      <c r="U69" s="4">
        <v>0</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1.548913043478261</v>
      </c>
      <c r="X69" s="4">
        <v>1.3858695652173914</v>
      </c>
      <c r="Y69" s="4">
        <v>0</v>
      </c>
      <c r="Z69" s="4">
        <v>0.16304347826086957</v>
      </c>
      <c r="AA69" s="4">
        <v>0</v>
      </c>
      <c r="AB69" s="4">
        <v>0</v>
      </c>
      <c r="AC69" s="4">
        <v>0</v>
      </c>
      <c r="AD69" s="4">
        <v>0</v>
      </c>
      <c r="AE69" s="4">
        <v>0</v>
      </c>
      <c r="AF69" s="1">
        <v>425337</v>
      </c>
      <c r="AG69" s="1">
        <v>4</v>
      </c>
      <c r="AH69"/>
    </row>
    <row r="70" spans="1:34" x14ac:dyDescent="0.25">
      <c r="A70" t="s">
        <v>226</v>
      </c>
      <c r="B70" t="s">
        <v>79</v>
      </c>
      <c r="C70" t="s">
        <v>345</v>
      </c>
      <c r="D70" t="s">
        <v>254</v>
      </c>
      <c r="E70" s="4">
        <v>45.586956521739133</v>
      </c>
      <c r="F70" s="4">
        <f>Nurse[[#This Row],[Total Nurse Staff Hours]]/Nurse[[#This Row],[MDS Census]]</f>
        <v>3.7194277539341924</v>
      </c>
      <c r="G70" s="4">
        <f>Nurse[[#This Row],[Total Direct Care Staff Hours]]/Nurse[[#This Row],[MDS Census]]</f>
        <v>3.4286814496900337</v>
      </c>
      <c r="H70" s="4">
        <f>Nurse[[#This Row],[Total RN Hours (w/ Admin, DON)]]/Nurse[[#This Row],[MDS Census]]</f>
        <v>0.56465903671912254</v>
      </c>
      <c r="I70" s="4">
        <f>Nurse[[#This Row],[RN Hours (excl. Admin, DON)]]/Nurse[[#This Row],[MDS Census]]</f>
        <v>0.27391273247496423</v>
      </c>
      <c r="J70" s="4">
        <f>SUM(Nurse[[#This Row],[RN Hours (excl. Admin, DON)]],Nurse[[#This Row],[RN Admin Hours]],Nurse[[#This Row],[RN DON Hours]],Nurse[[#This Row],[LPN Hours (excl. Admin)]],Nurse[[#This Row],[LPN Admin Hours]],Nurse[[#This Row],[CNA Hours]],Nurse[[#This Row],[NA TR Hours]],Nurse[[#This Row],[Med Aide/Tech Hours]])</f>
        <v>169.55739130434787</v>
      </c>
      <c r="K70" s="4">
        <f>SUM(Nurse[[#This Row],[RN Hours (excl. Admin, DON)]],Nurse[[#This Row],[LPN Hours (excl. Admin)]],Nurse[[#This Row],[CNA Hours]],Nurse[[#This Row],[NA TR Hours]],Nurse[[#This Row],[Med Aide/Tech Hours]])</f>
        <v>156.30315217391308</v>
      </c>
      <c r="L70" s="4">
        <f>SUM(Nurse[[#This Row],[RN Hours (excl. Admin, DON)]],Nurse[[#This Row],[RN Admin Hours]],Nurse[[#This Row],[RN DON Hours]])</f>
        <v>25.741086956521741</v>
      </c>
      <c r="M70" s="4">
        <v>12.486847826086958</v>
      </c>
      <c r="N70" s="4">
        <v>9.1672826086956523</v>
      </c>
      <c r="O70" s="4">
        <v>4.0869565217391308</v>
      </c>
      <c r="P70" s="4">
        <f>SUM(Nurse[[#This Row],[LPN Hours (excl. Admin)]],Nurse[[#This Row],[LPN Admin Hours]])</f>
        <v>58.229782608695686</v>
      </c>
      <c r="Q70" s="4">
        <v>58.229782608695686</v>
      </c>
      <c r="R70" s="4">
        <v>0</v>
      </c>
      <c r="S70" s="4">
        <f>SUM(Nurse[[#This Row],[CNA Hours]],Nurse[[#This Row],[NA TR Hours]],Nurse[[#This Row],[Med Aide/Tech Hours]])</f>
        <v>85.586521739130447</v>
      </c>
      <c r="T70" s="4">
        <v>85.586521739130447</v>
      </c>
      <c r="U70" s="4">
        <v>0</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0" s="4">
        <v>0</v>
      </c>
      <c r="Y70" s="4">
        <v>0</v>
      </c>
      <c r="Z70" s="4">
        <v>0</v>
      </c>
      <c r="AA70" s="4">
        <v>0</v>
      </c>
      <c r="AB70" s="4">
        <v>0</v>
      </c>
      <c r="AC70" s="4">
        <v>0</v>
      </c>
      <c r="AD70" s="4">
        <v>0</v>
      </c>
      <c r="AE70" s="4">
        <v>0</v>
      </c>
      <c r="AF70" s="1">
        <v>425147</v>
      </c>
      <c r="AG70" s="1">
        <v>4</v>
      </c>
      <c r="AH70"/>
    </row>
    <row r="71" spans="1:34" x14ac:dyDescent="0.25">
      <c r="A71" t="s">
        <v>226</v>
      </c>
      <c r="B71" t="s">
        <v>8</v>
      </c>
      <c r="C71" t="s">
        <v>297</v>
      </c>
      <c r="D71" t="s">
        <v>250</v>
      </c>
      <c r="E71" s="4">
        <v>71.923913043478265</v>
      </c>
      <c r="F71" s="4">
        <f>Nurse[[#This Row],[Total Nurse Staff Hours]]/Nurse[[#This Row],[MDS Census]]</f>
        <v>3.5990101254344862</v>
      </c>
      <c r="G71" s="4">
        <f>Nurse[[#This Row],[Total Direct Care Staff Hours]]/Nurse[[#This Row],[MDS Census]]</f>
        <v>3.1052093093546915</v>
      </c>
      <c r="H71" s="4">
        <f>Nurse[[#This Row],[Total RN Hours (w/ Admin, DON)]]/Nurse[[#This Row],[MDS Census]]</f>
        <v>0.57929273084479349</v>
      </c>
      <c r="I71" s="4">
        <f>Nurse[[#This Row],[RN Hours (excl. Admin, DON)]]/Nurse[[#This Row],[MDS Census]]</f>
        <v>0.23222910684600265</v>
      </c>
      <c r="J71" s="4">
        <f>SUM(Nurse[[#This Row],[RN Hours (excl. Admin, DON)]],Nurse[[#This Row],[RN Admin Hours]],Nurse[[#This Row],[RN DON Hours]],Nurse[[#This Row],[LPN Hours (excl. Admin)]],Nurse[[#This Row],[LPN Admin Hours]],Nurse[[#This Row],[CNA Hours]],Nurse[[#This Row],[NA TR Hours]],Nurse[[#This Row],[Med Aide/Tech Hours]])</f>
        <v>258.8548913043478</v>
      </c>
      <c r="K71" s="4">
        <f>SUM(Nurse[[#This Row],[RN Hours (excl. Admin, DON)]],Nurse[[#This Row],[LPN Hours (excl. Admin)]],Nurse[[#This Row],[CNA Hours]],Nurse[[#This Row],[NA TR Hours]],Nurse[[#This Row],[Med Aide/Tech Hours]])</f>
        <v>223.33880434782603</v>
      </c>
      <c r="L71" s="4">
        <f>SUM(Nurse[[#This Row],[RN Hours (excl. Admin, DON)]],Nurse[[#This Row],[RN Admin Hours]],Nurse[[#This Row],[RN DON Hours]])</f>
        <v>41.664999999999985</v>
      </c>
      <c r="M71" s="4">
        <v>16.702826086956517</v>
      </c>
      <c r="N71" s="4">
        <v>19.549130434782604</v>
      </c>
      <c r="O71" s="4">
        <v>5.4130434782608692</v>
      </c>
      <c r="P71" s="4">
        <f>SUM(Nurse[[#This Row],[LPN Hours (excl. Admin)]],Nurse[[#This Row],[LPN Admin Hours]])</f>
        <v>74.31608695652173</v>
      </c>
      <c r="Q71" s="4">
        <v>63.762173913043469</v>
      </c>
      <c r="R71" s="4">
        <v>10.553913043478262</v>
      </c>
      <c r="S71" s="4">
        <f>SUM(Nurse[[#This Row],[CNA Hours]],Nurse[[#This Row],[NA TR Hours]],Nurse[[#This Row],[Med Aide/Tech Hours]])</f>
        <v>142.87380434782605</v>
      </c>
      <c r="T71" s="4">
        <v>136.78739130434781</v>
      </c>
      <c r="U71" s="4">
        <v>5.6695652173913045</v>
      </c>
      <c r="V71" s="4">
        <v>0.41684782608695647</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1" s="4">
        <v>0</v>
      </c>
      <c r="Y71" s="4">
        <v>0</v>
      </c>
      <c r="Z71" s="4">
        <v>0</v>
      </c>
      <c r="AA71" s="4">
        <v>0</v>
      </c>
      <c r="AB71" s="4">
        <v>0</v>
      </c>
      <c r="AC71" s="4">
        <v>0</v>
      </c>
      <c r="AD71" s="4">
        <v>0</v>
      </c>
      <c r="AE71" s="4">
        <v>0</v>
      </c>
      <c r="AF71" s="1">
        <v>425016</v>
      </c>
      <c r="AG71" s="1">
        <v>4</v>
      </c>
      <c r="AH71"/>
    </row>
    <row r="72" spans="1:34" x14ac:dyDescent="0.25">
      <c r="A72" t="s">
        <v>226</v>
      </c>
      <c r="B72" t="s">
        <v>164</v>
      </c>
      <c r="C72" t="s">
        <v>286</v>
      </c>
      <c r="D72" t="s">
        <v>256</v>
      </c>
      <c r="E72" s="4">
        <v>40.293478260869563</v>
      </c>
      <c r="F72" s="4">
        <f>Nurse[[#This Row],[Total Nurse Staff Hours]]/Nurse[[#This Row],[MDS Census]]</f>
        <v>4.4531588885891562</v>
      </c>
      <c r="G72" s="4">
        <f>Nurse[[#This Row],[Total Direct Care Staff Hours]]/Nurse[[#This Row],[MDS Census]]</f>
        <v>4.0172268680874028</v>
      </c>
      <c r="H72" s="4">
        <f>Nurse[[#This Row],[Total RN Hours (w/ Admin, DON)]]/Nurse[[#This Row],[MDS Census]]</f>
        <v>0.65389263555435673</v>
      </c>
      <c r="I72" s="4">
        <f>Nurse[[#This Row],[RN Hours (excl. Admin, DON)]]/Nurse[[#This Row],[MDS Census]]</f>
        <v>0.21796061505260328</v>
      </c>
      <c r="J72" s="4">
        <f>SUM(Nurse[[#This Row],[RN Hours (excl. Admin, DON)]],Nurse[[#This Row],[RN Admin Hours]],Nurse[[#This Row],[RN DON Hours]],Nurse[[#This Row],[LPN Hours (excl. Admin)]],Nurse[[#This Row],[LPN Admin Hours]],Nurse[[#This Row],[CNA Hours]],Nurse[[#This Row],[NA TR Hours]],Nurse[[#This Row],[Med Aide/Tech Hours]])</f>
        <v>179.43326086956523</v>
      </c>
      <c r="K72" s="4">
        <f>SUM(Nurse[[#This Row],[RN Hours (excl. Admin, DON)]],Nurse[[#This Row],[LPN Hours (excl. Admin)]],Nurse[[#This Row],[CNA Hours]],Nurse[[#This Row],[NA TR Hours]],Nurse[[#This Row],[Med Aide/Tech Hours]])</f>
        <v>161.86804347826089</v>
      </c>
      <c r="L72" s="4">
        <f>SUM(Nurse[[#This Row],[RN Hours (excl. Admin, DON)]],Nurse[[#This Row],[RN Admin Hours]],Nurse[[#This Row],[RN DON Hours]])</f>
        <v>26.347608695652177</v>
      </c>
      <c r="M72" s="4">
        <v>8.7823913043478292</v>
      </c>
      <c r="N72" s="4">
        <v>11.652173913043478</v>
      </c>
      <c r="O72" s="4">
        <v>5.9130434782608692</v>
      </c>
      <c r="P72" s="4">
        <f>SUM(Nurse[[#This Row],[LPN Hours (excl. Admin)]],Nurse[[#This Row],[LPN Admin Hours]])</f>
        <v>46.89478260869565</v>
      </c>
      <c r="Q72" s="4">
        <v>46.89478260869565</v>
      </c>
      <c r="R72" s="4">
        <v>0</v>
      </c>
      <c r="S72" s="4">
        <f>SUM(Nurse[[#This Row],[CNA Hours]],Nurse[[#This Row],[NA TR Hours]],Nurse[[#This Row],[Med Aide/Tech Hours]])</f>
        <v>106.19086956521741</v>
      </c>
      <c r="T72" s="4">
        <v>106.19086956521741</v>
      </c>
      <c r="U72" s="4">
        <v>0</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51.865326086956529</v>
      </c>
      <c r="X72" s="4">
        <v>8.3448913043478292</v>
      </c>
      <c r="Y72" s="4">
        <v>0</v>
      </c>
      <c r="Z72" s="4">
        <v>0</v>
      </c>
      <c r="AA72" s="4">
        <v>24.296956521739126</v>
      </c>
      <c r="AB72" s="4">
        <v>0</v>
      </c>
      <c r="AC72" s="4">
        <v>19.22347826086957</v>
      </c>
      <c r="AD72" s="4">
        <v>0</v>
      </c>
      <c r="AE72" s="4">
        <v>0</v>
      </c>
      <c r="AF72" s="1">
        <v>425392</v>
      </c>
      <c r="AG72" s="1">
        <v>4</v>
      </c>
      <c r="AH72"/>
    </row>
    <row r="73" spans="1:34" x14ac:dyDescent="0.25">
      <c r="A73" t="s">
        <v>226</v>
      </c>
      <c r="B73" t="s">
        <v>40</v>
      </c>
      <c r="C73" t="s">
        <v>330</v>
      </c>
      <c r="D73" t="s">
        <v>267</v>
      </c>
      <c r="E73" s="4">
        <v>54.847826086956523</v>
      </c>
      <c r="F73" s="4">
        <f>Nurse[[#This Row],[Total Nurse Staff Hours]]/Nurse[[#This Row],[MDS Census]]</f>
        <v>4.6001288149028934</v>
      </c>
      <c r="G73" s="4">
        <f>Nurse[[#This Row],[Total Direct Care Staff Hours]]/Nurse[[#This Row],[MDS Census]]</f>
        <v>4.09978200554895</v>
      </c>
      <c r="H73" s="4">
        <f>Nurse[[#This Row],[Total RN Hours (w/ Admin, DON)]]/Nurse[[#This Row],[MDS Census]]</f>
        <v>0.45605430043598888</v>
      </c>
      <c r="I73" s="4">
        <f>Nurse[[#This Row],[RN Hours (excl. Admin, DON)]]/Nurse[[#This Row],[MDS Census]]</f>
        <v>5.1129607609988109E-2</v>
      </c>
      <c r="J73" s="4">
        <f>SUM(Nurse[[#This Row],[RN Hours (excl. Admin, DON)]],Nurse[[#This Row],[RN Admin Hours]],Nurse[[#This Row],[RN DON Hours]],Nurse[[#This Row],[LPN Hours (excl. Admin)]],Nurse[[#This Row],[LPN Admin Hours]],Nurse[[#This Row],[CNA Hours]],Nurse[[#This Row],[NA TR Hours]],Nurse[[#This Row],[Med Aide/Tech Hours]])</f>
        <v>252.30706521739131</v>
      </c>
      <c r="K73" s="4">
        <f>SUM(Nurse[[#This Row],[RN Hours (excl. Admin, DON)]],Nurse[[#This Row],[LPN Hours (excl. Admin)]],Nurse[[#This Row],[CNA Hours]],Nurse[[#This Row],[NA TR Hours]],Nurse[[#This Row],[Med Aide/Tech Hours]])</f>
        <v>224.86413043478262</v>
      </c>
      <c r="L73" s="4">
        <f>SUM(Nurse[[#This Row],[RN Hours (excl. Admin, DON)]],Nurse[[#This Row],[RN Admin Hours]],Nurse[[#This Row],[RN DON Hours]])</f>
        <v>25.013586956521738</v>
      </c>
      <c r="M73" s="4">
        <v>2.8043478260869565</v>
      </c>
      <c r="N73" s="4">
        <v>16.904891304347824</v>
      </c>
      <c r="O73" s="4">
        <v>5.3043478260869561</v>
      </c>
      <c r="P73" s="4">
        <f>SUM(Nurse[[#This Row],[LPN Hours (excl. Admin)]],Nurse[[#This Row],[LPN Admin Hours]])</f>
        <v>73.823369565217391</v>
      </c>
      <c r="Q73" s="4">
        <v>68.589673913043484</v>
      </c>
      <c r="R73" s="4">
        <v>5.2336956521739131</v>
      </c>
      <c r="S73" s="4">
        <f>SUM(Nurse[[#This Row],[CNA Hours]],Nurse[[#This Row],[NA TR Hours]],Nurse[[#This Row],[Med Aide/Tech Hours]])</f>
        <v>153.47010869565219</v>
      </c>
      <c r="T73" s="4">
        <v>124.48097826086956</v>
      </c>
      <c r="U73" s="4">
        <v>28.989130434782609</v>
      </c>
      <c r="V73" s="4">
        <v>0</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3" s="4">
        <v>0</v>
      </c>
      <c r="Y73" s="4">
        <v>0</v>
      </c>
      <c r="Z73" s="4">
        <v>0</v>
      </c>
      <c r="AA73" s="4">
        <v>0</v>
      </c>
      <c r="AB73" s="4">
        <v>0</v>
      </c>
      <c r="AC73" s="4">
        <v>0</v>
      </c>
      <c r="AD73" s="4">
        <v>0</v>
      </c>
      <c r="AE73" s="4">
        <v>0</v>
      </c>
      <c r="AF73" s="1">
        <v>425086</v>
      </c>
      <c r="AG73" s="1">
        <v>4</v>
      </c>
      <c r="AH73"/>
    </row>
    <row r="74" spans="1:34" x14ac:dyDescent="0.25">
      <c r="A74" t="s">
        <v>226</v>
      </c>
      <c r="B74" t="s">
        <v>101</v>
      </c>
      <c r="C74" t="s">
        <v>304</v>
      </c>
      <c r="D74" t="s">
        <v>248</v>
      </c>
      <c r="E74" s="4">
        <v>77.281690140845072</v>
      </c>
      <c r="F74" s="4">
        <f>Nurse[[#This Row],[Total Nurse Staff Hours]]/Nurse[[#This Row],[MDS Census]]</f>
        <v>3.0640677966101686</v>
      </c>
      <c r="G74" s="4">
        <f>Nurse[[#This Row],[Total Direct Care Staff Hours]]/Nurse[[#This Row],[MDS Census]]</f>
        <v>2.7823838162930556</v>
      </c>
      <c r="H74" s="4">
        <f>Nurse[[#This Row],[Total RN Hours (w/ Admin, DON)]]/Nurse[[#This Row],[MDS Census]]</f>
        <v>0.41748678695097508</v>
      </c>
      <c r="I74" s="4">
        <f>Nurse[[#This Row],[RN Hours (excl. Admin, DON)]]/Nurse[[#This Row],[MDS Census]]</f>
        <v>0.22503189356661205</v>
      </c>
      <c r="J74" s="4">
        <f>SUM(Nurse[[#This Row],[RN Hours (excl. Admin, DON)]],Nurse[[#This Row],[RN Admin Hours]],Nurse[[#This Row],[RN DON Hours]],Nurse[[#This Row],[LPN Hours (excl. Admin)]],Nurse[[#This Row],[LPN Admin Hours]],Nurse[[#This Row],[CNA Hours]],Nurse[[#This Row],[NA TR Hours]],Nurse[[#This Row],[Med Aide/Tech Hours]])</f>
        <v>236.79633802816895</v>
      </c>
      <c r="K74" s="4">
        <f>SUM(Nurse[[#This Row],[RN Hours (excl. Admin, DON)]],Nurse[[#This Row],[LPN Hours (excl. Admin)]],Nurse[[#This Row],[CNA Hours]],Nurse[[#This Row],[NA TR Hours]],Nurse[[#This Row],[Med Aide/Tech Hours]])</f>
        <v>215.02732394366191</v>
      </c>
      <c r="L74" s="4">
        <f>SUM(Nurse[[#This Row],[RN Hours (excl. Admin, DON)]],Nurse[[#This Row],[RN Admin Hours]],Nurse[[#This Row],[RN DON Hours]])</f>
        <v>32.264084507042256</v>
      </c>
      <c r="M74" s="4">
        <v>17.390845070422539</v>
      </c>
      <c r="N74" s="4">
        <v>9.6901408450704221</v>
      </c>
      <c r="O74" s="4">
        <v>5.183098591549296</v>
      </c>
      <c r="P74" s="4">
        <f>SUM(Nurse[[#This Row],[LPN Hours (excl. Admin)]],Nurse[[#This Row],[LPN Admin Hours]])</f>
        <v>77.236338028168973</v>
      </c>
      <c r="Q74" s="4">
        <v>70.340563380281651</v>
      </c>
      <c r="R74" s="4">
        <v>6.8957746478873245</v>
      </c>
      <c r="S74" s="4">
        <f>SUM(Nurse[[#This Row],[CNA Hours]],Nurse[[#This Row],[NA TR Hours]],Nurse[[#This Row],[Med Aide/Tech Hours]])</f>
        <v>127.29591549295775</v>
      </c>
      <c r="T74" s="4">
        <v>102.52253521126761</v>
      </c>
      <c r="U74" s="4">
        <v>24.773380281690134</v>
      </c>
      <c r="V74" s="4">
        <v>0</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87.081408450704245</v>
      </c>
      <c r="X74" s="4">
        <v>9.7961971830985917</v>
      </c>
      <c r="Y74" s="4">
        <v>0</v>
      </c>
      <c r="Z74" s="4">
        <v>0</v>
      </c>
      <c r="AA74" s="4">
        <v>40.778591549295776</v>
      </c>
      <c r="AB74" s="4">
        <v>0</v>
      </c>
      <c r="AC74" s="4">
        <v>36.506619718309878</v>
      </c>
      <c r="AD74" s="4">
        <v>0</v>
      </c>
      <c r="AE74" s="4">
        <v>0</v>
      </c>
      <c r="AF74" s="1">
        <v>425287</v>
      </c>
      <c r="AG74" s="1">
        <v>4</v>
      </c>
      <c r="AH74"/>
    </row>
    <row r="75" spans="1:34" x14ac:dyDescent="0.25">
      <c r="A75" t="s">
        <v>226</v>
      </c>
      <c r="B75" t="s">
        <v>43</v>
      </c>
      <c r="C75" t="s">
        <v>286</v>
      </c>
      <c r="D75" t="s">
        <v>256</v>
      </c>
      <c r="E75" s="4">
        <v>84.140845070422529</v>
      </c>
      <c r="F75" s="4">
        <f>Nurse[[#This Row],[Total Nurse Staff Hours]]/Nurse[[#This Row],[MDS Census]]</f>
        <v>3.3439588215600931</v>
      </c>
      <c r="G75" s="4">
        <f>Nurse[[#This Row],[Total Direct Care Staff Hours]]/Nurse[[#This Row],[MDS Census]]</f>
        <v>3.1514697020421827</v>
      </c>
      <c r="H75" s="4">
        <f>Nurse[[#This Row],[Total RN Hours (w/ Admin, DON)]]/Nurse[[#This Row],[MDS Census]]</f>
        <v>0.47902912621359217</v>
      </c>
      <c r="I75" s="4">
        <f>Nurse[[#This Row],[RN Hours (excl. Admin, DON)]]/Nurse[[#This Row],[MDS Census]]</f>
        <v>0.31962169400736523</v>
      </c>
      <c r="J75" s="4">
        <f>SUM(Nurse[[#This Row],[RN Hours (excl. Admin, DON)]],Nurse[[#This Row],[RN Admin Hours]],Nurse[[#This Row],[RN DON Hours]],Nurse[[#This Row],[LPN Hours (excl. Admin)]],Nurse[[#This Row],[LPN Admin Hours]],Nurse[[#This Row],[CNA Hours]],Nurse[[#This Row],[NA TR Hours]],Nurse[[#This Row],[Med Aide/Tech Hours]])</f>
        <v>281.36352112676047</v>
      </c>
      <c r="K75" s="4">
        <f>SUM(Nurse[[#This Row],[RN Hours (excl. Admin, DON)]],Nurse[[#This Row],[LPN Hours (excl. Admin)]],Nurse[[#This Row],[CNA Hours]],Nurse[[#This Row],[NA TR Hours]],Nurse[[#This Row],[Med Aide/Tech Hours]])</f>
        <v>265.16732394366193</v>
      </c>
      <c r="L75" s="4">
        <f>SUM(Nurse[[#This Row],[RN Hours (excl. Admin, DON)]],Nurse[[#This Row],[RN Admin Hours]],Nurse[[#This Row],[RN DON Hours]])</f>
        <v>40.305915492957737</v>
      </c>
      <c r="M75" s="4">
        <v>26.893239436619716</v>
      </c>
      <c r="N75" s="4">
        <v>7.891549295774646</v>
      </c>
      <c r="O75" s="4">
        <v>5.52112676056338</v>
      </c>
      <c r="P75" s="4">
        <f>SUM(Nurse[[#This Row],[LPN Hours (excl. Admin)]],Nurse[[#This Row],[LPN Admin Hours]])</f>
        <v>65.57633802816899</v>
      </c>
      <c r="Q75" s="4">
        <v>62.792816901408422</v>
      </c>
      <c r="R75" s="4">
        <v>2.7835211267605633</v>
      </c>
      <c r="S75" s="4">
        <f>SUM(Nurse[[#This Row],[CNA Hours]],Nurse[[#This Row],[NA TR Hours]],Nurse[[#This Row],[Med Aide/Tech Hours]])</f>
        <v>175.4812676056338</v>
      </c>
      <c r="T75" s="4">
        <v>147.38957746478872</v>
      </c>
      <c r="U75" s="4">
        <v>28.091690140845081</v>
      </c>
      <c r="V75" s="4">
        <v>0</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0.11267605633802817</v>
      </c>
      <c r="X75" s="4">
        <v>0</v>
      </c>
      <c r="Y75" s="4">
        <v>0.11267605633802817</v>
      </c>
      <c r="Z75" s="4">
        <v>0</v>
      </c>
      <c r="AA75" s="4">
        <v>0</v>
      </c>
      <c r="AB75" s="4">
        <v>0</v>
      </c>
      <c r="AC75" s="4">
        <v>0</v>
      </c>
      <c r="AD75" s="4">
        <v>0</v>
      </c>
      <c r="AE75" s="4">
        <v>0</v>
      </c>
      <c r="AF75" s="1">
        <v>425090</v>
      </c>
      <c r="AG75" s="1">
        <v>4</v>
      </c>
      <c r="AH75"/>
    </row>
    <row r="76" spans="1:34" x14ac:dyDescent="0.25">
      <c r="A76" t="s">
        <v>226</v>
      </c>
      <c r="B76" t="s">
        <v>95</v>
      </c>
      <c r="C76" t="s">
        <v>294</v>
      </c>
      <c r="D76" t="s">
        <v>249</v>
      </c>
      <c r="E76" s="4">
        <v>77.760563380281695</v>
      </c>
      <c r="F76" s="4">
        <f>Nurse[[#This Row],[Total Nurse Staff Hours]]/Nurse[[#This Row],[MDS Census]]</f>
        <v>3.581378373483064</v>
      </c>
      <c r="G76" s="4">
        <f>Nurse[[#This Row],[Total Direct Care Staff Hours]]/Nurse[[#This Row],[MDS Census]]</f>
        <v>3.2494801666364781</v>
      </c>
      <c r="H76" s="4">
        <f>Nurse[[#This Row],[Total RN Hours (w/ Admin, DON)]]/Nurse[[#This Row],[MDS Census]]</f>
        <v>0.54957254120630306</v>
      </c>
      <c r="I76" s="4">
        <f>Nurse[[#This Row],[RN Hours (excl. Admin, DON)]]/Nurse[[#This Row],[MDS Census]]</f>
        <v>0.3506955261727947</v>
      </c>
      <c r="J76" s="4">
        <f>SUM(Nurse[[#This Row],[RN Hours (excl. Admin, DON)]],Nurse[[#This Row],[RN Admin Hours]],Nurse[[#This Row],[RN DON Hours]],Nurse[[#This Row],[LPN Hours (excl. Admin)]],Nurse[[#This Row],[LPN Admin Hours]],Nurse[[#This Row],[CNA Hours]],Nurse[[#This Row],[NA TR Hours]],Nurse[[#This Row],[Med Aide/Tech Hours]])</f>
        <v>278.48999999999995</v>
      </c>
      <c r="K76" s="4">
        <f>SUM(Nurse[[#This Row],[RN Hours (excl. Admin, DON)]],Nurse[[#This Row],[LPN Hours (excl. Admin)]],Nurse[[#This Row],[CNA Hours]],Nurse[[#This Row],[NA TR Hours]],Nurse[[#This Row],[Med Aide/Tech Hours]])</f>
        <v>252.6814084507042</v>
      </c>
      <c r="L76" s="4">
        <f>SUM(Nurse[[#This Row],[RN Hours (excl. Admin, DON)]],Nurse[[#This Row],[RN Admin Hours]],Nurse[[#This Row],[RN DON Hours]])</f>
        <v>42.735070422535202</v>
      </c>
      <c r="M76" s="4">
        <v>27.270281690140841</v>
      </c>
      <c r="N76" s="4">
        <v>10.619718309859154</v>
      </c>
      <c r="O76" s="4">
        <v>4.845070422535211</v>
      </c>
      <c r="P76" s="4">
        <f>SUM(Nurse[[#This Row],[LPN Hours (excl. Admin)]],Nurse[[#This Row],[LPN Admin Hours]])</f>
        <v>58.614647887323947</v>
      </c>
      <c r="Q76" s="4">
        <v>48.270845070422538</v>
      </c>
      <c r="R76" s="4">
        <v>10.343802816901407</v>
      </c>
      <c r="S76" s="4">
        <f>SUM(Nurse[[#This Row],[CNA Hours]],Nurse[[#This Row],[NA TR Hours]],Nurse[[#This Row],[Med Aide/Tech Hours]])</f>
        <v>177.14028169014082</v>
      </c>
      <c r="T76" s="4">
        <v>167.04380281690138</v>
      </c>
      <c r="U76" s="4">
        <v>10.096478873239437</v>
      </c>
      <c r="V76" s="4">
        <v>0</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80.685915492957747</v>
      </c>
      <c r="X76" s="4">
        <v>6.7581690140845065</v>
      </c>
      <c r="Y76" s="4">
        <v>0</v>
      </c>
      <c r="Z76" s="4">
        <v>0</v>
      </c>
      <c r="AA76" s="4">
        <v>24.879718309859154</v>
      </c>
      <c r="AB76" s="4">
        <v>0</v>
      </c>
      <c r="AC76" s="4">
        <v>49.048028169014081</v>
      </c>
      <c r="AD76" s="4">
        <v>0</v>
      </c>
      <c r="AE76" s="4">
        <v>0</v>
      </c>
      <c r="AF76" s="1">
        <v>425172</v>
      </c>
      <c r="AG76" s="1">
        <v>4</v>
      </c>
      <c r="AH76"/>
    </row>
    <row r="77" spans="1:34" x14ac:dyDescent="0.25">
      <c r="A77" t="s">
        <v>226</v>
      </c>
      <c r="B77" t="s">
        <v>13</v>
      </c>
      <c r="C77" t="s">
        <v>307</v>
      </c>
      <c r="D77" t="s">
        <v>260</v>
      </c>
      <c r="E77" s="4">
        <v>140.6056338028169</v>
      </c>
      <c r="F77" s="4">
        <f>Nurse[[#This Row],[Total Nurse Staff Hours]]/Nurse[[#This Row],[MDS Census]]</f>
        <v>2.7731203045176804</v>
      </c>
      <c r="G77" s="4">
        <f>Nurse[[#This Row],[Total Direct Care Staff Hours]]/Nurse[[#This Row],[MDS Census]]</f>
        <v>2.588744866272664</v>
      </c>
      <c r="H77" s="4">
        <f>Nurse[[#This Row],[Total RN Hours (w/ Admin, DON)]]/Nurse[[#This Row],[MDS Census]]</f>
        <v>0.16473404788139837</v>
      </c>
      <c r="I77" s="4">
        <f>Nurse[[#This Row],[RN Hours (excl. Admin, DON)]]/Nurse[[#This Row],[MDS Census]]</f>
        <v>7.7485725733747374E-2</v>
      </c>
      <c r="J77" s="4">
        <f>SUM(Nurse[[#This Row],[RN Hours (excl. Admin, DON)]],Nurse[[#This Row],[RN Admin Hours]],Nurse[[#This Row],[RN DON Hours]],Nurse[[#This Row],[LPN Hours (excl. Admin)]],Nurse[[#This Row],[LPN Admin Hours]],Nurse[[#This Row],[CNA Hours]],Nurse[[#This Row],[NA TR Hours]],Nurse[[#This Row],[Med Aide/Tech Hours]])</f>
        <v>389.91633802816904</v>
      </c>
      <c r="K77" s="4">
        <f>SUM(Nurse[[#This Row],[RN Hours (excl. Admin, DON)]],Nurse[[#This Row],[LPN Hours (excl. Admin)]],Nurse[[#This Row],[CNA Hours]],Nurse[[#This Row],[NA TR Hours]],Nurse[[#This Row],[Med Aide/Tech Hours]])</f>
        <v>363.99211267605637</v>
      </c>
      <c r="L77" s="4">
        <f>SUM(Nurse[[#This Row],[RN Hours (excl. Admin, DON)]],Nurse[[#This Row],[RN Admin Hours]],Nurse[[#This Row],[RN DON Hours]])</f>
        <v>23.162535211267603</v>
      </c>
      <c r="M77" s="4">
        <v>10.894929577464788</v>
      </c>
      <c r="N77" s="4">
        <v>11.140845070422536</v>
      </c>
      <c r="O77" s="4">
        <v>1.1267605633802817</v>
      </c>
      <c r="P77" s="4">
        <f>SUM(Nurse[[#This Row],[LPN Hours (excl. Admin)]],Nurse[[#This Row],[LPN Admin Hours]])</f>
        <v>130.49042253521125</v>
      </c>
      <c r="Q77" s="4">
        <v>116.8338028169014</v>
      </c>
      <c r="R77" s="4">
        <v>13.656619718309862</v>
      </c>
      <c r="S77" s="4">
        <f>SUM(Nurse[[#This Row],[CNA Hours]],Nurse[[#This Row],[NA TR Hours]],Nurse[[#This Row],[Med Aide/Tech Hours]])</f>
        <v>236.26338028169016</v>
      </c>
      <c r="T77" s="4">
        <v>220.48732394366201</v>
      </c>
      <c r="U77" s="4">
        <v>15.776056338028164</v>
      </c>
      <c r="V77" s="4">
        <v>0</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147.69718309859152</v>
      </c>
      <c r="X77" s="4">
        <v>10.894929577464788</v>
      </c>
      <c r="Y77" s="4">
        <v>1.1126760563380282</v>
      </c>
      <c r="Z77" s="4">
        <v>0</v>
      </c>
      <c r="AA77" s="4">
        <v>53.430281690140845</v>
      </c>
      <c r="AB77" s="4">
        <v>0</v>
      </c>
      <c r="AC77" s="4">
        <v>82.259295774647867</v>
      </c>
      <c r="AD77" s="4">
        <v>0</v>
      </c>
      <c r="AE77" s="4">
        <v>0</v>
      </c>
      <c r="AF77" s="1">
        <v>425032</v>
      </c>
      <c r="AG77" s="1">
        <v>4</v>
      </c>
      <c r="AH77"/>
    </row>
    <row r="78" spans="1:34" x14ac:dyDescent="0.25">
      <c r="A78" t="s">
        <v>226</v>
      </c>
      <c r="B78" t="s">
        <v>90</v>
      </c>
      <c r="C78" t="s">
        <v>331</v>
      </c>
      <c r="D78" t="s">
        <v>251</v>
      </c>
      <c r="E78" s="4">
        <v>95.323943661971825</v>
      </c>
      <c r="F78" s="4">
        <f>Nurse[[#This Row],[Total Nurse Staff Hours]]/Nurse[[#This Row],[MDS Census]]</f>
        <v>3.6208732269503545</v>
      </c>
      <c r="G78" s="4">
        <f>Nurse[[#This Row],[Total Direct Care Staff Hours]]/Nurse[[#This Row],[MDS Census]]</f>
        <v>3.3653826832151301</v>
      </c>
      <c r="H78" s="4">
        <f>Nurse[[#This Row],[Total RN Hours (w/ Admin, DON)]]/Nurse[[#This Row],[MDS Census]]</f>
        <v>0.49718085106382981</v>
      </c>
      <c r="I78" s="4">
        <f>Nurse[[#This Row],[RN Hours (excl. Admin, DON)]]/Nurse[[#This Row],[MDS Census]]</f>
        <v>0.27732269503546103</v>
      </c>
      <c r="J78" s="4">
        <f>SUM(Nurse[[#This Row],[RN Hours (excl. Admin, DON)]],Nurse[[#This Row],[RN Admin Hours]],Nurse[[#This Row],[RN DON Hours]],Nurse[[#This Row],[LPN Hours (excl. Admin)]],Nurse[[#This Row],[LPN Admin Hours]],Nurse[[#This Row],[CNA Hours]],Nurse[[#This Row],[NA TR Hours]],Nurse[[#This Row],[Med Aide/Tech Hours]])</f>
        <v>345.15591549295772</v>
      </c>
      <c r="K78" s="4">
        <f>SUM(Nurse[[#This Row],[RN Hours (excl. Admin, DON)]],Nurse[[#This Row],[LPN Hours (excl. Admin)]],Nurse[[#This Row],[CNA Hours]],Nurse[[#This Row],[NA TR Hours]],Nurse[[#This Row],[Med Aide/Tech Hours]])</f>
        <v>320.80154929577463</v>
      </c>
      <c r="L78" s="4">
        <f>SUM(Nurse[[#This Row],[RN Hours (excl. Admin, DON)]],Nurse[[#This Row],[RN Admin Hours]],Nurse[[#This Row],[RN DON Hours]])</f>
        <v>47.393239436619716</v>
      </c>
      <c r="M78" s="4">
        <v>26.435492957746479</v>
      </c>
      <c r="N78" s="4">
        <v>15.549295774647888</v>
      </c>
      <c r="O78" s="4">
        <v>5.408450704225352</v>
      </c>
      <c r="P78" s="4">
        <f>SUM(Nurse[[#This Row],[LPN Hours (excl. Admin)]],Nurse[[#This Row],[LPN Admin Hours]])</f>
        <v>88.370422535211318</v>
      </c>
      <c r="Q78" s="4">
        <v>84.973802816901454</v>
      </c>
      <c r="R78" s="4">
        <v>3.396619718309859</v>
      </c>
      <c r="S78" s="4">
        <f>SUM(Nurse[[#This Row],[CNA Hours]],Nurse[[#This Row],[NA TR Hours]],Nurse[[#This Row],[Med Aide/Tech Hours]])</f>
        <v>209.39225352112675</v>
      </c>
      <c r="T78" s="4">
        <v>199.22112676056335</v>
      </c>
      <c r="U78" s="4">
        <v>10.171126760563384</v>
      </c>
      <c r="V78" s="4">
        <v>0</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8" s="4">
        <v>0</v>
      </c>
      <c r="Y78" s="4">
        <v>0</v>
      </c>
      <c r="Z78" s="4">
        <v>0</v>
      </c>
      <c r="AA78" s="4">
        <v>0</v>
      </c>
      <c r="AB78" s="4">
        <v>0</v>
      </c>
      <c r="AC78" s="4">
        <v>0</v>
      </c>
      <c r="AD78" s="4">
        <v>0</v>
      </c>
      <c r="AE78" s="4">
        <v>0</v>
      </c>
      <c r="AF78" s="1">
        <v>425165</v>
      </c>
      <c r="AG78" s="1">
        <v>4</v>
      </c>
      <c r="AH78"/>
    </row>
    <row r="79" spans="1:34" x14ac:dyDescent="0.25">
      <c r="A79" t="s">
        <v>226</v>
      </c>
      <c r="B79" t="s">
        <v>44</v>
      </c>
      <c r="C79" t="s">
        <v>322</v>
      </c>
      <c r="D79" t="s">
        <v>260</v>
      </c>
      <c r="E79" s="4">
        <v>84</v>
      </c>
      <c r="F79" s="4">
        <f>Nurse[[#This Row],[Total Nurse Staff Hours]]/Nurse[[#This Row],[MDS Census]]</f>
        <v>3.4617723004694834</v>
      </c>
      <c r="G79" s="4">
        <f>Nurse[[#This Row],[Total Direct Care Staff Hours]]/Nurse[[#This Row],[MDS Census]]</f>
        <v>2.9761317907444669</v>
      </c>
      <c r="H79" s="4">
        <f>Nurse[[#This Row],[Total RN Hours (w/ Admin, DON)]]/Nurse[[#This Row],[MDS Census]]</f>
        <v>0.21777498323272976</v>
      </c>
      <c r="I79" s="4">
        <f>Nurse[[#This Row],[RN Hours (excl. Admin, DON)]]/Nurse[[#This Row],[MDS Census]]</f>
        <v>3.8532863849765266E-2</v>
      </c>
      <c r="J79" s="4">
        <f>SUM(Nurse[[#This Row],[RN Hours (excl. Admin, DON)]],Nurse[[#This Row],[RN Admin Hours]],Nurse[[#This Row],[RN DON Hours]],Nurse[[#This Row],[LPN Hours (excl. Admin)]],Nurse[[#This Row],[LPN Admin Hours]],Nurse[[#This Row],[CNA Hours]],Nurse[[#This Row],[NA TR Hours]],Nurse[[#This Row],[Med Aide/Tech Hours]])</f>
        <v>290.78887323943661</v>
      </c>
      <c r="K79" s="4">
        <f>SUM(Nurse[[#This Row],[RN Hours (excl. Admin, DON)]],Nurse[[#This Row],[LPN Hours (excl. Admin)]],Nurse[[#This Row],[CNA Hours]],Nurse[[#This Row],[NA TR Hours]],Nurse[[#This Row],[Med Aide/Tech Hours]])</f>
        <v>249.99507042253524</v>
      </c>
      <c r="L79" s="4">
        <f>SUM(Nurse[[#This Row],[RN Hours (excl. Admin, DON)]],Nurse[[#This Row],[RN Admin Hours]],Nurse[[#This Row],[RN DON Hours]])</f>
        <v>18.293098591549299</v>
      </c>
      <c r="M79" s="4">
        <v>3.2367605633802823</v>
      </c>
      <c r="N79" s="4">
        <v>10.661971830985916</v>
      </c>
      <c r="O79" s="4">
        <v>4.394366197183099</v>
      </c>
      <c r="P79" s="4">
        <f>SUM(Nurse[[#This Row],[LPN Hours (excl. Admin)]],Nurse[[#This Row],[LPN Admin Hours]])</f>
        <v>91.852957746478879</v>
      </c>
      <c r="Q79" s="4">
        <v>66.115492957746483</v>
      </c>
      <c r="R79" s="4">
        <v>25.737464788732396</v>
      </c>
      <c r="S79" s="4">
        <f>SUM(Nurse[[#This Row],[CNA Hours]],Nurse[[#This Row],[NA TR Hours]],Nurse[[#This Row],[Med Aide/Tech Hours]])</f>
        <v>180.64281690140845</v>
      </c>
      <c r="T79" s="4">
        <v>175.55323943661972</v>
      </c>
      <c r="U79" s="4">
        <v>5.0895774647887313</v>
      </c>
      <c r="V79" s="4">
        <v>0</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9" s="4">
        <v>0</v>
      </c>
      <c r="Y79" s="4">
        <v>0</v>
      </c>
      <c r="Z79" s="4">
        <v>0</v>
      </c>
      <c r="AA79" s="4">
        <v>0</v>
      </c>
      <c r="AB79" s="4">
        <v>0</v>
      </c>
      <c r="AC79" s="4">
        <v>0</v>
      </c>
      <c r="AD79" s="4">
        <v>0</v>
      </c>
      <c r="AE79" s="4">
        <v>0</v>
      </c>
      <c r="AF79" s="1">
        <v>425091</v>
      </c>
      <c r="AG79" s="1">
        <v>4</v>
      </c>
      <c r="AH79"/>
    </row>
    <row r="80" spans="1:34" x14ac:dyDescent="0.25">
      <c r="A80" t="s">
        <v>226</v>
      </c>
      <c r="B80" t="s">
        <v>144</v>
      </c>
      <c r="C80" t="s">
        <v>286</v>
      </c>
      <c r="D80" t="s">
        <v>256</v>
      </c>
      <c r="E80" s="4">
        <v>108.38028169014085</v>
      </c>
      <c r="F80" s="4">
        <f>Nurse[[#This Row],[Total Nurse Staff Hours]]/Nurse[[#This Row],[MDS Census]]</f>
        <v>3.013085120207927</v>
      </c>
      <c r="G80" s="4">
        <f>Nurse[[#This Row],[Total Direct Care Staff Hours]]/Nurse[[#This Row],[MDS Census]]</f>
        <v>2.7845705003248855</v>
      </c>
      <c r="H80" s="4">
        <f>Nurse[[#This Row],[Total RN Hours (w/ Admin, DON)]]/Nurse[[#This Row],[MDS Census]]</f>
        <v>0.22842235217673812</v>
      </c>
      <c r="I80" s="4">
        <f>Nurse[[#This Row],[RN Hours (excl. Admin, DON)]]/Nurse[[#This Row],[MDS Census]]</f>
        <v>6.332553606237816E-2</v>
      </c>
      <c r="J80" s="4">
        <f>SUM(Nurse[[#This Row],[RN Hours (excl. Admin, DON)]],Nurse[[#This Row],[RN Admin Hours]],Nurse[[#This Row],[RN DON Hours]],Nurse[[#This Row],[LPN Hours (excl. Admin)]],Nurse[[#This Row],[LPN Admin Hours]],Nurse[[#This Row],[CNA Hours]],Nurse[[#This Row],[NA TR Hours]],Nurse[[#This Row],[Med Aide/Tech Hours]])</f>
        <v>326.559014084507</v>
      </c>
      <c r="K80" s="4">
        <f>SUM(Nurse[[#This Row],[RN Hours (excl. Admin, DON)]],Nurse[[#This Row],[LPN Hours (excl. Admin)]],Nurse[[#This Row],[CNA Hours]],Nurse[[#This Row],[NA TR Hours]],Nurse[[#This Row],[Med Aide/Tech Hours]])</f>
        <v>301.79253521126753</v>
      </c>
      <c r="L80" s="4">
        <f>SUM(Nurse[[#This Row],[RN Hours (excl. Admin, DON)]],Nurse[[#This Row],[RN Admin Hours]],Nurse[[#This Row],[RN DON Hours]])</f>
        <v>24.756478873239434</v>
      </c>
      <c r="M80" s="4">
        <v>6.8632394366197174</v>
      </c>
      <c r="N80" s="4">
        <v>12.710140845070422</v>
      </c>
      <c r="O80" s="4">
        <v>5.183098591549296</v>
      </c>
      <c r="P80" s="4">
        <f>SUM(Nurse[[#This Row],[LPN Hours (excl. Admin)]],Nurse[[#This Row],[LPN Admin Hours]])</f>
        <v>97.518591549295735</v>
      </c>
      <c r="Q80" s="4">
        <v>90.645352112676022</v>
      </c>
      <c r="R80" s="4">
        <v>6.873239436619718</v>
      </c>
      <c r="S80" s="4">
        <f>SUM(Nurse[[#This Row],[CNA Hours]],Nurse[[#This Row],[NA TR Hours]],Nurse[[#This Row],[Med Aide/Tech Hours]])</f>
        <v>204.28394366197179</v>
      </c>
      <c r="T80" s="4">
        <v>198.27915492957743</v>
      </c>
      <c r="U80" s="4">
        <v>6.0047887323943669</v>
      </c>
      <c r="V80" s="4">
        <v>0</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51.052816901408463</v>
      </c>
      <c r="X80" s="4">
        <v>0.16901408450704225</v>
      </c>
      <c r="Y80" s="4">
        <v>0.74647887323943662</v>
      </c>
      <c r="Z80" s="4">
        <v>0</v>
      </c>
      <c r="AA80" s="4">
        <v>25.626619718309868</v>
      </c>
      <c r="AB80" s="4">
        <v>0</v>
      </c>
      <c r="AC80" s="4">
        <v>24.510704225352111</v>
      </c>
      <c r="AD80" s="4">
        <v>0</v>
      </c>
      <c r="AE80" s="4">
        <v>0</v>
      </c>
      <c r="AF80" s="1">
        <v>425361</v>
      </c>
      <c r="AG80" s="1">
        <v>4</v>
      </c>
      <c r="AH80"/>
    </row>
    <row r="81" spans="1:34" x14ac:dyDescent="0.25">
      <c r="A81" t="s">
        <v>226</v>
      </c>
      <c r="B81" t="s">
        <v>98</v>
      </c>
      <c r="C81" t="s">
        <v>322</v>
      </c>
      <c r="D81" t="s">
        <v>260</v>
      </c>
      <c r="E81" s="4">
        <v>110.33802816901408</v>
      </c>
      <c r="F81" s="4">
        <f>Nurse[[#This Row],[Total Nurse Staff Hours]]/Nurse[[#This Row],[MDS Census]]</f>
        <v>3.4695187643604792</v>
      </c>
      <c r="G81" s="4">
        <f>Nurse[[#This Row],[Total Direct Care Staff Hours]]/Nurse[[#This Row],[MDS Census]]</f>
        <v>3.110209343885626</v>
      </c>
      <c r="H81" s="4">
        <f>Nurse[[#This Row],[Total RN Hours (w/ Admin, DON)]]/Nurse[[#This Row],[MDS Census]]</f>
        <v>0.42509828950727607</v>
      </c>
      <c r="I81" s="4">
        <f>Nurse[[#This Row],[RN Hours (excl. Admin, DON)]]/Nurse[[#This Row],[MDS Census]]</f>
        <v>0.23685856522849127</v>
      </c>
      <c r="J81" s="4">
        <f>SUM(Nurse[[#This Row],[RN Hours (excl. Admin, DON)]],Nurse[[#This Row],[RN Admin Hours]],Nurse[[#This Row],[RN DON Hours]],Nurse[[#This Row],[LPN Hours (excl. Admin)]],Nurse[[#This Row],[LPN Admin Hours]],Nurse[[#This Row],[CNA Hours]],Nurse[[#This Row],[NA TR Hours]],Nurse[[#This Row],[Med Aide/Tech Hours]])</f>
        <v>382.81985915492947</v>
      </c>
      <c r="K81" s="4">
        <f>SUM(Nurse[[#This Row],[RN Hours (excl. Admin, DON)]],Nurse[[#This Row],[LPN Hours (excl. Admin)]],Nurse[[#This Row],[CNA Hours]],Nurse[[#This Row],[NA TR Hours]],Nurse[[#This Row],[Med Aide/Tech Hours]])</f>
        <v>343.17436619718302</v>
      </c>
      <c r="L81" s="4">
        <f>SUM(Nurse[[#This Row],[RN Hours (excl. Admin, DON)]],Nurse[[#This Row],[RN Admin Hours]],Nurse[[#This Row],[RN DON Hours]])</f>
        <v>46.904507042253528</v>
      </c>
      <c r="M81" s="4">
        <v>26.134507042253528</v>
      </c>
      <c r="N81" s="4">
        <v>15.474225352112677</v>
      </c>
      <c r="O81" s="4">
        <v>5.295774647887324</v>
      </c>
      <c r="P81" s="4">
        <f>SUM(Nurse[[#This Row],[LPN Hours (excl. Admin)]],Nurse[[#This Row],[LPN Admin Hours]])</f>
        <v>121.42915492957746</v>
      </c>
      <c r="Q81" s="4">
        <v>102.55366197183098</v>
      </c>
      <c r="R81" s="4">
        <v>18.875492957746481</v>
      </c>
      <c r="S81" s="4">
        <f>SUM(Nurse[[#This Row],[CNA Hours]],Nurse[[#This Row],[NA TR Hours]],Nurse[[#This Row],[Med Aide/Tech Hours]])</f>
        <v>214.48619718309854</v>
      </c>
      <c r="T81" s="4">
        <v>210.7708450704225</v>
      </c>
      <c r="U81" s="4">
        <v>3.7153521126760567</v>
      </c>
      <c r="V81" s="4">
        <v>0</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1" s="4">
        <v>0</v>
      </c>
      <c r="Y81" s="4">
        <v>0</v>
      </c>
      <c r="Z81" s="4">
        <v>0</v>
      </c>
      <c r="AA81" s="4">
        <v>0</v>
      </c>
      <c r="AB81" s="4">
        <v>0</v>
      </c>
      <c r="AC81" s="4">
        <v>0</v>
      </c>
      <c r="AD81" s="4">
        <v>0</v>
      </c>
      <c r="AE81" s="4">
        <v>0</v>
      </c>
      <c r="AF81" s="1">
        <v>425175</v>
      </c>
      <c r="AG81" s="1">
        <v>4</v>
      </c>
      <c r="AH81"/>
    </row>
    <row r="82" spans="1:34" x14ac:dyDescent="0.25">
      <c r="A82" t="s">
        <v>226</v>
      </c>
      <c r="B82" t="s">
        <v>38</v>
      </c>
      <c r="C82" t="s">
        <v>329</v>
      </c>
      <c r="D82" t="s">
        <v>239</v>
      </c>
      <c r="E82" s="4">
        <v>110.6304347826087</v>
      </c>
      <c r="F82" s="4">
        <f>Nurse[[#This Row],[Total Nurse Staff Hours]]/Nurse[[#This Row],[MDS Census]]</f>
        <v>3.5863990960896053</v>
      </c>
      <c r="G82" s="4">
        <f>Nurse[[#This Row],[Total Direct Care Staff Hours]]/Nurse[[#This Row],[MDS Census]]</f>
        <v>3.3372902338376891</v>
      </c>
      <c r="H82" s="4">
        <f>Nurse[[#This Row],[Total RN Hours (w/ Admin, DON)]]/Nurse[[#This Row],[MDS Census]]</f>
        <v>0.42080664177638044</v>
      </c>
      <c r="I82" s="4">
        <f>Nurse[[#This Row],[RN Hours (excl. Admin, DON)]]/Nurse[[#This Row],[MDS Census]]</f>
        <v>0.23078993908429943</v>
      </c>
      <c r="J82" s="4">
        <f>SUM(Nurse[[#This Row],[RN Hours (excl. Admin, DON)]],Nurse[[#This Row],[RN Admin Hours]],Nurse[[#This Row],[RN DON Hours]],Nurse[[#This Row],[LPN Hours (excl. Admin)]],Nurse[[#This Row],[LPN Admin Hours]],Nurse[[#This Row],[CNA Hours]],Nurse[[#This Row],[NA TR Hours]],Nurse[[#This Row],[Med Aide/Tech Hours]])</f>
        <v>396.76489130434788</v>
      </c>
      <c r="K82" s="4">
        <f>SUM(Nurse[[#This Row],[RN Hours (excl. Admin, DON)]],Nurse[[#This Row],[LPN Hours (excl. Admin)]],Nurse[[#This Row],[CNA Hours]],Nurse[[#This Row],[NA TR Hours]],Nurse[[#This Row],[Med Aide/Tech Hours]])</f>
        <v>369.20586956521743</v>
      </c>
      <c r="L82" s="4">
        <f>SUM(Nurse[[#This Row],[RN Hours (excl. Admin, DON)]],Nurse[[#This Row],[RN Admin Hours]],Nurse[[#This Row],[RN DON Hours]])</f>
        <v>46.554021739130441</v>
      </c>
      <c r="M82" s="4">
        <v>25.532391304347822</v>
      </c>
      <c r="N82" s="4">
        <v>15.282500000000008</v>
      </c>
      <c r="O82" s="4">
        <v>5.7391304347826084</v>
      </c>
      <c r="P82" s="4">
        <f>SUM(Nurse[[#This Row],[LPN Hours (excl. Admin)]],Nurse[[#This Row],[LPN Admin Hours]])</f>
        <v>115.13021739130437</v>
      </c>
      <c r="Q82" s="4">
        <v>108.59282608695655</v>
      </c>
      <c r="R82" s="4">
        <v>6.5373913043478256</v>
      </c>
      <c r="S82" s="4">
        <f>SUM(Nurse[[#This Row],[CNA Hours]],Nurse[[#This Row],[NA TR Hours]],Nurse[[#This Row],[Med Aide/Tech Hours]])</f>
        <v>235.08065217391302</v>
      </c>
      <c r="T82" s="4">
        <v>232.52934782608693</v>
      </c>
      <c r="U82" s="4">
        <v>2.5513043478260866</v>
      </c>
      <c r="V82" s="4">
        <v>0</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2" s="4">
        <v>0</v>
      </c>
      <c r="Y82" s="4">
        <v>0</v>
      </c>
      <c r="Z82" s="4">
        <v>0</v>
      </c>
      <c r="AA82" s="4">
        <v>0</v>
      </c>
      <c r="AB82" s="4">
        <v>0</v>
      </c>
      <c r="AC82" s="4">
        <v>0</v>
      </c>
      <c r="AD82" s="4">
        <v>0</v>
      </c>
      <c r="AE82" s="4">
        <v>0</v>
      </c>
      <c r="AF82" s="1">
        <v>425084</v>
      </c>
      <c r="AG82" s="1">
        <v>4</v>
      </c>
      <c r="AH82"/>
    </row>
    <row r="83" spans="1:34" x14ac:dyDescent="0.25">
      <c r="A83" t="s">
        <v>226</v>
      </c>
      <c r="B83" t="s">
        <v>137</v>
      </c>
      <c r="C83" t="s">
        <v>303</v>
      </c>
      <c r="D83" t="s">
        <v>246</v>
      </c>
      <c r="E83" s="4">
        <v>73.271739130434781</v>
      </c>
      <c r="F83" s="4">
        <f>Nurse[[#This Row],[Total Nurse Staff Hours]]/Nurse[[#This Row],[MDS Census]]</f>
        <v>4.3167541907728815</v>
      </c>
      <c r="G83" s="4">
        <f>Nurse[[#This Row],[Total Direct Care Staff Hours]]/Nurse[[#This Row],[MDS Census]]</f>
        <v>4.1039460020768423</v>
      </c>
      <c r="H83" s="4">
        <f>Nurse[[#This Row],[Total RN Hours (w/ Admin, DON)]]/Nurse[[#This Row],[MDS Census]]</f>
        <v>0.88963655244029083</v>
      </c>
      <c r="I83" s="4">
        <f>Nurse[[#This Row],[RN Hours (excl. Admin, DON)]]/Nurse[[#This Row],[MDS Census]]</f>
        <v>0.71982346832814126</v>
      </c>
      <c r="J83" s="4">
        <f>SUM(Nurse[[#This Row],[RN Hours (excl. Admin, DON)]],Nurse[[#This Row],[RN Admin Hours]],Nurse[[#This Row],[RN DON Hours]],Nurse[[#This Row],[LPN Hours (excl. Admin)]],Nurse[[#This Row],[LPN Admin Hours]],Nurse[[#This Row],[CNA Hours]],Nurse[[#This Row],[NA TR Hours]],Nurse[[#This Row],[Med Aide/Tech Hours]])</f>
        <v>316.29608695652166</v>
      </c>
      <c r="K83" s="4">
        <f>SUM(Nurse[[#This Row],[RN Hours (excl. Admin, DON)]],Nurse[[#This Row],[LPN Hours (excl. Admin)]],Nurse[[#This Row],[CNA Hours]],Nurse[[#This Row],[NA TR Hours]],Nurse[[#This Row],[Med Aide/Tech Hours]])</f>
        <v>300.70326086956516</v>
      </c>
      <c r="L83" s="4">
        <f>SUM(Nurse[[#This Row],[RN Hours (excl. Admin, DON)]],Nurse[[#This Row],[RN Admin Hours]],Nurse[[#This Row],[RN DON Hours]])</f>
        <v>65.185217391304349</v>
      </c>
      <c r="M83" s="4">
        <v>52.742717391304346</v>
      </c>
      <c r="N83" s="4">
        <v>7.3772826086956522</v>
      </c>
      <c r="O83" s="4">
        <v>5.0652173913043477</v>
      </c>
      <c r="P83" s="4">
        <f>SUM(Nurse[[#This Row],[LPN Hours (excl. Admin)]],Nurse[[#This Row],[LPN Admin Hours]])</f>
        <v>61.218043478260839</v>
      </c>
      <c r="Q83" s="4">
        <v>58.067717391304321</v>
      </c>
      <c r="R83" s="4">
        <v>3.1503260869565217</v>
      </c>
      <c r="S83" s="4">
        <f>SUM(Nurse[[#This Row],[CNA Hours]],Nurse[[#This Row],[NA TR Hours]],Nurse[[#This Row],[Med Aide/Tech Hours]])</f>
        <v>189.89282608695649</v>
      </c>
      <c r="T83" s="4">
        <v>159.86141304347822</v>
      </c>
      <c r="U83" s="4">
        <v>30.031413043478256</v>
      </c>
      <c r="V83" s="4">
        <v>0</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29.596847826086957</v>
      </c>
      <c r="X83" s="4">
        <v>0</v>
      </c>
      <c r="Y83" s="4">
        <v>0</v>
      </c>
      <c r="Z83" s="4">
        <v>0</v>
      </c>
      <c r="AA83" s="4">
        <v>3.5708695652173912</v>
      </c>
      <c r="AB83" s="4">
        <v>0</v>
      </c>
      <c r="AC83" s="4">
        <v>26.025978260869564</v>
      </c>
      <c r="AD83" s="4">
        <v>0</v>
      </c>
      <c r="AE83" s="4">
        <v>0</v>
      </c>
      <c r="AF83" s="1">
        <v>425334</v>
      </c>
      <c r="AG83" s="1">
        <v>4</v>
      </c>
      <c r="AH83"/>
    </row>
    <row r="84" spans="1:34" x14ac:dyDescent="0.25">
      <c r="A84" t="s">
        <v>226</v>
      </c>
      <c r="B84" t="s">
        <v>94</v>
      </c>
      <c r="C84" t="s">
        <v>349</v>
      </c>
      <c r="D84" t="s">
        <v>279</v>
      </c>
      <c r="E84" s="4">
        <v>87.652173913043484</v>
      </c>
      <c r="F84" s="4">
        <f>Nurse[[#This Row],[Total Nurse Staff Hours]]/Nurse[[#This Row],[MDS Census]]</f>
        <v>3.2010925099206355</v>
      </c>
      <c r="G84" s="4">
        <f>Nurse[[#This Row],[Total Direct Care Staff Hours]]/Nurse[[#This Row],[MDS Census]]</f>
        <v>2.8749454365079368</v>
      </c>
      <c r="H84" s="4">
        <f>Nurse[[#This Row],[Total RN Hours (w/ Admin, DON)]]/Nurse[[#This Row],[MDS Census]]</f>
        <v>0.66990203373015866</v>
      </c>
      <c r="I84" s="4">
        <f>Nurse[[#This Row],[RN Hours (excl. Admin, DON)]]/Nurse[[#This Row],[MDS Census]]</f>
        <v>0.40162946428571428</v>
      </c>
      <c r="J84" s="4">
        <f>SUM(Nurse[[#This Row],[RN Hours (excl. Admin, DON)]],Nurse[[#This Row],[RN Admin Hours]],Nurse[[#This Row],[RN DON Hours]],Nurse[[#This Row],[LPN Hours (excl. Admin)]],Nurse[[#This Row],[LPN Admin Hours]],Nurse[[#This Row],[CNA Hours]],Nurse[[#This Row],[NA TR Hours]],Nurse[[#This Row],[Med Aide/Tech Hours]])</f>
        <v>280.58271739130441</v>
      </c>
      <c r="K84" s="4">
        <f>SUM(Nurse[[#This Row],[RN Hours (excl. Admin, DON)]],Nurse[[#This Row],[LPN Hours (excl. Admin)]],Nurse[[#This Row],[CNA Hours]],Nurse[[#This Row],[NA TR Hours]],Nurse[[#This Row],[Med Aide/Tech Hours]])</f>
        <v>251.99521739130438</v>
      </c>
      <c r="L84" s="4">
        <f>SUM(Nurse[[#This Row],[RN Hours (excl. Admin, DON)]],Nurse[[#This Row],[RN Admin Hours]],Nurse[[#This Row],[RN DON Hours]])</f>
        <v>58.718369565217387</v>
      </c>
      <c r="M84" s="4">
        <v>35.203695652173913</v>
      </c>
      <c r="N84" s="4">
        <v>18.471195652173908</v>
      </c>
      <c r="O84" s="4">
        <v>5.0434782608695654</v>
      </c>
      <c r="P84" s="4">
        <f>SUM(Nurse[[#This Row],[LPN Hours (excl. Admin)]],Nurse[[#This Row],[LPN Admin Hours]])</f>
        <v>55.141739130434807</v>
      </c>
      <c r="Q84" s="4">
        <v>50.068913043478283</v>
      </c>
      <c r="R84" s="4">
        <v>5.072826086956522</v>
      </c>
      <c r="S84" s="4">
        <f>SUM(Nurse[[#This Row],[CNA Hours]],Nurse[[#This Row],[NA TR Hours]],Nurse[[#This Row],[Med Aide/Tech Hours]])</f>
        <v>166.72260869565218</v>
      </c>
      <c r="T84" s="4">
        <v>162.79391304347828</v>
      </c>
      <c r="U84" s="4">
        <v>3.9286956521739143</v>
      </c>
      <c r="V84" s="4">
        <v>0</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4" s="4">
        <v>0</v>
      </c>
      <c r="Y84" s="4">
        <v>0</v>
      </c>
      <c r="Z84" s="4">
        <v>0</v>
      </c>
      <c r="AA84" s="4">
        <v>0</v>
      </c>
      <c r="AB84" s="4">
        <v>0</v>
      </c>
      <c r="AC84" s="4">
        <v>0</v>
      </c>
      <c r="AD84" s="4">
        <v>0</v>
      </c>
      <c r="AE84" s="4">
        <v>0</v>
      </c>
      <c r="AF84" s="1">
        <v>425171</v>
      </c>
      <c r="AG84" s="1">
        <v>4</v>
      </c>
      <c r="AH84"/>
    </row>
    <row r="85" spans="1:34" x14ac:dyDescent="0.25">
      <c r="A85" t="s">
        <v>226</v>
      </c>
      <c r="B85" t="s">
        <v>97</v>
      </c>
      <c r="C85" t="s">
        <v>350</v>
      </c>
      <c r="D85" t="s">
        <v>241</v>
      </c>
      <c r="E85" s="4">
        <v>109.29347826086956</v>
      </c>
      <c r="F85" s="4">
        <f>Nurse[[#This Row],[Total Nurse Staff Hours]]/Nurse[[#This Row],[MDS Census]]</f>
        <v>3.340850323222277</v>
      </c>
      <c r="G85" s="4">
        <f>Nurse[[#This Row],[Total Direct Care Staff Hours]]/Nurse[[#This Row],[MDS Census]]</f>
        <v>3.1408751864743909</v>
      </c>
      <c r="H85" s="4">
        <f>Nurse[[#This Row],[Total RN Hours (w/ Admin, DON)]]/Nurse[[#This Row],[MDS Census]]</f>
        <v>0.25857782197911489</v>
      </c>
      <c r="I85" s="4">
        <f>Nurse[[#This Row],[RN Hours (excl. Admin, DON)]]/Nurse[[#This Row],[MDS Census]]</f>
        <v>0.16295375435106912</v>
      </c>
      <c r="J85" s="4">
        <f>SUM(Nurse[[#This Row],[RN Hours (excl. Admin, DON)]],Nurse[[#This Row],[RN Admin Hours]],Nurse[[#This Row],[RN DON Hours]],Nurse[[#This Row],[LPN Hours (excl. Admin)]],Nurse[[#This Row],[LPN Admin Hours]],Nurse[[#This Row],[CNA Hours]],Nurse[[#This Row],[NA TR Hours]],Nurse[[#This Row],[Med Aide/Tech Hours]])</f>
        <v>365.133152173913</v>
      </c>
      <c r="K85" s="4">
        <f>SUM(Nurse[[#This Row],[RN Hours (excl. Admin, DON)]],Nurse[[#This Row],[LPN Hours (excl. Admin)]],Nurse[[#This Row],[CNA Hours]],Nurse[[#This Row],[NA TR Hours]],Nurse[[#This Row],[Med Aide/Tech Hours]])</f>
        <v>343.2771739130435</v>
      </c>
      <c r="L85" s="4">
        <f>SUM(Nurse[[#This Row],[RN Hours (excl. Admin, DON)]],Nurse[[#This Row],[RN Admin Hours]],Nurse[[#This Row],[RN DON Hours]])</f>
        <v>28.260869565217391</v>
      </c>
      <c r="M85" s="4">
        <v>17.809782608695652</v>
      </c>
      <c r="N85" s="4">
        <v>4.7119565217391308</v>
      </c>
      <c r="O85" s="4">
        <v>5.7391304347826084</v>
      </c>
      <c r="P85" s="4">
        <f>SUM(Nurse[[#This Row],[LPN Hours (excl. Admin)]],Nurse[[#This Row],[LPN Admin Hours]])</f>
        <v>109.02173913043478</v>
      </c>
      <c r="Q85" s="4">
        <v>97.616847826086953</v>
      </c>
      <c r="R85" s="4">
        <v>11.404891304347826</v>
      </c>
      <c r="S85" s="4">
        <f>SUM(Nurse[[#This Row],[CNA Hours]],Nurse[[#This Row],[NA TR Hours]],Nurse[[#This Row],[Med Aide/Tech Hours]])</f>
        <v>227.85054347826087</v>
      </c>
      <c r="T85" s="4">
        <v>227.85054347826087</v>
      </c>
      <c r="U85" s="4">
        <v>0</v>
      </c>
      <c r="V85" s="4">
        <v>0</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5" s="4">
        <v>0</v>
      </c>
      <c r="Y85" s="4">
        <v>0</v>
      </c>
      <c r="Z85" s="4">
        <v>0</v>
      </c>
      <c r="AA85" s="4">
        <v>0</v>
      </c>
      <c r="AB85" s="4">
        <v>0</v>
      </c>
      <c r="AC85" s="4">
        <v>0</v>
      </c>
      <c r="AD85" s="4">
        <v>0</v>
      </c>
      <c r="AE85" s="4">
        <v>0</v>
      </c>
      <c r="AF85" s="1">
        <v>425174</v>
      </c>
      <c r="AG85" s="1">
        <v>4</v>
      </c>
      <c r="AH85"/>
    </row>
    <row r="86" spans="1:34" x14ac:dyDescent="0.25">
      <c r="A86" t="s">
        <v>226</v>
      </c>
      <c r="B86" t="s">
        <v>99</v>
      </c>
      <c r="C86" t="s">
        <v>326</v>
      </c>
      <c r="D86" t="s">
        <v>266</v>
      </c>
      <c r="E86" s="4">
        <v>78.108695652173907</v>
      </c>
      <c r="F86" s="4">
        <f>Nurse[[#This Row],[Total Nurse Staff Hours]]/Nurse[[#This Row],[MDS Census]]</f>
        <v>3.8805315892012251</v>
      </c>
      <c r="G86" s="4">
        <f>Nurse[[#This Row],[Total Direct Care Staff Hours]]/Nurse[[#This Row],[MDS Census]]</f>
        <v>3.513741998330087</v>
      </c>
      <c r="H86" s="4">
        <f>Nurse[[#This Row],[Total RN Hours (w/ Admin, DON)]]/Nurse[[#This Row],[MDS Census]]</f>
        <v>0.42833286946841087</v>
      </c>
      <c r="I86" s="4">
        <f>Nurse[[#This Row],[RN Hours (excl. Admin, DON)]]/Nurse[[#This Row],[MDS Census]]</f>
        <v>6.1543278597272481E-2</v>
      </c>
      <c r="J86" s="4">
        <f>SUM(Nurse[[#This Row],[RN Hours (excl. Admin, DON)]],Nurse[[#This Row],[RN Admin Hours]],Nurse[[#This Row],[RN DON Hours]],Nurse[[#This Row],[LPN Hours (excl. Admin)]],Nurse[[#This Row],[LPN Admin Hours]],Nurse[[#This Row],[CNA Hours]],Nurse[[#This Row],[NA TR Hours]],Nurse[[#This Row],[Med Aide/Tech Hours]])</f>
        <v>303.10326086956525</v>
      </c>
      <c r="K86" s="4">
        <f>SUM(Nurse[[#This Row],[RN Hours (excl. Admin, DON)]],Nurse[[#This Row],[LPN Hours (excl. Admin)]],Nurse[[#This Row],[CNA Hours]],Nurse[[#This Row],[NA TR Hours]],Nurse[[#This Row],[Med Aide/Tech Hours]])</f>
        <v>274.45380434782612</v>
      </c>
      <c r="L86" s="4">
        <f>SUM(Nurse[[#This Row],[RN Hours (excl. Admin, DON)]],Nurse[[#This Row],[RN Admin Hours]],Nurse[[#This Row],[RN DON Hours]])</f>
        <v>33.456521739130437</v>
      </c>
      <c r="M86" s="4">
        <v>4.8070652173913047</v>
      </c>
      <c r="N86" s="4">
        <v>23.345108695652176</v>
      </c>
      <c r="O86" s="4">
        <v>5.3043478260869561</v>
      </c>
      <c r="P86" s="4">
        <f>SUM(Nurse[[#This Row],[LPN Hours (excl. Admin)]],Nurse[[#This Row],[LPN Admin Hours]])</f>
        <v>65.559782608695656</v>
      </c>
      <c r="Q86" s="4">
        <v>65.559782608695656</v>
      </c>
      <c r="R86" s="4">
        <v>0</v>
      </c>
      <c r="S86" s="4">
        <f>SUM(Nurse[[#This Row],[CNA Hours]],Nurse[[#This Row],[NA TR Hours]],Nurse[[#This Row],[Med Aide/Tech Hours]])</f>
        <v>204.08695652173913</v>
      </c>
      <c r="T86" s="4">
        <v>171.05978260869566</v>
      </c>
      <c r="U86" s="4">
        <v>33.027173913043477</v>
      </c>
      <c r="V86" s="4">
        <v>0</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6" s="4">
        <v>0</v>
      </c>
      <c r="Y86" s="4">
        <v>0</v>
      </c>
      <c r="Z86" s="4">
        <v>0</v>
      </c>
      <c r="AA86" s="4">
        <v>0</v>
      </c>
      <c r="AB86" s="4">
        <v>0</v>
      </c>
      <c r="AC86" s="4">
        <v>0</v>
      </c>
      <c r="AD86" s="4">
        <v>0</v>
      </c>
      <c r="AE86" s="4">
        <v>0</v>
      </c>
      <c r="AF86" s="1">
        <v>425176</v>
      </c>
      <c r="AG86" s="1">
        <v>4</v>
      </c>
      <c r="AH86"/>
    </row>
    <row r="87" spans="1:34" x14ac:dyDescent="0.25">
      <c r="A87" t="s">
        <v>226</v>
      </c>
      <c r="B87" t="s">
        <v>51</v>
      </c>
      <c r="C87" t="s">
        <v>335</v>
      </c>
      <c r="D87" t="s">
        <v>274</v>
      </c>
      <c r="E87" s="4">
        <v>96.630434782608702</v>
      </c>
      <c r="F87" s="4">
        <f>Nurse[[#This Row],[Total Nurse Staff Hours]]/Nurse[[#This Row],[MDS Census]]</f>
        <v>3.7487817772778405</v>
      </c>
      <c r="G87" s="4">
        <f>Nurse[[#This Row],[Total Direct Care Staff Hours]]/Nurse[[#This Row],[MDS Census]]</f>
        <v>3.5456884139482567</v>
      </c>
      <c r="H87" s="4">
        <f>Nurse[[#This Row],[Total RN Hours (w/ Admin, DON)]]/Nurse[[#This Row],[MDS Census]]</f>
        <v>0.51502924634420677</v>
      </c>
      <c r="I87" s="4">
        <f>Nurse[[#This Row],[RN Hours (excl. Admin, DON)]]/Nurse[[#This Row],[MDS Census]]</f>
        <v>0.32099100112485923</v>
      </c>
      <c r="J87" s="4">
        <f>SUM(Nurse[[#This Row],[RN Hours (excl. Admin, DON)]],Nurse[[#This Row],[RN Admin Hours]],Nurse[[#This Row],[RN DON Hours]],Nurse[[#This Row],[LPN Hours (excl. Admin)]],Nurse[[#This Row],[LPN Admin Hours]],Nurse[[#This Row],[CNA Hours]],Nurse[[#This Row],[NA TR Hours]],Nurse[[#This Row],[Med Aide/Tech Hours]])</f>
        <v>362.2464130434783</v>
      </c>
      <c r="K87" s="4">
        <f>SUM(Nurse[[#This Row],[RN Hours (excl. Admin, DON)]],Nurse[[#This Row],[LPN Hours (excl. Admin)]],Nurse[[#This Row],[CNA Hours]],Nurse[[#This Row],[NA TR Hours]],Nurse[[#This Row],[Med Aide/Tech Hours]])</f>
        <v>342.6214130434783</v>
      </c>
      <c r="L87" s="4">
        <f>SUM(Nurse[[#This Row],[RN Hours (excl. Admin, DON)]],Nurse[[#This Row],[RN Admin Hours]],Nurse[[#This Row],[RN DON Hours]])</f>
        <v>49.767499999999984</v>
      </c>
      <c r="M87" s="4">
        <v>31.017499999999988</v>
      </c>
      <c r="N87" s="4">
        <v>13.445652173913043</v>
      </c>
      <c r="O87" s="4">
        <v>5.3043478260869561</v>
      </c>
      <c r="P87" s="4">
        <f>SUM(Nurse[[#This Row],[LPN Hours (excl. Admin)]],Nurse[[#This Row],[LPN Admin Hours]])</f>
        <v>109.39119565217395</v>
      </c>
      <c r="Q87" s="4">
        <v>108.51619565217395</v>
      </c>
      <c r="R87" s="4">
        <v>0.875</v>
      </c>
      <c r="S87" s="4">
        <f>SUM(Nurse[[#This Row],[CNA Hours]],Nurse[[#This Row],[NA TR Hours]],Nurse[[#This Row],[Med Aide/Tech Hours]])</f>
        <v>203.08771739130435</v>
      </c>
      <c r="T87" s="4">
        <v>203.08771739130435</v>
      </c>
      <c r="U87" s="4">
        <v>0</v>
      </c>
      <c r="V87" s="4">
        <v>0</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3.7118478260869563</v>
      </c>
      <c r="X87" s="4">
        <v>2.152173913043478</v>
      </c>
      <c r="Y87" s="4">
        <v>0</v>
      </c>
      <c r="Z87" s="4">
        <v>0</v>
      </c>
      <c r="AA87" s="4">
        <v>0.7714130434782609</v>
      </c>
      <c r="AB87" s="4">
        <v>0</v>
      </c>
      <c r="AC87" s="4">
        <v>0.78826086956521735</v>
      </c>
      <c r="AD87" s="4">
        <v>0</v>
      </c>
      <c r="AE87" s="4">
        <v>0</v>
      </c>
      <c r="AF87" s="1">
        <v>425105</v>
      </c>
      <c r="AG87" s="1">
        <v>4</v>
      </c>
      <c r="AH87"/>
    </row>
    <row r="88" spans="1:34" x14ac:dyDescent="0.25">
      <c r="A88" t="s">
        <v>226</v>
      </c>
      <c r="B88" t="s">
        <v>56</v>
      </c>
      <c r="C88" t="s">
        <v>338</v>
      </c>
      <c r="D88" t="s">
        <v>266</v>
      </c>
      <c r="E88" s="4">
        <v>107.58695652173913</v>
      </c>
      <c r="F88" s="4">
        <f>Nurse[[#This Row],[Total Nurse Staff Hours]]/Nurse[[#This Row],[MDS Census]]</f>
        <v>4.1278136997373203</v>
      </c>
      <c r="G88" s="4">
        <f>Nurse[[#This Row],[Total Direct Care Staff Hours]]/Nurse[[#This Row],[MDS Census]]</f>
        <v>3.7163315821378058</v>
      </c>
      <c r="H88" s="4">
        <f>Nurse[[#This Row],[Total RN Hours (w/ Admin, DON)]]/Nurse[[#This Row],[MDS Census]]</f>
        <v>0.44916649828248134</v>
      </c>
      <c r="I88" s="4">
        <f>Nurse[[#This Row],[RN Hours (excl. Admin, DON)]]/Nurse[[#This Row],[MDS Census]]</f>
        <v>9.1659931299252387E-2</v>
      </c>
      <c r="J88" s="4">
        <f>SUM(Nurse[[#This Row],[RN Hours (excl. Admin, DON)]],Nurse[[#This Row],[RN Admin Hours]],Nurse[[#This Row],[RN DON Hours]],Nurse[[#This Row],[LPN Hours (excl. Admin)]],Nurse[[#This Row],[LPN Admin Hours]],Nurse[[#This Row],[CNA Hours]],Nurse[[#This Row],[NA TR Hours]],Nurse[[#This Row],[Med Aide/Tech Hours]])</f>
        <v>444.09891304347821</v>
      </c>
      <c r="K88" s="4">
        <f>SUM(Nurse[[#This Row],[RN Hours (excl. Admin, DON)]],Nurse[[#This Row],[LPN Hours (excl. Admin)]],Nurse[[#This Row],[CNA Hours]],Nurse[[#This Row],[NA TR Hours]],Nurse[[#This Row],[Med Aide/Tech Hours]])</f>
        <v>399.82880434782606</v>
      </c>
      <c r="L88" s="4">
        <f>SUM(Nurse[[#This Row],[RN Hours (excl. Admin, DON)]],Nurse[[#This Row],[RN Admin Hours]],Nurse[[#This Row],[RN DON Hours]])</f>
        <v>48.32445652173913</v>
      </c>
      <c r="M88" s="4">
        <v>9.8614130434782616</v>
      </c>
      <c r="N88" s="4">
        <v>32.907608695652172</v>
      </c>
      <c r="O88" s="4">
        <v>5.5554347826086952</v>
      </c>
      <c r="P88" s="4">
        <f>SUM(Nurse[[#This Row],[LPN Hours (excl. Admin)]],Nurse[[#This Row],[LPN Admin Hours]])</f>
        <v>112.48641304347825</v>
      </c>
      <c r="Q88" s="4">
        <v>106.67934782608695</v>
      </c>
      <c r="R88" s="4">
        <v>5.8070652173913047</v>
      </c>
      <c r="S88" s="4">
        <f>SUM(Nurse[[#This Row],[CNA Hours]],Nurse[[#This Row],[NA TR Hours]],Nurse[[#This Row],[Med Aide/Tech Hours]])</f>
        <v>283.28804347826087</v>
      </c>
      <c r="T88" s="4">
        <v>251.16576086956522</v>
      </c>
      <c r="U88" s="4">
        <v>32.122282608695649</v>
      </c>
      <c r="V88" s="4">
        <v>0</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8" s="4">
        <v>0</v>
      </c>
      <c r="Y88" s="4">
        <v>0</v>
      </c>
      <c r="Z88" s="4">
        <v>0</v>
      </c>
      <c r="AA88" s="4">
        <v>0</v>
      </c>
      <c r="AB88" s="4">
        <v>0</v>
      </c>
      <c r="AC88" s="4">
        <v>0</v>
      </c>
      <c r="AD88" s="4">
        <v>0</v>
      </c>
      <c r="AE88" s="4">
        <v>0</v>
      </c>
      <c r="AF88" s="1">
        <v>425111</v>
      </c>
      <c r="AG88" s="1">
        <v>4</v>
      </c>
      <c r="AH88"/>
    </row>
    <row r="89" spans="1:34" x14ac:dyDescent="0.25">
      <c r="A89" t="s">
        <v>226</v>
      </c>
      <c r="B89" t="s">
        <v>55</v>
      </c>
      <c r="C89" t="s">
        <v>337</v>
      </c>
      <c r="D89" t="s">
        <v>270</v>
      </c>
      <c r="E89" s="4">
        <v>125.02173913043478</v>
      </c>
      <c r="F89" s="4">
        <f>Nurse[[#This Row],[Total Nurse Staff Hours]]/Nurse[[#This Row],[MDS Census]]</f>
        <v>3.0567292644757429</v>
      </c>
      <c r="G89" s="4">
        <f>Nurse[[#This Row],[Total Direct Care Staff Hours]]/Nurse[[#This Row],[MDS Census]]</f>
        <v>2.930794644409668</v>
      </c>
      <c r="H89" s="4">
        <f>Nurse[[#This Row],[Total RN Hours (w/ Admin, DON)]]/Nurse[[#This Row],[MDS Census]]</f>
        <v>0.44068422882976871</v>
      </c>
      <c r="I89" s="4">
        <f>Nurse[[#This Row],[RN Hours (excl. Admin, DON)]]/Nurse[[#This Row],[MDS Census]]</f>
        <v>0.33079029733959309</v>
      </c>
      <c r="J89" s="4">
        <f>SUM(Nurse[[#This Row],[RN Hours (excl. Admin, DON)]],Nurse[[#This Row],[RN Admin Hours]],Nurse[[#This Row],[RN DON Hours]],Nurse[[#This Row],[LPN Hours (excl. Admin)]],Nurse[[#This Row],[LPN Admin Hours]],Nurse[[#This Row],[CNA Hours]],Nurse[[#This Row],[NA TR Hours]],Nurse[[#This Row],[Med Aide/Tech Hours]])</f>
        <v>382.15760869565213</v>
      </c>
      <c r="K89" s="4">
        <f>SUM(Nurse[[#This Row],[RN Hours (excl. Admin, DON)]],Nurse[[#This Row],[LPN Hours (excl. Admin)]],Nurse[[#This Row],[CNA Hours]],Nurse[[#This Row],[NA TR Hours]],Nurse[[#This Row],[Med Aide/Tech Hours]])</f>
        <v>366.41304347826087</v>
      </c>
      <c r="L89" s="4">
        <f>SUM(Nurse[[#This Row],[RN Hours (excl. Admin, DON)]],Nurse[[#This Row],[RN Admin Hours]],Nurse[[#This Row],[RN DON Hours]])</f>
        <v>55.095108695652172</v>
      </c>
      <c r="M89" s="4">
        <v>41.355978260869563</v>
      </c>
      <c r="N89" s="4">
        <v>8.4347826086956523</v>
      </c>
      <c r="O89" s="4">
        <v>5.3043478260869561</v>
      </c>
      <c r="P89" s="4">
        <f>SUM(Nurse[[#This Row],[LPN Hours (excl. Admin)]],Nurse[[#This Row],[LPN Admin Hours]])</f>
        <v>89.470108695652186</v>
      </c>
      <c r="Q89" s="4">
        <v>87.464673913043484</v>
      </c>
      <c r="R89" s="4">
        <v>2.0054347826086958</v>
      </c>
      <c r="S89" s="4">
        <f>SUM(Nurse[[#This Row],[CNA Hours]],Nurse[[#This Row],[NA TR Hours]],Nurse[[#This Row],[Med Aide/Tech Hours]])</f>
        <v>237.59239130434784</v>
      </c>
      <c r="T89" s="4">
        <v>227.61956521739131</v>
      </c>
      <c r="U89" s="4">
        <v>9.9728260869565215</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84.801630434782609</v>
      </c>
      <c r="X89" s="4">
        <v>0.91304347826086951</v>
      </c>
      <c r="Y89" s="4">
        <v>0</v>
      </c>
      <c r="Z89" s="4">
        <v>0</v>
      </c>
      <c r="AA89" s="4">
        <v>6.7391304347826084</v>
      </c>
      <c r="AB89" s="4">
        <v>0</v>
      </c>
      <c r="AC89" s="4">
        <v>77.149456521739125</v>
      </c>
      <c r="AD89" s="4">
        <v>0</v>
      </c>
      <c r="AE89" s="4">
        <v>0</v>
      </c>
      <c r="AF89" s="1">
        <v>425110</v>
      </c>
      <c r="AG89" s="1">
        <v>4</v>
      </c>
      <c r="AH89"/>
    </row>
    <row r="90" spans="1:34" x14ac:dyDescent="0.25">
      <c r="A90" t="s">
        <v>226</v>
      </c>
      <c r="B90" t="s">
        <v>12</v>
      </c>
      <c r="C90" t="s">
        <v>322</v>
      </c>
      <c r="D90" t="s">
        <v>260</v>
      </c>
      <c r="E90" s="4">
        <v>88.543478260869563</v>
      </c>
      <c r="F90" s="4">
        <f>Nurse[[#This Row],[Total Nurse Staff Hours]]/Nurse[[#This Row],[MDS Census]]</f>
        <v>3.8684949668548994</v>
      </c>
      <c r="G90" s="4">
        <f>Nurse[[#This Row],[Total Direct Care Staff Hours]]/Nurse[[#This Row],[MDS Census]]</f>
        <v>3.7432420820034387</v>
      </c>
      <c r="H90" s="4">
        <f>Nurse[[#This Row],[Total RN Hours (w/ Admin, DON)]]/Nurse[[#This Row],[MDS Census]]</f>
        <v>0.37800515590473854</v>
      </c>
      <c r="I90" s="4">
        <f>Nurse[[#This Row],[RN Hours (excl. Admin, DON)]]/Nurse[[#This Row],[MDS Census]]</f>
        <v>0.27837834520009824</v>
      </c>
      <c r="J90" s="4">
        <f>SUM(Nurse[[#This Row],[RN Hours (excl. Admin, DON)]],Nurse[[#This Row],[RN Admin Hours]],Nurse[[#This Row],[RN DON Hours]],Nurse[[#This Row],[LPN Hours (excl. Admin)]],Nurse[[#This Row],[LPN Admin Hours]],Nurse[[#This Row],[CNA Hours]],Nurse[[#This Row],[NA TR Hours]],Nurse[[#This Row],[Med Aide/Tech Hours]])</f>
        <v>342.53000000000009</v>
      </c>
      <c r="K90" s="4">
        <f>SUM(Nurse[[#This Row],[RN Hours (excl. Admin, DON)]],Nurse[[#This Row],[LPN Hours (excl. Admin)]],Nurse[[#This Row],[CNA Hours]],Nurse[[#This Row],[NA TR Hours]],Nurse[[#This Row],[Med Aide/Tech Hours]])</f>
        <v>331.43967391304358</v>
      </c>
      <c r="L90" s="4">
        <f>SUM(Nurse[[#This Row],[RN Hours (excl. Admin, DON)]],Nurse[[#This Row],[RN Admin Hours]],Nurse[[#This Row],[RN DON Hours]])</f>
        <v>33.469891304347826</v>
      </c>
      <c r="M90" s="4">
        <v>24.64858695652174</v>
      </c>
      <c r="N90" s="4">
        <v>0</v>
      </c>
      <c r="O90" s="4">
        <v>8.8213043478260857</v>
      </c>
      <c r="P90" s="4">
        <f>SUM(Nurse[[#This Row],[LPN Hours (excl. Admin)]],Nurse[[#This Row],[LPN Admin Hours]])</f>
        <v>111.07369565217392</v>
      </c>
      <c r="Q90" s="4">
        <v>108.80467391304349</v>
      </c>
      <c r="R90" s="4">
        <v>2.2690217391304346</v>
      </c>
      <c r="S90" s="4">
        <f>SUM(Nurse[[#This Row],[CNA Hours]],Nurse[[#This Row],[NA TR Hours]],Nurse[[#This Row],[Med Aide/Tech Hours]])</f>
        <v>197.98641304347834</v>
      </c>
      <c r="T90" s="4">
        <v>197.58423913043487</v>
      </c>
      <c r="U90" s="4">
        <v>0.40217391304347827</v>
      </c>
      <c r="V90" s="4">
        <v>0</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93.591521739130428</v>
      </c>
      <c r="X90" s="4">
        <v>4.163913043478261</v>
      </c>
      <c r="Y90" s="4">
        <v>0</v>
      </c>
      <c r="Z90" s="4">
        <v>0</v>
      </c>
      <c r="AA90" s="4">
        <v>36.133695652173927</v>
      </c>
      <c r="AB90" s="4">
        <v>0</v>
      </c>
      <c r="AC90" s="4">
        <v>53.293913043478248</v>
      </c>
      <c r="AD90" s="4">
        <v>0</v>
      </c>
      <c r="AE90" s="4">
        <v>0</v>
      </c>
      <c r="AF90" s="1">
        <v>425027</v>
      </c>
      <c r="AG90" s="1">
        <v>4</v>
      </c>
      <c r="AH90"/>
    </row>
    <row r="91" spans="1:34" x14ac:dyDescent="0.25">
      <c r="A91" t="s">
        <v>226</v>
      </c>
      <c r="B91" t="s">
        <v>23</v>
      </c>
      <c r="C91" t="s">
        <v>296</v>
      </c>
      <c r="D91" t="s">
        <v>255</v>
      </c>
      <c r="E91" s="4">
        <v>56.184782608695649</v>
      </c>
      <c r="F91" s="4">
        <f>Nurse[[#This Row],[Total Nurse Staff Hours]]/Nurse[[#This Row],[MDS Census]]</f>
        <v>3.2424066550590056</v>
      </c>
      <c r="G91" s="4">
        <f>Nurse[[#This Row],[Total Direct Care Staff Hours]]/Nurse[[#This Row],[MDS Census]]</f>
        <v>3.14490230218611</v>
      </c>
      <c r="H91" s="4">
        <f>Nurse[[#This Row],[Total RN Hours (w/ Admin, DON)]]/Nurse[[#This Row],[MDS Census]]</f>
        <v>0.51523505513639012</v>
      </c>
      <c r="I91" s="4">
        <f>Nurse[[#This Row],[RN Hours (excl. Admin, DON)]]/Nurse[[#This Row],[MDS Census]]</f>
        <v>0.41773070226349396</v>
      </c>
      <c r="J91" s="4">
        <f>SUM(Nurse[[#This Row],[RN Hours (excl. Admin, DON)]],Nurse[[#This Row],[RN Admin Hours]],Nurse[[#This Row],[RN DON Hours]],Nurse[[#This Row],[LPN Hours (excl. Admin)]],Nurse[[#This Row],[LPN Admin Hours]],Nurse[[#This Row],[CNA Hours]],Nurse[[#This Row],[NA TR Hours]],Nurse[[#This Row],[Med Aide/Tech Hours]])</f>
        <v>182.17391304347825</v>
      </c>
      <c r="K91" s="4">
        <f>SUM(Nurse[[#This Row],[RN Hours (excl. Admin, DON)]],Nurse[[#This Row],[LPN Hours (excl. Admin)]],Nurse[[#This Row],[CNA Hours]],Nurse[[#This Row],[NA TR Hours]],Nurse[[#This Row],[Med Aide/Tech Hours]])</f>
        <v>176.69565217391306</v>
      </c>
      <c r="L91" s="4">
        <f>SUM(Nurse[[#This Row],[RN Hours (excl. Admin, DON)]],Nurse[[#This Row],[RN Admin Hours]],Nurse[[#This Row],[RN DON Hours]])</f>
        <v>28.948369565217394</v>
      </c>
      <c r="M91" s="4">
        <v>23.470108695652176</v>
      </c>
      <c r="N91" s="4">
        <v>0</v>
      </c>
      <c r="O91" s="4">
        <v>5.4782608695652177</v>
      </c>
      <c r="P91" s="4">
        <f>SUM(Nurse[[#This Row],[LPN Hours (excl. Admin)]],Nurse[[#This Row],[LPN Admin Hours]])</f>
        <v>53.326086956521742</v>
      </c>
      <c r="Q91" s="4">
        <v>53.326086956521742</v>
      </c>
      <c r="R91" s="4">
        <v>0</v>
      </c>
      <c r="S91" s="4">
        <f>SUM(Nurse[[#This Row],[CNA Hours]],Nurse[[#This Row],[NA TR Hours]],Nurse[[#This Row],[Med Aide/Tech Hours]])</f>
        <v>99.899456521739125</v>
      </c>
      <c r="T91" s="4">
        <v>99.899456521739125</v>
      </c>
      <c r="U91" s="4">
        <v>0</v>
      </c>
      <c r="V91" s="4">
        <v>0</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12.418478260869565</v>
      </c>
      <c r="X91" s="4">
        <v>0</v>
      </c>
      <c r="Y91" s="4">
        <v>0</v>
      </c>
      <c r="Z91" s="4">
        <v>0</v>
      </c>
      <c r="AA91" s="4">
        <v>0</v>
      </c>
      <c r="AB91" s="4">
        <v>0</v>
      </c>
      <c r="AC91" s="4">
        <v>12.418478260869565</v>
      </c>
      <c r="AD91" s="4">
        <v>0</v>
      </c>
      <c r="AE91" s="4">
        <v>0</v>
      </c>
      <c r="AF91" s="1">
        <v>425061</v>
      </c>
      <c r="AG91" s="1">
        <v>4</v>
      </c>
      <c r="AH91"/>
    </row>
    <row r="92" spans="1:34" x14ac:dyDescent="0.25">
      <c r="A92" t="s">
        <v>226</v>
      </c>
      <c r="B92" t="s">
        <v>29</v>
      </c>
      <c r="C92" t="s">
        <v>328</v>
      </c>
      <c r="D92" t="s">
        <v>267</v>
      </c>
      <c r="E92" s="4">
        <v>21.565217391304348</v>
      </c>
      <c r="F92" s="4">
        <f>Nurse[[#This Row],[Total Nurse Staff Hours]]/Nurse[[#This Row],[MDS Census]]</f>
        <v>5.9971522177419354</v>
      </c>
      <c r="G92" s="4">
        <f>Nurse[[#This Row],[Total Direct Care Staff Hours]]/Nurse[[#This Row],[MDS Census]]</f>
        <v>5.0769153225806454</v>
      </c>
      <c r="H92" s="4">
        <f>Nurse[[#This Row],[Total RN Hours (w/ Admin, DON)]]/Nurse[[#This Row],[MDS Census]]</f>
        <v>1.1678679435483872</v>
      </c>
      <c r="I92" s="4">
        <f>Nurse[[#This Row],[RN Hours (excl. Admin, DON)]]/Nurse[[#This Row],[MDS Census]]</f>
        <v>0.7026461693548387</v>
      </c>
      <c r="J92" s="4">
        <f>SUM(Nurse[[#This Row],[RN Hours (excl. Admin, DON)]],Nurse[[#This Row],[RN Admin Hours]],Nurse[[#This Row],[RN DON Hours]],Nurse[[#This Row],[LPN Hours (excl. Admin)]],Nurse[[#This Row],[LPN Admin Hours]],Nurse[[#This Row],[CNA Hours]],Nurse[[#This Row],[NA TR Hours]],Nurse[[#This Row],[Med Aide/Tech Hours]])</f>
        <v>129.32989130434783</v>
      </c>
      <c r="K92" s="4">
        <f>SUM(Nurse[[#This Row],[RN Hours (excl. Admin, DON)]],Nurse[[#This Row],[LPN Hours (excl. Admin)]],Nurse[[#This Row],[CNA Hours]],Nurse[[#This Row],[NA TR Hours]],Nurse[[#This Row],[Med Aide/Tech Hours]])</f>
        <v>109.48478260869565</v>
      </c>
      <c r="L92" s="4">
        <f>SUM(Nurse[[#This Row],[RN Hours (excl. Admin, DON)]],Nurse[[#This Row],[RN Admin Hours]],Nurse[[#This Row],[RN DON Hours]])</f>
        <v>25.185326086956522</v>
      </c>
      <c r="M92" s="4">
        <v>15.152717391304348</v>
      </c>
      <c r="N92" s="4">
        <v>5.1630434782608692</v>
      </c>
      <c r="O92" s="4">
        <v>4.8695652173913047</v>
      </c>
      <c r="P92" s="4">
        <f>SUM(Nurse[[#This Row],[LPN Hours (excl. Admin)]],Nurse[[#This Row],[LPN Admin Hours]])</f>
        <v>52.073369565217391</v>
      </c>
      <c r="Q92" s="4">
        <v>42.260869565217391</v>
      </c>
      <c r="R92" s="4">
        <v>9.8125</v>
      </c>
      <c r="S92" s="4">
        <f>SUM(Nurse[[#This Row],[CNA Hours]],Nurse[[#This Row],[NA TR Hours]],Nurse[[#This Row],[Med Aide/Tech Hours]])</f>
        <v>52.071195652173913</v>
      </c>
      <c r="T92" s="4">
        <v>52.071195652173913</v>
      </c>
      <c r="U92" s="4">
        <v>0</v>
      </c>
      <c r="V92" s="4">
        <v>0</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2" s="4">
        <v>0</v>
      </c>
      <c r="Y92" s="4">
        <v>0</v>
      </c>
      <c r="Z92" s="4">
        <v>0</v>
      </c>
      <c r="AA92" s="4">
        <v>0</v>
      </c>
      <c r="AB92" s="4">
        <v>0</v>
      </c>
      <c r="AC92" s="4">
        <v>0</v>
      </c>
      <c r="AD92" s="4">
        <v>0</v>
      </c>
      <c r="AE92" s="4">
        <v>0</v>
      </c>
      <c r="AF92" s="1">
        <v>425070</v>
      </c>
      <c r="AG92" s="1">
        <v>4</v>
      </c>
      <c r="AH92"/>
    </row>
    <row r="93" spans="1:34" x14ac:dyDescent="0.25">
      <c r="A93" t="s">
        <v>226</v>
      </c>
      <c r="B93" t="s">
        <v>18</v>
      </c>
      <c r="C93" t="s">
        <v>297</v>
      </c>
      <c r="D93" t="s">
        <v>250</v>
      </c>
      <c r="E93" s="4">
        <v>224.86956521739131</v>
      </c>
      <c r="F93" s="4">
        <f>Nurse[[#This Row],[Total Nurse Staff Hours]]/Nurse[[#This Row],[MDS Census]]</f>
        <v>3.3937306651198762</v>
      </c>
      <c r="G93" s="4">
        <f>Nurse[[#This Row],[Total Direct Care Staff Hours]]/Nurse[[#This Row],[MDS Census]]</f>
        <v>3.1992821925754056</v>
      </c>
      <c r="H93" s="4">
        <f>Nurse[[#This Row],[Total RN Hours (w/ Admin, DON)]]/Nurse[[#This Row],[MDS Census]]</f>
        <v>0.64182134570765659</v>
      </c>
      <c r="I93" s="4">
        <f>Nurse[[#This Row],[RN Hours (excl. Admin, DON)]]/Nurse[[#This Row],[MDS Census]]</f>
        <v>0.44737287316318641</v>
      </c>
      <c r="J93" s="4">
        <f>SUM(Nurse[[#This Row],[RN Hours (excl. Admin, DON)]],Nurse[[#This Row],[RN Admin Hours]],Nurse[[#This Row],[RN DON Hours]],Nurse[[#This Row],[LPN Hours (excl. Admin)]],Nurse[[#This Row],[LPN Admin Hours]],Nurse[[#This Row],[CNA Hours]],Nurse[[#This Row],[NA TR Hours]],Nurse[[#This Row],[Med Aide/Tech Hours]])</f>
        <v>763.14673913043475</v>
      </c>
      <c r="K93" s="4">
        <f>SUM(Nurse[[#This Row],[RN Hours (excl. Admin, DON)]],Nurse[[#This Row],[LPN Hours (excl. Admin)]],Nurse[[#This Row],[CNA Hours]],Nurse[[#This Row],[NA TR Hours]],Nurse[[#This Row],[Med Aide/Tech Hours]])</f>
        <v>719.42119565217388</v>
      </c>
      <c r="L93" s="4">
        <f>SUM(Nurse[[#This Row],[RN Hours (excl. Admin, DON)]],Nurse[[#This Row],[RN Admin Hours]],Nurse[[#This Row],[RN DON Hours]])</f>
        <v>144.32608695652175</v>
      </c>
      <c r="M93" s="4">
        <v>100.60054347826087</v>
      </c>
      <c r="N93" s="4">
        <v>38.334239130434781</v>
      </c>
      <c r="O93" s="4">
        <v>5.3913043478260869</v>
      </c>
      <c r="P93" s="4">
        <f>SUM(Nurse[[#This Row],[LPN Hours (excl. Admin)]],Nurse[[#This Row],[LPN Admin Hours]])</f>
        <v>201.10054347826087</v>
      </c>
      <c r="Q93" s="4">
        <v>201.10054347826087</v>
      </c>
      <c r="R93" s="4">
        <v>0</v>
      </c>
      <c r="S93" s="4">
        <f>SUM(Nurse[[#This Row],[CNA Hours]],Nurse[[#This Row],[NA TR Hours]],Nurse[[#This Row],[Med Aide/Tech Hours]])</f>
        <v>417.72010869565219</v>
      </c>
      <c r="T93" s="4">
        <v>387.01358695652175</v>
      </c>
      <c r="U93" s="4">
        <v>30.706521739130434</v>
      </c>
      <c r="V93" s="4">
        <v>0</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3" s="4">
        <v>0</v>
      </c>
      <c r="Y93" s="4">
        <v>0</v>
      </c>
      <c r="Z93" s="4">
        <v>0</v>
      </c>
      <c r="AA93" s="4">
        <v>0</v>
      </c>
      <c r="AB93" s="4">
        <v>0</v>
      </c>
      <c r="AC93" s="4">
        <v>0</v>
      </c>
      <c r="AD93" s="4">
        <v>0</v>
      </c>
      <c r="AE93" s="4">
        <v>0</v>
      </c>
      <c r="AF93" s="1">
        <v>425052</v>
      </c>
      <c r="AG93" s="1">
        <v>4</v>
      </c>
      <c r="AH93"/>
    </row>
    <row r="94" spans="1:34" x14ac:dyDescent="0.25">
      <c r="A94" t="s">
        <v>226</v>
      </c>
      <c r="B94" t="s">
        <v>169</v>
      </c>
      <c r="C94" t="s">
        <v>364</v>
      </c>
      <c r="D94" t="s">
        <v>247</v>
      </c>
      <c r="E94" s="4">
        <v>103.1304347826087</v>
      </c>
      <c r="F94" s="4">
        <f>Nurse[[#This Row],[Total Nurse Staff Hours]]/Nurse[[#This Row],[MDS Census]]</f>
        <v>3.7558305227655988</v>
      </c>
      <c r="G94" s="4">
        <f>Nurse[[#This Row],[Total Direct Care Staff Hours]]/Nurse[[#This Row],[MDS Census]]</f>
        <v>3.5407693929173689</v>
      </c>
      <c r="H94" s="4">
        <f>Nurse[[#This Row],[Total RN Hours (w/ Admin, DON)]]/Nurse[[#This Row],[MDS Census]]</f>
        <v>0.51847069983136584</v>
      </c>
      <c r="I94" s="4">
        <f>Nurse[[#This Row],[RN Hours (excl. Admin, DON)]]/Nurse[[#This Row],[MDS Census]]</f>
        <v>0.30340956998313656</v>
      </c>
      <c r="J94" s="4">
        <f>SUM(Nurse[[#This Row],[RN Hours (excl. Admin, DON)]],Nurse[[#This Row],[RN Admin Hours]],Nurse[[#This Row],[RN DON Hours]],Nurse[[#This Row],[LPN Hours (excl. Admin)]],Nurse[[#This Row],[LPN Admin Hours]],Nurse[[#This Row],[CNA Hours]],Nurse[[#This Row],[NA TR Hours]],Nurse[[#This Row],[Med Aide/Tech Hours]])</f>
        <v>387.34043478260872</v>
      </c>
      <c r="K94" s="4">
        <f>SUM(Nurse[[#This Row],[RN Hours (excl. Admin, DON)]],Nurse[[#This Row],[LPN Hours (excl. Admin)]],Nurse[[#This Row],[CNA Hours]],Nurse[[#This Row],[NA TR Hours]],Nurse[[#This Row],[Med Aide/Tech Hours]])</f>
        <v>365.16108695652173</v>
      </c>
      <c r="L94" s="4">
        <f>SUM(Nurse[[#This Row],[RN Hours (excl. Admin, DON)]],Nurse[[#This Row],[RN Admin Hours]],Nurse[[#This Row],[RN DON Hours]])</f>
        <v>53.470108695652172</v>
      </c>
      <c r="M94" s="4">
        <v>31.290760869565219</v>
      </c>
      <c r="N94" s="4">
        <v>17.135869565217391</v>
      </c>
      <c r="O94" s="4">
        <v>5.0434782608695654</v>
      </c>
      <c r="P94" s="4">
        <f>SUM(Nurse[[#This Row],[LPN Hours (excl. Admin)]],Nurse[[#This Row],[LPN Admin Hours]])</f>
        <v>121.36467391304348</v>
      </c>
      <c r="Q94" s="4">
        <v>121.36467391304348</v>
      </c>
      <c r="R94" s="4">
        <v>0</v>
      </c>
      <c r="S94" s="4">
        <f>SUM(Nurse[[#This Row],[CNA Hours]],Nurse[[#This Row],[NA TR Hours]],Nurse[[#This Row],[Med Aide/Tech Hours]])</f>
        <v>212.50565217391306</v>
      </c>
      <c r="T94" s="4">
        <v>212.42684782608697</v>
      </c>
      <c r="U94" s="4">
        <v>7.880434782608696E-2</v>
      </c>
      <c r="V94" s="4">
        <v>0</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15.141304347826086</v>
      </c>
      <c r="X94" s="4">
        <v>1.513586956521739</v>
      </c>
      <c r="Y94" s="4">
        <v>0</v>
      </c>
      <c r="Z94" s="4">
        <v>0</v>
      </c>
      <c r="AA94" s="4">
        <v>9.0489130434782616</v>
      </c>
      <c r="AB94" s="4">
        <v>0</v>
      </c>
      <c r="AC94" s="4">
        <v>4.5788043478260869</v>
      </c>
      <c r="AD94" s="4">
        <v>0</v>
      </c>
      <c r="AE94" s="4">
        <v>0</v>
      </c>
      <c r="AF94" s="1">
        <v>425397</v>
      </c>
      <c r="AG94" s="1">
        <v>4</v>
      </c>
      <c r="AH94"/>
    </row>
    <row r="95" spans="1:34" x14ac:dyDescent="0.25">
      <c r="A95" t="s">
        <v>226</v>
      </c>
      <c r="B95" t="s">
        <v>155</v>
      </c>
      <c r="C95" t="s">
        <v>293</v>
      </c>
      <c r="D95" t="s">
        <v>270</v>
      </c>
      <c r="E95" s="4">
        <v>63.086956521739133</v>
      </c>
      <c r="F95" s="4">
        <f>Nurse[[#This Row],[Total Nurse Staff Hours]]/Nurse[[#This Row],[MDS Census]]</f>
        <v>5.2855254996554093</v>
      </c>
      <c r="G95" s="4">
        <f>Nurse[[#This Row],[Total Direct Care Staff Hours]]/Nurse[[#This Row],[MDS Census]]</f>
        <v>4.9684596829772572</v>
      </c>
      <c r="H95" s="4">
        <f>Nurse[[#This Row],[Total RN Hours (w/ Admin, DON)]]/Nurse[[#This Row],[MDS Census]]</f>
        <v>1.1923242591316332</v>
      </c>
      <c r="I95" s="4">
        <f>Nurse[[#This Row],[RN Hours (excl. Admin, DON)]]/Nurse[[#This Row],[MDS Census]]</f>
        <v>0.87525844245348039</v>
      </c>
      <c r="J95" s="4">
        <f>SUM(Nurse[[#This Row],[RN Hours (excl. Admin, DON)]],Nurse[[#This Row],[RN Admin Hours]],Nurse[[#This Row],[RN DON Hours]],Nurse[[#This Row],[LPN Hours (excl. Admin)]],Nurse[[#This Row],[LPN Admin Hours]],Nurse[[#This Row],[CNA Hours]],Nurse[[#This Row],[NA TR Hours]],Nurse[[#This Row],[Med Aide/Tech Hours]])</f>
        <v>333.44771739130431</v>
      </c>
      <c r="K95" s="4">
        <f>SUM(Nurse[[#This Row],[RN Hours (excl. Admin, DON)]],Nurse[[#This Row],[LPN Hours (excl. Admin)]],Nurse[[#This Row],[CNA Hours]],Nurse[[#This Row],[NA TR Hours]],Nurse[[#This Row],[Med Aide/Tech Hours]])</f>
        <v>313.44499999999999</v>
      </c>
      <c r="L95" s="4">
        <f>SUM(Nurse[[#This Row],[RN Hours (excl. Admin, DON)]],Nurse[[#This Row],[RN Admin Hours]],Nurse[[#This Row],[RN DON Hours]])</f>
        <v>75.220108695652172</v>
      </c>
      <c r="M95" s="4">
        <v>55.217391304347828</v>
      </c>
      <c r="N95" s="4">
        <v>14.698369565217391</v>
      </c>
      <c r="O95" s="4">
        <v>5.3043478260869561</v>
      </c>
      <c r="P95" s="4">
        <f>SUM(Nurse[[#This Row],[LPN Hours (excl. Admin)]],Nurse[[#This Row],[LPN Admin Hours]])</f>
        <v>100.14369565217393</v>
      </c>
      <c r="Q95" s="4">
        <v>100.14369565217393</v>
      </c>
      <c r="R95" s="4">
        <v>0</v>
      </c>
      <c r="S95" s="4">
        <f>SUM(Nurse[[#This Row],[CNA Hours]],Nurse[[#This Row],[NA TR Hours]],Nurse[[#This Row],[Med Aide/Tech Hours]])</f>
        <v>158.08391304347825</v>
      </c>
      <c r="T95" s="4">
        <v>156.11108695652172</v>
      </c>
      <c r="U95" s="4">
        <v>1.9728260869565217</v>
      </c>
      <c r="V95" s="4">
        <v>0</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40.700760869565215</v>
      </c>
      <c r="X95" s="4">
        <v>0.28260869565217389</v>
      </c>
      <c r="Y95" s="4">
        <v>0</v>
      </c>
      <c r="Z95" s="4">
        <v>0</v>
      </c>
      <c r="AA95" s="4">
        <v>13.505434782608695</v>
      </c>
      <c r="AB95" s="4">
        <v>0</v>
      </c>
      <c r="AC95" s="4">
        <v>26.912717391304344</v>
      </c>
      <c r="AD95" s="4">
        <v>0</v>
      </c>
      <c r="AE95" s="4">
        <v>0</v>
      </c>
      <c r="AF95" s="1">
        <v>425381</v>
      </c>
      <c r="AG95" s="1">
        <v>4</v>
      </c>
      <c r="AH95"/>
    </row>
    <row r="96" spans="1:34" x14ac:dyDescent="0.25">
      <c r="A96" t="s">
        <v>226</v>
      </c>
      <c r="B96" t="s">
        <v>30</v>
      </c>
      <c r="C96" t="s">
        <v>292</v>
      </c>
      <c r="D96" t="s">
        <v>246</v>
      </c>
      <c r="E96" s="4">
        <v>118.5</v>
      </c>
      <c r="F96" s="4">
        <f>Nurse[[#This Row],[Total Nurse Staff Hours]]/Nurse[[#This Row],[MDS Census]]</f>
        <v>3.3841928086589617</v>
      </c>
      <c r="G96" s="4">
        <f>Nurse[[#This Row],[Total Direct Care Staff Hours]]/Nurse[[#This Row],[MDS Census]]</f>
        <v>3.2401596037424323</v>
      </c>
      <c r="H96" s="4">
        <f>Nurse[[#This Row],[Total RN Hours (w/ Admin, DON)]]/Nurse[[#This Row],[MDS Census]]</f>
        <v>0.64483305815446701</v>
      </c>
      <c r="I96" s="4">
        <f>Nurse[[#This Row],[RN Hours (excl. Admin, DON)]]/Nurse[[#This Row],[MDS Census]]</f>
        <v>0.50079985323793796</v>
      </c>
      <c r="J96" s="4">
        <f>SUM(Nurse[[#This Row],[RN Hours (excl. Admin, DON)]],Nurse[[#This Row],[RN Admin Hours]],Nurse[[#This Row],[RN DON Hours]],Nurse[[#This Row],[LPN Hours (excl. Admin)]],Nurse[[#This Row],[LPN Admin Hours]],Nurse[[#This Row],[CNA Hours]],Nurse[[#This Row],[NA TR Hours]],Nurse[[#This Row],[Med Aide/Tech Hours]])</f>
        <v>401.02684782608696</v>
      </c>
      <c r="K96" s="4">
        <f>SUM(Nurse[[#This Row],[RN Hours (excl. Admin, DON)]],Nurse[[#This Row],[LPN Hours (excl. Admin)]],Nurse[[#This Row],[CNA Hours]],Nurse[[#This Row],[NA TR Hours]],Nurse[[#This Row],[Med Aide/Tech Hours]])</f>
        <v>383.95891304347822</v>
      </c>
      <c r="L96" s="4">
        <f>SUM(Nurse[[#This Row],[RN Hours (excl. Admin, DON)]],Nurse[[#This Row],[RN Admin Hours]],Nurse[[#This Row],[RN DON Hours]])</f>
        <v>76.412717391304341</v>
      </c>
      <c r="M96" s="4">
        <v>59.344782608695645</v>
      </c>
      <c r="N96" s="4">
        <v>12.372282608695652</v>
      </c>
      <c r="O96" s="4">
        <v>4.6956521739130439</v>
      </c>
      <c r="P96" s="4">
        <f>SUM(Nurse[[#This Row],[LPN Hours (excl. Admin)]],Nurse[[#This Row],[LPN Admin Hours]])</f>
        <v>81.548913043478265</v>
      </c>
      <c r="Q96" s="4">
        <v>81.548913043478265</v>
      </c>
      <c r="R96" s="4">
        <v>0</v>
      </c>
      <c r="S96" s="4">
        <f>SUM(Nurse[[#This Row],[CNA Hours]],Nurse[[#This Row],[NA TR Hours]],Nurse[[#This Row],[Med Aide/Tech Hours]])</f>
        <v>243.06521739130434</v>
      </c>
      <c r="T96" s="4">
        <v>208.8016304347826</v>
      </c>
      <c r="U96" s="4">
        <v>34.263586956521742</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6" s="4">
        <v>0</v>
      </c>
      <c r="Y96" s="4">
        <v>0</v>
      </c>
      <c r="Z96" s="4">
        <v>0</v>
      </c>
      <c r="AA96" s="4">
        <v>0</v>
      </c>
      <c r="AB96" s="4">
        <v>0</v>
      </c>
      <c r="AC96" s="4">
        <v>0</v>
      </c>
      <c r="AD96" s="4">
        <v>0</v>
      </c>
      <c r="AE96" s="4">
        <v>0</v>
      </c>
      <c r="AF96" s="1">
        <v>425071</v>
      </c>
      <c r="AG96" s="1">
        <v>4</v>
      </c>
      <c r="AH96"/>
    </row>
    <row r="97" spans="1:34" x14ac:dyDescent="0.25">
      <c r="A97" t="s">
        <v>226</v>
      </c>
      <c r="B97" t="s">
        <v>132</v>
      </c>
      <c r="C97" t="s">
        <v>306</v>
      </c>
      <c r="D97" t="s">
        <v>267</v>
      </c>
      <c r="E97" s="4">
        <v>124.43478260869566</v>
      </c>
      <c r="F97" s="4">
        <f>Nurse[[#This Row],[Total Nurse Staff Hours]]/Nurse[[#This Row],[MDS Census]]</f>
        <v>4.179192872117401</v>
      </c>
      <c r="G97" s="4">
        <f>Nurse[[#This Row],[Total Direct Care Staff Hours]]/Nurse[[#This Row],[MDS Census]]</f>
        <v>3.9988993710691823</v>
      </c>
      <c r="H97" s="4">
        <f>Nurse[[#This Row],[Total RN Hours (w/ Admin, DON)]]/Nurse[[#This Row],[MDS Census]]</f>
        <v>0.74130852550663873</v>
      </c>
      <c r="I97" s="4">
        <f>Nurse[[#This Row],[RN Hours (excl. Admin, DON)]]/Nurse[[#This Row],[MDS Census]]</f>
        <v>0.56101502445842066</v>
      </c>
      <c r="J97" s="4">
        <f>SUM(Nurse[[#This Row],[RN Hours (excl. Admin, DON)]],Nurse[[#This Row],[RN Admin Hours]],Nurse[[#This Row],[RN DON Hours]],Nurse[[#This Row],[LPN Hours (excl. Admin)]],Nurse[[#This Row],[LPN Admin Hours]],Nurse[[#This Row],[CNA Hours]],Nurse[[#This Row],[NA TR Hours]],Nurse[[#This Row],[Med Aide/Tech Hours]])</f>
        <v>520.03695652173917</v>
      </c>
      <c r="K97" s="4">
        <f>SUM(Nurse[[#This Row],[RN Hours (excl. Admin, DON)]],Nurse[[#This Row],[LPN Hours (excl. Admin)]],Nurse[[#This Row],[CNA Hours]],Nurse[[#This Row],[NA TR Hours]],Nurse[[#This Row],[Med Aide/Tech Hours]])</f>
        <v>497.60217391304349</v>
      </c>
      <c r="L97" s="4">
        <f>SUM(Nurse[[#This Row],[RN Hours (excl. Admin, DON)]],Nurse[[#This Row],[RN Admin Hours]],Nurse[[#This Row],[RN DON Hours]])</f>
        <v>92.244565217391312</v>
      </c>
      <c r="M97" s="4">
        <v>69.809782608695656</v>
      </c>
      <c r="N97" s="4">
        <v>16.695652173913043</v>
      </c>
      <c r="O97" s="4">
        <v>5.7391304347826084</v>
      </c>
      <c r="P97" s="4">
        <f>SUM(Nurse[[#This Row],[LPN Hours (excl. Admin)]],Nurse[[#This Row],[LPN Admin Hours]])</f>
        <v>146.04619565217391</v>
      </c>
      <c r="Q97" s="4">
        <v>146.04619565217391</v>
      </c>
      <c r="R97" s="4">
        <v>0</v>
      </c>
      <c r="S97" s="4">
        <f>SUM(Nurse[[#This Row],[CNA Hours]],Nurse[[#This Row],[NA TR Hours]],Nurse[[#This Row],[Med Aide/Tech Hours]])</f>
        <v>281.74619565217392</v>
      </c>
      <c r="T97" s="4">
        <v>270.96630434782611</v>
      </c>
      <c r="U97" s="4">
        <v>10.779891304347826</v>
      </c>
      <c r="V97" s="4">
        <v>0</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7" s="4">
        <v>0</v>
      </c>
      <c r="Y97" s="4">
        <v>0</v>
      </c>
      <c r="Z97" s="4">
        <v>0</v>
      </c>
      <c r="AA97" s="4">
        <v>0</v>
      </c>
      <c r="AB97" s="4">
        <v>0</v>
      </c>
      <c r="AC97" s="4">
        <v>0</v>
      </c>
      <c r="AD97" s="4">
        <v>0</v>
      </c>
      <c r="AE97" s="4">
        <v>0</v>
      </c>
      <c r="AF97" s="1">
        <v>425324</v>
      </c>
      <c r="AG97" s="1">
        <v>4</v>
      </c>
      <c r="AH97"/>
    </row>
    <row r="98" spans="1:34" x14ac:dyDescent="0.25">
      <c r="A98" t="s">
        <v>226</v>
      </c>
      <c r="B98" t="s">
        <v>130</v>
      </c>
      <c r="C98" t="s">
        <v>318</v>
      </c>
      <c r="D98" t="s">
        <v>256</v>
      </c>
      <c r="E98" s="4">
        <v>106.1195652173913</v>
      </c>
      <c r="F98" s="4">
        <f>Nurse[[#This Row],[Total Nurse Staff Hours]]/Nurse[[#This Row],[MDS Census]]</f>
        <v>4.9849974393116865</v>
      </c>
      <c r="G98" s="4">
        <f>Nurse[[#This Row],[Total Direct Care Staff Hours]]/Nurse[[#This Row],[MDS Census]]</f>
        <v>4.8190648366280859</v>
      </c>
      <c r="H98" s="4">
        <f>Nurse[[#This Row],[Total RN Hours (w/ Admin, DON)]]/Nurse[[#This Row],[MDS Census]]</f>
        <v>0.81370992522790131</v>
      </c>
      <c r="I98" s="4">
        <f>Nurse[[#This Row],[RN Hours (excl. Admin, DON)]]/Nurse[[#This Row],[MDS Census]]</f>
        <v>0.64777732254429987</v>
      </c>
      <c r="J98" s="4">
        <f>SUM(Nurse[[#This Row],[RN Hours (excl. Admin, DON)]],Nurse[[#This Row],[RN Admin Hours]],Nurse[[#This Row],[RN DON Hours]],Nurse[[#This Row],[LPN Hours (excl. Admin)]],Nurse[[#This Row],[LPN Admin Hours]],Nurse[[#This Row],[CNA Hours]],Nurse[[#This Row],[NA TR Hours]],Nurse[[#This Row],[Med Aide/Tech Hours]])</f>
        <v>529.00576086956517</v>
      </c>
      <c r="K98" s="4">
        <f>SUM(Nurse[[#This Row],[RN Hours (excl. Admin, DON)]],Nurse[[#This Row],[LPN Hours (excl. Admin)]],Nurse[[#This Row],[CNA Hours]],Nurse[[#This Row],[NA TR Hours]],Nurse[[#This Row],[Med Aide/Tech Hours]])</f>
        <v>511.39706521739129</v>
      </c>
      <c r="L98" s="4">
        <f>SUM(Nurse[[#This Row],[RN Hours (excl. Admin, DON)]],Nurse[[#This Row],[RN Admin Hours]],Nurse[[#This Row],[RN DON Hours]])</f>
        <v>86.350543478260875</v>
      </c>
      <c r="M98" s="4">
        <v>68.741847826086953</v>
      </c>
      <c r="N98" s="4">
        <v>12.217391304347826</v>
      </c>
      <c r="O98" s="4">
        <v>5.3913043478260869</v>
      </c>
      <c r="P98" s="4">
        <f>SUM(Nurse[[#This Row],[LPN Hours (excl. Admin)]],Nurse[[#This Row],[LPN Admin Hours]])</f>
        <v>130.38891304347825</v>
      </c>
      <c r="Q98" s="4">
        <v>130.38891304347825</v>
      </c>
      <c r="R98" s="4">
        <v>0</v>
      </c>
      <c r="S98" s="4">
        <f>SUM(Nurse[[#This Row],[CNA Hours]],Nurse[[#This Row],[NA TR Hours]],Nurse[[#This Row],[Med Aide/Tech Hours]])</f>
        <v>312.26630434782606</v>
      </c>
      <c r="T98" s="4">
        <v>236.19021739130434</v>
      </c>
      <c r="U98" s="4">
        <v>76.076086956521735</v>
      </c>
      <c r="V98" s="4">
        <v>0</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8" s="4">
        <v>0</v>
      </c>
      <c r="Y98" s="4">
        <v>0</v>
      </c>
      <c r="Z98" s="4">
        <v>0</v>
      </c>
      <c r="AA98" s="4">
        <v>0</v>
      </c>
      <c r="AB98" s="4">
        <v>0</v>
      </c>
      <c r="AC98" s="4">
        <v>0</v>
      </c>
      <c r="AD98" s="4">
        <v>0</v>
      </c>
      <c r="AE98" s="4">
        <v>0</v>
      </c>
      <c r="AF98" s="1">
        <v>425322</v>
      </c>
      <c r="AG98" s="1">
        <v>4</v>
      </c>
      <c r="AH98"/>
    </row>
    <row r="99" spans="1:34" x14ac:dyDescent="0.25">
      <c r="A99" t="s">
        <v>226</v>
      </c>
      <c r="B99" t="s">
        <v>25</v>
      </c>
      <c r="C99" t="s">
        <v>294</v>
      </c>
      <c r="D99" t="s">
        <v>249</v>
      </c>
      <c r="E99" s="4">
        <v>126</v>
      </c>
      <c r="F99" s="4">
        <f>Nurse[[#This Row],[Total Nurse Staff Hours]]/Nurse[[#This Row],[MDS Census]]</f>
        <v>3.1756219806763286</v>
      </c>
      <c r="G99" s="4">
        <f>Nurse[[#This Row],[Total Direct Care Staff Hours]]/Nurse[[#This Row],[MDS Census]]</f>
        <v>3.0431168046928914</v>
      </c>
      <c r="H99" s="4">
        <f>Nurse[[#This Row],[Total RN Hours (w/ Admin, DON)]]/Nurse[[#This Row],[MDS Census]]</f>
        <v>0.60529848171152512</v>
      </c>
      <c r="I99" s="4">
        <f>Nurse[[#This Row],[RN Hours (excl. Admin, DON)]]/Nurse[[#This Row],[MDS Census]]</f>
        <v>0.47279330572808836</v>
      </c>
      <c r="J99" s="4">
        <f>SUM(Nurse[[#This Row],[RN Hours (excl. Admin, DON)]],Nurse[[#This Row],[RN Admin Hours]],Nurse[[#This Row],[RN DON Hours]],Nurse[[#This Row],[LPN Hours (excl. Admin)]],Nurse[[#This Row],[LPN Admin Hours]],Nurse[[#This Row],[CNA Hours]],Nurse[[#This Row],[NA TR Hours]],Nurse[[#This Row],[Med Aide/Tech Hours]])</f>
        <v>400.12836956521738</v>
      </c>
      <c r="K99" s="4">
        <f>SUM(Nurse[[#This Row],[RN Hours (excl. Admin, DON)]],Nurse[[#This Row],[LPN Hours (excl. Admin)]],Nurse[[#This Row],[CNA Hours]],Nurse[[#This Row],[NA TR Hours]],Nurse[[#This Row],[Med Aide/Tech Hours]])</f>
        <v>383.43271739130432</v>
      </c>
      <c r="L99" s="4">
        <f>SUM(Nurse[[#This Row],[RN Hours (excl. Admin, DON)]],Nurse[[#This Row],[RN Admin Hours]],Nurse[[#This Row],[RN DON Hours]])</f>
        <v>76.267608695652171</v>
      </c>
      <c r="M99" s="4">
        <v>59.571956521739132</v>
      </c>
      <c r="N99" s="4">
        <v>11.565217391304348</v>
      </c>
      <c r="O99" s="4">
        <v>5.1304347826086953</v>
      </c>
      <c r="P99" s="4">
        <f>SUM(Nurse[[#This Row],[LPN Hours (excl. Admin)]],Nurse[[#This Row],[LPN Admin Hours]])</f>
        <v>86.178913043478246</v>
      </c>
      <c r="Q99" s="4">
        <v>86.178913043478246</v>
      </c>
      <c r="R99" s="4">
        <v>0</v>
      </c>
      <c r="S99" s="4">
        <f>SUM(Nurse[[#This Row],[CNA Hours]],Nurse[[#This Row],[NA TR Hours]],Nurse[[#This Row],[Med Aide/Tech Hours]])</f>
        <v>237.68184782608697</v>
      </c>
      <c r="T99" s="4">
        <v>202.45510869565217</v>
      </c>
      <c r="U99" s="4">
        <v>35.226739130434787</v>
      </c>
      <c r="V99" s="4">
        <v>0</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9" s="4">
        <v>0</v>
      </c>
      <c r="Y99" s="4">
        <v>0</v>
      </c>
      <c r="Z99" s="4">
        <v>0</v>
      </c>
      <c r="AA99" s="4">
        <v>0</v>
      </c>
      <c r="AB99" s="4">
        <v>0</v>
      </c>
      <c r="AC99" s="4">
        <v>0</v>
      </c>
      <c r="AD99" s="4">
        <v>0</v>
      </c>
      <c r="AE99" s="4">
        <v>0</v>
      </c>
      <c r="AF99" s="1">
        <v>425063</v>
      </c>
      <c r="AG99" s="1">
        <v>4</v>
      </c>
      <c r="AH99"/>
    </row>
    <row r="100" spans="1:34" x14ac:dyDescent="0.25">
      <c r="A100" t="s">
        <v>226</v>
      </c>
      <c r="B100" t="s">
        <v>20</v>
      </c>
      <c r="C100" t="s">
        <v>303</v>
      </c>
      <c r="D100" t="s">
        <v>246</v>
      </c>
      <c r="E100" s="4">
        <v>130.56521739130434</v>
      </c>
      <c r="F100" s="4">
        <f>Nurse[[#This Row],[Total Nurse Staff Hours]]/Nurse[[#This Row],[MDS Census]]</f>
        <v>3.2743956043956048</v>
      </c>
      <c r="G100" s="4">
        <f>Nurse[[#This Row],[Total Direct Care Staff Hours]]/Nurse[[#This Row],[MDS Census]]</f>
        <v>3.0999242424242421</v>
      </c>
      <c r="H100" s="4">
        <f>Nurse[[#This Row],[Total RN Hours (w/ Admin, DON)]]/Nurse[[#This Row],[MDS Census]]</f>
        <v>0.74493672993672999</v>
      </c>
      <c r="I100" s="4">
        <f>Nurse[[#This Row],[RN Hours (excl. Admin, DON)]]/Nurse[[#This Row],[MDS Census]]</f>
        <v>0.57046536796536795</v>
      </c>
      <c r="J100" s="4">
        <f>SUM(Nurse[[#This Row],[RN Hours (excl. Admin, DON)]],Nurse[[#This Row],[RN Admin Hours]],Nurse[[#This Row],[RN DON Hours]],Nurse[[#This Row],[LPN Hours (excl. Admin)]],Nurse[[#This Row],[LPN Admin Hours]],Nurse[[#This Row],[CNA Hours]],Nurse[[#This Row],[NA TR Hours]],Nurse[[#This Row],[Med Aide/Tech Hours]])</f>
        <v>427.5221739130435</v>
      </c>
      <c r="K100" s="4">
        <f>SUM(Nurse[[#This Row],[RN Hours (excl. Admin, DON)]],Nurse[[#This Row],[LPN Hours (excl. Admin)]],Nurse[[#This Row],[CNA Hours]],Nurse[[#This Row],[NA TR Hours]],Nurse[[#This Row],[Med Aide/Tech Hours]])</f>
        <v>404.74228260869563</v>
      </c>
      <c r="L100" s="4">
        <f>SUM(Nurse[[#This Row],[RN Hours (excl. Admin, DON)]],Nurse[[#This Row],[RN Admin Hours]],Nurse[[#This Row],[RN DON Hours]])</f>
        <v>97.262826086956522</v>
      </c>
      <c r="M100" s="4">
        <v>74.482934782608694</v>
      </c>
      <c r="N100" s="4">
        <v>17.649456521739129</v>
      </c>
      <c r="O100" s="4">
        <v>5.1304347826086953</v>
      </c>
      <c r="P100" s="4">
        <f>SUM(Nurse[[#This Row],[LPN Hours (excl. Admin)]],Nurse[[#This Row],[LPN Admin Hours]])</f>
        <v>57.690217391304351</v>
      </c>
      <c r="Q100" s="4">
        <v>57.690217391304351</v>
      </c>
      <c r="R100" s="4">
        <v>0</v>
      </c>
      <c r="S100" s="4">
        <f>SUM(Nurse[[#This Row],[CNA Hours]],Nurse[[#This Row],[NA TR Hours]],Nurse[[#This Row],[Med Aide/Tech Hours]])</f>
        <v>272.56913043478261</v>
      </c>
      <c r="T100" s="4">
        <v>269.09358695652173</v>
      </c>
      <c r="U100" s="4">
        <v>3.4755434782608696</v>
      </c>
      <c r="V100" s="4">
        <v>0</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0" s="4">
        <v>0</v>
      </c>
      <c r="Y100" s="4">
        <v>0</v>
      </c>
      <c r="Z100" s="4">
        <v>0</v>
      </c>
      <c r="AA100" s="4">
        <v>0</v>
      </c>
      <c r="AB100" s="4">
        <v>0</v>
      </c>
      <c r="AC100" s="4">
        <v>0</v>
      </c>
      <c r="AD100" s="4">
        <v>0</v>
      </c>
      <c r="AE100" s="4">
        <v>0</v>
      </c>
      <c r="AF100" s="1">
        <v>425054</v>
      </c>
      <c r="AG100" s="1">
        <v>4</v>
      </c>
      <c r="AH100"/>
    </row>
    <row r="101" spans="1:34" x14ac:dyDescent="0.25">
      <c r="A101" t="s">
        <v>226</v>
      </c>
      <c r="B101" t="s">
        <v>136</v>
      </c>
      <c r="C101" t="s">
        <v>335</v>
      </c>
      <c r="D101" t="s">
        <v>274</v>
      </c>
      <c r="E101" s="4">
        <v>143.94565217391303</v>
      </c>
      <c r="F101" s="4">
        <f>Nurse[[#This Row],[Total Nurse Staff Hours]]/Nurse[[#This Row],[MDS Census]]</f>
        <v>3.780493845805331</v>
      </c>
      <c r="G101" s="4">
        <f>Nurse[[#This Row],[Total Direct Care Staff Hours]]/Nurse[[#This Row],[MDS Census]]</f>
        <v>3.6699448765385485</v>
      </c>
      <c r="H101" s="4">
        <f>Nurse[[#This Row],[Total RN Hours (w/ Admin, DON)]]/Nurse[[#This Row],[MDS Census]]</f>
        <v>0.35919882201917996</v>
      </c>
      <c r="I101" s="4">
        <f>Nurse[[#This Row],[RN Hours (excl. Admin, DON)]]/Nurse[[#This Row],[MDS Census]]</f>
        <v>0.29061541946688818</v>
      </c>
      <c r="J101" s="4">
        <f>SUM(Nurse[[#This Row],[RN Hours (excl. Admin, DON)]],Nurse[[#This Row],[RN Admin Hours]],Nurse[[#This Row],[RN DON Hours]],Nurse[[#This Row],[LPN Hours (excl. Admin)]],Nurse[[#This Row],[LPN Admin Hours]],Nurse[[#This Row],[CNA Hours]],Nurse[[#This Row],[NA TR Hours]],Nurse[[#This Row],[Med Aide/Tech Hours]])</f>
        <v>544.18565217391301</v>
      </c>
      <c r="K101" s="4">
        <f>SUM(Nurse[[#This Row],[RN Hours (excl. Admin, DON)]],Nurse[[#This Row],[LPN Hours (excl. Admin)]],Nurse[[#This Row],[CNA Hours]],Nurse[[#This Row],[NA TR Hours]],Nurse[[#This Row],[Med Aide/Tech Hours]])</f>
        <v>528.27260869565214</v>
      </c>
      <c r="L101" s="4">
        <f>SUM(Nurse[[#This Row],[RN Hours (excl. Admin, DON)]],Nurse[[#This Row],[RN Admin Hours]],Nurse[[#This Row],[RN DON Hours]])</f>
        <v>51.705108695652171</v>
      </c>
      <c r="M101" s="4">
        <v>41.832826086956523</v>
      </c>
      <c r="N101" s="4">
        <v>6.2201086956521738</v>
      </c>
      <c r="O101" s="4">
        <v>3.652173913043478</v>
      </c>
      <c r="P101" s="4">
        <f>SUM(Nurse[[#This Row],[LPN Hours (excl. Admin)]],Nurse[[#This Row],[LPN Admin Hours]])</f>
        <v>164.92880434782609</v>
      </c>
      <c r="Q101" s="4">
        <v>158.88804347826087</v>
      </c>
      <c r="R101" s="4">
        <v>6.0407608695652177</v>
      </c>
      <c r="S101" s="4">
        <f>SUM(Nurse[[#This Row],[CNA Hours]],Nurse[[#This Row],[NA TR Hours]],Nurse[[#This Row],[Med Aide/Tech Hours]])</f>
        <v>327.55173913043478</v>
      </c>
      <c r="T101" s="4">
        <v>327.55173913043478</v>
      </c>
      <c r="U101" s="4">
        <v>0</v>
      </c>
      <c r="V101" s="4">
        <v>0</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0.52119565217391306</v>
      </c>
      <c r="X101" s="4">
        <v>0</v>
      </c>
      <c r="Y101" s="4">
        <v>0</v>
      </c>
      <c r="Z101" s="4">
        <v>0</v>
      </c>
      <c r="AA101" s="4">
        <v>0.52119565217391306</v>
      </c>
      <c r="AB101" s="4">
        <v>0</v>
      </c>
      <c r="AC101" s="4">
        <v>0</v>
      </c>
      <c r="AD101" s="4">
        <v>0</v>
      </c>
      <c r="AE101" s="4">
        <v>0</v>
      </c>
      <c r="AF101" s="1">
        <v>425333</v>
      </c>
      <c r="AG101" s="1">
        <v>4</v>
      </c>
      <c r="AH101"/>
    </row>
    <row r="102" spans="1:34" x14ac:dyDescent="0.25">
      <c r="A102" t="s">
        <v>226</v>
      </c>
      <c r="B102" t="s">
        <v>142</v>
      </c>
      <c r="C102" t="s">
        <v>286</v>
      </c>
      <c r="D102" t="s">
        <v>256</v>
      </c>
      <c r="E102" s="4">
        <v>141.88043478260869</v>
      </c>
      <c r="F102" s="4">
        <f>Nurse[[#This Row],[Total Nurse Staff Hours]]/Nurse[[#This Row],[MDS Census]]</f>
        <v>4.0937500957634265</v>
      </c>
      <c r="G102" s="4">
        <f>Nurse[[#This Row],[Total Direct Care Staff Hours]]/Nurse[[#This Row],[MDS Census]]</f>
        <v>3.8792783268214208</v>
      </c>
      <c r="H102" s="4">
        <f>Nurse[[#This Row],[Total RN Hours (w/ Admin, DON)]]/Nurse[[#This Row],[MDS Census]]</f>
        <v>0.77034015168926695</v>
      </c>
      <c r="I102" s="4">
        <f>Nurse[[#This Row],[RN Hours (excl. Admin, DON)]]/Nurse[[#This Row],[MDS Census]]</f>
        <v>0.59202865241706892</v>
      </c>
      <c r="J102" s="4">
        <f>SUM(Nurse[[#This Row],[RN Hours (excl. Admin, DON)]],Nurse[[#This Row],[RN Admin Hours]],Nurse[[#This Row],[RN DON Hours]],Nurse[[#This Row],[LPN Hours (excl. Admin)]],Nurse[[#This Row],[LPN Admin Hours]],Nurse[[#This Row],[CNA Hours]],Nurse[[#This Row],[NA TR Hours]],Nurse[[#This Row],[Med Aide/Tech Hours]])</f>
        <v>580.82304347826096</v>
      </c>
      <c r="K102" s="4">
        <f>SUM(Nurse[[#This Row],[RN Hours (excl. Admin, DON)]],Nurse[[#This Row],[LPN Hours (excl. Admin)]],Nurse[[#This Row],[CNA Hours]],Nurse[[#This Row],[NA TR Hours]],Nurse[[#This Row],[Med Aide/Tech Hours]])</f>
        <v>550.39369565217396</v>
      </c>
      <c r="L102" s="4">
        <f>SUM(Nurse[[#This Row],[RN Hours (excl. Admin, DON)]],Nurse[[#This Row],[RN Admin Hours]],Nurse[[#This Row],[RN DON Hours]])</f>
        <v>109.29619565217392</v>
      </c>
      <c r="M102" s="4">
        <v>83.997282608695656</v>
      </c>
      <c r="N102" s="4">
        <v>19.559782608695652</v>
      </c>
      <c r="O102" s="4">
        <v>5.7391304347826084</v>
      </c>
      <c r="P102" s="4">
        <f>SUM(Nurse[[#This Row],[LPN Hours (excl. Admin)]],Nurse[[#This Row],[LPN Admin Hours]])</f>
        <v>112.45760869565217</v>
      </c>
      <c r="Q102" s="4">
        <v>107.32717391304347</v>
      </c>
      <c r="R102" s="4">
        <v>5.1304347826086953</v>
      </c>
      <c r="S102" s="4">
        <f>SUM(Nurse[[#This Row],[CNA Hours]],Nurse[[#This Row],[NA TR Hours]],Nurse[[#This Row],[Med Aide/Tech Hours]])</f>
        <v>359.06923913043482</v>
      </c>
      <c r="T102" s="4">
        <v>307.42217391304354</v>
      </c>
      <c r="U102" s="4">
        <v>51.647065217391301</v>
      </c>
      <c r="V102" s="4">
        <v>0</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2" s="4">
        <v>0</v>
      </c>
      <c r="Y102" s="4">
        <v>0</v>
      </c>
      <c r="Z102" s="4">
        <v>0</v>
      </c>
      <c r="AA102" s="4">
        <v>0</v>
      </c>
      <c r="AB102" s="4">
        <v>0</v>
      </c>
      <c r="AC102" s="4">
        <v>0</v>
      </c>
      <c r="AD102" s="4">
        <v>0</v>
      </c>
      <c r="AE102" s="4">
        <v>0</v>
      </c>
      <c r="AF102" s="1">
        <v>425359</v>
      </c>
      <c r="AG102" s="1">
        <v>4</v>
      </c>
      <c r="AH102"/>
    </row>
    <row r="103" spans="1:34" x14ac:dyDescent="0.25">
      <c r="A103" t="s">
        <v>226</v>
      </c>
      <c r="B103" t="s">
        <v>128</v>
      </c>
      <c r="C103" t="s">
        <v>354</v>
      </c>
      <c r="D103" t="s">
        <v>259</v>
      </c>
      <c r="E103" s="4">
        <v>151.40217391304347</v>
      </c>
      <c r="F103" s="4">
        <f>Nurse[[#This Row],[Total Nurse Staff Hours]]/Nurse[[#This Row],[MDS Census]]</f>
        <v>3.7778519635293275</v>
      </c>
      <c r="G103" s="4">
        <f>Nurse[[#This Row],[Total Direct Care Staff Hours]]/Nurse[[#This Row],[MDS Census]]</f>
        <v>3.5361081197501618</v>
      </c>
      <c r="H103" s="4">
        <f>Nurse[[#This Row],[Total RN Hours (w/ Admin, DON)]]/Nurse[[#This Row],[MDS Census]]</f>
        <v>0.38416253858855631</v>
      </c>
      <c r="I103" s="4">
        <f>Nurse[[#This Row],[RN Hours (excl. Admin, DON)]]/Nurse[[#This Row],[MDS Census]]</f>
        <v>0.17589202383516406</v>
      </c>
      <c r="J103" s="4">
        <f>SUM(Nurse[[#This Row],[RN Hours (excl. Admin, DON)]],Nurse[[#This Row],[RN Admin Hours]],Nurse[[#This Row],[RN DON Hours]],Nurse[[#This Row],[LPN Hours (excl. Admin)]],Nurse[[#This Row],[LPN Admin Hours]],Nurse[[#This Row],[CNA Hours]],Nurse[[#This Row],[NA TR Hours]],Nurse[[#This Row],[Med Aide/Tech Hours]])</f>
        <v>571.97500000000002</v>
      </c>
      <c r="K103" s="4">
        <f>SUM(Nurse[[#This Row],[RN Hours (excl. Admin, DON)]],Nurse[[#This Row],[LPN Hours (excl. Admin)]],Nurse[[#This Row],[CNA Hours]],Nurse[[#This Row],[NA TR Hours]],Nurse[[#This Row],[Med Aide/Tech Hours]])</f>
        <v>535.37445652173915</v>
      </c>
      <c r="L103" s="4">
        <f>SUM(Nurse[[#This Row],[RN Hours (excl. Admin, DON)]],Nurse[[#This Row],[RN Admin Hours]],Nurse[[#This Row],[RN DON Hours]])</f>
        <v>58.163043478260875</v>
      </c>
      <c r="M103" s="4">
        <v>26.630434782608695</v>
      </c>
      <c r="N103" s="4">
        <v>26.054347826086957</v>
      </c>
      <c r="O103" s="4">
        <v>5.4782608695652177</v>
      </c>
      <c r="P103" s="4">
        <f>SUM(Nurse[[#This Row],[LPN Hours (excl. Admin)]],Nurse[[#This Row],[LPN Admin Hours]])</f>
        <v>175.30032608695652</v>
      </c>
      <c r="Q103" s="4">
        <v>170.23239130434783</v>
      </c>
      <c r="R103" s="4">
        <v>5.0679347826086953</v>
      </c>
      <c r="S103" s="4">
        <f>SUM(Nurse[[#This Row],[CNA Hours]],Nurse[[#This Row],[NA TR Hours]],Nurse[[#This Row],[Med Aide/Tech Hours]])</f>
        <v>338.5116304347826</v>
      </c>
      <c r="T103" s="4">
        <v>328.78065217391304</v>
      </c>
      <c r="U103" s="4">
        <v>9.7309782608695645</v>
      </c>
      <c r="V103" s="4">
        <v>0</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64.682065217391298</v>
      </c>
      <c r="X103" s="4">
        <v>1.2907608695652173</v>
      </c>
      <c r="Y103" s="4">
        <v>0</v>
      </c>
      <c r="Z103" s="4">
        <v>0</v>
      </c>
      <c r="AA103" s="4">
        <v>34.559782608695649</v>
      </c>
      <c r="AB103" s="4">
        <v>0</v>
      </c>
      <c r="AC103" s="4">
        <v>28.831521739130434</v>
      </c>
      <c r="AD103" s="4">
        <v>0</v>
      </c>
      <c r="AE103" s="4">
        <v>0</v>
      </c>
      <c r="AF103" s="1">
        <v>425320</v>
      </c>
      <c r="AG103" s="1">
        <v>4</v>
      </c>
      <c r="AH103"/>
    </row>
    <row r="104" spans="1:34" x14ac:dyDescent="0.25">
      <c r="A104" t="s">
        <v>226</v>
      </c>
      <c r="B104" t="s">
        <v>141</v>
      </c>
      <c r="C104" t="s">
        <v>304</v>
      </c>
      <c r="D104" t="s">
        <v>248</v>
      </c>
      <c r="E104" s="4">
        <v>97.554347826086953</v>
      </c>
      <c r="F104" s="4">
        <f>Nurse[[#This Row],[Total Nurse Staff Hours]]/Nurse[[#This Row],[MDS Census]]</f>
        <v>4.9748133704735382</v>
      </c>
      <c r="G104" s="4">
        <f>Nurse[[#This Row],[Total Direct Care Staff Hours]]/Nurse[[#This Row],[MDS Census]]</f>
        <v>4.6962339832869082</v>
      </c>
      <c r="H104" s="4">
        <f>Nurse[[#This Row],[Total RN Hours (w/ Admin, DON)]]/Nurse[[#This Row],[MDS Census]]</f>
        <v>0.57682451253481892</v>
      </c>
      <c r="I104" s="4">
        <f>Nurse[[#This Row],[RN Hours (excl. Admin, DON)]]/Nurse[[#This Row],[MDS Census]]</f>
        <v>0.34877437325905297</v>
      </c>
      <c r="J104" s="4">
        <f>SUM(Nurse[[#This Row],[RN Hours (excl. Admin, DON)]],Nurse[[#This Row],[RN Admin Hours]],Nurse[[#This Row],[RN DON Hours]],Nurse[[#This Row],[LPN Hours (excl. Admin)]],Nurse[[#This Row],[LPN Admin Hours]],Nurse[[#This Row],[CNA Hours]],Nurse[[#This Row],[NA TR Hours]],Nurse[[#This Row],[Med Aide/Tech Hours]])</f>
        <v>485.31467391304352</v>
      </c>
      <c r="K104" s="4">
        <f>SUM(Nurse[[#This Row],[RN Hours (excl. Admin, DON)]],Nurse[[#This Row],[LPN Hours (excl. Admin)]],Nurse[[#This Row],[CNA Hours]],Nurse[[#This Row],[NA TR Hours]],Nurse[[#This Row],[Med Aide/Tech Hours]])</f>
        <v>458.1380434782609</v>
      </c>
      <c r="L104" s="4">
        <f>SUM(Nurse[[#This Row],[RN Hours (excl. Admin, DON)]],Nurse[[#This Row],[RN Admin Hours]],Nurse[[#This Row],[RN DON Hours]])</f>
        <v>56.271739130434781</v>
      </c>
      <c r="M104" s="4">
        <v>34.024456521739133</v>
      </c>
      <c r="N104" s="4">
        <v>17.203804347826086</v>
      </c>
      <c r="O104" s="4">
        <v>5.0434782608695654</v>
      </c>
      <c r="P104" s="4">
        <f>SUM(Nurse[[#This Row],[LPN Hours (excl. Admin)]],Nurse[[#This Row],[LPN Admin Hours]])</f>
        <v>135.13989130434783</v>
      </c>
      <c r="Q104" s="4">
        <v>130.21054347826086</v>
      </c>
      <c r="R104" s="4">
        <v>4.9293478260869561</v>
      </c>
      <c r="S104" s="4">
        <f>SUM(Nurse[[#This Row],[CNA Hours]],Nurse[[#This Row],[NA TR Hours]],Nurse[[#This Row],[Med Aide/Tech Hours]])</f>
        <v>293.90304347826088</v>
      </c>
      <c r="T104" s="4">
        <v>266.65304347826088</v>
      </c>
      <c r="U104" s="4">
        <v>27.25</v>
      </c>
      <c r="V104" s="4">
        <v>0</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28.930434782608685</v>
      </c>
      <c r="X104" s="4">
        <v>0</v>
      </c>
      <c r="Y104" s="4">
        <v>0</v>
      </c>
      <c r="Z104" s="4">
        <v>0</v>
      </c>
      <c r="AA104" s="4">
        <v>28.930434782608685</v>
      </c>
      <c r="AB104" s="4">
        <v>0</v>
      </c>
      <c r="AC104" s="4">
        <v>0</v>
      </c>
      <c r="AD104" s="4">
        <v>0</v>
      </c>
      <c r="AE104" s="4">
        <v>0</v>
      </c>
      <c r="AF104" s="1">
        <v>425352</v>
      </c>
      <c r="AG104" s="1">
        <v>4</v>
      </c>
      <c r="AH104"/>
    </row>
    <row r="105" spans="1:34" x14ac:dyDescent="0.25">
      <c r="A105" t="s">
        <v>226</v>
      </c>
      <c r="B105" t="s">
        <v>54</v>
      </c>
      <c r="C105" t="s">
        <v>336</v>
      </c>
      <c r="D105" t="s">
        <v>237</v>
      </c>
      <c r="E105" s="4">
        <v>125.64130434782609</v>
      </c>
      <c r="F105" s="4">
        <f>Nurse[[#This Row],[Total Nurse Staff Hours]]/Nurse[[#This Row],[MDS Census]]</f>
        <v>3.3629362401591831</v>
      </c>
      <c r="G105" s="4">
        <f>Nurse[[#This Row],[Total Direct Care Staff Hours]]/Nurse[[#This Row],[MDS Census]]</f>
        <v>3.2013305649277624</v>
      </c>
      <c r="H105" s="4">
        <f>Nurse[[#This Row],[Total RN Hours (w/ Admin, DON)]]/Nurse[[#This Row],[MDS Census]]</f>
        <v>0.49147850160048451</v>
      </c>
      <c r="I105" s="4">
        <f>Nurse[[#This Row],[RN Hours (excl. Admin, DON)]]/Nurse[[#This Row],[MDS Census]]</f>
        <v>0.32987282636906307</v>
      </c>
      <c r="J105" s="4">
        <f>SUM(Nurse[[#This Row],[RN Hours (excl. Admin, DON)]],Nurse[[#This Row],[RN Admin Hours]],Nurse[[#This Row],[RN DON Hours]],Nurse[[#This Row],[LPN Hours (excl. Admin)]],Nurse[[#This Row],[LPN Admin Hours]],Nurse[[#This Row],[CNA Hours]],Nurse[[#This Row],[NA TR Hours]],Nurse[[#This Row],[Med Aide/Tech Hours]])</f>
        <v>422.5236956521739</v>
      </c>
      <c r="K105" s="4">
        <f>SUM(Nurse[[#This Row],[RN Hours (excl. Admin, DON)]],Nurse[[#This Row],[LPN Hours (excl. Admin)]],Nurse[[#This Row],[CNA Hours]],Nurse[[#This Row],[NA TR Hours]],Nurse[[#This Row],[Med Aide/Tech Hours]])</f>
        <v>402.21934782608702</v>
      </c>
      <c r="L105" s="4">
        <f>SUM(Nurse[[#This Row],[RN Hours (excl. Admin, DON)]],Nurse[[#This Row],[RN Admin Hours]],Nurse[[#This Row],[RN DON Hours]])</f>
        <v>61.750000000000007</v>
      </c>
      <c r="M105" s="4">
        <v>41.445652173913047</v>
      </c>
      <c r="N105" s="4">
        <v>15.217391304347826</v>
      </c>
      <c r="O105" s="4">
        <v>5.0869565217391308</v>
      </c>
      <c r="P105" s="4">
        <f>SUM(Nurse[[#This Row],[LPN Hours (excl. Admin)]],Nurse[[#This Row],[LPN Admin Hours]])</f>
        <v>94.181304347826085</v>
      </c>
      <c r="Q105" s="4">
        <v>94.181304347826085</v>
      </c>
      <c r="R105" s="4">
        <v>0</v>
      </c>
      <c r="S105" s="4">
        <f>SUM(Nurse[[#This Row],[CNA Hours]],Nurse[[#This Row],[NA TR Hours]],Nurse[[#This Row],[Med Aide/Tech Hours]])</f>
        <v>266.59239130434781</v>
      </c>
      <c r="T105" s="4">
        <v>247.91032608695653</v>
      </c>
      <c r="U105" s="4">
        <v>18.682065217391305</v>
      </c>
      <c r="V105" s="4">
        <v>0</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5" s="4">
        <v>0</v>
      </c>
      <c r="Y105" s="4">
        <v>0</v>
      </c>
      <c r="Z105" s="4">
        <v>0</v>
      </c>
      <c r="AA105" s="4">
        <v>0</v>
      </c>
      <c r="AB105" s="4">
        <v>0</v>
      </c>
      <c r="AC105" s="4">
        <v>0</v>
      </c>
      <c r="AD105" s="4">
        <v>0</v>
      </c>
      <c r="AE105" s="4">
        <v>0</v>
      </c>
      <c r="AF105" s="1">
        <v>425109</v>
      </c>
      <c r="AG105" s="1">
        <v>4</v>
      </c>
      <c r="AH105"/>
    </row>
    <row r="106" spans="1:34" x14ac:dyDescent="0.25">
      <c r="A106" t="s">
        <v>226</v>
      </c>
      <c r="B106" t="s">
        <v>84</v>
      </c>
      <c r="C106" t="s">
        <v>301</v>
      </c>
      <c r="D106" t="s">
        <v>252</v>
      </c>
      <c r="E106" s="4">
        <v>77.408450704225359</v>
      </c>
      <c r="F106" s="4">
        <f>Nurse[[#This Row],[Total Nurse Staff Hours]]/Nurse[[#This Row],[MDS Census]]</f>
        <v>3.6426000727802048</v>
      </c>
      <c r="G106" s="4">
        <f>Nurse[[#This Row],[Total Direct Care Staff Hours]]/Nurse[[#This Row],[MDS Census]]</f>
        <v>3.2337245269286767</v>
      </c>
      <c r="H106" s="4">
        <f>Nurse[[#This Row],[Total RN Hours (w/ Admin, DON)]]/Nurse[[#This Row],[MDS Census]]</f>
        <v>0.75782205240174683</v>
      </c>
      <c r="I106" s="4">
        <f>Nurse[[#This Row],[RN Hours (excl. Admin, DON)]]/Nurse[[#This Row],[MDS Census]]</f>
        <v>0.53080422125181959</v>
      </c>
      <c r="J106" s="4">
        <f>SUM(Nurse[[#This Row],[RN Hours (excl. Admin, DON)]],Nurse[[#This Row],[RN Admin Hours]],Nurse[[#This Row],[RN DON Hours]],Nurse[[#This Row],[LPN Hours (excl. Admin)]],Nurse[[#This Row],[LPN Admin Hours]],Nurse[[#This Row],[CNA Hours]],Nurse[[#This Row],[NA TR Hours]],Nurse[[#This Row],[Med Aide/Tech Hours]])</f>
        <v>281.96802816901419</v>
      </c>
      <c r="K106" s="4">
        <f>SUM(Nurse[[#This Row],[RN Hours (excl. Admin, DON)]],Nurse[[#This Row],[LPN Hours (excl. Admin)]],Nurse[[#This Row],[CNA Hours]],Nurse[[#This Row],[NA TR Hours]],Nurse[[#This Row],[Med Aide/Tech Hours]])</f>
        <v>250.31760563380294</v>
      </c>
      <c r="L106" s="4">
        <f>SUM(Nurse[[#This Row],[RN Hours (excl. Admin, DON)]],Nurse[[#This Row],[RN Admin Hours]],Nurse[[#This Row],[RN DON Hours]])</f>
        <v>58.661830985915508</v>
      </c>
      <c r="M106" s="4">
        <v>41.088732394366211</v>
      </c>
      <c r="N106" s="4">
        <v>11.939295774647888</v>
      </c>
      <c r="O106" s="4">
        <v>5.6338028169014081</v>
      </c>
      <c r="P106" s="4">
        <f>SUM(Nurse[[#This Row],[LPN Hours (excl. Admin)]],Nurse[[#This Row],[LPN Admin Hours]])</f>
        <v>55.439436619718322</v>
      </c>
      <c r="Q106" s="4">
        <v>41.362112676056348</v>
      </c>
      <c r="R106" s="4">
        <v>14.077323943661975</v>
      </c>
      <c r="S106" s="4">
        <f>SUM(Nurse[[#This Row],[CNA Hours]],Nurse[[#This Row],[NA TR Hours]],Nurse[[#This Row],[Med Aide/Tech Hours]])</f>
        <v>167.86676056338038</v>
      </c>
      <c r="T106" s="4">
        <v>161.83830985915503</v>
      </c>
      <c r="U106" s="4">
        <v>6.0284507042253521</v>
      </c>
      <c r="V106" s="4">
        <v>0</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0.56338028169014087</v>
      </c>
      <c r="X106" s="4">
        <v>0</v>
      </c>
      <c r="Y106" s="4">
        <v>0.56338028169014087</v>
      </c>
      <c r="Z106" s="4">
        <v>0</v>
      </c>
      <c r="AA106" s="4">
        <v>0</v>
      </c>
      <c r="AB106" s="4">
        <v>0</v>
      </c>
      <c r="AC106" s="4">
        <v>0</v>
      </c>
      <c r="AD106" s="4">
        <v>0</v>
      </c>
      <c r="AE106" s="4">
        <v>0</v>
      </c>
      <c r="AF106" s="1">
        <v>425156</v>
      </c>
      <c r="AG106" s="1">
        <v>4</v>
      </c>
      <c r="AH106"/>
    </row>
    <row r="107" spans="1:34" x14ac:dyDescent="0.25">
      <c r="A107" t="s">
        <v>226</v>
      </c>
      <c r="B107" t="s">
        <v>26</v>
      </c>
      <c r="C107" t="s">
        <v>326</v>
      </c>
      <c r="D107" t="s">
        <v>266</v>
      </c>
      <c r="E107" s="4">
        <v>60.097826086956523</v>
      </c>
      <c r="F107" s="4">
        <f>Nurse[[#This Row],[Total Nurse Staff Hours]]/Nurse[[#This Row],[MDS Census]]</f>
        <v>3.8043950081389042</v>
      </c>
      <c r="G107" s="4">
        <f>Nurse[[#This Row],[Total Direct Care Staff Hours]]/Nurse[[#This Row],[MDS Census]]</f>
        <v>3.4383704105624888</v>
      </c>
      <c r="H107" s="4">
        <f>Nurse[[#This Row],[Total RN Hours (w/ Admin, DON)]]/Nurse[[#This Row],[MDS Census]]</f>
        <v>0.5099023331524688</v>
      </c>
      <c r="I107" s="4">
        <f>Nurse[[#This Row],[RN Hours (excl. Admin, DON)]]/Nurse[[#This Row],[MDS Census]]</f>
        <v>0.1610146500271297</v>
      </c>
      <c r="J107" s="4">
        <f>SUM(Nurse[[#This Row],[RN Hours (excl. Admin, DON)]],Nurse[[#This Row],[RN Admin Hours]],Nurse[[#This Row],[RN DON Hours]],Nurse[[#This Row],[LPN Hours (excl. Admin)]],Nurse[[#This Row],[LPN Admin Hours]],Nurse[[#This Row],[CNA Hours]],Nurse[[#This Row],[NA TR Hours]],Nurse[[#This Row],[Med Aide/Tech Hours]])</f>
        <v>228.6358695652174</v>
      </c>
      <c r="K107" s="4">
        <f>SUM(Nurse[[#This Row],[RN Hours (excl. Admin, DON)]],Nurse[[#This Row],[LPN Hours (excl. Admin)]],Nurse[[#This Row],[CNA Hours]],Nurse[[#This Row],[NA TR Hours]],Nurse[[#This Row],[Med Aide/Tech Hours]])</f>
        <v>206.63858695652175</v>
      </c>
      <c r="L107" s="4">
        <f>SUM(Nurse[[#This Row],[RN Hours (excl. Admin, DON)]],Nurse[[#This Row],[RN Admin Hours]],Nurse[[#This Row],[RN DON Hours]])</f>
        <v>30.644021739130437</v>
      </c>
      <c r="M107" s="4">
        <v>9.6766304347826093</v>
      </c>
      <c r="N107" s="4">
        <v>15.489130434782609</v>
      </c>
      <c r="O107" s="4">
        <v>5.4782608695652177</v>
      </c>
      <c r="P107" s="4">
        <f>SUM(Nurse[[#This Row],[LPN Hours (excl. Admin)]],Nurse[[#This Row],[LPN Admin Hours]])</f>
        <v>55.247282608695656</v>
      </c>
      <c r="Q107" s="4">
        <v>54.217391304347828</v>
      </c>
      <c r="R107" s="4">
        <v>1.0298913043478262</v>
      </c>
      <c r="S107" s="4">
        <f>SUM(Nurse[[#This Row],[CNA Hours]],Nurse[[#This Row],[NA TR Hours]],Nurse[[#This Row],[Med Aide/Tech Hours]])</f>
        <v>142.74456521739131</v>
      </c>
      <c r="T107" s="4">
        <v>111.54076086956522</v>
      </c>
      <c r="U107" s="4">
        <v>31.203804347826086</v>
      </c>
      <c r="V107" s="4">
        <v>0</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7" s="4">
        <v>0</v>
      </c>
      <c r="Y107" s="4">
        <v>0</v>
      </c>
      <c r="Z107" s="4">
        <v>0</v>
      </c>
      <c r="AA107" s="4">
        <v>0</v>
      </c>
      <c r="AB107" s="4">
        <v>0</v>
      </c>
      <c r="AC107" s="4">
        <v>0</v>
      </c>
      <c r="AD107" s="4">
        <v>0</v>
      </c>
      <c r="AE107" s="4">
        <v>0</v>
      </c>
      <c r="AF107" s="1">
        <v>425064</v>
      </c>
      <c r="AG107" s="1">
        <v>4</v>
      </c>
      <c r="AH107"/>
    </row>
    <row r="108" spans="1:34" x14ac:dyDescent="0.25">
      <c r="A108" t="s">
        <v>226</v>
      </c>
      <c r="B108" t="s">
        <v>153</v>
      </c>
      <c r="C108" t="s">
        <v>335</v>
      </c>
      <c r="D108" t="s">
        <v>274</v>
      </c>
      <c r="E108" s="4">
        <v>76.739130434782609</v>
      </c>
      <c r="F108" s="4">
        <f>Nurse[[#This Row],[Total Nurse Staff Hours]]/Nurse[[#This Row],[MDS Census]]</f>
        <v>3.8569433427762041</v>
      </c>
      <c r="G108" s="4">
        <f>Nurse[[#This Row],[Total Direct Care Staff Hours]]/Nurse[[#This Row],[MDS Census]]</f>
        <v>3.4742662889518412</v>
      </c>
      <c r="H108" s="4">
        <f>Nurse[[#This Row],[Total RN Hours (w/ Admin, DON)]]/Nurse[[#This Row],[MDS Census]]</f>
        <v>0.540417847025496</v>
      </c>
      <c r="I108" s="4">
        <f>Nurse[[#This Row],[RN Hours (excl. Admin, DON)]]/Nurse[[#This Row],[MDS Census]]</f>
        <v>0.3965793201133147</v>
      </c>
      <c r="J108" s="4">
        <f>SUM(Nurse[[#This Row],[RN Hours (excl. Admin, DON)]],Nurse[[#This Row],[RN Admin Hours]],Nurse[[#This Row],[RN DON Hours]],Nurse[[#This Row],[LPN Hours (excl. Admin)]],Nurse[[#This Row],[LPN Admin Hours]],Nurse[[#This Row],[CNA Hours]],Nurse[[#This Row],[NA TR Hours]],Nurse[[#This Row],[Med Aide/Tech Hours]])</f>
        <v>295.97847826086957</v>
      </c>
      <c r="K108" s="4">
        <f>SUM(Nurse[[#This Row],[RN Hours (excl. Admin, DON)]],Nurse[[#This Row],[LPN Hours (excl. Admin)]],Nurse[[#This Row],[CNA Hours]],Nurse[[#This Row],[NA TR Hours]],Nurse[[#This Row],[Med Aide/Tech Hours]])</f>
        <v>266.61217391304348</v>
      </c>
      <c r="L108" s="4">
        <f>SUM(Nurse[[#This Row],[RN Hours (excl. Admin, DON)]],Nurse[[#This Row],[RN Admin Hours]],Nurse[[#This Row],[RN DON Hours]])</f>
        <v>41.471195652173932</v>
      </c>
      <c r="M108" s="4">
        <v>30.433152173913061</v>
      </c>
      <c r="N108" s="4">
        <v>5.2989130434782608</v>
      </c>
      <c r="O108" s="4">
        <v>5.7391304347826084</v>
      </c>
      <c r="P108" s="4">
        <f>SUM(Nurse[[#This Row],[LPN Hours (excl. Admin)]],Nurse[[#This Row],[LPN Admin Hours]])</f>
        <v>87.658043478260879</v>
      </c>
      <c r="Q108" s="4">
        <v>69.329782608695652</v>
      </c>
      <c r="R108" s="4">
        <v>18.32826086956522</v>
      </c>
      <c r="S108" s="4">
        <f>SUM(Nurse[[#This Row],[CNA Hours]],Nurse[[#This Row],[NA TR Hours]],Nurse[[#This Row],[Med Aide/Tech Hours]])</f>
        <v>166.84923913043477</v>
      </c>
      <c r="T108" s="4">
        <v>163.51652173913041</v>
      </c>
      <c r="U108" s="4">
        <v>3.3327173913043486</v>
      </c>
      <c r="V108" s="4">
        <v>0</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0.13043478260869565</v>
      </c>
      <c r="X108" s="4">
        <v>0.13043478260869565</v>
      </c>
      <c r="Y108" s="4">
        <v>0</v>
      </c>
      <c r="Z108" s="4">
        <v>0</v>
      </c>
      <c r="AA108" s="4">
        <v>0</v>
      </c>
      <c r="AB108" s="4">
        <v>0</v>
      </c>
      <c r="AC108" s="4">
        <v>0</v>
      </c>
      <c r="AD108" s="4">
        <v>0</v>
      </c>
      <c r="AE108" s="4">
        <v>0</v>
      </c>
      <c r="AF108" s="1">
        <v>425379</v>
      </c>
      <c r="AG108" s="1">
        <v>4</v>
      </c>
      <c r="AH108"/>
    </row>
    <row r="109" spans="1:34" x14ac:dyDescent="0.25">
      <c r="A109" t="s">
        <v>226</v>
      </c>
      <c r="B109" t="s">
        <v>116</v>
      </c>
      <c r="C109" t="s">
        <v>286</v>
      </c>
      <c r="D109" t="s">
        <v>256</v>
      </c>
      <c r="E109" s="4">
        <v>99.597826086956516</v>
      </c>
      <c r="F109" s="4">
        <f>Nurse[[#This Row],[Total Nurse Staff Hours]]/Nurse[[#This Row],[MDS Census]]</f>
        <v>3.3635043108152356</v>
      </c>
      <c r="G109" s="4">
        <f>Nurse[[#This Row],[Total Direct Care Staff Hours]]/Nurse[[#This Row],[MDS Census]]</f>
        <v>2.948910837062098</v>
      </c>
      <c r="H109" s="4">
        <f>Nurse[[#This Row],[Total RN Hours (w/ Admin, DON)]]/Nurse[[#This Row],[MDS Census]]</f>
        <v>0.4857175597511732</v>
      </c>
      <c r="I109" s="4">
        <f>Nurse[[#This Row],[RN Hours (excl. Admin, DON)]]/Nurse[[#This Row],[MDS Census]]</f>
        <v>0.17162937902433698</v>
      </c>
      <c r="J109" s="4">
        <f>SUM(Nurse[[#This Row],[RN Hours (excl. Admin, DON)]],Nurse[[#This Row],[RN Admin Hours]],Nurse[[#This Row],[RN DON Hours]],Nurse[[#This Row],[LPN Hours (excl. Admin)]],Nurse[[#This Row],[LPN Admin Hours]],Nurse[[#This Row],[CNA Hours]],Nurse[[#This Row],[NA TR Hours]],Nurse[[#This Row],[Med Aide/Tech Hours]])</f>
        <v>334.99771739130438</v>
      </c>
      <c r="K109" s="4">
        <f>SUM(Nurse[[#This Row],[RN Hours (excl. Admin, DON)]],Nurse[[#This Row],[LPN Hours (excl. Admin)]],Nurse[[#This Row],[CNA Hours]],Nurse[[#This Row],[NA TR Hours]],Nurse[[#This Row],[Med Aide/Tech Hours]])</f>
        <v>293.7051086956522</v>
      </c>
      <c r="L109" s="4">
        <f>SUM(Nurse[[#This Row],[RN Hours (excl. Admin, DON)]],Nurse[[#This Row],[RN Admin Hours]],Nurse[[#This Row],[RN DON Hours]])</f>
        <v>48.376413043478259</v>
      </c>
      <c r="M109" s="4">
        <v>17.093913043478256</v>
      </c>
      <c r="N109" s="4">
        <v>29.108586956521748</v>
      </c>
      <c r="O109" s="4">
        <v>2.1739130434782608</v>
      </c>
      <c r="P109" s="4">
        <f>SUM(Nurse[[#This Row],[LPN Hours (excl. Admin)]],Nurse[[#This Row],[LPN Admin Hours]])</f>
        <v>91.920000000000016</v>
      </c>
      <c r="Q109" s="4">
        <v>81.909891304347838</v>
      </c>
      <c r="R109" s="4">
        <v>10.010108695652177</v>
      </c>
      <c r="S109" s="4">
        <f>SUM(Nurse[[#This Row],[CNA Hours]],Nurse[[#This Row],[NA TR Hours]],Nurse[[#This Row],[Med Aide/Tech Hours]])</f>
        <v>194.7013043478261</v>
      </c>
      <c r="T109" s="4">
        <v>194.7013043478261</v>
      </c>
      <c r="U109" s="4">
        <v>0</v>
      </c>
      <c r="V109" s="4">
        <v>0</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9" s="4">
        <v>0</v>
      </c>
      <c r="Y109" s="4">
        <v>0</v>
      </c>
      <c r="Z109" s="4">
        <v>0</v>
      </c>
      <c r="AA109" s="4">
        <v>0</v>
      </c>
      <c r="AB109" s="4">
        <v>0</v>
      </c>
      <c r="AC109" s="4">
        <v>0</v>
      </c>
      <c r="AD109" s="4">
        <v>0</v>
      </c>
      <c r="AE109" s="4">
        <v>0</v>
      </c>
      <c r="AF109" s="1">
        <v>425305</v>
      </c>
      <c r="AG109" s="1">
        <v>4</v>
      </c>
      <c r="AH109"/>
    </row>
    <row r="110" spans="1:34" x14ac:dyDescent="0.25">
      <c r="A110" t="s">
        <v>226</v>
      </c>
      <c r="B110" t="s">
        <v>45</v>
      </c>
      <c r="C110" t="s">
        <v>325</v>
      </c>
      <c r="D110" t="s">
        <v>242</v>
      </c>
      <c r="E110" s="4">
        <v>85.130434782608702</v>
      </c>
      <c r="F110" s="4">
        <f>Nurse[[#This Row],[Total Nurse Staff Hours]]/Nurse[[#This Row],[MDS Census]]</f>
        <v>3.7799872318692547</v>
      </c>
      <c r="G110" s="4">
        <f>Nurse[[#This Row],[Total Direct Care Staff Hours]]/Nurse[[#This Row],[MDS Census]]</f>
        <v>3.4728179264555665</v>
      </c>
      <c r="H110" s="4">
        <f>Nurse[[#This Row],[Total RN Hours (w/ Admin, DON)]]/Nurse[[#This Row],[MDS Census]]</f>
        <v>0.30110444330949948</v>
      </c>
      <c r="I110" s="4">
        <f>Nurse[[#This Row],[RN Hours (excl. Admin, DON)]]/Nurse[[#This Row],[MDS Census]]</f>
        <v>0.17572139938712972</v>
      </c>
      <c r="J110" s="4">
        <f>SUM(Nurse[[#This Row],[RN Hours (excl. Admin, DON)]],Nurse[[#This Row],[RN Admin Hours]],Nurse[[#This Row],[RN DON Hours]],Nurse[[#This Row],[LPN Hours (excl. Admin)]],Nurse[[#This Row],[LPN Admin Hours]],Nurse[[#This Row],[CNA Hours]],Nurse[[#This Row],[NA TR Hours]],Nurse[[#This Row],[Med Aide/Tech Hours]])</f>
        <v>321.79195652173917</v>
      </c>
      <c r="K110" s="4">
        <f>SUM(Nurse[[#This Row],[RN Hours (excl. Admin, DON)]],Nurse[[#This Row],[LPN Hours (excl. Admin)]],Nurse[[#This Row],[CNA Hours]],Nurse[[#This Row],[NA TR Hours]],Nurse[[#This Row],[Med Aide/Tech Hours]])</f>
        <v>295.64249999999998</v>
      </c>
      <c r="L110" s="4">
        <f>SUM(Nurse[[#This Row],[RN Hours (excl. Admin, DON)]],Nurse[[#This Row],[RN Admin Hours]],Nurse[[#This Row],[RN DON Hours]])</f>
        <v>25.633152173913043</v>
      </c>
      <c r="M110" s="4">
        <v>14.959239130434783</v>
      </c>
      <c r="N110" s="4">
        <v>5.1304347826086953</v>
      </c>
      <c r="O110" s="4">
        <v>5.5434782608695654</v>
      </c>
      <c r="P110" s="4">
        <f>SUM(Nurse[[#This Row],[LPN Hours (excl. Admin)]],Nurse[[#This Row],[LPN Admin Hours]])</f>
        <v>120.17119565217392</v>
      </c>
      <c r="Q110" s="4">
        <v>104.69565217391305</v>
      </c>
      <c r="R110" s="4">
        <v>15.475543478260869</v>
      </c>
      <c r="S110" s="4">
        <f>SUM(Nurse[[#This Row],[CNA Hours]],Nurse[[#This Row],[NA TR Hours]],Nurse[[#This Row],[Med Aide/Tech Hours]])</f>
        <v>175.9876086956522</v>
      </c>
      <c r="T110" s="4">
        <v>175.05282608695654</v>
      </c>
      <c r="U110" s="4">
        <v>0.93478260869565222</v>
      </c>
      <c r="V110" s="4">
        <v>0</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68.244565217391312</v>
      </c>
      <c r="X110" s="4">
        <v>0.52989130434782605</v>
      </c>
      <c r="Y110" s="4">
        <v>0</v>
      </c>
      <c r="Z110" s="4">
        <v>0</v>
      </c>
      <c r="AA110" s="4">
        <v>40.771739130434781</v>
      </c>
      <c r="AB110" s="4">
        <v>0</v>
      </c>
      <c r="AC110" s="4">
        <v>26.942934782608695</v>
      </c>
      <c r="AD110" s="4">
        <v>0</v>
      </c>
      <c r="AE110" s="4">
        <v>0</v>
      </c>
      <c r="AF110" s="1">
        <v>425095</v>
      </c>
      <c r="AG110" s="1">
        <v>4</v>
      </c>
      <c r="AH110"/>
    </row>
    <row r="111" spans="1:34" x14ac:dyDescent="0.25">
      <c r="A111" t="s">
        <v>226</v>
      </c>
      <c r="B111" t="s">
        <v>123</v>
      </c>
      <c r="C111" t="s">
        <v>287</v>
      </c>
      <c r="D111" t="s">
        <v>256</v>
      </c>
      <c r="E111" s="4">
        <v>79.695652173913047</v>
      </c>
      <c r="F111" s="4">
        <f>Nurse[[#This Row],[Total Nurse Staff Hours]]/Nurse[[#This Row],[MDS Census]]</f>
        <v>2.2588161483906162</v>
      </c>
      <c r="G111" s="4">
        <f>Nurse[[#This Row],[Total Direct Care Staff Hours]]/Nurse[[#This Row],[MDS Census]]</f>
        <v>1.9642948717948716</v>
      </c>
      <c r="H111" s="4">
        <f>Nurse[[#This Row],[Total RN Hours (w/ Admin, DON)]]/Nurse[[#This Row],[MDS Census]]</f>
        <v>0.44170212765957445</v>
      </c>
      <c r="I111" s="4">
        <f>Nurse[[#This Row],[RN Hours (excl. Admin, DON)]]/Nurse[[#This Row],[MDS Census]]</f>
        <v>0.23085651936715765</v>
      </c>
      <c r="J111" s="4">
        <f>SUM(Nurse[[#This Row],[RN Hours (excl. Admin, DON)]],Nurse[[#This Row],[RN Admin Hours]],Nurse[[#This Row],[RN DON Hours]],Nurse[[#This Row],[LPN Hours (excl. Admin)]],Nurse[[#This Row],[LPN Admin Hours]],Nurse[[#This Row],[CNA Hours]],Nurse[[#This Row],[NA TR Hours]],Nurse[[#This Row],[Med Aide/Tech Hours]])</f>
        <v>180.01782608695652</v>
      </c>
      <c r="K111" s="4">
        <f>SUM(Nurse[[#This Row],[RN Hours (excl. Admin, DON)]],Nurse[[#This Row],[LPN Hours (excl. Admin)]],Nurse[[#This Row],[CNA Hours]],Nurse[[#This Row],[NA TR Hours]],Nurse[[#This Row],[Med Aide/Tech Hours]])</f>
        <v>156.54576086956521</v>
      </c>
      <c r="L111" s="4">
        <f>SUM(Nurse[[#This Row],[RN Hours (excl. Admin, DON)]],Nurse[[#This Row],[RN Admin Hours]],Nurse[[#This Row],[RN DON Hours]])</f>
        <v>35.201739130434781</v>
      </c>
      <c r="M111" s="4">
        <v>18.398260869565217</v>
      </c>
      <c r="N111" s="4">
        <v>11.749130434782607</v>
      </c>
      <c r="O111" s="4">
        <v>5.0543478260869561</v>
      </c>
      <c r="P111" s="4">
        <f>SUM(Nurse[[#This Row],[LPN Hours (excl. Admin)]],Nurse[[#This Row],[LPN Admin Hours]])</f>
        <v>52.666304347826063</v>
      </c>
      <c r="Q111" s="4">
        <v>45.997717391304327</v>
      </c>
      <c r="R111" s="4">
        <v>6.6685869565217386</v>
      </c>
      <c r="S111" s="4">
        <f>SUM(Nurse[[#This Row],[CNA Hours]],Nurse[[#This Row],[NA TR Hours]],Nurse[[#This Row],[Med Aide/Tech Hours]])</f>
        <v>92.149782608695674</v>
      </c>
      <c r="T111" s="4">
        <v>86.008804347826114</v>
      </c>
      <c r="U111" s="4">
        <v>6.1409782608695656</v>
      </c>
      <c r="V111" s="4">
        <v>0</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1" s="4">
        <v>0</v>
      </c>
      <c r="Y111" s="4">
        <v>0</v>
      </c>
      <c r="Z111" s="4">
        <v>0</v>
      </c>
      <c r="AA111" s="4">
        <v>0</v>
      </c>
      <c r="AB111" s="4">
        <v>0</v>
      </c>
      <c r="AC111" s="4">
        <v>0</v>
      </c>
      <c r="AD111" s="4">
        <v>0</v>
      </c>
      <c r="AE111" s="4">
        <v>0</v>
      </c>
      <c r="AF111" s="1">
        <v>425314</v>
      </c>
      <c r="AG111" s="1">
        <v>4</v>
      </c>
      <c r="AH111"/>
    </row>
    <row r="112" spans="1:34" x14ac:dyDescent="0.25">
      <c r="A112" t="s">
        <v>226</v>
      </c>
      <c r="B112" t="s">
        <v>48</v>
      </c>
      <c r="C112" t="s">
        <v>286</v>
      </c>
      <c r="D112" t="s">
        <v>256</v>
      </c>
      <c r="E112" s="4">
        <v>112.68478260869566</v>
      </c>
      <c r="F112" s="4">
        <f>Nurse[[#This Row],[Total Nurse Staff Hours]]/Nurse[[#This Row],[MDS Census]]</f>
        <v>3.0187971447863413</v>
      </c>
      <c r="G112" s="4">
        <f>Nurse[[#This Row],[Total Direct Care Staff Hours]]/Nurse[[#This Row],[MDS Census]]</f>
        <v>2.8149271727597176</v>
      </c>
      <c r="H112" s="4">
        <f>Nurse[[#This Row],[Total RN Hours (w/ Admin, DON)]]/Nurse[[#This Row],[MDS Census]]</f>
        <v>0.52227066653805343</v>
      </c>
      <c r="I112" s="4">
        <f>Nurse[[#This Row],[RN Hours (excl. Admin, DON)]]/Nurse[[#This Row],[MDS Census]]</f>
        <v>0.36458281084209504</v>
      </c>
      <c r="J112" s="4">
        <f>SUM(Nurse[[#This Row],[RN Hours (excl. Admin, DON)]],Nurse[[#This Row],[RN Admin Hours]],Nurse[[#This Row],[RN DON Hours]],Nurse[[#This Row],[LPN Hours (excl. Admin)]],Nurse[[#This Row],[LPN Admin Hours]],Nurse[[#This Row],[CNA Hours]],Nurse[[#This Row],[NA TR Hours]],Nurse[[#This Row],[Med Aide/Tech Hours]])</f>
        <v>340.17250000000001</v>
      </c>
      <c r="K112" s="4">
        <f>SUM(Nurse[[#This Row],[RN Hours (excl. Admin, DON)]],Nurse[[#This Row],[LPN Hours (excl. Admin)]],Nurse[[#This Row],[CNA Hours]],Nurse[[#This Row],[NA TR Hours]],Nurse[[#This Row],[Med Aide/Tech Hours]])</f>
        <v>317.19945652173908</v>
      </c>
      <c r="L112" s="4">
        <f>SUM(Nurse[[#This Row],[RN Hours (excl. Admin, DON)]],Nurse[[#This Row],[RN Admin Hours]],Nurse[[#This Row],[RN DON Hours]])</f>
        <v>58.851956521739126</v>
      </c>
      <c r="M112" s="4">
        <v>41.082934782608689</v>
      </c>
      <c r="N112" s="4">
        <v>15.769021739130435</v>
      </c>
      <c r="O112" s="4">
        <v>2</v>
      </c>
      <c r="P112" s="4">
        <f>SUM(Nurse[[#This Row],[LPN Hours (excl. Admin)]],Nurse[[#This Row],[LPN Admin Hours]])</f>
        <v>69.302499999999995</v>
      </c>
      <c r="Q112" s="4">
        <v>64.098478260869555</v>
      </c>
      <c r="R112" s="4">
        <v>5.2040217391304333</v>
      </c>
      <c r="S112" s="4">
        <f>SUM(Nurse[[#This Row],[CNA Hours]],Nurse[[#This Row],[NA TR Hours]],Nurse[[#This Row],[Med Aide/Tech Hours]])</f>
        <v>212.01804347826086</v>
      </c>
      <c r="T112" s="4">
        <v>212.01804347826086</v>
      </c>
      <c r="U112" s="4">
        <v>0</v>
      </c>
      <c r="V112" s="4">
        <v>0</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2" s="4">
        <v>0</v>
      </c>
      <c r="Y112" s="4">
        <v>0</v>
      </c>
      <c r="Z112" s="4">
        <v>0</v>
      </c>
      <c r="AA112" s="4">
        <v>0</v>
      </c>
      <c r="AB112" s="4">
        <v>0</v>
      </c>
      <c r="AC112" s="4">
        <v>0</v>
      </c>
      <c r="AD112" s="4">
        <v>0</v>
      </c>
      <c r="AE112" s="4">
        <v>0</v>
      </c>
      <c r="AF112" s="1">
        <v>425102</v>
      </c>
      <c r="AG112" s="1">
        <v>4</v>
      </c>
      <c r="AH112"/>
    </row>
    <row r="113" spans="1:34" x14ac:dyDescent="0.25">
      <c r="A113" t="s">
        <v>226</v>
      </c>
      <c r="B113" t="s">
        <v>111</v>
      </c>
      <c r="C113" t="s">
        <v>321</v>
      </c>
      <c r="D113" t="s">
        <v>239</v>
      </c>
      <c r="E113" s="4">
        <v>60.826086956521742</v>
      </c>
      <c r="F113" s="4">
        <f>Nurse[[#This Row],[Total Nurse Staff Hours]]/Nurse[[#This Row],[MDS Census]]</f>
        <v>3.0626161543959967</v>
      </c>
      <c r="G113" s="4">
        <f>Nurse[[#This Row],[Total Direct Care Staff Hours]]/Nurse[[#This Row],[MDS Census]]</f>
        <v>2.7456182987848465</v>
      </c>
      <c r="H113" s="4">
        <f>Nurse[[#This Row],[Total RN Hours (w/ Admin, DON)]]/Nurse[[#This Row],[MDS Census]]</f>
        <v>0.64961937097927058</v>
      </c>
      <c r="I113" s="4">
        <f>Nurse[[#This Row],[RN Hours (excl. Admin, DON)]]/Nurse[[#This Row],[MDS Census]]</f>
        <v>0.34318799142244438</v>
      </c>
      <c r="J113" s="4">
        <f>SUM(Nurse[[#This Row],[RN Hours (excl. Admin, DON)]],Nurse[[#This Row],[RN Admin Hours]],Nurse[[#This Row],[RN DON Hours]],Nurse[[#This Row],[LPN Hours (excl. Admin)]],Nurse[[#This Row],[LPN Admin Hours]],Nurse[[#This Row],[CNA Hours]],Nurse[[#This Row],[NA TR Hours]],Nurse[[#This Row],[Med Aide/Tech Hours]])</f>
        <v>186.28695652173911</v>
      </c>
      <c r="K113" s="4">
        <f>SUM(Nurse[[#This Row],[RN Hours (excl. Admin, DON)]],Nurse[[#This Row],[LPN Hours (excl. Admin)]],Nurse[[#This Row],[CNA Hours]],Nurse[[#This Row],[NA TR Hours]],Nurse[[#This Row],[Med Aide/Tech Hours]])</f>
        <v>167.00521739130437</v>
      </c>
      <c r="L113" s="4">
        <f>SUM(Nurse[[#This Row],[RN Hours (excl. Admin, DON)]],Nurse[[#This Row],[RN Admin Hours]],Nurse[[#This Row],[RN DON Hours]])</f>
        <v>39.513804347826067</v>
      </c>
      <c r="M113" s="4">
        <v>20.874782608695639</v>
      </c>
      <c r="N113" s="4">
        <v>12.89989130434782</v>
      </c>
      <c r="O113" s="4">
        <v>5.7391304347826084</v>
      </c>
      <c r="P113" s="4">
        <f>SUM(Nurse[[#This Row],[LPN Hours (excl. Admin)]],Nurse[[#This Row],[LPN Admin Hours]])</f>
        <v>38.938369565217407</v>
      </c>
      <c r="Q113" s="4">
        <v>38.295652173913062</v>
      </c>
      <c r="R113" s="4">
        <v>0.64271739130434791</v>
      </c>
      <c r="S113" s="4">
        <f>SUM(Nurse[[#This Row],[CNA Hours]],Nurse[[#This Row],[NA TR Hours]],Nurse[[#This Row],[Med Aide/Tech Hours]])</f>
        <v>107.83478260869566</v>
      </c>
      <c r="T113" s="4">
        <v>102.90228260869566</v>
      </c>
      <c r="U113" s="4">
        <v>4.9324999999999992</v>
      </c>
      <c r="V113" s="4">
        <v>0</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3" s="4">
        <v>0</v>
      </c>
      <c r="Y113" s="4">
        <v>0</v>
      </c>
      <c r="Z113" s="4">
        <v>0</v>
      </c>
      <c r="AA113" s="4">
        <v>0</v>
      </c>
      <c r="AB113" s="4">
        <v>0</v>
      </c>
      <c r="AC113" s="4">
        <v>0</v>
      </c>
      <c r="AD113" s="4">
        <v>0</v>
      </c>
      <c r="AE113" s="4">
        <v>0</v>
      </c>
      <c r="AF113" s="1">
        <v>425298</v>
      </c>
      <c r="AG113" s="1">
        <v>4</v>
      </c>
      <c r="AH113"/>
    </row>
    <row r="114" spans="1:34" x14ac:dyDescent="0.25">
      <c r="A114" t="s">
        <v>226</v>
      </c>
      <c r="B114" t="s">
        <v>165</v>
      </c>
      <c r="C114" t="s">
        <v>292</v>
      </c>
      <c r="D114" t="s">
        <v>246</v>
      </c>
      <c r="E114" s="4">
        <v>5.0978260869565215</v>
      </c>
      <c r="F114" s="4">
        <f>Nurse[[#This Row],[Total Nurse Staff Hours]]/Nurse[[#This Row],[MDS Census]]</f>
        <v>9.7095095948827304</v>
      </c>
      <c r="G114" s="4">
        <f>Nurse[[#This Row],[Total Direct Care Staff Hours]]/Nurse[[#This Row],[MDS Census]]</f>
        <v>7.2276332622601274</v>
      </c>
      <c r="H114" s="4">
        <f>Nurse[[#This Row],[Total RN Hours (w/ Admin, DON)]]/Nurse[[#This Row],[MDS Census]]</f>
        <v>4.7956289978678051</v>
      </c>
      <c r="I114" s="4">
        <f>Nurse[[#This Row],[RN Hours (excl. Admin, DON)]]/Nurse[[#This Row],[MDS Census]]</f>
        <v>2.3137526652452034</v>
      </c>
      <c r="J114" s="4">
        <f>SUM(Nurse[[#This Row],[RN Hours (excl. Admin, DON)]],Nurse[[#This Row],[RN Admin Hours]],Nurse[[#This Row],[RN DON Hours]],Nurse[[#This Row],[LPN Hours (excl. Admin)]],Nurse[[#This Row],[LPN Admin Hours]],Nurse[[#This Row],[CNA Hours]],Nurse[[#This Row],[NA TR Hours]],Nurse[[#This Row],[Med Aide/Tech Hours]])</f>
        <v>49.497391304347829</v>
      </c>
      <c r="K114" s="4">
        <f>SUM(Nurse[[#This Row],[RN Hours (excl. Admin, DON)]],Nurse[[#This Row],[LPN Hours (excl. Admin)]],Nurse[[#This Row],[CNA Hours]],Nurse[[#This Row],[NA TR Hours]],Nurse[[#This Row],[Med Aide/Tech Hours]])</f>
        <v>36.845217391304345</v>
      </c>
      <c r="L114" s="4">
        <f>SUM(Nurse[[#This Row],[RN Hours (excl. Admin, DON)]],Nurse[[#This Row],[RN Admin Hours]],Nurse[[#This Row],[RN DON Hours]])</f>
        <v>24.447282608695655</v>
      </c>
      <c r="M114" s="4">
        <v>11.795108695652177</v>
      </c>
      <c r="N114" s="4">
        <v>7.1739130434782608</v>
      </c>
      <c r="O114" s="4">
        <v>5.4782608695652177</v>
      </c>
      <c r="P114" s="4">
        <f>SUM(Nurse[[#This Row],[LPN Hours (excl. Admin)]],Nurse[[#This Row],[LPN Admin Hours]])</f>
        <v>7.7934782608695654</v>
      </c>
      <c r="Q114" s="4">
        <v>7.7934782608695654</v>
      </c>
      <c r="R114" s="4">
        <v>0</v>
      </c>
      <c r="S114" s="4">
        <f>SUM(Nurse[[#This Row],[CNA Hours]],Nurse[[#This Row],[NA TR Hours]],Nurse[[#This Row],[Med Aide/Tech Hours]])</f>
        <v>17.256630434782604</v>
      </c>
      <c r="T114" s="4">
        <v>17.256630434782604</v>
      </c>
      <c r="U114" s="4">
        <v>0</v>
      </c>
      <c r="V114" s="4">
        <v>0</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4" s="4">
        <v>0</v>
      </c>
      <c r="Y114" s="4">
        <v>0</v>
      </c>
      <c r="Z114" s="4">
        <v>0</v>
      </c>
      <c r="AA114" s="4">
        <v>0</v>
      </c>
      <c r="AB114" s="4">
        <v>0</v>
      </c>
      <c r="AC114" s="4">
        <v>0</v>
      </c>
      <c r="AD114" s="4">
        <v>0</v>
      </c>
      <c r="AE114" s="4">
        <v>0</v>
      </c>
      <c r="AF114" s="1">
        <v>425393</v>
      </c>
      <c r="AG114" s="1">
        <v>4</v>
      </c>
      <c r="AH114"/>
    </row>
    <row r="115" spans="1:34" x14ac:dyDescent="0.25">
      <c r="A115" t="s">
        <v>226</v>
      </c>
      <c r="B115" t="s">
        <v>174</v>
      </c>
      <c r="C115" t="s">
        <v>283</v>
      </c>
      <c r="D115" t="s">
        <v>258</v>
      </c>
      <c r="E115" s="4">
        <v>37.25</v>
      </c>
      <c r="F115" s="4">
        <f>Nurse[[#This Row],[Total Nurse Staff Hours]]/Nurse[[#This Row],[MDS Census]]</f>
        <v>3.5459848263787563</v>
      </c>
      <c r="G115" s="4">
        <f>Nurse[[#This Row],[Total Direct Care Staff Hours]]/Nurse[[#This Row],[MDS Census]]</f>
        <v>3.0639305515027719</v>
      </c>
      <c r="H115" s="4">
        <f>Nurse[[#This Row],[Total RN Hours (w/ Admin, DON)]]/Nurse[[#This Row],[MDS Census]]</f>
        <v>0.50466880653632917</v>
      </c>
      <c r="I115" s="4">
        <f>Nurse[[#This Row],[RN Hours (excl. Admin, DON)]]/Nurse[[#This Row],[MDS Census]]</f>
        <v>2.2614531660344325E-2</v>
      </c>
      <c r="J115" s="4">
        <f>SUM(Nurse[[#This Row],[RN Hours (excl. Admin, DON)]],Nurse[[#This Row],[RN Admin Hours]],Nurse[[#This Row],[RN DON Hours]],Nurse[[#This Row],[LPN Hours (excl. Admin)]],Nurse[[#This Row],[LPN Admin Hours]],Nurse[[#This Row],[CNA Hours]],Nurse[[#This Row],[NA TR Hours]],Nurse[[#This Row],[Med Aide/Tech Hours]])</f>
        <v>132.08793478260867</v>
      </c>
      <c r="K115" s="4">
        <f>SUM(Nurse[[#This Row],[RN Hours (excl. Admin, DON)]],Nurse[[#This Row],[LPN Hours (excl. Admin)]],Nurse[[#This Row],[CNA Hours]],Nurse[[#This Row],[NA TR Hours]],Nurse[[#This Row],[Med Aide/Tech Hours]])</f>
        <v>114.13141304347826</v>
      </c>
      <c r="L115" s="4">
        <f>SUM(Nurse[[#This Row],[RN Hours (excl. Admin, DON)]],Nurse[[#This Row],[RN Admin Hours]],Nurse[[#This Row],[RN DON Hours]])</f>
        <v>18.798913043478262</v>
      </c>
      <c r="M115" s="4">
        <v>0.84239130434782605</v>
      </c>
      <c r="N115" s="4">
        <v>14.478260869565217</v>
      </c>
      <c r="O115" s="4">
        <v>3.4782608695652173</v>
      </c>
      <c r="P115" s="4">
        <f>SUM(Nurse[[#This Row],[LPN Hours (excl. Admin)]],Nurse[[#This Row],[LPN Admin Hours]])</f>
        <v>39.228478260869558</v>
      </c>
      <c r="Q115" s="4">
        <v>39.228478260869558</v>
      </c>
      <c r="R115" s="4">
        <v>0</v>
      </c>
      <c r="S115" s="4">
        <f>SUM(Nurse[[#This Row],[CNA Hours]],Nurse[[#This Row],[NA TR Hours]],Nurse[[#This Row],[Med Aide/Tech Hours]])</f>
        <v>74.060543478260868</v>
      </c>
      <c r="T115" s="4">
        <v>73.897499999999994</v>
      </c>
      <c r="U115" s="4">
        <v>0.16304347826086957</v>
      </c>
      <c r="V115" s="4">
        <v>0</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5" s="4">
        <v>0</v>
      </c>
      <c r="Y115" s="4">
        <v>0</v>
      </c>
      <c r="Z115" s="4">
        <v>0</v>
      </c>
      <c r="AA115" s="4">
        <v>0</v>
      </c>
      <c r="AB115" s="4">
        <v>0</v>
      </c>
      <c r="AC115" s="4">
        <v>0</v>
      </c>
      <c r="AD115" s="4">
        <v>0</v>
      </c>
      <c r="AE115" s="4">
        <v>0</v>
      </c>
      <c r="AF115" s="1">
        <v>425406</v>
      </c>
      <c r="AG115" s="1">
        <v>4</v>
      </c>
      <c r="AH115"/>
    </row>
    <row r="116" spans="1:34" x14ac:dyDescent="0.25">
      <c r="A116" t="s">
        <v>226</v>
      </c>
      <c r="B116" t="s">
        <v>161</v>
      </c>
      <c r="C116" t="s">
        <v>301</v>
      </c>
      <c r="D116" t="s">
        <v>252</v>
      </c>
      <c r="E116" s="4">
        <v>28.869565217391305</v>
      </c>
      <c r="F116" s="4">
        <f>Nurse[[#This Row],[Total Nurse Staff Hours]]/Nurse[[#This Row],[MDS Census]]</f>
        <v>5.8585240963855432</v>
      </c>
      <c r="G116" s="4">
        <f>Nurse[[#This Row],[Total Direct Care Staff Hours]]/Nurse[[#This Row],[MDS Census]]</f>
        <v>5.0931814759036147</v>
      </c>
      <c r="H116" s="4">
        <f>Nurse[[#This Row],[Total RN Hours (w/ Admin, DON)]]/Nurse[[#This Row],[MDS Census]]</f>
        <v>1.7986972891566271</v>
      </c>
      <c r="I116" s="4">
        <f>Nurse[[#This Row],[RN Hours (excl. Admin, DON)]]/Nurse[[#This Row],[MDS Census]]</f>
        <v>1.2073004518072294</v>
      </c>
      <c r="J116" s="4">
        <f>SUM(Nurse[[#This Row],[RN Hours (excl. Admin, DON)]],Nurse[[#This Row],[RN Admin Hours]],Nurse[[#This Row],[RN DON Hours]],Nurse[[#This Row],[LPN Hours (excl. Admin)]],Nurse[[#This Row],[LPN Admin Hours]],Nurse[[#This Row],[CNA Hours]],Nurse[[#This Row],[NA TR Hours]],Nurse[[#This Row],[Med Aide/Tech Hours]])</f>
        <v>169.1330434782609</v>
      </c>
      <c r="K116" s="4">
        <f>SUM(Nurse[[#This Row],[RN Hours (excl. Admin, DON)]],Nurse[[#This Row],[LPN Hours (excl. Admin)]],Nurse[[#This Row],[CNA Hours]],Nurse[[#This Row],[NA TR Hours]],Nurse[[#This Row],[Med Aide/Tech Hours]])</f>
        <v>147.03793478260872</v>
      </c>
      <c r="L116" s="4">
        <f>SUM(Nurse[[#This Row],[RN Hours (excl. Admin, DON)]],Nurse[[#This Row],[RN Admin Hours]],Nurse[[#This Row],[RN DON Hours]])</f>
        <v>51.927608695652189</v>
      </c>
      <c r="M116" s="4">
        <v>34.854239130434799</v>
      </c>
      <c r="N116" s="4">
        <v>11.334239130434783</v>
      </c>
      <c r="O116" s="4">
        <v>5.7391304347826084</v>
      </c>
      <c r="P116" s="4">
        <f>SUM(Nurse[[#This Row],[LPN Hours (excl. Admin)]],Nurse[[#This Row],[LPN Admin Hours]])</f>
        <v>44.393369565217391</v>
      </c>
      <c r="Q116" s="4">
        <v>39.37163043478261</v>
      </c>
      <c r="R116" s="4">
        <v>5.0217391304347823</v>
      </c>
      <c r="S116" s="4">
        <f>SUM(Nurse[[#This Row],[CNA Hours]],Nurse[[#This Row],[NA TR Hours]],Nurse[[#This Row],[Med Aide/Tech Hours]])</f>
        <v>72.812065217391307</v>
      </c>
      <c r="T116" s="4">
        <v>72.812065217391307</v>
      </c>
      <c r="U116" s="4">
        <v>0</v>
      </c>
      <c r="V116" s="4">
        <v>0</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6" s="4">
        <v>0</v>
      </c>
      <c r="Y116" s="4">
        <v>0</v>
      </c>
      <c r="Z116" s="4">
        <v>0</v>
      </c>
      <c r="AA116" s="4">
        <v>0</v>
      </c>
      <c r="AB116" s="4">
        <v>0</v>
      </c>
      <c r="AC116" s="4">
        <v>0</v>
      </c>
      <c r="AD116" s="4">
        <v>0</v>
      </c>
      <c r="AE116" s="4">
        <v>0</v>
      </c>
      <c r="AF116" s="1">
        <v>425389</v>
      </c>
      <c r="AG116" s="1">
        <v>4</v>
      </c>
      <c r="AH116"/>
    </row>
    <row r="117" spans="1:34" x14ac:dyDescent="0.25">
      <c r="A117" t="s">
        <v>226</v>
      </c>
      <c r="B117" t="s">
        <v>173</v>
      </c>
      <c r="C117" t="s">
        <v>321</v>
      </c>
      <c r="D117" t="s">
        <v>239</v>
      </c>
      <c r="E117" s="4">
        <v>19.5</v>
      </c>
      <c r="F117" s="4">
        <f>Nurse[[#This Row],[Total Nurse Staff Hours]]/Nurse[[#This Row],[MDS Census]]</f>
        <v>5.6145373467112591</v>
      </c>
      <c r="G117" s="4">
        <f>Nurse[[#This Row],[Total Direct Care Staff Hours]]/Nurse[[#This Row],[MDS Census]]</f>
        <v>4.9966443701226302</v>
      </c>
      <c r="H117" s="4">
        <f>Nurse[[#This Row],[Total RN Hours (w/ Admin, DON)]]/Nurse[[#This Row],[MDS Census]]</f>
        <v>1.0784559643255294</v>
      </c>
      <c r="I117" s="4">
        <f>Nurse[[#This Row],[RN Hours (excl. Admin, DON)]]/Nurse[[#This Row],[MDS Census]]</f>
        <v>0.47338350055741357</v>
      </c>
      <c r="J117" s="4">
        <f>SUM(Nurse[[#This Row],[RN Hours (excl. Admin, DON)]],Nurse[[#This Row],[RN Admin Hours]],Nurse[[#This Row],[RN DON Hours]],Nurse[[#This Row],[LPN Hours (excl. Admin)]],Nurse[[#This Row],[LPN Admin Hours]],Nurse[[#This Row],[CNA Hours]],Nurse[[#This Row],[NA TR Hours]],Nurse[[#This Row],[Med Aide/Tech Hours]])</f>
        <v>109.48347826086956</v>
      </c>
      <c r="K117" s="4">
        <f>SUM(Nurse[[#This Row],[RN Hours (excl. Admin, DON)]],Nurse[[#This Row],[LPN Hours (excl. Admin)]],Nurse[[#This Row],[CNA Hours]],Nurse[[#This Row],[NA TR Hours]],Nurse[[#This Row],[Med Aide/Tech Hours]])</f>
        <v>97.434565217391295</v>
      </c>
      <c r="L117" s="4">
        <f>SUM(Nurse[[#This Row],[RN Hours (excl. Admin, DON)]],Nurse[[#This Row],[RN Admin Hours]],Nurse[[#This Row],[RN DON Hours]])</f>
        <v>21.029891304347824</v>
      </c>
      <c r="M117" s="4">
        <v>9.2309782608695645</v>
      </c>
      <c r="N117" s="4">
        <v>5.7173913043478262</v>
      </c>
      <c r="O117" s="4">
        <v>6.0815217391304346</v>
      </c>
      <c r="P117" s="4">
        <f>SUM(Nurse[[#This Row],[LPN Hours (excl. Admin)]],Nurse[[#This Row],[LPN Admin Hours]])</f>
        <v>32.322826086956518</v>
      </c>
      <c r="Q117" s="4">
        <v>32.072826086956518</v>
      </c>
      <c r="R117" s="4">
        <v>0.25</v>
      </c>
      <c r="S117" s="4">
        <f>SUM(Nurse[[#This Row],[CNA Hours]],Nurse[[#This Row],[NA TR Hours]],Nurse[[#This Row],[Med Aide/Tech Hours]])</f>
        <v>56.130760869565215</v>
      </c>
      <c r="T117" s="4">
        <v>56.087282608695652</v>
      </c>
      <c r="U117" s="4">
        <v>4.3478260869565216E-2</v>
      </c>
      <c r="V117" s="4">
        <v>0</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49.505434782608695</v>
      </c>
      <c r="X117" s="4">
        <v>0</v>
      </c>
      <c r="Y117" s="4">
        <v>0</v>
      </c>
      <c r="Z117" s="4">
        <v>0</v>
      </c>
      <c r="AA117" s="4">
        <v>11.592391304347826</v>
      </c>
      <c r="AB117" s="4">
        <v>0.25</v>
      </c>
      <c r="AC117" s="4">
        <v>37.619565217391305</v>
      </c>
      <c r="AD117" s="4">
        <v>4.3478260869565216E-2</v>
      </c>
      <c r="AE117" s="4">
        <v>0</v>
      </c>
      <c r="AF117" s="1">
        <v>425403</v>
      </c>
      <c r="AG117" s="1">
        <v>4</v>
      </c>
      <c r="AH117"/>
    </row>
    <row r="118" spans="1:34" x14ac:dyDescent="0.25">
      <c r="A118" t="s">
        <v>226</v>
      </c>
      <c r="B118" t="s">
        <v>168</v>
      </c>
      <c r="C118" t="s">
        <v>309</v>
      </c>
      <c r="D118" t="s">
        <v>274</v>
      </c>
      <c r="E118" s="4">
        <v>19.304347826086957</v>
      </c>
      <c r="F118" s="4">
        <f>Nurse[[#This Row],[Total Nurse Staff Hours]]/Nurse[[#This Row],[MDS Census]]</f>
        <v>5.2928209459459454</v>
      </c>
      <c r="G118" s="4">
        <f>Nurse[[#This Row],[Total Direct Care Staff Hours]]/Nurse[[#This Row],[MDS Census]]</f>
        <v>4.1244087837837835</v>
      </c>
      <c r="H118" s="4">
        <f>Nurse[[#This Row],[Total RN Hours (w/ Admin, DON)]]/Nurse[[#This Row],[MDS Census]]</f>
        <v>1.4920326576576577</v>
      </c>
      <c r="I118" s="4">
        <f>Nurse[[#This Row],[RN Hours (excl. Admin, DON)]]/Nurse[[#This Row],[MDS Census]]</f>
        <v>0.32362049549549549</v>
      </c>
      <c r="J118" s="4">
        <f>SUM(Nurse[[#This Row],[RN Hours (excl. Admin, DON)]],Nurse[[#This Row],[RN Admin Hours]],Nurse[[#This Row],[RN DON Hours]],Nurse[[#This Row],[LPN Hours (excl. Admin)]],Nurse[[#This Row],[LPN Admin Hours]],Nurse[[#This Row],[CNA Hours]],Nurse[[#This Row],[NA TR Hours]],Nurse[[#This Row],[Med Aide/Tech Hours]])</f>
        <v>102.17445652173913</v>
      </c>
      <c r="K118" s="4">
        <f>SUM(Nurse[[#This Row],[RN Hours (excl. Admin, DON)]],Nurse[[#This Row],[LPN Hours (excl. Admin)]],Nurse[[#This Row],[CNA Hours]],Nurse[[#This Row],[NA TR Hours]],Nurse[[#This Row],[Med Aide/Tech Hours]])</f>
        <v>79.619021739130432</v>
      </c>
      <c r="L118" s="4">
        <f>SUM(Nurse[[#This Row],[RN Hours (excl. Admin, DON)]],Nurse[[#This Row],[RN Admin Hours]],Nurse[[#This Row],[RN DON Hours]])</f>
        <v>28.802717391304348</v>
      </c>
      <c r="M118" s="4">
        <v>6.2472826086956523</v>
      </c>
      <c r="N118" s="4">
        <v>16.990217391304348</v>
      </c>
      <c r="O118" s="4">
        <v>5.5652173913043477</v>
      </c>
      <c r="P118" s="4">
        <f>SUM(Nurse[[#This Row],[LPN Hours (excl. Admin)]],Nurse[[#This Row],[LPN Admin Hours]])</f>
        <v>16.657934782608695</v>
      </c>
      <c r="Q118" s="4">
        <v>16.657934782608695</v>
      </c>
      <c r="R118" s="4">
        <v>0</v>
      </c>
      <c r="S118" s="4">
        <f>SUM(Nurse[[#This Row],[CNA Hours]],Nurse[[#This Row],[NA TR Hours]],Nurse[[#This Row],[Med Aide/Tech Hours]])</f>
        <v>56.713804347826091</v>
      </c>
      <c r="T118" s="4">
        <v>56.615978260869568</v>
      </c>
      <c r="U118" s="4">
        <v>0</v>
      </c>
      <c r="V118" s="4">
        <v>9.7826086956521743E-2</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10.478260869565217</v>
      </c>
      <c r="X118" s="4">
        <v>1.6358695652173914</v>
      </c>
      <c r="Y118" s="4">
        <v>0</v>
      </c>
      <c r="Z118" s="4">
        <v>0</v>
      </c>
      <c r="AA118" s="4">
        <v>0.5</v>
      </c>
      <c r="AB118" s="4">
        <v>0</v>
      </c>
      <c r="AC118" s="4">
        <v>8.2445652173913047</v>
      </c>
      <c r="AD118" s="4">
        <v>0</v>
      </c>
      <c r="AE118" s="4">
        <v>9.7826086956521743E-2</v>
      </c>
      <c r="AF118" s="1">
        <v>425396</v>
      </c>
      <c r="AG118" s="1">
        <v>4</v>
      </c>
      <c r="AH118"/>
    </row>
    <row r="119" spans="1:34" x14ac:dyDescent="0.25">
      <c r="A119" t="s">
        <v>226</v>
      </c>
      <c r="B119" t="s">
        <v>108</v>
      </c>
      <c r="C119" t="s">
        <v>298</v>
      </c>
      <c r="D119" t="s">
        <v>262</v>
      </c>
      <c r="E119" s="4">
        <v>140.36619718309859</v>
      </c>
      <c r="F119" s="4">
        <f>Nurse[[#This Row],[Total Nurse Staff Hours]]/Nurse[[#This Row],[MDS Census]]</f>
        <v>3.4452408187838661</v>
      </c>
      <c r="G119" s="4">
        <f>Nurse[[#This Row],[Total Direct Care Staff Hours]]/Nurse[[#This Row],[MDS Census]]</f>
        <v>3.1879791290387325</v>
      </c>
      <c r="H119" s="4">
        <f>Nurse[[#This Row],[Total RN Hours (w/ Admin, DON)]]/Nurse[[#This Row],[MDS Census]]</f>
        <v>0.18264298615291993</v>
      </c>
      <c r="I119" s="4">
        <f>Nurse[[#This Row],[RN Hours (excl. Admin, DON)]]/Nurse[[#This Row],[MDS Census]]</f>
        <v>0.10959462171382701</v>
      </c>
      <c r="J119" s="4">
        <f>SUM(Nurse[[#This Row],[RN Hours (excl. Admin, DON)]],Nurse[[#This Row],[RN Admin Hours]],Nurse[[#This Row],[RN DON Hours]],Nurse[[#This Row],[LPN Hours (excl. Admin)]],Nurse[[#This Row],[LPN Admin Hours]],Nurse[[#This Row],[CNA Hours]],Nurse[[#This Row],[NA TR Hours]],Nurse[[#This Row],[Med Aide/Tech Hours]])</f>
        <v>483.59535211267621</v>
      </c>
      <c r="K119" s="4">
        <f>SUM(Nurse[[#This Row],[RN Hours (excl. Admin, DON)]],Nurse[[#This Row],[LPN Hours (excl. Admin)]],Nurse[[#This Row],[CNA Hours]],Nurse[[#This Row],[NA TR Hours]],Nurse[[#This Row],[Med Aide/Tech Hours]])</f>
        <v>447.48450704225365</v>
      </c>
      <c r="L119" s="4">
        <f>SUM(Nurse[[#This Row],[RN Hours (excl. Admin, DON)]],Nurse[[#This Row],[RN Admin Hours]],Nurse[[#This Row],[RN DON Hours]])</f>
        <v>25.636901408450704</v>
      </c>
      <c r="M119" s="4">
        <v>15.38338028169014</v>
      </c>
      <c r="N119" s="4">
        <v>5.070422535211268</v>
      </c>
      <c r="O119" s="4">
        <v>5.183098591549296</v>
      </c>
      <c r="P119" s="4">
        <f>SUM(Nurse[[#This Row],[LPN Hours (excl. Admin)]],Nurse[[#This Row],[LPN Admin Hours]])</f>
        <v>178.33901408450708</v>
      </c>
      <c r="Q119" s="4">
        <v>152.4816901408451</v>
      </c>
      <c r="R119" s="4">
        <v>25.857323943661974</v>
      </c>
      <c r="S119" s="4">
        <f>SUM(Nurse[[#This Row],[CNA Hours]],Nurse[[#This Row],[NA TR Hours]],Nurse[[#This Row],[Med Aide/Tech Hours]])</f>
        <v>279.61943661971839</v>
      </c>
      <c r="T119" s="4">
        <v>239.83253521126767</v>
      </c>
      <c r="U119" s="4">
        <v>39.78690140845071</v>
      </c>
      <c r="V119" s="4">
        <v>0</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23.183239436619719</v>
      </c>
      <c r="X119" s="4">
        <v>1.3883098591549299</v>
      </c>
      <c r="Y119" s="4">
        <v>0.22535211267605634</v>
      </c>
      <c r="Z119" s="4">
        <v>0</v>
      </c>
      <c r="AA119" s="4">
        <v>21.457323943661972</v>
      </c>
      <c r="AB119" s="4">
        <v>0</v>
      </c>
      <c r="AC119" s="4">
        <v>0.11225352112676056</v>
      </c>
      <c r="AD119" s="4">
        <v>0</v>
      </c>
      <c r="AE119" s="4">
        <v>0</v>
      </c>
      <c r="AF119" s="1">
        <v>425295</v>
      </c>
      <c r="AG119" s="1">
        <v>4</v>
      </c>
      <c r="AH119"/>
    </row>
    <row r="120" spans="1:34" x14ac:dyDescent="0.25">
      <c r="A120" t="s">
        <v>226</v>
      </c>
      <c r="B120" t="s">
        <v>32</v>
      </c>
      <c r="C120" t="s">
        <v>308</v>
      </c>
      <c r="D120" t="s">
        <v>245</v>
      </c>
      <c r="E120" s="4">
        <v>84.434782608695656</v>
      </c>
      <c r="F120" s="4">
        <f>Nurse[[#This Row],[Total Nurse Staff Hours]]/Nurse[[#This Row],[MDS Census]]</f>
        <v>4.0691336251287327</v>
      </c>
      <c r="G120" s="4">
        <f>Nurse[[#This Row],[Total Direct Care Staff Hours]]/Nurse[[#This Row],[MDS Census]]</f>
        <v>3.7705754376930996</v>
      </c>
      <c r="H120" s="4">
        <f>Nurse[[#This Row],[Total RN Hours (w/ Admin, DON)]]/Nurse[[#This Row],[MDS Census]]</f>
        <v>0.78360453141091679</v>
      </c>
      <c r="I120" s="4">
        <f>Nurse[[#This Row],[RN Hours (excl. Admin, DON)]]/Nurse[[#This Row],[MDS Census]]</f>
        <v>0.48504634397528318</v>
      </c>
      <c r="J120" s="4">
        <f>SUM(Nurse[[#This Row],[RN Hours (excl. Admin, DON)]],Nurse[[#This Row],[RN Admin Hours]],Nurse[[#This Row],[RN DON Hours]],Nurse[[#This Row],[LPN Hours (excl. Admin)]],Nurse[[#This Row],[LPN Admin Hours]],Nurse[[#This Row],[CNA Hours]],Nurse[[#This Row],[NA TR Hours]],Nurse[[#This Row],[Med Aide/Tech Hours]])</f>
        <v>343.57641304347823</v>
      </c>
      <c r="K120" s="4">
        <f>SUM(Nurse[[#This Row],[RN Hours (excl. Admin, DON)]],Nurse[[#This Row],[LPN Hours (excl. Admin)]],Nurse[[#This Row],[CNA Hours]],Nurse[[#This Row],[NA TR Hours]],Nurse[[#This Row],[Med Aide/Tech Hours]])</f>
        <v>318.36771739130432</v>
      </c>
      <c r="L120" s="4">
        <f>SUM(Nurse[[#This Row],[RN Hours (excl. Admin, DON)]],Nurse[[#This Row],[RN Admin Hours]],Nurse[[#This Row],[RN DON Hours]])</f>
        <v>66.163478260869582</v>
      </c>
      <c r="M120" s="4">
        <v>40.954782608695652</v>
      </c>
      <c r="N120" s="4">
        <v>20.165217391304367</v>
      </c>
      <c r="O120" s="4">
        <v>5.0434782608695654</v>
      </c>
      <c r="P120" s="4">
        <f>SUM(Nurse[[#This Row],[LPN Hours (excl. Admin)]],Nurse[[#This Row],[LPN Admin Hours]])</f>
        <v>100.59413043478258</v>
      </c>
      <c r="Q120" s="4">
        <v>100.59413043478258</v>
      </c>
      <c r="R120" s="4">
        <v>0</v>
      </c>
      <c r="S120" s="4">
        <f>SUM(Nurse[[#This Row],[CNA Hours]],Nurse[[#This Row],[NA TR Hours]],Nurse[[#This Row],[Med Aide/Tech Hours]])</f>
        <v>176.81880434782607</v>
      </c>
      <c r="T120" s="4">
        <v>176.81880434782607</v>
      </c>
      <c r="U120" s="4">
        <v>0</v>
      </c>
      <c r="V120" s="4">
        <v>0</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60.143478260869571</v>
      </c>
      <c r="X120" s="4">
        <v>17.143695652173907</v>
      </c>
      <c r="Y120" s="4">
        <v>0</v>
      </c>
      <c r="Z120" s="4">
        <v>0</v>
      </c>
      <c r="AA120" s="4">
        <v>14.92945652173913</v>
      </c>
      <c r="AB120" s="4">
        <v>0</v>
      </c>
      <c r="AC120" s="4">
        <v>28.070326086956534</v>
      </c>
      <c r="AD120" s="4">
        <v>0</v>
      </c>
      <c r="AE120" s="4">
        <v>0</v>
      </c>
      <c r="AF120" s="1">
        <v>425075</v>
      </c>
      <c r="AG120" s="1">
        <v>4</v>
      </c>
      <c r="AH120"/>
    </row>
    <row r="121" spans="1:34" x14ac:dyDescent="0.25">
      <c r="A121" t="s">
        <v>226</v>
      </c>
      <c r="B121" t="s">
        <v>77</v>
      </c>
      <c r="C121" t="s">
        <v>320</v>
      </c>
      <c r="D121" t="s">
        <v>259</v>
      </c>
      <c r="E121" s="4">
        <v>137.31521739130434</v>
      </c>
      <c r="F121" s="4">
        <f>Nurse[[#This Row],[Total Nurse Staff Hours]]/Nurse[[#This Row],[MDS Census]]</f>
        <v>3.3015134963983215</v>
      </c>
      <c r="G121" s="4">
        <f>Nurse[[#This Row],[Total Direct Care Staff Hours]]/Nurse[[#This Row],[MDS Census]]</f>
        <v>3.058928995488007</v>
      </c>
      <c r="H121" s="4">
        <f>Nurse[[#This Row],[Total RN Hours (w/ Admin, DON)]]/Nurse[[#This Row],[MDS Census]]</f>
        <v>0.54268265653447312</v>
      </c>
      <c r="I121" s="4">
        <f>Nurse[[#This Row],[RN Hours (excl. Admin, DON)]]/Nurse[[#This Row],[MDS Census]]</f>
        <v>0.38079949339032687</v>
      </c>
      <c r="J121" s="4">
        <f>SUM(Nurse[[#This Row],[RN Hours (excl. Admin, DON)]],Nurse[[#This Row],[RN Admin Hours]],Nurse[[#This Row],[RN DON Hours]],Nurse[[#This Row],[LPN Hours (excl. Admin)]],Nurse[[#This Row],[LPN Admin Hours]],Nurse[[#This Row],[CNA Hours]],Nurse[[#This Row],[NA TR Hours]],Nurse[[#This Row],[Med Aide/Tech Hours]])</f>
        <v>453.34804347826082</v>
      </c>
      <c r="K121" s="4">
        <f>SUM(Nurse[[#This Row],[RN Hours (excl. Admin, DON)]],Nurse[[#This Row],[LPN Hours (excl. Admin)]],Nurse[[#This Row],[CNA Hours]],Nurse[[#This Row],[NA TR Hours]],Nurse[[#This Row],[Med Aide/Tech Hours]])</f>
        <v>420.03749999999991</v>
      </c>
      <c r="L121" s="4">
        <f>SUM(Nurse[[#This Row],[RN Hours (excl. Admin, DON)]],Nurse[[#This Row],[RN Admin Hours]],Nurse[[#This Row],[RN DON Hours]])</f>
        <v>74.51858695652173</v>
      </c>
      <c r="M121" s="4">
        <v>52.289565217391299</v>
      </c>
      <c r="N121" s="4">
        <v>18.163804347826083</v>
      </c>
      <c r="O121" s="4">
        <v>4.0652173913043477</v>
      </c>
      <c r="P121" s="4">
        <f>SUM(Nurse[[#This Row],[LPN Hours (excl. Admin)]],Nurse[[#This Row],[LPN Admin Hours]])</f>
        <v>130.03663043478258</v>
      </c>
      <c r="Q121" s="4">
        <v>118.95510869565216</v>
      </c>
      <c r="R121" s="4">
        <v>11.081521739130435</v>
      </c>
      <c r="S121" s="4">
        <f>SUM(Nurse[[#This Row],[CNA Hours]],Nurse[[#This Row],[NA TR Hours]],Nurse[[#This Row],[Med Aide/Tech Hours]])</f>
        <v>248.79282608695647</v>
      </c>
      <c r="T121" s="4">
        <v>248.79282608695647</v>
      </c>
      <c r="U121" s="4">
        <v>0</v>
      </c>
      <c r="V121" s="4">
        <v>0</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1" s="4">
        <v>0</v>
      </c>
      <c r="Y121" s="4">
        <v>0</v>
      </c>
      <c r="Z121" s="4">
        <v>0</v>
      </c>
      <c r="AA121" s="4">
        <v>0</v>
      </c>
      <c r="AB121" s="4">
        <v>0</v>
      </c>
      <c r="AC121" s="4">
        <v>0</v>
      </c>
      <c r="AD121" s="4">
        <v>0</v>
      </c>
      <c r="AE121" s="4">
        <v>0</v>
      </c>
      <c r="AF121" s="1">
        <v>425145</v>
      </c>
      <c r="AG121" s="1">
        <v>4</v>
      </c>
      <c r="AH121"/>
    </row>
    <row r="122" spans="1:34" x14ac:dyDescent="0.25">
      <c r="A122" t="s">
        <v>226</v>
      </c>
      <c r="B122" t="s">
        <v>50</v>
      </c>
      <c r="C122" t="s">
        <v>334</v>
      </c>
      <c r="D122" t="s">
        <v>273</v>
      </c>
      <c r="E122" s="4">
        <v>77.086956521739125</v>
      </c>
      <c r="F122" s="4">
        <f>Nurse[[#This Row],[Total Nurse Staff Hours]]/Nurse[[#This Row],[MDS Census]]</f>
        <v>3.1322363226170333</v>
      </c>
      <c r="G122" s="4">
        <f>Nurse[[#This Row],[Total Direct Care Staff Hours]]/Nurse[[#This Row],[MDS Census]]</f>
        <v>2.8150126903553301</v>
      </c>
      <c r="H122" s="4">
        <f>Nurse[[#This Row],[Total RN Hours (w/ Admin, DON)]]/Nurse[[#This Row],[MDS Census]]</f>
        <v>0.41758319232938518</v>
      </c>
      <c r="I122" s="4">
        <f>Nurse[[#This Row],[RN Hours (excl. Admin, DON)]]/Nurse[[#This Row],[MDS Census]]</f>
        <v>0.1003595600676819</v>
      </c>
      <c r="J122" s="4">
        <f>SUM(Nurse[[#This Row],[RN Hours (excl. Admin, DON)]],Nurse[[#This Row],[RN Admin Hours]],Nurse[[#This Row],[RN DON Hours]],Nurse[[#This Row],[LPN Hours (excl. Admin)]],Nurse[[#This Row],[LPN Admin Hours]],Nurse[[#This Row],[CNA Hours]],Nurse[[#This Row],[NA TR Hours]],Nurse[[#This Row],[Med Aide/Tech Hours]])</f>
        <v>241.45456521739129</v>
      </c>
      <c r="K122" s="4">
        <f>SUM(Nurse[[#This Row],[RN Hours (excl. Admin, DON)]],Nurse[[#This Row],[LPN Hours (excl. Admin)]],Nurse[[#This Row],[CNA Hours]],Nurse[[#This Row],[NA TR Hours]],Nurse[[#This Row],[Med Aide/Tech Hours]])</f>
        <v>217.0007608695652</v>
      </c>
      <c r="L122" s="4">
        <f>SUM(Nurse[[#This Row],[RN Hours (excl. Admin, DON)]],Nurse[[#This Row],[RN Admin Hours]],Nurse[[#This Row],[RN DON Hours]])</f>
        <v>32.190217391304344</v>
      </c>
      <c r="M122" s="4">
        <v>7.7364130434782608</v>
      </c>
      <c r="N122" s="4">
        <v>20.019021739130434</v>
      </c>
      <c r="O122" s="4">
        <v>4.4347826086956523</v>
      </c>
      <c r="P122" s="4">
        <f>SUM(Nurse[[#This Row],[LPN Hours (excl. Admin)]],Nurse[[#This Row],[LPN Admin Hours]])</f>
        <v>66.035217391304343</v>
      </c>
      <c r="Q122" s="4">
        <v>66.035217391304343</v>
      </c>
      <c r="R122" s="4">
        <v>0</v>
      </c>
      <c r="S122" s="4">
        <f>SUM(Nurse[[#This Row],[CNA Hours]],Nurse[[#This Row],[NA TR Hours]],Nurse[[#This Row],[Med Aide/Tech Hours]])</f>
        <v>143.2291304347826</v>
      </c>
      <c r="T122" s="4">
        <v>135.73184782608695</v>
      </c>
      <c r="U122" s="4">
        <v>7.4972826086956523</v>
      </c>
      <c r="V122" s="4">
        <v>0</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2" s="4">
        <v>0</v>
      </c>
      <c r="Y122" s="4">
        <v>0</v>
      </c>
      <c r="Z122" s="4">
        <v>0</v>
      </c>
      <c r="AA122" s="4">
        <v>0</v>
      </c>
      <c r="AB122" s="4">
        <v>0</v>
      </c>
      <c r="AC122" s="4">
        <v>0</v>
      </c>
      <c r="AD122" s="4">
        <v>0</v>
      </c>
      <c r="AE122" s="4">
        <v>0</v>
      </c>
      <c r="AF122" s="1">
        <v>425104</v>
      </c>
      <c r="AG122" s="1">
        <v>4</v>
      </c>
      <c r="AH122"/>
    </row>
    <row r="123" spans="1:34" x14ac:dyDescent="0.25">
      <c r="A123" t="s">
        <v>226</v>
      </c>
      <c r="B123" t="s">
        <v>171</v>
      </c>
      <c r="C123" t="s">
        <v>304</v>
      </c>
      <c r="D123" t="s">
        <v>248</v>
      </c>
      <c r="E123" s="4">
        <v>99.836956521739125</v>
      </c>
      <c r="F123" s="4">
        <f>Nurse[[#This Row],[Total Nurse Staff Hours]]/Nurse[[#This Row],[MDS Census]]</f>
        <v>3.4305933587370716</v>
      </c>
      <c r="G123" s="4">
        <f>Nurse[[#This Row],[Total Direct Care Staff Hours]]/Nurse[[#This Row],[MDS Census]]</f>
        <v>3.0377789874795864</v>
      </c>
      <c r="H123" s="4">
        <f>Nurse[[#This Row],[Total RN Hours (w/ Admin, DON)]]/Nurse[[#This Row],[MDS Census]]</f>
        <v>0.71017964071856299</v>
      </c>
      <c r="I123" s="4">
        <f>Nurse[[#This Row],[RN Hours (excl. Admin, DON)]]/Nurse[[#This Row],[MDS Census]]</f>
        <v>0.36137724550898204</v>
      </c>
      <c r="J123" s="4">
        <f>SUM(Nurse[[#This Row],[RN Hours (excl. Admin, DON)]],Nurse[[#This Row],[RN Admin Hours]],Nurse[[#This Row],[RN DON Hours]],Nurse[[#This Row],[LPN Hours (excl. Admin)]],Nurse[[#This Row],[LPN Admin Hours]],Nurse[[#This Row],[CNA Hours]],Nurse[[#This Row],[NA TR Hours]],Nurse[[#This Row],[Med Aide/Tech Hours]])</f>
        <v>342.5</v>
      </c>
      <c r="K123" s="4">
        <f>SUM(Nurse[[#This Row],[RN Hours (excl. Admin, DON)]],Nurse[[#This Row],[LPN Hours (excl. Admin)]],Nurse[[#This Row],[CNA Hours]],Nurse[[#This Row],[NA TR Hours]],Nurse[[#This Row],[Med Aide/Tech Hours]])</f>
        <v>303.28260869565219</v>
      </c>
      <c r="L123" s="4">
        <f>SUM(Nurse[[#This Row],[RN Hours (excl. Admin, DON)]],Nurse[[#This Row],[RN Admin Hours]],Nurse[[#This Row],[RN DON Hours]])</f>
        <v>70.902173913043484</v>
      </c>
      <c r="M123" s="4">
        <v>36.078804347826086</v>
      </c>
      <c r="N123" s="4">
        <v>29.084239130434781</v>
      </c>
      <c r="O123" s="4">
        <v>5.7391304347826084</v>
      </c>
      <c r="P123" s="4">
        <f>SUM(Nurse[[#This Row],[LPN Hours (excl. Admin)]],Nurse[[#This Row],[LPN Admin Hours]])</f>
        <v>105.16576086956522</v>
      </c>
      <c r="Q123" s="4">
        <v>100.77173913043478</v>
      </c>
      <c r="R123" s="4">
        <v>4.3940217391304346</v>
      </c>
      <c r="S123" s="4">
        <f>SUM(Nurse[[#This Row],[CNA Hours]],Nurse[[#This Row],[NA TR Hours]],Nurse[[#This Row],[Med Aide/Tech Hours]])</f>
        <v>166.43206521739131</v>
      </c>
      <c r="T123" s="4">
        <v>160.72554347826087</v>
      </c>
      <c r="U123" s="4">
        <v>5.7065217391304346</v>
      </c>
      <c r="V123" s="4">
        <v>0</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3" s="4">
        <v>0</v>
      </c>
      <c r="Y123" s="4">
        <v>0</v>
      </c>
      <c r="Z123" s="4">
        <v>0</v>
      </c>
      <c r="AA123" s="4">
        <v>0</v>
      </c>
      <c r="AB123" s="4">
        <v>0</v>
      </c>
      <c r="AC123" s="4">
        <v>0</v>
      </c>
      <c r="AD123" s="4">
        <v>0</v>
      </c>
      <c r="AE123" s="4">
        <v>0</v>
      </c>
      <c r="AF123" s="1">
        <v>425400</v>
      </c>
      <c r="AG123" s="1">
        <v>4</v>
      </c>
      <c r="AH123"/>
    </row>
    <row r="124" spans="1:34" x14ac:dyDescent="0.25">
      <c r="A124" t="s">
        <v>226</v>
      </c>
      <c r="B124" t="s">
        <v>6</v>
      </c>
      <c r="C124" t="s">
        <v>304</v>
      </c>
      <c r="D124" t="s">
        <v>248</v>
      </c>
      <c r="E124" s="4">
        <v>95.880434782608702</v>
      </c>
      <c r="F124" s="4">
        <f>Nurse[[#This Row],[Total Nurse Staff Hours]]/Nurse[[#This Row],[MDS Census]]</f>
        <v>0.37140120167781426</v>
      </c>
      <c r="G124" s="4">
        <f>Nurse[[#This Row],[Total Direct Care Staff Hours]]/Nurse[[#This Row],[MDS Census]]</f>
        <v>0.37140120167781426</v>
      </c>
      <c r="H124" s="4">
        <f>Nurse[[#This Row],[Total RN Hours (w/ Admin, DON)]]/Nurse[[#This Row],[MDS Census]]</f>
        <v>6.4527831311642671E-3</v>
      </c>
      <c r="I124" s="4">
        <f>Nurse[[#This Row],[RN Hours (excl. Admin, DON)]]/Nurse[[#This Row],[MDS Census]]</f>
        <v>6.4527831311642671E-3</v>
      </c>
      <c r="J124" s="4">
        <f>SUM(Nurse[[#This Row],[RN Hours (excl. Admin, DON)]],Nurse[[#This Row],[RN Admin Hours]],Nurse[[#This Row],[RN DON Hours]],Nurse[[#This Row],[LPN Hours (excl. Admin)]],Nurse[[#This Row],[LPN Admin Hours]],Nurse[[#This Row],[CNA Hours]],Nurse[[#This Row],[NA TR Hours]],Nurse[[#This Row],[Med Aide/Tech Hours]])</f>
        <v>35.610108695652173</v>
      </c>
      <c r="K124" s="4">
        <f>SUM(Nurse[[#This Row],[RN Hours (excl. Admin, DON)]],Nurse[[#This Row],[LPN Hours (excl. Admin)]],Nurse[[#This Row],[CNA Hours]],Nurse[[#This Row],[NA TR Hours]],Nurse[[#This Row],[Med Aide/Tech Hours]])</f>
        <v>35.610108695652173</v>
      </c>
      <c r="L124" s="4">
        <f>SUM(Nurse[[#This Row],[RN Hours (excl. Admin, DON)]],Nurse[[#This Row],[RN Admin Hours]],Nurse[[#This Row],[RN DON Hours]])</f>
        <v>0.61869565217391309</v>
      </c>
      <c r="M124" s="4">
        <v>0.61869565217391309</v>
      </c>
      <c r="N124" s="4">
        <v>0</v>
      </c>
      <c r="O124" s="4">
        <v>0</v>
      </c>
      <c r="P124" s="4">
        <f>SUM(Nurse[[#This Row],[LPN Hours (excl. Admin)]],Nurse[[#This Row],[LPN Admin Hours]])</f>
        <v>15.844673913043476</v>
      </c>
      <c r="Q124" s="4">
        <v>15.844673913043476</v>
      </c>
      <c r="R124" s="4">
        <v>0</v>
      </c>
      <c r="S124" s="4">
        <f>SUM(Nurse[[#This Row],[CNA Hours]],Nurse[[#This Row],[NA TR Hours]],Nurse[[#This Row],[Med Aide/Tech Hours]])</f>
        <v>19.146739130434781</v>
      </c>
      <c r="T124" s="4">
        <v>19.146739130434781</v>
      </c>
      <c r="U124" s="4">
        <v>0</v>
      </c>
      <c r="V124" s="4">
        <v>0</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4" s="4">
        <v>0</v>
      </c>
      <c r="Y124" s="4">
        <v>0</v>
      </c>
      <c r="Z124" s="4">
        <v>0</v>
      </c>
      <c r="AA124" s="4">
        <v>0</v>
      </c>
      <c r="AB124" s="4">
        <v>0</v>
      </c>
      <c r="AC124" s="4">
        <v>0</v>
      </c>
      <c r="AD124" s="4">
        <v>0</v>
      </c>
      <c r="AE124" s="4">
        <v>0</v>
      </c>
      <c r="AF124" s="1">
        <v>425013</v>
      </c>
      <c r="AG124" s="1">
        <v>4</v>
      </c>
      <c r="AH124"/>
    </row>
    <row r="125" spans="1:34" x14ac:dyDescent="0.25">
      <c r="A125" t="s">
        <v>226</v>
      </c>
      <c r="B125" t="s">
        <v>96</v>
      </c>
      <c r="C125" t="s">
        <v>290</v>
      </c>
      <c r="D125" t="s">
        <v>267</v>
      </c>
      <c r="E125" s="4">
        <v>75.989130434782609</v>
      </c>
      <c r="F125" s="4">
        <f>Nurse[[#This Row],[Total Nurse Staff Hours]]/Nurse[[#This Row],[MDS Census]]</f>
        <v>3.3161464740380486</v>
      </c>
      <c r="G125" s="4">
        <f>Nurse[[#This Row],[Total Direct Care Staff Hours]]/Nurse[[#This Row],[MDS Census]]</f>
        <v>3.0602889429266198</v>
      </c>
      <c r="H125" s="4">
        <f>Nurse[[#This Row],[Total RN Hours (w/ Admin, DON)]]/Nurse[[#This Row],[MDS Census]]</f>
        <v>0.66817336575597197</v>
      </c>
      <c r="I125" s="4">
        <f>Nurse[[#This Row],[RN Hours (excl. Admin, DON)]]/Nurse[[#This Row],[MDS Census]]</f>
        <v>0.41231583464454297</v>
      </c>
      <c r="J125" s="4">
        <f>SUM(Nurse[[#This Row],[RN Hours (excl. Admin, DON)]],Nurse[[#This Row],[RN Admin Hours]],Nurse[[#This Row],[RN DON Hours]],Nurse[[#This Row],[LPN Hours (excl. Admin)]],Nurse[[#This Row],[LPN Admin Hours]],Nurse[[#This Row],[CNA Hours]],Nurse[[#This Row],[NA TR Hours]],Nurse[[#This Row],[Med Aide/Tech Hours]])</f>
        <v>251.99108695652171</v>
      </c>
      <c r="K125" s="4">
        <f>SUM(Nurse[[#This Row],[RN Hours (excl. Admin, DON)]],Nurse[[#This Row],[LPN Hours (excl. Admin)]],Nurse[[#This Row],[CNA Hours]],Nurse[[#This Row],[NA TR Hours]],Nurse[[#This Row],[Med Aide/Tech Hours]])</f>
        <v>232.5486956521739</v>
      </c>
      <c r="L125" s="4">
        <f>SUM(Nurse[[#This Row],[RN Hours (excl. Admin, DON)]],Nurse[[#This Row],[RN Admin Hours]],Nurse[[#This Row],[RN DON Hours]])</f>
        <v>50.77391304347826</v>
      </c>
      <c r="M125" s="4">
        <v>31.331521739130434</v>
      </c>
      <c r="N125" s="4">
        <v>14.143478260869566</v>
      </c>
      <c r="O125" s="4">
        <v>5.2989130434782608</v>
      </c>
      <c r="P125" s="4">
        <f>SUM(Nurse[[#This Row],[LPN Hours (excl. Admin)]],Nurse[[#This Row],[LPN Admin Hours]])</f>
        <v>83.154130434782616</v>
      </c>
      <c r="Q125" s="4">
        <v>83.154130434782616</v>
      </c>
      <c r="R125" s="4">
        <v>0</v>
      </c>
      <c r="S125" s="4">
        <f>SUM(Nurse[[#This Row],[CNA Hours]],Nurse[[#This Row],[NA TR Hours]],Nurse[[#This Row],[Med Aide/Tech Hours]])</f>
        <v>118.06304347826085</v>
      </c>
      <c r="T125" s="4">
        <v>108.53858695652173</v>
      </c>
      <c r="U125" s="4">
        <v>9.5244565217391308</v>
      </c>
      <c r="V125" s="4">
        <v>0</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5" s="4">
        <v>0</v>
      </c>
      <c r="Y125" s="4">
        <v>0</v>
      </c>
      <c r="Z125" s="4">
        <v>0</v>
      </c>
      <c r="AA125" s="4">
        <v>0</v>
      </c>
      <c r="AB125" s="4">
        <v>0</v>
      </c>
      <c r="AC125" s="4">
        <v>0</v>
      </c>
      <c r="AD125" s="4">
        <v>0</v>
      </c>
      <c r="AE125" s="4">
        <v>0</v>
      </c>
      <c r="AF125" s="1">
        <v>425173</v>
      </c>
      <c r="AG125" s="1">
        <v>4</v>
      </c>
      <c r="AH125"/>
    </row>
    <row r="126" spans="1:34" x14ac:dyDescent="0.25">
      <c r="A126" t="s">
        <v>226</v>
      </c>
      <c r="B126" t="s">
        <v>58</v>
      </c>
      <c r="C126" t="s">
        <v>314</v>
      </c>
      <c r="D126" t="s">
        <v>271</v>
      </c>
      <c r="E126" s="4">
        <v>57</v>
      </c>
      <c r="F126" s="4">
        <f>Nurse[[#This Row],[Total Nurse Staff Hours]]/Nurse[[#This Row],[MDS Census]]</f>
        <v>3.5619183829138064</v>
      </c>
      <c r="G126" s="4">
        <f>Nurse[[#This Row],[Total Direct Care Staff Hours]]/Nurse[[#This Row],[MDS Census]]</f>
        <v>3.2492753623188402</v>
      </c>
      <c r="H126" s="4">
        <f>Nurse[[#This Row],[Total RN Hours (w/ Admin, DON)]]/Nurse[[#This Row],[MDS Census]]</f>
        <v>0.6639016018306636</v>
      </c>
      <c r="I126" s="4">
        <f>Nurse[[#This Row],[RN Hours (excl. Admin, DON)]]/Nurse[[#This Row],[MDS Census]]</f>
        <v>0.35125858123569792</v>
      </c>
      <c r="J126" s="4">
        <f>SUM(Nurse[[#This Row],[RN Hours (excl. Admin, DON)]],Nurse[[#This Row],[RN Admin Hours]],Nurse[[#This Row],[RN DON Hours]],Nurse[[#This Row],[LPN Hours (excl. Admin)]],Nurse[[#This Row],[LPN Admin Hours]],Nurse[[#This Row],[CNA Hours]],Nurse[[#This Row],[NA TR Hours]],Nurse[[#This Row],[Med Aide/Tech Hours]])</f>
        <v>203.02934782608696</v>
      </c>
      <c r="K126" s="4">
        <f>SUM(Nurse[[#This Row],[RN Hours (excl. Admin, DON)]],Nurse[[#This Row],[LPN Hours (excl. Admin)]],Nurse[[#This Row],[CNA Hours]],Nurse[[#This Row],[NA TR Hours]],Nurse[[#This Row],[Med Aide/Tech Hours]])</f>
        <v>185.2086956521739</v>
      </c>
      <c r="L126" s="4">
        <f>SUM(Nurse[[#This Row],[RN Hours (excl. Admin, DON)]],Nurse[[#This Row],[RN Admin Hours]],Nurse[[#This Row],[RN DON Hours]])</f>
        <v>37.842391304347828</v>
      </c>
      <c r="M126" s="4">
        <v>20.021739130434781</v>
      </c>
      <c r="N126" s="4">
        <v>11.994565217391305</v>
      </c>
      <c r="O126" s="4">
        <v>5.8260869565217392</v>
      </c>
      <c r="P126" s="4">
        <f>SUM(Nurse[[#This Row],[LPN Hours (excl. Admin)]],Nurse[[#This Row],[LPN Admin Hours]])</f>
        <v>61.031195652173913</v>
      </c>
      <c r="Q126" s="4">
        <v>61.031195652173913</v>
      </c>
      <c r="R126" s="4">
        <v>0</v>
      </c>
      <c r="S126" s="4">
        <f>SUM(Nurse[[#This Row],[CNA Hours]],Nurse[[#This Row],[NA TR Hours]],Nurse[[#This Row],[Med Aide/Tech Hours]])</f>
        <v>104.15576086956523</v>
      </c>
      <c r="T126" s="4">
        <v>66.372608695652175</v>
      </c>
      <c r="U126" s="4">
        <v>37.783152173913045</v>
      </c>
      <c r="V126" s="4">
        <v>0</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6" s="4">
        <v>0</v>
      </c>
      <c r="Y126" s="4">
        <v>0</v>
      </c>
      <c r="Z126" s="4">
        <v>0</v>
      </c>
      <c r="AA126" s="4">
        <v>0</v>
      </c>
      <c r="AB126" s="4">
        <v>0</v>
      </c>
      <c r="AC126" s="4">
        <v>0</v>
      </c>
      <c r="AD126" s="4">
        <v>0</v>
      </c>
      <c r="AE126" s="4">
        <v>0</v>
      </c>
      <c r="AF126" s="1">
        <v>425113</v>
      </c>
      <c r="AG126" s="1">
        <v>4</v>
      </c>
      <c r="AH126"/>
    </row>
    <row r="127" spans="1:34" x14ac:dyDescent="0.25">
      <c r="A127" t="s">
        <v>226</v>
      </c>
      <c r="B127" t="s">
        <v>124</v>
      </c>
      <c r="C127" t="s">
        <v>357</v>
      </c>
      <c r="D127" t="s">
        <v>282</v>
      </c>
      <c r="E127" s="4">
        <v>65.326086956521735</v>
      </c>
      <c r="F127" s="4">
        <f>Nurse[[#This Row],[Total Nurse Staff Hours]]/Nurse[[#This Row],[MDS Census]]</f>
        <v>2.8604093178036605</v>
      </c>
      <c r="G127" s="4">
        <f>Nurse[[#This Row],[Total Direct Care Staff Hours]]/Nurse[[#This Row],[MDS Census]]</f>
        <v>2.640893510815308</v>
      </c>
      <c r="H127" s="4">
        <f>Nurse[[#This Row],[Total RN Hours (w/ Admin, DON)]]/Nurse[[#This Row],[MDS Census]]</f>
        <v>0.28083028286189682</v>
      </c>
      <c r="I127" s="4">
        <f>Nurse[[#This Row],[RN Hours (excl. Admin, DON)]]/Nurse[[#This Row],[MDS Census]]</f>
        <v>6.1314475873544091E-2</v>
      </c>
      <c r="J127" s="4">
        <f>SUM(Nurse[[#This Row],[RN Hours (excl. Admin, DON)]],Nurse[[#This Row],[RN Admin Hours]],Nurse[[#This Row],[RN DON Hours]],Nurse[[#This Row],[LPN Hours (excl. Admin)]],Nurse[[#This Row],[LPN Admin Hours]],Nurse[[#This Row],[CNA Hours]],Nurse[[#This Row],[NA TR Hours]],Nurse[[#This Row],[Med Aide/Tech Hours]])</f>
        <v>186.85934782608695</v>
      </c>
      <c r="K127" s="4">
        <f>SUM(Nurse[[#This Row],[RN Hours (excl. Admin, DON)]],Nurse[[#This Row],[LPN Hours (excl. Admin)]],Nurse[[#This Row],[CNA Hours]],Nurse[[#This Row],[NA TR Hours]],Nurse[[#This Row],[Med Aide/Tech Hours]])</f>
        <v>172.51923913043478</v>
      </c>
      <c r="L127" s="4">
        <f>SUM(Nurse[[#This Row],[RN Hours (excl. Admin, DON)]],Nurse[[#This Row],[RN Admin Hours]],Nurse[[#This Row],[RN DON Hours]])</f>
        <v>18.345543478260868</v>
      </c>
      <c r="M127" s="4">
        <v>4.0054347826086953</v>
      </c>
      <c r="N127" s="4">
        <v>9.5574999999999992</v>
      </c>
      <c r="O127" s="4">
        <v>4.7826086956521738</v>
      </c>
      <c r="P127" s="4">
        <f>SUM(Nurse[[#This Row],[LPN Hours (excl. Admin)]],Nurse[[#This Row],[LPN Admin Hours]])</f>
        <v>53.524673913043486</v>
      </c>
      <c r="Q127" s="4">
        <v>53.524673913043486</v>
      </c>
      <c r="R127" s="4">
        <v>0</v>
      </c>
      <c r="S127" s="4">
        <f>SUM(Nurse[[#This Row],[CNA Hours]],Nurse[[#This Row],[NA TR Hours]],Nurse[[#This Row],[Med Aide/Tech Hours]])</f>
        <v>114.9891304347826</v>
      </c>
      <c r="T127" s="4">
        <v>114.9891304347826</v>
      </c>
      <c r="U127" s="4">
        <v>0</v>
      </c>
      <c r="V127" s="4">
        <v>0</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7" s="4">
        <v>0</v>
      </c>
      <c r="Y127" s="4">
        <v>0</v>
      </c>
      <c r="Z127" s="4">
        <v>0</v>
      </c>
      <c r="AA127" s="4">
        <v>0</v>
      </c>
      <c r="AB127" s="4">
        <v>0</v>
      </c>
      <c r="AC127" s="4">
        <v>0</v>
      </c>
      <c r="AD127" s="4">
        <v>0</v>
      </c>
      <c r="AE127" s="4">
        <v>0</v>
      </c>
      <c r="AF127" s="1">
        <v>425315</v>
      </c>
      <c r="AG127" s="1">
        <v>4</v>
      </c>
      <c r="AH127"/>
    </row>
    <row r="128" spans="1:34" x14ac:dyDescent="0.25">
      <c r="A128" t="s">
        <v>226</v>
      </c>
      <c r="B128" t="s">
        <v>74</v>
      </c>
      <c r="C128" t="s">
        <v>343</v>
      </c>
      <c r="D128" t="s">
        <v>278</v>
      </c>
      <c r="E128" s="4">
        <v>114.23913043478261</v>
      </c>
      <c r="F128" s="4">
        <f>Nurse[[#This Row],[Total Nurse Staff Hours]]/Nurse[[#This Row],[MDS Census]]</f>
        <v>3.0681541389153177</v>
      </c>
      <c r="G128" s="4">
        <f>Nurse[[#This Row],[Total Direct Care Staff Hours]]/Nurse[[#This Row],[MDS Census]]</f>
        <v>2.8538563273073252</v>
      </c>
      <c r="H128" s="4">
        <f>Nurse[[#This Row],[Total RN Hours (w/ Admin, DON)]]/Nurse[[#This Row],[MDS Census]]</f>
        <v>0.36355090390104666</v>
      </c>
      <c r="I128" s="4">
        <f>Nurse[[#This Row],[RN Hours (excl. Admin, DON)]]/Nurse[[#This Row],[MDS Census]]</f>
        <v>0.20967364414843007</v>
      </c>
      <c r="J128" s="4">
        <f>SUM(Nurse[[#This Row],[RN Hours (excl. Admin, DON)]],Nurse[[#This Row],[RN Admin Hours]],Nurse[[#This Row],[RN DON Hours]],Nurse[[#This Row],[LPN Hours (excl. Admin)]],Nurse[[#This Row],[LPN Admin Hours]],Nurse[[#This Row],[CNA Hours]],Nurse[[#This Row],[NA TR Hours]],Nurse[[#This Row],[Med Aide/Tech Hours]])</f>
        <v>350.50326086956511</v>
      </c>
      <c r="K128" s="4">
        <f>SUM(Nurse[[#This Row],[RN Hours (excl. Admin, DON)]],Nurse[[#This Row],[LPN Hours (excl. Admin)]],Nurse[[#This Row],[CNA Hours]],Nurse[[#This Row],[NA TR Hours]],Nurse[[#This Row],[Med Aide/Tech Hours]])</f>
        <v>326.02206521739117</v>
      </c>
      <c r="L128" s="4">
        <f>SUM(Nurse[[#This Row],[RN Hours (excl. Admin, DON)]],Nurse[[#This Row],[RN Admin Hours]],Nurse[[#This Row],[RN DON Hours]])</f>
        <v>41.531739130434786</v>
      </c>
      <c r="M128" s="4">
        <v>23.952934782608697</v>
      </c>
      <c r="N128" s="4">
        <v>12.013586956521738</v>
      </c>
      <c r="O128" s="4">
        <v>5.5652173913043477</v>
      </c>
      <c r="P128" s="4">
        <f>SUM(Nurse[[#This Row],[LPN Hours (excl. Admin)]],Nurse[[#This Row],[LPN Admin Hours]])</f>
        <v>97.543913043478184</v>
      </c>
      <c r="Q128" s="4">
        <v>90.641521739130354</v>
      </c>
      <c r="R128" s="4">
        <v>6.9023913043478258</v>
      </c>
      <c r="S128" s="4">
        <f>SUM(Nurse[[#This Row],[CNA Hours]],Nurse[[#This Row],[NA TR Hours]],Nurse[[#This Row],[Med Aide/Tech Hours]])</f>
        <v>211.42760869565214</v>
      </c>
      <c r="T128" s="4">
        <v>209.84684782608693</v>
      </c>
      <c r="U128" s="4">
        <v>1.5807608695652176</v>
      </c>
      <c r="V128" s="4">
        <v>0</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8" s="4">
        <v>0</v>
      </c>
      <c r="Y128" s="4">
        <v>0</v>
      </c>
      <c r="Z128" s="4">
        <v>0</v>
      </c>
      <c r="AA128" s="4">
        <v>0</v>
      </c>
      <c r="AB128" s="4">
        <v>0</v>
      </c>
      <c r="AC128" s="4">
        <v>0</v>
      </c>
      <c r="AD128" s="4">
        <v>0</v>
      </c>
      <c r="AE128" s="4">
        <v>0</v>
      </c>
      <c r="AF128" s="1">
        <v>425140</v>
      </c>
      <c r="AG128" s="1">
        <v>4</v>
      </c>
      <c r="AH128"/>
    </row>
    <row r="129" spans="1:34" x14ac:dyDescent="0.25">
      <c r="A129" t="s">
        <v>226</v>
      </c>
      <c r="B129" t="s">
        <v>109</v>
      </c>
      <c r="C129" t="s">
        <v>354</v>
      </c>
      <c r="D129" t="s">
        <v>259</v>
      </c>
      <c r="E129" s="4">
        <v>102.83695652173913</v>
      </c>
      <c r="F129" s="4">
        <f>Nurse[[#This Row],[Total Nurse Staff Hours]]/Nurse[[#This Row],[MDS Census]]</f>
        <v>6.5801712292569495E-2</v>
      </c>
      <c r="G129" s="4">
        <f>Nurse[[#This Row],[Total Direct Care Staff Hours]]/Nurse[[#This Row],[MDS Census]]</f>
        <v>6.1758799281259907E-2</v>
      </c>
      <c r="H129" s="4">
        <f>Nurse[[#This Row],[Total RN Hours (w/ Admin, DON)]]/Nurse[[#This Row],[MDS Census]]</f>
        <v>5.3112778776027913E-3</v>
      </c>
      <c r="I129" s="4">
        <f>Nurse[[#This Row],[RN Hours (excl. Admin, DON)]]/Nurse[[#This Row],[MDS Census]]</f>
        <v>1.2683648662932037E-3</v>
      </c>
      <c r="J129" s="4">
        <f>SUM(Nurse[[#This Row],[RN Hours (excl. Admin, DON)]],Nurse[[#This Row],[RN Admin Hours]],Nurse[[#This Row],[RN DON Hours]],Nurse[[#This Row],[LPN Hours (excl. Admin)]],Nurse[[#This Row],[LPN Admin Hours]],Nurse[[#This Row],[CNA Hours]],Nurse[[#This Row],[NA TR Hours]],Nurse[[#This Row],[Med Aide/Tech Hours]])</f>
        <v>6.7668478260869565</v>
      </c>
      <c r="K129" s="4">
        <f>SUM(Nurse[[#This Row],[RN Hours (excl. Admin, DON)]],Nurse[[#This Row],[LPN Hours (excl. Admin)]],Nurse[[#This Row],[CNA Hours]],Nurse[[#This Row],[NA TR Hours]],Nurse[[#This Row],[Med Aide/Tech Hours]])</f>
        <v>6.3510869565217387</v>
      </c>
      <c r="L129" s="4">
        <f>SUM(Nurse[[#This Row],[RN Hours (excl. Admin, DON)]],Nurse[[#This Row],[RN Admin Hours]],Nurse[[#This Row],[RN DON Hours]])</f>
        <v>0.54619565217391308</v>
      </c>
      <c r="M129" s="4">
        <v>0.13043478260869565</v>
      </c>
      <c r="N129" s="4">
        <v>0.41576086956521741</v>
      </c>
      <c r="O129" s="4">
        <v>0</v>
      </c>
      <c r="P129" s="4">
        <f>SUM(Nurse[[#This Row],[LPN Hours (excl. Admin)]],Nurse[[#This Row],[LPN Admin Hours]])</f>
        <v>0.9656521739130437</v>
      </c>
      <c r="Q129" s="4">
        <v>0.9656521739130437</v>
      </c>
      <c r="R129" s="4">
        <v>0</v>
      </c>
      <c r="S129" s="4">
        <f>SUM(Nurse[[#This Row],[CNA Hours]],Nurse[[#This Row],[NA TR Hours]],Nurse[[#This Row],[Med Aide/Tech Hours]])</f>
        <v>5.2549999999999999</v>
      </c>
      <c r="T129" s="4">
        <v>5.2549999999999999</v>
      </c>
      <c r="U129" s="4">
        <v>0</v>
      </c>
      <c r="V129" s="4">
        <v>0</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9" s="4">
        <v>0</v>
      </c>
      <c r="Y129" s="4">
        <v>0</v>
      </c>
      <c r="Z129" s="4">
        <v>0</v>
      </c>
      <c r="AA129" s="4">
        <v>0</v>
      </c>
      <c r="AB129" s="4">
        <v>0</v>
      </c>
      <c r="AC129" s="4">
        <v>0</v>
      </c>
      <c r="AD129" s="4">
        <v>0</v>
      </c>
      <c r="AE129" s="4">
        <v>0</v>
      </c>
      <c r="AF129" s="1">
        <v>425296</v>
      </c>
      <c r="AG129" s="1">
        <v>4</v>
      </c>
      <c r="AH129"/>
    </row>
    <row r="130" spans="1:34" x14ac:dyDescent="0.25">
      <c r="A130" t="s">
        <v>226</v>
      </c>
      <c r="B130" t="s">
        <v>39</v>
      </c>
      <c r="C130" t="s">
        <v>324</v>
      </c>
      <c r="D130" t="s">
        <v>264</v>
      </c>
      <c r="E130" s="4">
        <v>70.630434782608702</v>
      </c>
      <c r="F130" s="4">
        <f>Nurse[[#This Row],[Total Nurse Staff Hours]]/Nurse[[#This Row],[MDS Census]]</f>
        <v>3.5167620806401962</v>
      </c>
      <c r="G130" s="4">
        <f>Nurse[[#This Row],[Total Direct Care Staff Hours]]/Nurse[[#This Row],[MDS Census]]</f>
        <v>3.1612788550323168</v>
      </c>
      <c r="H130" s="4">
        <f>Nurse[[#This Row],[Total RN Hours (w/ Admin, DON)]]/Nurse[[#This Row],[MDS Census]]</f>
        <v>0.39620498614958444</v>
      </c>
      <c r="I130" s="4">
        <f>Nurse[[#This Row],[RN Hours (excl. Admin, DON)]]/Nurse[[#This Row],[MDS Census]]</f>
        <v>0.13000153893505692</v>
      </c>
      <c r="J130" s="4">
        <f>SUM(Nurse[[#This Row],[RN Hours (excl. Admin, DON)]],Nurse[[#This Row],[RN Admin Hours]],Nurse[[#This Row],[RN DON Hours]],Nurse[[#This Row],[LPN Hours (excl. Admin)]],Nurse[[#This Row],[LPN Admin Hours]],Nurse[[#This Row],[CNA Hours]],Nurse[[#This Row],[NA TR Hours]],Nurse[[#This Row],[Med Aide/Tech Hours]])</f>
        <v>248.39043478260868</v>
      </c>
      <c r="K130" s="4">
        <f>SUM(Nurse[[#This Row],[RN Hours (excl. Admin, DON)]],Nurse[[#This Row],[LPN Hours (excl. Admin)]],Nurse[[#This Row],[CNA Hours]],Nurse[[#This Row],[NA TR Hours]],Nurse[[#This Row],[Med Aide/Tech Hours]])</f>
        <v>223.28249999999997</v>
      </c>
      <c r="L130" s="4">
        <f>SUM(Nurse[[#This Row],[RN Hours (excl. Admin, DON)]],Nurse[[#This Row],[RN Admin Hours]],Nurse[[#This Row],[RN DON Hours]])</f>
        <v>27.984130434782607</v>
      </c>
      <c r="M130" s="4">
        <v>9.1820652173913047</v>
      </c>
      <c r="N130" s="4">
        <v>13.639021739130435</v>
      </c>
      <c r="O130" s="4">
        <v>5.1630434782608692</v>
      </c>
      <c r="P130" s="4">
        <f>SUM(Nurse[[#This Row],[LPN Hours (excl. Admin)]],Nurse[[#This Row],[LPN Admin Hours]])</f>
        <v>80.449891304347815</v>
      </c>
      <c r="Q130" s="4">
        <v>74.144021739130423</v>
      </c>
      <c r="R130" s="4">
        <v>6.3058695652173924</v>
      </c>
      <c r="S130" s="4">
        <f>SUM(Nurse[[#This Row],[CNA Hours]],Nurse[[#This Row],[NA TR Hours]],Nurse[[#This Row],[Med Aide/Tech Hours]])</f>
        <v>139.95641304347825</v>
      </c>
      <c r="T130" s="4">
        <v>139.95641304347825</v>
      </c>
      <c r="U130" s="4">
        <v>0</v>
      </c>
      <c r="V130" s="4">
        <v>0</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0" s="4">
        <v>0</v>
      </c>
      <c r="Y130" s="4">
        <v>0</v>
      </c>
      <c r="Z130" s="4">
        <v>0</v>
      </c>
      <c r="AA130" s="4">
        <v>0</v>
      </c>
      <c r="AB130" s="4">
        <v>0</v>
      </c>
      <c r="AC130" s="4">
        <v>0</v>
      </c>
      <c r="AD130" s="4">
        <v>0</v>
      </c>
      <c r="AE130" s="4">
        <v>0</v>
      </c>
      <c r="AF130" s="1">
        <v>425085</v>
      </c>
      <c r="AG130" s="1">
        <v>4</v>
      </c>
      <c r="AH130"/>
    </row>
    <row r="131" spans="1:34" x14ac:dyDescent="0.25">
      <c r="A131" t="s">
        <v>226</v>
      </c>
      <c r="B131" t="s">
        <v>102</v>
      </c>
      <c r="C131" t="s">
        <v>346</v>
      </c>
      <c r="D131" t="s">
        <v>244</v>
      </c>
      <c r="E131" s="4">
        <v>110.34782608695652</v>
      </c>
      <c r="F131" s="4">
        <f>Nurse[[#This Row],[Total Nurse Staff Hours]]/Nurse[[#This Row],[MDS Census]]</f>
        <v>3.0969355791962174</v>
      </c>
      <c r="G131" s="4">
        <f>Nurse[[#This Row],[Total Direct Care Staff Hours]]/Nurse[[#This Row],[MDS Census]]</f>
        <v>2.8772488179669029</v>
      </c>
      <c r="H131" s="4">
        <f>Nurse[[#This Row],[Total RN Hours (w/ Admin, DON)]]/Nurse[[#This Row],[MDS Census]]</f>
        <v>0.54383274231678491</v>
      </c>
      <c r="I131" s="4">
        <f>Nurse[[#This Row],[RN Hours (excl. Admin, DON)]]/Nurse[[#This Row],[MDS Census]]</f>
        <v>0.32414598108747045</v>
      </c>
      <c r="J131" s="4">
        <f>SUM(Nurse[[#This Row],[RN Hours (excl. Admin, DON)]],Nurse[[#This Row],[RN Admin Hours]],Nurse[[#This Row],[RN DON Hours]],Nurse[[#This Row],[LPN Hours (excl. Admin)]],Nurse[[#This Row],[LPN Admin Hours]],Nurse[[#This Row],[CNA Hours]],Nurse[[#This Row],[NA TR Hours]],Nurse[[#This Row],[Med Aide/Tech Hours]])</f>
        <v>341.74010869565217</v>
      </c>
      <c r="K131" s="4">
        <f>SUM(Nurse[[#This Row],[RN Hours (excl. Admin, DON)]],Nurse[[#This Row],[LPN Hours (excl. Admin)]],Nurse[[#This Row],[CNA Hours]],Nurse[[#This Row],[NA TR Hours]],Nurse[[#This Row],[Med Aide/Tech Hours]])</f>
        <v>317.49815217391301</v>
      </c>
      <c r="L131" s="4">
        <f>SUM(Nurse[[#This Row],[RN Hours (excl. Admin, DON)]],Nurse[[#This Row],[RN Admin Hours]],Nurse[[#This Row],[RN DON Hours]])</f>
        <v>60.010760869565225</v>
      </c>
      <c r="M131" s="4">
        <v>35.768804347826084</v>
      </c>
      <c r="N131" s="4">
        <v>18.665869565217395</v>
      </c>
      <c r="O131" s="4">
        <v>5.5760869565217392</v>
      </c>
      <c r="P131" s="4">
        <f>SUM(Nurse[[#This Row],[LPN Hours (excl. Admin)]],Nurse[[#This Row],[LPN Admin Hours]])</f>
        <v>88.993913043478258</v>
      </c>
      <c r="Q131" s="4">
        <v>88.993913043478258</v>
      </c>
      <c r="R131" s="4">
        <v>0</v>
      </c>
      <c r="S131" s="4">
        <f>SUM(Nurse[[#This Row],[CNA Hours]],Nurse[[#This Row],[NA TR Hours]],Nurse[[#This Row],[Med Aide/Tech Hours]])</f>
        <v>192.73543478260865</v>
      </c>
      <c r="T131" s="4">
        <v>189.78978260869562</v>
      </c>
      <c r="U131" s="4">
        <v>2.9456521739130435</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1" s="4">
        <v>0</v>
      </c>
      <c r="Y131" s="4">
        <v>0</v>
      </c>
      <c r="Z131" s="4">
        <v>0</v>
      </c>
      <c r="AA131" s="4">
        <v>0</v>
      </c>
      <c r="AB131" s="4">
        <v>0</v>
      </c>
      <c r="AC131" s="4">
        <v>0</v>
      </c>
      <c r="AD131" s="4">
        <v>0</v>
      </c>
      <c r="AE131" s="4">
        <v>0</v>
      </c>
      <c r="AF131" s="1">
        <v>425288</v>
      </c>
      <c r="AG131" s="1">
        <v>4</v>
      </c>
      <c r="AH131"/>
    </row>
    <row r="132" spans="1:34" x14ac:dyDescent="0.25">
      <c r="A132" t="s">
        <v>226</v>
      </c>
      <c r="B132" t="s">
        <v>67</v>
      </c>
      <c r="C132" t="s">
        <v>331</v>
      </c>
      <c r="D132" t="s">
        <v>251</v>
      </c>
      <c r="E132" s="4">
        <v>92.847826086956516</v>
      </c>
      <c r="F132" s="4">
        <f>Nurse[[#This Row],[Total Nurse Staff Hours]]/Nurse[[#This Row],[MDS Census]]</f>
        <v>3.2400550222430349</v>
      </c>
      <c r="G132" s="4">
        <f>Nurse[[#This Row],[Total Direct Care Staff Hours]]/Nurse[[#This Row],[MDS Census]]</f>
        <v>2.8613708733317726</v>
      </c>
      <c r="H132" s="4">
        <f>Nurse[[#This Row],[Total RN Hours (w/ Admin, DON)]]/Nurse[[#This Row],[MDS Census]]</f>
        <v>0.69332123624443942</v>
      </c>
      <c r="I132" s="4">
        <f>Nurse[[#This Row],[RN Hours (excl. Admin, DON)]]/Nurse[[#This Row],[MDS Census]]</f>
        <v>0.37042027628190127</v>
      </c>
      <c r="J132" s="4">
        <f>SUM(Nurse[[#This Row],[RN Hours (excl. Admin, DON)]],Nurse[[#This Row],[RN Admin Hours]],Nurse[[#This Row],[RN DON Hours]],Nurse[[#This Row],[LPN Hours (excl. Admin)]],Nurse[[#This Row],[LPN Admin Hours]],Nurse[[#This Row],[CNA Hours]],Nurse[[#This Row],[NA TR Hours]],Nurse[[#This Row],[Med Aide/Tech Hours]])</f>
        <v>300.83206521739135</v>
      </c>
      <c r="K132" s="4">
        <f>SUM(Nurse[[#This Row],[RN Hours (excl. Admin, DON)]],Nurse[[#This Row],[LPN Hours (excl. Admin)]],Nurse[[#This Row],[CNA Hours]],Nurse[[#This Row],[NA TR Hours]],Nurse[[#This Row],[Med Aide/Tech Hours]])</f>
        <v>265.67206521739132</v>
      </c>
      <c r="L132" s="4">
        <f>SUM(Nurse[[#This Row],[RN Hours (excl. Admin, DON)]],Nurse[[#This Row],[RN Admin Hours]],Nurse[[#This Row],[RN DON Hours]])</f>
        <v>64.373369565217402</v>
      </c>
      <c r="M132" s="4">
        <v>34.392717391304352</v>
      </c>
      <c r="N132" s="4">
        <v>24.241521739130437</v>
      </c>
      <c r="O132" s="4">
        <v>5.7391304347826084</v>
      </c>
      <c r="P132" s="4">
        <f>SUM(Nurse[[#This Row],[LPN Hours (excl. Admin)]],Nurse[[#This Row],[LPN Admin Hours]])</f>
        <v>77.309239130434776</v>
      </c>
      <c r="Q132" s="4">
        <v>72.129891304347822</v>
      </c>
      <c r="R132" s="4">
        <v>5.1793478260869561</v>
      </c>
      <c r="S132" s="4">
        <f>SUM(Nurse[[#This Row],[CNA Hours]],Nurse[[#This Row],[NA TR Hours]],Nurse[[#This Row],[Med Aide/Tech Hours]])</f>
        <v>159.14945652173915</v>
      </c>
      <c r="T132" s="4">
        <v>154.6983695652174</v>
      </c>
      <c r="U132" s="4">
        <v>4.4510869565217392</v>
      </c>
      <c r="V132" s="4">
        <v>0</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2" s="4">
        <v>0</v>
      </c>
      <c r="Y132" s="4">
        <v>0</v>
      </c>
      <c r="Z132" s="4">
        <v>0</v>
      </c>
      <c r="AA132" s="4">
        <v>0</v>
      </c>
      <c r="AB132" s="4">
        <v>0</v>
      </c>
      <c r="AC132" s="4">
        <v>0</v>
      </c>
      <c r="AD132" s="4">
        <v>0</v>
      </c>
      <c r="AE132" s="4">
        <v>0</v>
      </c>
      <c r="AF132" s="1">
        <v>425127</v>
      </c>
      <c r="AG132" s="1">
        <v>4</v>
      </c>
      <c r="AH132"/>
    </row>
    <row r="133" spans="1:34" x14ac:dyDescent="0.25">
      <c r="A133" t="s">
        <v>226</v>
      </c>
      <c r="B133" t="s">
        <v>19</v>
      </c>
      <c r="C133" t="s">
        <v>323</v>
      </c>
      <c r="D133" t="s">
        <v>263</v>
      </c>
      <c r="E133" s="4">
        <v>105.15217391304348</v>
      </c>
      <c r="F133" s="4">
        <f>Nurse[[#This Row],[Total Nurse Staff Hours]]/Nurse[[#This Row],[MDS Census]]</f>
        <v>3.1908652057060145</v>
      </c>
      <c r="G133" s="4">
        <f>Nurse[[#This Row],[Total Direct Care Staff Hours]]/Nurse[[#This Row],[MDS Census]]</f>
        <v>2.9409199917304099</v>
      </c>
      <c r="H133" s="4">
        <f>Nurse[[#This Row],[Total RN Hours (w/ Admin, DON)]]/Nurse[[#This Row],[MDS Census]]</f>
        <v>0.34250155054786025</v>
      </c>
      <c r="I133" s="4">
        <f>Nurse[[#This Row],[RN Hours (excl. Admin, DON)]]/Nurse[[#This Row],[MDS Census]]</f>
        <v>0.14066776927847841</v>
      </c>
      <c r="J133" s="4">
        <f>SUM(Nurse[[#This Row],[RN Hours (excl. Admin, DON)]],Nurse[[#This Row],[RN Admin Hours]],Nurse[[#This Row],[RN DON Hours]],Nurse[[#This Row],[LPN Hours (excl. Admin)]],Nurse[[#This Row],[LPN Admin Hours]],Nurse[[#This Row],[CNA Hours]],Nurse[[#This Row],[NA TR Hours]],Nurse[[#This Row],[Med Aide/Tech Hours]])</f>
        <v>335.5264130434781</v>
      </c>
      <c r="K133" s="4">
        <f>SUM(Nurse[[#This Row],[RN Hours (excl. Admin, DON)]],Nurse[[#This Row],[LPN Hours (excl. Admin)]],Nurse[[#This Row],[CNA Hours]],Nurse[[#This Row],[NA TR Hours]],Nurse[[#This Row],[Med Aide/Tech Hours]])</f>
        <v>309.24413043478245</v>
      </c>
      <c r="L133" s="4">
        <f>SUM(Nurse[[#This Row],[RN Hours (excl. Admin, DON)]],Nurse[[#This Row],[RN Admin Hours]],Nurse[[#This Row],[RN DON Hours]])</f>
        <v>36.014782608695654</v>
      </c>
      <c r="M133" s="4">
        <v>14.791521739130436</v>
      </c>
      <c r="N133" s="4">
        <v>16.005869565217392</v>
      </c>
      <c r="O133" s="4">
        <v>5.2173913043478262</v>
      </c>
      <c r="P133" s="4">
        <f>SUM(Nurse[[#This Row],[LPN Hours (excl. Admin)]],Nurse[[#This Row],[LPN Admin Hours]])</f>
        <v>111.40347826086946</v>
      </c>
      <c r="Q133" s="4">
        <v>106.34445652173903</v>
      </c>
      <c r="R133" s="4">
        <v>5.0590217391304346</v>
      </c>
      <c r="S133" s="4">
        <f>SUM(Nurse[[#This Row],[CNA Hours]],Nurse[[#This Row],[NA TR Hours]],Nurse[[#This Row],[Med Aide/Tech Hours]])</f>
        <v>188.108152173913</v>
      </c>
      <c r="T133" s="4">
        <v>188.108152173913</v>
      </c>
      <c r="U133" s="4">
        <v>0</v>
      </c>
      <c r="V133" s="4">
        <v>0</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3" s="4">
        <v>0</v>
      </c>
      <c r="Y133" s="4">
        <v>0</v>
      </c>
      <c r="Z133" s="4">
        <v>0</v>
      </c>
      <c r="AA133" s="4">
        <v>0</v>
      </c>
      <c r="AB133" s="4">
        <v>0</v>
      </c>
      <c r="AC133" s="4">
        <v>0</v>
      </c>
      <c r="AD133" s="4">
        <v>0</v>
      </c>
      <c r="AE133" s="4">
        <v>0</v>
      </c>
      <c r="AF133" s="1">
        <v>425053</v>
      </c>
      <c r="AG133" s="1">
        <v>4</v>
      </c>
      <c r="AH133"/>
    </row>
    <row r="134" spans="1:34" x14ac:dyDescent="0.25">
      <c r="A134" t="s">
        <v>226</v>
      </c>
      <c r="B134" t="s">
        <v>182</v>
      </c>
      <c r="C134" t="s">
        <v>293</v>
      </c>
      <c r="D134" t="s">
        <v>278</v>
      </c>
      <c r="E134" s="4">
        <v>44.5</v>
      </c>
      <c r="F134" s="4">
        <f>Nurse[[#This Row],[Total Nurse Staff Hours]]/Nurse[[#This Row],[MDS Census]]</f>
        <v>5.27657059110894</v>
      </c>
      <c r="G134" s="4">
        <f>Nurse[[#This Row],[Total Direct Care Staff Hours]]/Nurse[[#This Row],[MDS Census]]</f>
        <v>4.8193160723009276</v>
      </c>
      <c r="H134" s="4">
        <f>Nurse[[#This Row],[Total RN Hours (w/ Admin, DON)]]/Nurse[[#This Row],[MDS Census]]</f>
        <v>0.60728382999511477</v>
      </c>
      <c r="I134" s="4">
        <f>Nurse[[#This Row],[RN Hours (excl. Admin, DON)]]/Nurse[[#This Row],[MDS Census]]</f>
        <v>0.15002931118710305</v>
      </c>
      <c r="J134" s="4">
        <f>SUM(Nurse[[#This Row],[RN Hours (excl. Admin, DON)]],Nurse[[#This Row],[RN Admin Hours]],Nurse[[#This Row],[RN DON Hours]],Nurse[[#This Row],[LPN Hours (excl. Admin)]],Nurse[[#This Row],[LPN Admin Hours]],Nurse[[#This Row],[CNA Hours]],Nurse[[#This Row],[NA TR Hours]],Nurse[[#This Row],[Med Aide/Tech Hours]])</f>
        <v>234.80739130434782</v>
      </c>
      <c r="K134" s="4">
        <f>SUM(Nurse[[#This Row],[RN Hours (excl. Admin, DON)]],Nurse[[#This Row],[LPN Hours (excl. Admin)]],Nurse[[#This Row],[CNA Hours]],Nurse[[#This Row],[NA TR Hours]],Nurse[[#This Row],[Med Aide/Tech Hours]])</f>
        <v>214.45956521739129</v>
      </c>
      <c r="L134" s="4">
        <f>SUM(Nurse[[#This Row],[RN Hours (excl. Admin, DON)]],Nurse[[#This Row],[RN Admin Hours]],Nurse[[#This Row],[RN DON Hours]])</f>
        <v>27.024130434782606</v>
      </c>
      <c r="M134" s="4">
        <v>6.6763043478260862</v>
      </c>
      <c r="N134" s="4">
        <v>12.956521739130435</v>
      </c>
      <c r="O134" s="4">
        <v>7.3913043478260869</v>
      </c>
      <c r="P134" s="4">
        <f>SUM(Nurse[[#This Row],[LPN Hours (excl. Admin)]],Nurse[[#This Row],[LPN Admin Hours]])</f>
        <v>70.200434782608696</v>
      </c>
      <c r="Q134" s="4">
        <v>70.200434782608696</v>
      </c>
      <c r="R134" s="4">
        <v>0</v>
      </c>
      <c r="S134" s="4">
        <f>SUM(Nurse[[#This Row],[CNA Hours]],Nurse[[#This Row],[NA TR Hours]],Nurse[[#This Row],[Med Aide/Tech Hours]])</f>
        <v>137.58282608695652</v>
      </c>
      <c r="T134" s="4">
        <v>137.58282608695652</v>
      </c>
      <c r="U134" s="4">
        <v>0</v>
      </c>
      <c r="V134" s="4">
        <v>0</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98.448695652173924</v>
      </c>
      <c r="X134" s="4">
        <v>1.6898913043478263</v>
      </c>
      <c r="Y134" s="4">
        <v>0</v>
      </c>
      <c r="Z134" s="4">
        <v>0</v>
      </c>
      <c r="AA134" s="4">
        <v>18.920543478260878</v>
      </c>
      <c r="AB134" s="4">
        <v>0</v>
      </c>
      <c r="AC134" s="4">
        <v>77.838260869565218</v>
      </c>
      <c r="AD134" s="4">
        <v>0</v>
      </c>
      <c r="AE134" s="4">
        <v>0</v>
      </c>
      <c r="AF134" s="1">
        <v>425414</v>
      </c>
      <c r="AG134" s="1">
        <v>4</v>
      </c>
      <c r="AH134"/>
    </row>
    <row r="135" spans="1:34" x14ac:dyDescent="0.25">
      <c r="A135" t="s">
        <v>226</v>
      </c>
      <c r="B135" t="s">
        <v>159</v>
      </c>
      <c r="C135" t="s">
        <v>304</v>
      </c>
      <c r="D135" t="s">
        <v>248</v>
      </c>
      <c r="E135" s="4">
        <v>72.076086956521735</v>
      </c>
      <c r="F135" s="4">
        <f>Nurse[[#This Row],[Total Nurse Staff Hours]]/Nurse[[#This Row],[MDS Census]]</f>
        <v>4.5367516211732761</v>
      </c>
      <c r="G135" s="4">
        <f>Nurse[[#This Row],[Total Direct Care Staff Hours]]/Nurse[[#This Row],[MDS Census]]</f>
        <v>4.0206906952194235</v>
      </c>
      <c r="H135" s="4">
        <f>Nurse[[#This Row],[Total RN Hours (w/ Admin, DON)]]/Nurse[[#This Row],[MDS Census]]</f>
        <v>0.6621233599758708</v>
      </c>
      <c r="I135" s="4">
        <f>Nurse[[#This Row],[RN Hours (excl. Admin, DON)]]/Nurse[[#This Row],[MDS Census]]</f>
        <v>0.41713768662343531</v>
      </c>
      <c r="J135" s="4">
        <f>SUM(Nurse[[#This Row],[RN Hours (excl. Admin, DON)]],Nurse[[#This Row],[RN Admin Hours]],Nurse[[#This Row],[RN DON Hours]],Nurse[[#This Row],[LPN Hours (excl. Admin)]],Nurse[[#This Row],[LPN Admin Hours]],Nurse[[#This Row],[CNA Hours]],Nurse[[#This Row],[NA TR Hours]],Nurse[[#This Row],[Med Aide/Tech Hours]])</f>
        <v>326.99130434782603</v>
      </c>
      <c r="K135" s="4">
        <f>SUM(Nurse[[#This Row],[RN Hours (excl. Admin, DON)]],Nurse[[#This Row],[LPN Hours (excl. Admin)]],Nurse[[#This Row],[CNA Hours]],Nurse[[#This Row],[NA TR Hours]],Nurse[[#This Row],[Med Aide/Tech Hours]])</f>
        <v>289.79565217391297</v>
      </c>
      <c r="L135" s="4">
        <f>SUM(Nurse[[#This Row],[RN Hours (excl. Admin, DON)]],Nurse[[#This Row],[RN Admin Hours]],Nurse[[#This Row],[RN DON Hours]])</f>
        <v>47.723260869565209</v>
      </c>
      <c r="M135" s="4">
        <v>30.065652173913037</v>
      </c>
      <c r="N135" s="4">
        <v>12.179347826086957</v>
      </c>
      <c r="O135" s="4">
        <v>5.4782608695652177</v>
      </c>
      <c r="P135" s="4">
        <f>SUM(Nurse[[#This Row],[LPN Hours (excl. Admin)]],Nurse[[#This Row],[LPN Admin Hours]])</f>
        <v>82.032391304347811</v>
      </c>
      <c r="Q135" s="4">
        <v>62.494347826086944</v>
      </c>
      <c r="R135" s="4">
        <v>19.538043478260871</v>
      </c>
      <c r="S135" s="4">
        <f>SUM(Nurse[[#This Row],[CNA Hours]],Nurse[[#This Row],[NA TR Hours]],Nurse[[#This Row],[Med Aide/Tech Hours]])</f>
        <v>197.235652173913</v>
      </c>
      <c r="T135" s="4">
        <v>197.235652173913</v>
      </c>
      <c r="U135" s="4">
        <v>0</v>
      </c>
      <c r="V135" s="4">
        <v>0</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56.329456521739132</v>
      </c>
      <c r="X135" s="4">
        <v>8.1141304347826093</v>
      </c>
      <c r="Y135" s="4">
        <v>0</v>
      </c>
      <c r="Z135" s="4">
        <v>0</v>
      </c>
      <c r="AA135" s="4">
        <v>18.069565217391304</v>
      </c>
      <c r="AB135" s="4">
        <v>0</v>
      </c>
      <c r="AC135" s="4">
        <v>30.145760869565216</v>
      </c>
      <c r="AD135" s="4">
        <v>0</v>
      </c>
      <c r="AE135" s="4">
        <v>0</v>
      </c>
      <c r="AF135" s="1">
        <v>425387</v>
      </c>
      <c r="AG135" s="1">
        <v>4</v>
      </c>
      <c r="AH135"/>
    </row>
    <row r="136" spans="1:34" x14ac:dyDescent="0.25">
      <c r="A136" t="s">
        <v>226</v>
      </c>
      <c r="B136" t="s">
        <v>113</v>
      </c>
      <c r="C136" t="s">
        <v>297</v>
      </c>
      <c r="D136" t="s">
        <v>250</v>
      </c>
      <c r="E136" s="4">
        <v>194.85869565217391</v>
      </c>
      <c r="F136" s="4">
        <f>Nurse[[#This Row],[Total Nurse Staff Hours]]/Nurse[[#This Row],[MDS Census]]</f>
        <v>4.0066408211078262</v>
      </c>
      <c r="G136" s="4">
        <f>Nurse[[#This Row],[Total Direct Care Staff Hours]]/Nurse[[#This Row],[MDS Census]]</f>
        <v>3.5983159480113804</v>
      </c>
      <c r="H136" s="4">
        <f>Nurse[[#This Row],[Total RN Hours (w/ Admin, DON)]]/Nurse[[#This Row],[MDS Census]]</f>
        <v>0.41914430746918058</v>
      </c>
      <c r="I136" s="4">
        <f>Nurse[[#This Row],[RN Hours (excl. Admin, DON)]]/Nurse[[#This Row],[MDS Census]]</f>
        <v>7.8669046689351277E-2</v>
      </c>
      <c r="J136" s="4">
        <f>SUM(Nurse[[#This Row],[RN Hours (excl. Admin, DON)]],Nurse[[#This Row],[RN Admin Hours]],Nurse[[#This Row],[RN DON Hours]],Nurse[[#This Row],[LPN Hours (excl. Admin)]],Nurse[[#This Row],[LPN Admin Hours]],Nurse[[#This Row],[CNA Hours]],Nurse[[#This Row],[NA TR Hours]],Nurse[[#This Row],[Med Aide/Tech Hours]])</f>
        <v>780.7288043478261</v>
      </c>
      <c r="K136" s="4">
        <f>SUM(Nurse[[#This Row],[RN Hours (excl. Admin, DON)]],Nurse[[#This Row],[LPN Hours (excl. Admin)]],Nurse[[#This Row],[CNA Hours]],Nurse[[#This Row],[NA TR Hours]],Nurse[[#This Row],[Med Aide/Tech Hours]])</f>
        <v>701.1631521739132</v>
      </c>
      <c r="L136" s="4">
        <f>SUM(Nurse[[#This Row],[RN Hours (excl. Admin, DON)]],Nurse[[#This Row],[RN Admin Hours]],Nurse[[#This Row],[RN DON Hours]])</f>
        <v>81.673913043478265</v>
      </c>
      <c r="M136" s="4">
        <v>15.329347826086961</v>
      </c>
      <c r="N136" s="4">
        <v>61.040217391304353</v>
      </c>
      <c r="O136" s="4">
        <v>5.3043478260869561</v>
      </c>
      <c r="P136" s="4">
        <f>SUM(Nurse[[#This Row],[LPN Hours (excl. Admin)]],Nurse[[#This Row],[LPN Admin Hours]])</f>
        <v>210.00989130434795</v>
      </c>
      <c r="Q136" s="4">
        <v>196.78880434782621</v>
      </c>
      <c r="R136" s="4">
        <v>13.221086956521738</v>
      </c>
      <c r="S136" s="4">
        <f>SUM(Nurse[[#This Row],[CNA Hours]],Nurse[[#This Row],[NA TR Hours]],Nurse[[#This Row],[Med Aide/Tech Hours]])</f>
        <v>489.04499999999996</v>
      </c>
      <c r="T136" s="4">
        <v>440.31249999999994</v>
      </c>
      <c r="U136" s="4">
        <v>48.732500000000016</v>
      </c>
      <c r="V136" s="4">
        <v>0</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129.85510869565223</v>
      </c>
      <c r="X136" s="4">
        <v>0</v>
      </c>
      <c r="Y136" s="4">
        <v>0</v>
      </c>
      <c r="Z136" s="4">
        <v>0</v>
      </c>
      <c r="AA136" s="4">
        <v>31.783804347826095</v>
      </c>
      <c r="AB136" s="4">
        <v>0</v>
      </c>
      <c r="AC136" s="4">
        <v>97.889239130434831</v>
      </c>
      <c r="AD136" s="4">
        <v>0.18206521739130435</v>
      </c>
      <c r="AE136" s="4">
        <v>0</v>
      </c>
      <c r="AF136" s="1">
        <v>425301</v>
      </c>
      <c r="AG136" s="1">
        <v>4</v>
      </c>
      <c r="AH136"/>
    </row>
    <row r="137" spans="1:34" x14ac:dyDescent="0.25">
      <c r="A137" t="s">
        <v>226</v>
      </c>
      <c r="B137" t="s">
        <v>71</v>
      </c>
      <c r="C137" t="s">
        <v>313</v>
      </c>
      <c r="D137" t="s">
        <v>254</v>
      </c>
      <c r="E137" s="4">
        <v>60.239130434782609</v>
      </c>
      <c r="F137" s="4">
        <f>Nurse[[#This Row],[Total Nurse Staff Hours]]/Nurse[[#This Row],[MDS Census]]</f>
        <v>3.4098249729339587</v>
      </c>
      <c r="G137" s="4">
        <f>Nurse[[#This Row],[Total Direct Care Staff Hours]]/Nurse[[#This Row],[MDS Census]]</f>
        <v>3.1225640562973656</v>
      </c>
      <c r="H137" s="4">
        <f>Nurse[[#This Row],[Total RN Hours (w/ Admin, DON)]]/Nurse[[#This Row],[MDS Census]]</f>
        <v>0.41523818116203542</v>
      </c>
      <c r="I137" s="4">
        <f>Nurse[[#This Row],[RN Hours (excl. Admin, DON)]]/Nurse[[#This Row],[MDS Census]]</f>
        <v>0.21824251172861783</v>
      </c>
      <c r="J137" s="4">
        <f>SUM(Nurse[[#This Row],[RN Hours (excl. Admin, DON)]],Nurse[[#This Row],[RN Admin Hours]],Nurse[[#This Row],[RN DON Hours]],Nurse[[#This Row],[LPN Hours (excl. Admin)]],Nurse[[#This Row],[LPN Admin Hours]],Nurse[[#This Row],[CNA Hours]],Nurse[[#This Row],[NA TR Hours]],Nurse[[#This Row],[Med Aide/Tech Hours]])</f>
        <v>205.40489130434781</v>
      </c>
      <c r="K137" s="4">
        <f>SUM(Nurse[[#This Row],[RN Hours (excl. Admin, DON)]],Nurse[[#This Row],[LPN Hours (excl. Admin)]],Nurse[[#This Row],[CNA Hours]],Nurse[[#This Row],[NA TR Hours]],Nurse[[#This Row],[Med Aide/Tech Hours]])</f>
        <v>188.10054347826087</v>
      </c>
      <c r="L137" s="4">
        <f>SUM(Nurse[[#This Row],[RN Hours (excl. Admin, DON)]],Nurse[[#This Row],[RN Admin Hours]],Nurse[[#This Row],[RN DON Hours]])</f>
        <v>25.013586956521742</v>
      </c>
      <c r="M137" s="4">
        <v>13.146739130434783</v>
      </c>
      <c r="N137" s="4">
        <v>7.2581521739130439</v>
      </c>
      <c r="O137" s="4">
        <v>4.6086956521739131</v>
      </c>
      <c r="P137" s="4">
        <f>SUM(Nurse[[#This Row],[LPN Hours (excl. Admin)]],Nurse[[#This Row],[LPN Admin Hours]])</f>
        <v>55.182065217391305</v>
      </c>
      <c r="Q137" s="4">
        <v>49.744565217391305</v>
      </c>
      <c r="R137" s="4">
        <v>5.4375</v>
      </c>
      <c r="S137" s="4">
        <f>SUM(Nurse[[#This Row],[CNA Hours]],Nurse[[#This Row],[NA TR Hours]],Nurse[[#This Row],[Med Aide/Tech Hours]])</f>
        <v>125.20923913043478</v>
      </c>
      <c r="T137" s="4">
        <v>125.20923913043478</v>
      </c>
      <c r="U137" s="4">
        <v>0</v>
      </c>
      <c r="V137" s="4">
        <v>0</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35.983695652173914</v>
      </c>
      <c r="X137" s="4">
        <v>1.2608695652173914</v>
      </c>
      <c r="Y137" s="4">
        <v>0</v>
      </c>
      <c r="Z137" s="4">
        <v>0</v>
      </c>
      <c r="AA137" s="4">
        <v>3.4347826086956523</v>
      </c>
      <c r="AB137" s="4">
        <v>0</v>
      </c>
      <c r="AC137" s="4">
        <v>31.288043478260871</v>
      </c>
      <c r="AD137" s="4">
        <v>0</v>
      </c>
      <c r="AE137" s="4">
        <v>0</v>
      </c>
      <c r="AF137" s="1">
        <v>425132</v>
      </c>
      <c r="AG137" s="1">
        <v>4</v>
      </c>
      <c r="AH137"/>
    </row>
    <row r="138" spans="1:34" x14ac:dyDescent="0.25">
      <c r="A138" t="s">
        <v>226</v>
      </c>
      <c r="B138" t="s">
        <v>86</v>
      </c>
      <c r="C138" t="s">
        <v>346</v>
      </c>
      <c r="D138" t="s">
        <v>244</v>
      </c>
      <c r="E138" s="4">
        <v>83.858695652173907</v>
      </c>
      <c r="F138" s="4">
        <f>Nurse[[#This Row],[Total Nurse Staff Hours]]/Nurse[[#This Row],[MDS Census]]</f>
        <v>3.1833765392093332</v>
      </c>
      <c r="G138" s="4">
        <f>Nurse[[#This Row],[Total Direct Care Staff Hours]]/Nurse[[#This Row],[MDS Census]]</f>
        <v>3.0062527543745956</v>
      </c>
      <c r="H138" s="4">
        <f>Nurse[[#This Row],[Total RN Hours (w/ Admin, DON)]]/Nurse[[#This Row],[MDS Census]]</f>
        <v>0.30344394037589123</v>
      </c>
      <c r="I138" s="4">
        <f>Nurse[[#This Row],[RN Hours (excl. Admin, DON)]]/Nurse[[#This Row],[MDS Census]]</f>
        <v>0.24174594944912514</v>
      </c>
      <c r="J138" s="4">
        <f>SUM(Nurse[[#This Row],[RN Hours (excl. Admin, DON)]],Nurse[[#This Row],[RN Admin Hours]],Nurse[[#This Row],[RN DON Hours]],Nurse[[#This Row],[LPN Hours (excl. Admin)]],Nurse[[#This Row],[LPN Admin Hours]],Nurse[[#This Row],[CNA Hours]],Nurse[[#This Row],[NA TR Hours]],Nurse[[#This Row],[Med Aide/Tech Hours]])</f>
        <v>266.95380434782612</v>
      </c>
      <c r="K138" s="4">
        <f>SUM(Nurse[[#This Row],[RN Hours (excl. Admin, DON)]],Nurse[[#This Row],[LPN Hours (excl. Admin)]],Nurse[[#This Row],[CNA Hours]],Nurse[[#This Row],[NA TR Hours]],Nurse[[#This Row],[Med Aide/Tech Hours]])</f>
        <v>252.10043478260872</v>
      </c>
      <c r="L138" s="4">
        <f>SUM(Nurse[[#This Row],[RN Hours (excl. Admin, DON)]],Nurse[[#This Row],[RN Admin Hours]],Nurse[[#This Row],[RN DON Hours]])</f>
        <v>25.446413043478266</v>
      </c>
      <c r="M138" s="4">
        <v>20.272500000000004</v>
      </c>
      <c r="N138" s="4">
        <v>0</v>
      </c>
      <c r="O138" s="4">
        <v>5.1739130434782608</v>
      </c>
      <c r="P138" s="4">
        <f>SUM(Nurse[[#This Row],[LPN Hours (excl. Admin)]],Nurse[[#This Row],[LPN Admin Hours]])</f>
        <v>78.975000000000009</v>
      </c>
      <c r="Q138" s="4">
        <v>69.295543478260882</v>
      </c>
      <c r="R138" s="4">
        <v>9.6794565217391302</v>
      </c>
      <c r="S138" s="4">
        <f>SUM(Nurse[[#This Row],[CNA Hours]],Nurse[[#This Row],[NA TR Hours]],Nurse[[#This Row],[Med Aide/Tech Hours]])</f>
        <v>162.53239130434784</v>
      </c>
      <c r="T138" s="4">
        <v>162.53239130434784</v>
      </c>
      <c r="U138" s="4">
        <v>0</v>
      </c>
      <c r="V138" s="4">
        <v>0</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65.161739130434796</v>
      </c>
      <c r="X138" s="4">
        <v>6.1141304347826084</v>
      </c>
      <c r="Y138" s="4">
        <v>0</v>
      </c>
      <c r="Z138" s="4">
        <v>0</v>
      </c>
      <c r="AA138" s="4">
        <v>29.648043478260874</v>
      </c>
      <c r="AB138" s="4">
        <v>0</v>
      </c>
      <c r="AC138" s="4">
        <v>29.399565217391306</v>
      </c>
      <c r="AD138" s="4">
        <v>0</v>
      </c>
      <c r="AE138" s="4">
        <v>0</v>
      </c>
      <c r="AF138" s="1">
        <v>425158</v>
      </c>
      <c r="AG138" s="1">
        <v>4</v>
      </c>
      <c r="AH138"/>
    </row>
    <row r="139" spans="1:34" x14ac:dyDescent="0.25">
      <c r="A139" t="s">
        <v>226</v>
      </c>
      <c r="B139" t="s">
        <v>118</v>
      </c>
      <c r="C139" t="s">
        <v>300</v>
      </c>
      <c r="D139" t="s">
        <v>256</v>
      </c>
      <c r="E139" s="4">
        <v>39.978260869565219</v>
      </c>
      <c r="F139" s="4">
        <f>Nurse[[#This Row],[Total Nurse Staff Hours]]/Nurse[[#This Row],[MDS Census]]</f>
        <v>3.4346329526916795</v>
      </c>
      <c r="G139" s="4">
        <f>Nurse[[#This Row],[Total Direct Care Staff Hours]]/Nurse[[#This Row],[MDS Census]]</f>
        <v>3.0322403480152254</v>
      </c>
      <c r="H139" s="4">
        <f>Nurse[[#This Row],[Total RN Hours (w/ Admin, DON)]]/Nurse[[#This Row],[MDS Census]]</f>
        <v>0.33201468189233274</v>
      </c>
      <c r="I139" s="4">
        <f>Nurse[[#This Row],[RN Hours (excl. Admin, DON)]]/Nurse[[#This Row],[MDS Census]]</f>
        <v>4.2727025557368126E-2</v>
      </c>
      <c r="J139" s="4">
        <f>SUM(Nurse[[#This Row],[RN Hours (excl. Admin, DON)]],Nurse[[#This Row],[RN Admin Hours]],Nurse[[#This Row],[RN DON Hours]],Nurse[[#This Row],[LPN Hours (excl. Admin)]],Nurse[[#This Row],[LPN Admin Hours]],Nurse[[#This Row],[CNA Hours]],Nurse[[#This Row],[NA TR Hours]],Nurse[[#This Row],[Med Aide/Tech Hours]])</f>
        <v>137.31065217391301</v>
      </c>
      <c r="K139" s="4">
        <f>SUM(Nurse[[#This Row],[RN Hours (excl. Admin, DON)]],Nurse[[#This Row],[LPN Hours (excl. Admin)]],Nurse[[#This Row],[CNA Hours]],Nurse[[#This Row],[NA TR Hours]],Nurse[[#This Row],[Med Aide/Tech Hours]])</f>
        <v>121.2236956521739</v>
      </c>
      <c r="L139" s="4">
        <f>SUM(Nurse[[#This Row],[RN Hours (excl. Admin, DON)]],Nurse[[#This Row],[RN Admin Hours]],Nurse[[#This Row],[RN DON Hours]])</f>
        <v>13.27336956521739</v>
      </c>
      <c r="M139" s="4">
        <v>1.7081521739130432</v>
      </c>
      <c r="N139" s="4">
        <v>8.695652173913043</v>
      </c>
      <c r="O139" s="4">
        <v>2.8695652173913042</v>
      </c>
      <c r="P139" s="4">
        <f>SUM(Nurse[[#This Row],[LPN Hours (excl. Admin)]],Nurse[[#This Row],[LPN Admin Hours]])</f>
        <v>48.503913043478249</v>
      </c>
      <c r="Q139" s="4">
        <v>43.982173913043468</v>
      </c>
      <c r="R139" s="4">
        <v>4.5217391304347823</v>
      </c>
      <c r="S139" s="4">
        <f>SUM(Nurse[[#This Row],[CNA Hours]],Nurse[[#This Row],[NA TR Hours]],Nurse[[#This Row],[Med Aide/Tech Hours]])</f>
        <v>75.533369565217384</v>
      </c>
      <c r="T139" s="4">
        <v>70.863804347826076</v>
      </c>
      <c r="U139" s="4">
        <v>4.6695652173913063</v>
      </c>
      <c r="V139" s="4">
        <v>0</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9" s="4">
        <v>0</v>
      </c>
      <c r="Y139" s="4">
        <v>0</v>
      </c>
      <c r="Z139" s="4">
        <v>0</v>
      </c>
      <c r="AA139" s="4">
        <v>0</v>
      </c>
      <c r="AB139" s="4">
        <v>0</v>
      </c>
      <c r="AC139" s="4">
        <v>0</v>
      </c>
      <c r="AD139" s="4">
        <v>0</v>
      </c>
      <c r="AE139" s="4">
        <v>0</v>
      </c>
      <c r="AF139" s="1">
        <v>425307</v>
      </c>
      <c r="AG139" s="1">
        <v>4</v>
      </c>
      <c r="AH139"/>
    </row>
    <row r="140" spans="1:34" x14ac:dyDescent="0.25">
      <c r="A140" t="s">
        <v>226</v>
      </c>
      <c r="B140" t="s">
        <v>37</v>
      </c>
      <c r="C140" t="s">
        <v>293</v>
      </c>
      <c r="D140" t="s">
        <v>270</v>
      </c>
      <c r="E140" s="4">
        <v>146.09859154929578</v>
      </c>
      <c r="F140" s="4">
        <f>Nurse[[#This Row],[Total Nurse Staff Hours]]/Nurse[[#This Row],[MDS Census]]</f>
        <v>3.3122124746939172</v>
      </c>
      <c r="G140" s="4">
        <f>Nurse[[#This Row],[Total Direct Care Staff Hours]]/Nurse[[#This Row],[MDS Census]]</f>
        <v>3.1273459944085604</v>
      </c>
      <c r="H140" s="4">
        <f>Nurse[[#This Row],[Total RN Hours (w/ Admin, DON)]]/Nurse[[#This Row],[MDS Census]]</f>
        <v>0.2793974742118962</v>
      </c>
      <c r="I140" s="4">
        <f>Nurse[[#This Row],[RN Hours (excl. Admin, DON)]]/Nurse[[#This Row],[MDS Census]]</f>
        <v>0.13503229538224232</v>
      </c>
      <c r="J140" s="4">
        <f>SUM(Nurse[[#This Row],[RN Hours (excl. Admin, DON)]],Nurse[[#This Row],[RN Admin Hours]],Nurse[[#This Row],[RN DON Hours]],Nurse[[#This Row],[LPN Hours (excl. Admin)]],Nurse[[#This Row],[LPN Admin Hours]],Nurse[[#This Row],[CNA Hours]],Nurse[[#This Row],[NA TR Hours]],Nurse[[#This Row],[Med Aide/Tech Hours]])</f>
        <v>483.90957746478875</v>
      </c>
      <c r="K140" s="4">
        <f>SUM(Nurse[[#This Row],[RN Hours (excl. Admin, DON)]],Nurse[[#This Row],[LPN Hours (excl. Admin)]],Nurse[[#This Row],[CNA Hours]],Nurse[[#This Row],[NA TR Hours]],Nurse[[#This Row],[Med Aide/Tech Hours]])</f>
        <v>456.90084507042252</v>
      </c>
      <c r="L140" s="4">
        <f>SUM(Nurse[[#This Row],[RN Hours (excl. Admin, DON)]],Nurse[[#This Row],[RN Admin Hours]],Nurse[[#This Row],[RN DON Hours]])</f>
        <v>40.819577464788722</v>
      </c>
      <c r="M140" s="4">
        <v>19.728028169014078</v>
      </c>
      <c r="N140" s="4">
        <v>16.02112676056338</v>
      </c>
      <c r="O140" s="4">
        <v>5.070422535211268</v>
      </c>
      <c r="P140" s="4">
        <f>SUM(Nurse[[#This Row],[LPN Hours (excl. Admin)]],Nurse[[#This Row],[LPN Admin Hours]])</f>
        <v>167.99239436619717</v>
      </c>
      <c r="Q140" s="4">
        <v>162.07521126760562</v>
      </c>
      <c r="R140" s="4">
        <v>5.9171830985915488</v>
      </c>
      <c r="S140" s="4">
        <f>SUM(Nurse[[#This Row],[CNA Hours]],Nurse[[#This Row],[NA TR Hours]],Nurse[[#This Row],[Med Aide/Tech Hours]])</f>
        <v>275.09760563380286</v>
      </c>
      <c r="T140" s="4">
        <v>275.09760563380286</v>
      </c>
      <c r="U140" s="4">
        <v>0</v>
      </c>
      <c r="V140" s="4">
        <v>0</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0" s="4">
        <v>0</v>
      </c>
      <c r="Y140" s="4">
        <v>0</v>
      </c>
      <c r="Z140" s="4">
        <v>0</v>
      </c>
      <c r="AA140" s="4">
        <v>0</v>
      </c>
      <c r="AB140" s="4">
        <v>0</v>
      </c>
      <c r="AC140" s="4">
        <v>0</v>
      </c>
      <c r="AD140" s="4">
        <v>0</v>
      </c>
      <c r="AE140" s="4">
        <v>0</v>
      </c>
      <c r="AF140" s="1">
        <v>425082</v>
      </c>
      <c r="AG140" s="1">
        <v>4</v>
      </c>
      <c r="AH140"/>
    </row>
    <row r="141" spans="1:34" x14ac:dyDescent="0.25">
      <c r="A141" t="s">
        <v>226</v>
      </c>
      <c r="B141" t="s">
        <v>87</v>
      </c>
      <c r="C141" t="s">
        <v>331</v>
      </c>
      <c r="D141" t="s">
        <v>251</v>
      </c>
      <c r="E141" s="4">
        <v>76.119565217391298</v>
      </c>
      <c r="F141" s="4">
        <f>Nurse[[#This Row],[Total Nurse Staff Hours]]/Nurse[[#This Row],[MDS Census]]</f>
        <v>3.2566942738826219</v>
      </c>
      <c r="G141" s="4">
        <f>Nurse[[#This Row],[Total Direct Care Staff Hours]]/Nurse[[#This Row],[MDS Census]]</f>
        <v>3.0755047836641438</v>
      </c>
      <c r="H141" s="4">
        <f>Nurse[[#This Row],[Total RN Hours (w/ Admin, DON)]]/Nurse[[#This Row],[MDS Census]]</f>
        <v>0.41956304440953879</v>
      </c>
      <c r="I141" s="4">
        <f>Nurse[[#This Row],[RN Hours (excl. Admin, DON)]]/Nurse[[#This Row],[MDS Census]]</f>
        <v>0.31426959874339572</v>
      </c>
      <c r="J141" s="4">
        <f>SUM(Nurse[[#This Row],[RN Hours (excl. Admin, DON)]],Nurse[[#This Row],[RN Admin Hours]],Nurse[[#This Row],[RN DON Hours]],Nurse[[#This Row],[LPN Hours (excl. Admin)]],Nurse[[#This Row],[LPN Admin Hours]],Nurse[[#This Row],[CNA Hours]],Nurse[[#This Row],[NA TR Hours]],Nurse[[#This Row],[Med Aide/Tech Hours]])</f>
        <v>247.89815217391305</v>
      </c>
      <c r="K141" s="4">
        <f>SUM(Nurse[[#This Row],[RN Hours (excl. Admin, DON)]],Nurse[[#This Row],[LPN Hours (excl. Admin)]],Nurse[[#This Row],[CNA Hours]],Nurse[[#This Row],[NA TR Hours]],Nurse[[#This Row],[Med Aide/Tech Hours]])</f>
        <v>234.10608695652172</v>
      </c>
      <c r="L141" s="4">
        <f>SUM(Nurse[[#This Row],[RN Hours (excl. Admin, DON)]],Nurse[[#This Row],[RN Admin Hours]],Nurse[[#This Row],[RN DON Hours]])</f>
        <v>31.93695652173913</v>
      </c>
      <c r="M141" s="4">
        <v>23.922065217391303</v>
      </c>
      <c r="N141" s="4">
        <v>2.2757608695652172</v>
      </c>
      <c r="O141" s="4">
        <v>5.7391304347826084</v>
      </c>
      <c r="P141" s="4">
        <f>SUM(Nurse[[#This Row],[LPN Hours (excl. Admin)]],Nurse[[#This Row],[LPN Admin Hours]])</f>
        <v>99.020652173913021</v>
      </c>
      <c r="Q141" s="4">
        <v>93.243478260869537</v>
      </c>
      <c r="R141" s="4">
        <v>5.7771739130434785</v>
      </c>
      <c r="S141" s="4">
        <f>SUM(Nurse[[#This Row],[CNA Hours]],Nurse[[#This Row],[NA TR Hours]],Nurse[[#This Row],[Med Aide/Tech Hours]])</f>
        <v>116.94054347826089</v>
      </c>
      <c r="T141" s="4">
        <v>115.53826086956524</v>
      </c>
      <c r="U141" s="4">
        <v>1.4022826086956521</v>
      </c>
      <c r="V141" s="4">
        <v>0</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3.7771739130434785</v>
      </c>
      <c r="X141" s="4">
        <v>0</v>
      </c>
      <c r="Y141" s="4">
        <v>0</v>
      </c>
      <c r="Z141" s="4">
        <v>0</v>
      </c>
      <c r="AA141" s="4">
        <v>2.2540217391304349</v>
      </c>
      <c r="AB141" s="4">
        <v>0</v>
      </c>
      <c r="AC141" s="4">
        <v>1.5231521739130434</v>
      </c>
      <c r="AD141" s="4">
        <v>0</v>
      </c>
      <c r="AE141" s="4">
        <v>0</v>
      </c>
      <c r="AF141" s="1">
        <v>425159</v>
      </c>
      <c r="AG141" s="1">
        <v>4</v>
      </c>
      <c r="AH141"/>
    </row>
    <row r="142" spans="1:34" x14ac:dyDescent="0.25">
      <c r="A142" t="s">
        <v>226</v>
      </c>
      <c r="B142" t="s">
        <v>88</v>
      </c>
      <c r="C142" t="s">
        <v>286</v>
      </c>
      <c r="D142" t="s">
        <v>256</v>
      </c>
      <c r="E142" s="4">
        <v>47.478260869565219</v>
      </c>
      <c r="F142" s="4">
        <f>Nurse[[#This Row],[Total Nurse Staff Hours]]/Nurse[[#This Row],[MDS Census]]</f>
        <v>5.181197344322344</v>
      </c>
      <c r="G142" s="4">
        <f>Nurse[[#This Row],[Total Direct Care Staff Hours]]/Nurse[[#This Row],[MDS Census]]</f>
        <v>4.5722893772893771</v>
      </c>
      <c r="H142" s="4">
        <f>Nurse[[#This Row],[Total RN Hours (w/ Admin, DON)]]/Nurse[[#This Row],[MDS Census]]</f>
        <v>0.77276327838827841</v>
      </c>
      <c r="I142" s="4">
        <f>Nurse[[#This Row],[RN Hours (excl. Admin, DON)]]/Nurse[[#This Row],[MDS Census]]</f>
        <v>0.27637133699633704</v>
      </c>
      <c r="J142" s="4">
        <f>SUM(Nurse[[#This Row],[RN Hours (excl. Admin, DON)]],Nurse[[#This Row],[RN Admin Hours]],Nurse[[#This Row],[RN DON Hours]],Nurse[[#This Row],[LPN Hours (excl. Admin)]],Nurse[[#This Row],[LPN Admin Hours]],Nurse[[#This Row],[CNA Hours]],Nurse[[#This Row],[NA TR Hours]],Nurse[[#This Row],[Med Aide/Tech Hours]])</f>
        <v>245.99423913043478</v>
      </c>
      <c r="K142" s="4">
        <f>SUM(Nurse[[#This Row],[RN Hours (excl. Admin, DON)]],Nurse[[#This Row],[LPN Hours (excl. Admin)]],Nurse[[#This Row],[CNA Hours]],Nurse[[#This Row],[NA TR Hours]],Nurse[[#This Row],[Med Aide/Tech Hours]])</f>
        <v>217.08434782608694</v>
      </c>
      <c r="L142" s="4">
        <f>SUM(Nurse[[#This Row],[RN Hours (excl. Admin, DON)]],Nurse[[#This Row],[RN Admin Hours]],Nurse[[#This Row],[RN DON Hours]])</f>
        <v>36.689456521739132</v>
      </c>
      <c r="M142" s="4">
        <v>13.121630434782611</v>
      </c>
      <c r="N142" s="4">
        <v>12.089565217391302</v>
      </c>
      <c r="O142" s="4">
        <v>11.478260869565217</v>
      </c>
      <c r="P142" s="4">
        <f>SUM(Nurse[[#This Row],[LPN Hours (excl. Admin)]],Nurse[[#This Row],[LPN Admin Hours]])</f>
        <v>83.918586956521736</v>
      </c>
      <c r="Q142" s="4">
        <v>78.576521739130428</v>
      </c>
      <c r="R142" s="4">
        <v>5.3420652173913048</v>
      </c>
      <c r="S142" s="4">
        <f>SUM(Nurse[[#This Row],[CNA Hours]],Nurse[[#This Row],[NA TR Hours]],Nurse[[#This Row],[Med Aide/Tech Hours]])</f>
        <v>125.3861956521739</v>
      </c>
      <c r="T142" s="4">
        <v>125.3861956521739</v>
      </c>
      <c r="U142" s="4">
        <v>0</v>
      </c>
      <c r="V142" s="4">
        <v>0</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22.892826086956518</v>
      </c>
      <c r="X142" s="4">
        <v>0</v>
      </c>
      <c r="Y142" s="4">
        <v>0</v>
      </c>
      <c r="Z142" s="4">
        <v>0</v>
      </c>
      <c r="AA142" s="4">
        <v>7.1043478260869559</v>
      </c>
      <c r="AB142" s="4">
        <v>0</v>
      </c>
      <c r="AC142" s="4">
        <v>15.788478260869562</v>
      </c>
      <c r="AD142" s="4">
        <v>0</v>
      </c>
      <c r="AE142" s="4">
        <v>0</v>
      </c>
      <c r="AF142" s="1">
        <v>425160</v>
      </c>
      <c r="AG142" s="1">
        <v>4</v>
      </c>
      <c r="AH142"/>
    </row>
    <row r="143" spans="1:34" x14ac:dyDescent="0.25">
      <c r="A143" t="s">
        <v>226</v>
      </c>
      <c r="B143" t="s">
        <v>152</v>
      </c>
      <c r="C143" t="s">
        <v>307</v>
      </c>
      <c r="D143" t="s">
        <v>260</v>
      </c>
      <c r="E143" s="4">
        <v>39.380434782608695</v>
      </c>
      <c r="F143" s="4">
        <f>Nurse[[#This Row],[Total Nurse Staff Hours]]/Nurse[[#This Row],[MDS Census]]</f>
        <v>4.6967540712117035</v>
      </c>
      <c r="G143" s="4">
        <f>Nurse[[#This Row],[Total Direct Care Staff Hours]]/Nurse[[#This Row],[MDS Census]]</f>
        <v>4.2409163676511179</v>
      </c>
      <c r="H143" s="4">
        <f>Nurse[[#This Row],[Total RN Hours (w/ Admin, DON)]]/Nurse[[#This Row],[MDS Census]]</f>
        <v>0.89739166436654705</v>
      </c>
      <c r="I143" s="4">
        <f>Nurse[[#This Row],[RN Hours (excl. Admin, DON)]]/Nurse[[#This Row],[MDS Census]]</f>
        <v>0.44155396080596188</v>
      </c>
      <c r="J143" s="4">
        <f>SUM(Nurse[[#This Row],[RN Hours (excl. Admin, DON)]],Nurse[[#This Row],[RN Admin Hours]],Nurse[[#This Row],[RN DON Hours]],Nurse[[#This Row],[LPN Hours (excl. Admin)]],Nurse[[#This Row],[LPN Admin Hours]],Nurse[[#This Row],[CNA Hours]],Nurse[[#This Row],[NA TR Hours]],Nurse[[#This Row],[Med Aide/Tech Hours]])</f>
        <v>184.96021739130435</v>
      </c>
      <c r="K143" s="4">
        <f>SUM(Nurse[[#This Row],[RN Hours (excl. Admin, DON)]],Nurse[[#This Row],[LPN Hours (excl. Admin)]],Nurse[[#This Row],[CNA Hours]],Nurse[[#This Row],[NA TR Hours]],Nurse[[#This Row],[Med Aide/Tech Hours]])</f>
        <v>167.00913043478261</v>
      </c>
      <c r="L143" s="4">
        <f>SUM(Nurse[[#This Row],[RN Hours (excl. Admin, DON)]],Nurse[[#This Row],[RN Admin Hours]],Nurse[[#This Row],[RN DON Hours]])</f>
        <v>35.339673913043477</v>
      </c>
      <c r="M143" s="4">
        <v>17.388586956521738</v>
      </c>
      <c r="N143" s="4">
        <v>9.9402173913043477</v>
      </c>
      <c r="O143" s="4">
        <v>8.0108695652173907</v>
      </c>
      <c r="P143" s="4">
        <f>SUM(Nurse[[#This Row],[LPN Hours (excl. Admin)]],Nurse[[#This Row],[LPN Admin Hours]])</f>
        <v>41.285652173913043</v>
      </c>
      <c r="Q143" s="4">
        <v>41.285652173913043</v>
      </c>
      <c r="R143" s="4">
        <v>0</v>
      </c>
      <c r="S143" s="4">
        <f>SUM(Nurse[[#This Row],[CNA Hours]],Nurse[[#This Row],[NA TR Hours]],Nurse[[#This Row],[Med Aide/Tech Hours]])</f>
        <v>108.33489130434783</v>
      </c>
      <c r="T143" s="4">
        <v>108.33489130434783</v>
      </c>
      <c r="U143" s="4">
        <v>0</v>
      </c>
      <c r="V143" s="4">
        <v>0</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3" s="4">
        <v>0</v>
      </c>
      <c r="Y143" s="4">
        <v>0</v>
      </c>
      <c r="Z143" s="4">
        <v>0</v>
      </c>
      <c r="AA143" s="4">
        <v>0</v>
      </c>
      <c r="AB143" s="4">
        <v>0</v>
      </c>
      <c r="AC143" s="4">
        <v>0</v>
      </c>
      <c r="AD143" s="4">
        <v>0</v>
      </c>
      <c r="AE143" s="4">
        <v>0</v>
      </c>
      <c r="AF143" s="1">
        <v>425376</v>
      </c>
      <c r="AG143" s="1">
        <v>4</v>
      </c>
      <c r="AH143"/>
    </row>
    <row r="144" spans="1:34" x14ac:dyDescent="0.25">
      <c r="A144" t="s">
        <v>226</v>
      </c>
      <c r="B144" t="s">
        <v>36</v>
      </c>
      <c r="C144" t="s">
        <v>315</v>
      </c>
      <c r="D144" t="s">
        <v>269</v>
      </c>
      <c r="E144" s="4">
        <v>158.41304347826087</v>
      </c>
      <c r="F144" s="4">
        <f>Nurse[[#This Row],[Total Nurse Staff Hours]]/Nurse[[#This Row],[MDS Census]]</f>
        <v>4.6562165500205852</v>
      </c>
      <c r="G144" s="4">
        <f>Nurse[[#This Row],[Total Direct Care Staff Hours]]/Nurse[[#This Row],[MDS Census]]</f>
        <v>4.3348085631947315</v>
      </c>
      <c r="H144" s="4">
        <f>Nurse[[#This Row],[Total RN Hours (w/ Admin, DON)]]/Nurse[[#This Row],[MDS Census]]</f>
        <v>1.1838067791958282</v>
      </c>
      <c r="I144" s="4">
        <f>Nurse[[#This Row],[RN Hours (excl. Admin, DON)]]/Nurse[[#This Row],[MDS Census]]</f>
        <v>0.86239879236997397</v>
      </c>
      <c r="J144" s="4">
        <f>SUM(Nurse[[#This Row],[RN Hours (excl. Admin, DON)]],Nurse[[#This Row],[RN Admin Hours]],Nurse[[#This Row],[RN DON Hours]],Nurse[[#This Row],[LPN Hours (excl. Admin)]],Nurse[[#This Row],[LPN Admin Hours]],Nurse[[#This Row],[CNA Hours]],Nurse[[#This Row],[NA TR Hours]],Nurse[[#This Row],[Med Aide/Tech Hours]])</f>
        <v>737.60543478260888</v>
      </c>
      <c r="K144" s="4">
        <f>SUM(Nurse[[#This Row],[RN Hours (excl. Admin, DON)]],Nurse[[#This Row],[LPN Hours (excl. Admin)]],Nurse[[#This Row],[CNA Hours]],Nurse[[#This Row],[NA TR Hours]],Nurse[[#This Row],[Med Aide/Tech Hours]])</f>
        <v>686.69021739130449</v>
      </c>
      <c r="L144" s="4">
        <f>SUM(Nurse[[#This Row],[RN Hours (excl. Admin, DON)]],Nurse[[#This Row],[RN Admin Hours]],Nurse[[#This Row],[RN DON Hours]])</f>
        <v>187.53043478260869</v>
      </c>
      <c r="M144" s="4">
        <v>136.61521739130436</v>
      </c>
      <c r="N144" s="4">
        <v>45.17608695652175</v>
      </c>
      <c r="O144" s="4">
        <v>5.7391304347826084</v>
      </c>
      <c r="P144" s="4">
        <f>SUM(Nurse[[#This Row],[LPN Hours (excl. Admin)]],Nurse[[#This Row],[LPN Admin Hours]])</f>
        <v>71.367391304347791</v>
      </c>
      <c r="Q144" s="4">
        <v>71.367391304347791</v>
      </c>
      <c r="R144" s="4">
        <v>0</v>
      </c>
      <c r="S144" s="4">
        <f>SUM(Nurse[[#This Row],[CNA Hours]],Nurse[[#This Row],[NA TR Hours]],Nurse[[#This Row],[Med Aide/Tech Hours]])</f>
        <v>478.70760869565237</v>
      </c>
      <c r="T144" s="4">
        <v>478.70760869565237</v>
      </c>
      <c r="U144" s="4">
        <v>0</v>
      </c>
      <c r="V144" s="4">
        <v>0</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2.8826086956521744</v>
      </c>
      <c r="X144" s="4">
        <v>0</v>
      </c>
      <c r="Y144" s="4">
        <v>0</v>
      </c>
      <c r="Z144" s="4">
        <v>0</v>
      </c>
      <c r="AA144" s="4">
        <v>2.2532608695652177</v>
      </c>
      <c r="AB144" s="4">
        <v>0</v>
      </c>
      <c r="AC144" s="4">
        <v>0.62934782608695661</v>
      </c>
      <c r="AD144" s="4">
        <v>0</v>
      </c>
      <c r="AE144" s="4">
        <v>0</v>
      </c>
      <c r="AF144" s="1">
        <v>425081</v>
      </c>
      <c r="AG144" s="1">
        <v>4</v>
      </c>
      <c r="AH144"/>
    </row>
    <row r="145" spans="1:34" x14ac:dyDescent="0.25">
      <c r="A145" t="s">
        <v>226</v>
      </c>
      <c r="B145" t="s">
        <v>78</v>
      </c>
      <c r="C145" t="s">
        <v>302</v>
      </c>
      <c r="D145" t="s">
        <v>270</v>
      </c>
      <c r="E145" s="4">
        <v>144.92391304347825</v>
      </c>
      <c r="F145" s="4">
        <f>Nurse[[#This Row],[Total Nurse Staff Hours]]/Nurse[[#This Row],[MDS Census]]</f>
        <v>3.5577461936548422</v>
      </c>
      <c r="G145" s="4">
        <f>Nurse[[#This Row],[Total Direct Care Staff Hours]]/Nurse[[#This Row],[MDS Census]]</f>
        <v>3.2859393984849627</v>
      </c>
      <c r="H145" s="4">
        <f>Nurse[[#This Row],[Total RN Hours (w/ Admin, DON)]]/Nurse[[#This Row],[MDS Census]]</f>
        <v>0.4681467036675917</v>
      </c>
      <c r="I145" s="4">
        <f>Nurse[[#This Row],[RN Hours (excl. Admin, DON)]]/Nurse[[#This Row],[MDS Census]]</f>
        <v>0.22274056851421287</v>
      </c>
      <c r="J145" s="4">
        <f>SUM(Nurse[[#This Row],[RN Hours (excl. Admin, DON)]],Nurse[[#This Row],[RN Admin Hours]],Nurse[[#This Row],[RN DON Hours]],Nurse[[#This Row],[LPN Hours (excl. Admin)]],Nurse[[#This Row],[LPN Admin Hours]],Nurse[[#This Row],[CNA Hours]],Nurse[[#This Row],[NA TR Hours]],Nurse[[#This Row],[Med Aide/Tech Hours]])</f>
        <v>515.60250000000008</v>
      </c>
      <c r="K145" s="4">
        <f>SUM(Nurse[[#This Row],[RN Hours (excl. Admin, DON)]],Nurse[[#This Row],[LPN Hours (excl. Admin)]],Nurse[[#This Row],[CNA Hours]],Nurse[[#This Row],[NA TR Hours]],Nurse[[#This Row],[Med Aide/Tech Hours]])</f>
        <v>476.21119565217396</v>
      </c>
      <c r="L145" s="4">
        <f>SUM(Nurse[[#This Row],[RN Hours (excl. Admin, DON)]],Nurse[[#This Row],[RN Admin Hours]],Nurse[[#This Row],[RN DON Hours]])</f>
        <v>67.845652173913038</v>
      </c>
      <c r="M145" s="4">
        <v>32.280434782608694</v>
      </c>
      <c r="N145" s="4">
        <v>29.739130434782609</v>
      </c>
      <c r="O145" s="4">
        <v>5.8260869565217392</v>
      </c>
      <c r="P145" s="4">
        <f>SUM(Nurse[[#This Row],[LPN Hours (excl. Admin)]],Nurse[[#This Row],[LPN Admin Hours]])</f>
        <v>134.58152173913047</v>
      </c>
      <c r="Q145" s="4">
        <v>130.75543478260872</v>
      </c>
      <c r="R145" s="4">
        <v>3.8260869565217392</v>
      </c>
      <c r="S145" s="4">
        <f>SUM(Nurse[[#This Row],[CNA Hours]],Nurse[[#This Row],[NA TR Hours]],Nurse[[#This Row],[Med Aide/Tech Hours]])</f>
        <v>313.17532608695655</v>
      </c>
      <c r="T145" s="4">
        <v>313.17532608695655</v>
      </c>
      <c r="U145" s="4">
        <v>0</v>
      </c>
      <c r="V145" s="4">
        <v>0</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274.62684782608704</v>
      </c>
      <c r="X145" s="4">
        <v>3.1439130434782609</v>
      </c>
      <c r="Y145" s="4">
        <v>0</v>
      </c>
      <c r="Z145" s="4">
        <v>0</v>
      </c>
      <c r="AA145" s="4">
        <v>100.54000000000002</v>
      </c>
      <c r="AB145" s="4">
        <v>0</v>
      </c>
      <c r="AC145" s="4">
        <v>170.94293478260875</v>
      </c>
      <c r="AD145" s="4">
        <v>0</v>
      </c>
      <c r="AE145" s="4">
        <v>0</v>
      </c>
      <c r="AF145" s="1">
        <v>425146</v>
      </c>
      <c r="AG145" s="1">
        <v>4</v>
      </c>
      <c r="AH145"/>
    </row>
    <row r="146" spans="1:34" x14ac:dyDescent="0.25">
      <c r="A146" t="s">
        <v>226</v>
      </c>
      <c r="B146" t="s">
        <v>147</v>
      </c>
      <c r="C146" t="s">
        <v>312</v>
      </c>
      <c r="D146" t="s">
        <v>248</v>
      </c>
      <c r="E146" s="4">
        <v>33.728260869565219</v>
      </c>
      <c r="F146" s="4">
        <f>Nurse[[#This Row],[Total Nurse Staff Hours]]/Nurse[[#This Row],[MDS Census]]</f>
        <v>3.0571285852400898</v>
      </c>
      <c r="G146" s="4">
        <f>Nurse[[#This Row],[Total Direct Care Staff Hours]]/Nurse[[#This Row],[MDS Census]]</f>
        <v>2.9166612955204632</v>
      </c>
      <c r="H146" s="4">
        <f>Nurse[[#This Row],[Total RN Hours (w/ Admin, DON)]]/Nurse[[#This Row],[MDS Census]]</f>
        <v>0.43964550435062844</v>
      </c>
      <c r="I146" s="4">
        <f>Nurse[[#This Row],[RN Hours (excl. Admin, DON)]]/Nurse[[#This Row],[MDS Census]]</f>
        <v>0.29917821463100225</v>
      </c>
      <c r="J146" s="4">
        <f>SUM(Nurse[[#This Row],[RN Hours (excl. Admin, DON)]],Nurse[[#This Row],[RN Admin Hours]],Nurse[[#This Row],[RN DON Hours]],Nurse[[#This Row],[LPN Hours (excl. Admin)]],Nurse[[#This Row],[LPN Admin Hours]],Nurse[[#This Row],[CNA Hours]],Nurse[[#This Row],[NA TR Hours]],Nurse[[#This Row],[Med Aide/Tech Hours]])</f>
        <v>103.1116304347826</v>
      </c>
      <c r="K146" s="4">
        <f>SUM(Nurse[[#This Row],[RN Hours (excl. Admin, DON)]],Nurse[[#This Row],[LPN Hours (excl. Admin)]],Nurse[[#This Row],[CNA Hours]],Nurse[[#This Row],[NA TR Hours]],Nurse[[#This Row],[Med Aide/Tech Hours]])</f>
        <v>98.37391304347824</v>
      </c>
      <c r="L146" s="4">
        <f>SUM(Nurse[[#This Row],[RN Hours (excl. Admin, DON)]],Nurse[[#This Row],[RN Admin Hours]],Nurse[[#This Row],[RN DON Hours]])</f>
        <v>14.828478260869566</v>
      </c>
      <c r="M146" s="4">
        <v>10.090760869565218</v>
      </c>
      <c r="N146" s="4">
        <v>2.2481521739130432</v>
      </c>
      <c r="O146" s="4">
        <v>2.4895652173913048</v>
      </c>
      <c r="P146" s="4">
        <f>SUM(Nurse[[#This Row],[LPN Hours (excl. Admin)]],Nurse[[#This Row],[LPN Admin Hours]])</f>
        <v>17.777499999999993</v>
      </c>
      <c r="Q146" s="4">
        <v>17.777499999999993</v>
      </c>
      <c r="R146" s="4">
        <v>0</v>
      </c>
      <c r="S146" s="4">
        <f>SUM(Nurse[[#This Row],[CNA Hours]],Nurse[[#This Row],[NA TR Hours]],Nurse[[#This Row],[Med Aide/Tech Hours]])</f>
        <v>70.505652173913035</v>
      </c>
      <c r="T146" s="4">
        <v>70.505652173913035</v>
      </c>
      <c r="U146" s="4">
        <v>0</v>
      </c>
      <c r="V146" s="4">
        <v>0</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22.118043478260869</v>
      </c>
      <c r="X146" s="4">
        <v>5.1541304347826085</v>
      </c>
      <c r="Y146" s="4">
        <v>0</v>
      </c>
      <c r="Z146" s="4">
        <v>0</v>
      </c>
      <c r="AA146" s="4">
        <v>2.7620652173913043</v>
      </c>
      <c r="AB146" s="4">
        <v>0</v>
      </c>
      <c r="AC146" s="4">
        <v>14.201847826086956</v>
      </c>
      <c r="AD146" s="4">
        <v>0</v>
      </c>
      <c r="AE146" s="4">
        <v>0</v>
      </c>
      <c r="AF146" s="1">
        <v>425370</v>
      </c>
      <c r="AG146" s="1">
        <v>4</v>
      </c>
      <c r="AH146"/>
    </row>
    <row r="147" spans="1:34" x14ac:dyDescent="0.25">
      <c r="A147" t="s">
        <v>226</v>
      </c>
      <c r="B147" t="s">
        <v>73</v>
      </c>
      <c r="C147" t="s">
        <v>308</v>
      </c>
      <c r="D147" t="s">
        <v>245</v>
      </c>
      <c r="E147" s="4">
        <v>99.413043478260875</v>
      </c>
      <c r="F147" s="4">
        <f>Nurse[[#This Row],[Total Nurse Staff Hours]]/Nurse[[#This Row],[MDS Census]]</f>
        <v>3.6764924557183472</v>
      </c>
      <c r="G147" s="4">
        <f>Nurse[[#This Row],[Total Direct Care Staff Hours]]/Nurse[[#This Row],[MDS Census]]</f>
        <v>3.1906789853487858</v>
      </c>
      <c r="H147" s="4">
        <f>Nurse[[#This Row],[Total RN Hours (w/ Admin, DON)]]/Nurse[[#This Row],[MDS Census]]</f>
        <v>0.38247977257817622</v>
      </c>
      <c r="I147" s="4">
        <f>Nurse[[#This Row],[RN Hours (excl. Admin, DON)]]/Nurse[[#This Row],[MDS Census]]</f>
        <v>0.15369123113929584</v>
      </c>
      <c r="J147" s="4">
        <f>SUM(Nurse[[#This Row],[RN Hours (excl. Admin, DON)]],Nurse[[#This Row],[RN Admin Hours]],Nurse[[#This Row],[RN DON Hours]],Nurse[[#This Row],[LPN Hours (excl. Admin)]],Nurse[[#This Row],[LPN Admin Hours]],Nurse[[#This Row],[CNA Hours]],Nurse[[#This Row],[NA TR Hours]],Nurse[[#This Row],[Med Aide/Tech Hours]])</f>
        <v>365.49130434782614</v>
      </c>
      <c r="K147" s="4">
        <f>SUM(Nurse[[#This Row],[RN Hours (excl. Admin, DON)]],Nurse[[#This Row],[LPN Hours (excl. Admin)]],Nurse[[#This Row],[CNA Hours]],Nurse[[#This Row],[NA TR Hours]],Nurse[[#This Row],[Med Aide/Tech Hours]])</f>
        <v>317.19510869565215</v>
      </c>
      <c r="L147" s="4">
        <f>SUM(Nurse[[#This Row],[RN Hours (excl. Admin, DON)]],Nurse[[#This Row],[RN Admin Hours]],Nurse[[#This Row],[RN DON Hours]])</f>
        <v>38.023478260869567</v>
      </c>
      <c r="M147" s="4">
        <v>15.278913043478259</v>
      </c>
      <c r="N147" s="4">
        <v>17.266304347826086</v>
      </c>
      <c r="O147" s="4">
        <v>5.4782608695652177</v>
      </c>
      <c r="P147" s="4">
        <f>SUM(Nurse[[#This Row],[LPN Hours (excl. Admin)]],Nurse[[#This Row],[LPN Admin Hours]])</f>
        <v>122.48826086956522</v>
      </c>
      <c r="Q147" s="4">
        <v>96.936630434782614</v>
      </c>
      <c r="R147" s="4">
        <v>25.551630434782609</v>
      </c>
      <c r="S147" s="4">
        <f>SUM(Nurse[[#This Row],[CNA Hours]],Nurse[[#This Row],[NA TR Hours]],Nurse[[#This Row],[Med Aide/Tech Hours]])</f>
        <v>204.9795652173913</v>
      </c>
      <c r="T147" s="4">
        <v>187.30565217391305</v>
      </c>
      <c r="U147" s="4">
        <v>17.543478260869566</v>
      </c>
      <c r="V147" s="4">
        <v>0.13043478260869565</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30.966847826086958</v>
      </c>
      <c r="X147" s="4">
        <v>0.46097826086956517</v>
      </c>
      <c r="Y147" s="4">
        <v>0</v>
      </c>
      <c r="Z147" s="4">
        <v>0</v>
      </c>
      <c r="AA147" s="4">
        <v>21.849673913043478</v>
      </c>
      <c r="AB147" s="4">
        <v>0</v>
      </c>
      <c r="AC147" s="4">
        <v>8.6561956521739134</v>
      </c>
      <c r="AD147" s="4">
        <v>0</v>
      </c>
      <c r="AE147" s="4">
        <v>0</v>
      </c>
      <c r="AF147" s="1">
        <v>425139</v>
      </c>
      <c r="AG147" s="1">
        <v>4</v>
      </c>
      <c r="AH147"/>
    </row>
    <row r="148" spans="1:34" x14ac:dyDescent="0.25">
      <c r="A148" t="s">
        <v>226</v>
      </c>
      <c r="B148" t="s">
        <v>184</v>
      </c>
      <c r="C148" t="s">
        <v>285</v>
      </c>
      <c r="D148" t="s">
        <v>240</v>
      </c>
      <c r="E148" s="4">
        <v>29.217391304347824</v>
      </c>
      <c r="F148" s="4">
        <f>Nurse[[#This Row],[Total Nurse Staff Hours]]/Nurse[[#This Row],[MDS Census]]</f>
        <v>5.4769308035714275</v>
      </c>
      <c r="G148" s="4">
        <f>Nurse[[#This Row],[Total Direct Care Staff Hours]]/Nurse[[#This Row],[MDS Census]]</f>
        <v>4.7408258928571421</v>
      </c>
      <c r="H148" s="4">
        <f>Nurse[[#This Row],[Total RN Hours (w/ Admin, DON)]]/Nurse[[#This Row],[MDS Census]]</f>
        <v>0.58867931547619046</v>
      </c>
      <c r="I148" s="4">
        <f>Nurse[[#This Row],[RN Hours (excl. Admin, DON)]]/Nurse[[#This Row],[MDS Census]]</f>
        <v>5.9337797619047623E-2</v>
      </c>
      <c r="J148" s="4">
        <f>SUM(Nurse[[#This Row],[RN Hours (excl. Admin, DON)]],Nurse[[#This Row],[RN Admin Hours]],Nurse[[#This Row],[RN DON Hours]],Nurse[[#This Row],[LPN Hours (excl. Admin)]],Nurse[[#This Row],[LPN Admin Hours]],Nurse[[#This Row],[CNA Hours]],Nurse[[#This Row],[NA TR Hours]],Nurse[[#This Row],[Med Aide/Tech Hours]])</f>
        <v>160.02163043478257</v>
      </c>
      <c r="K148" s="4">
        <f>SUM(Nurse[[#This Row],[RN Hours (excl. Admin, DON)]],Nurse[[#This Row],[LPN Hours (excl. Admin)]],Nurse[[#This Row],[CNA Hours]],Nurse[[#This Row],[NA TR Hours]],Nurse[[#This Row],[Med Aide/Tech Hours]])</f>
        <v>138.51456521739127</v>
      </c>
      <c r="L148" s="4">
        <f>SUM(Nurse[[#This Row],[RN Hours (excl. Admin, DON)]],Nurse[[#This Row],[RN Admin Hours]],Nurse[[#This Row],[RN DON Hours]])</f>
        <v>17.199673913043476</v>
      </c>
      <c r="M148" s="4">
        <v>1.7336956521739131</v>
      </c>
      <c r="N148" s="4">
        <v>9.0245652173913022</v>
      </c>
      <c r="O148" s="4">
        <v>6.4414130434782582</v>
      </c>
      <c r="P148" s="4">
        <f>SUM(Nurse[[#This Row],[LPN Hours (excl. Admin)]],Nurse[[#This Row],[LPN Admin Hours]])</f>
        <v>57.616413043478254</v>
      </c>
      <c r="Q148" s="4">
        <v>51.575326086956515</v>
      </c>
      <c r="R148" s="4">
        <v>6.0410869565217391</v>
      </c>
      <c r="S148" s="4">
        <f>SUM(Nurse[[#This Row],[CNA Hours]],Nurse[[#This Row],[NA TR Hours]],Nurse[[#This Row],[Med Aide/Tech Hours]])</f>
        <v>85.205543478260836</v>
      </c>
      <c r="T148" s="4">
        <v>85.205543478260836</v>
      </c>
      <c r="U148" s="4">
        <v>0</v>
      </c>
      <c r="V148" s="4">
        <v>0</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47.897282608695647</v>
      </c>
      <c r="X148" s="4">
        <v>1.2431521739130436</v>
      </c>
      <c r="Y148" s="4">
        <v>0</v>
      </c>
      <c r="Z148" s="4">
        <v>0</v>
      </c>
      <c r="AA148" s="4">
        <v>11.645434782608692</v>
      </c>
      <c r="AB148" s="4">
        <v>0</v>
      </c>
      <c r="AC148" s="4">
        <v>35.008695652173913</v>
      </c>
      <c r="AD148" s="4">
        <v>0</v>
      </c>
      <c r="AE148" s="4">
        <v>0</v>
      </c>
      <c r="AF148" s="1">
        <v>425416</v>
      </c>
      <c r="AG148" s="1">
        <v>4</v>
      </c>
      <c r="AH148"/>
    </row>
    <row r="149" spans="1:34" x14ac:dyDescent="0.25">
      <c r="A149" t="s">
        <v>226</v>
      </c>
      <c r="B149" t="s">
        <v>185</v>
      </c>
      <c r="C149" t="s">
        <v>302</v>
      </c>
      <c r="D149" t="s">
        <v>270</v>
      </c>
      <c r="E149" s="4">
        <v>38.739130434782609</v>
      </c>
      <c r="F149" s="4">
        <f>Nurse[[#This Row],[Total Nurse Staff Hours]]/Nurse[[#This Row],[MDS Census]]</f>
        <v>2.8949214365881031</v>
      </c>
      <c r="G149" s="4">
        <f>Nurse[[#This Row],[Total Direct Care Staff Hours]]/Nurse[[#This Row],[MDS Census]]</f>
        <v>2.4501402918069579</v>
      </c>
      <c r="H149" s="4">
        <f>Nurse[[#This Row],[Total RN Hours (w/ Admin, DON)]]/Nurse[[#This Row],[MDS Census]]</f>
        <v>0.67690796857463531</v>
      </c>
      <c r="I149" s="4">
        <f>Nurse[[#This Row],[RN Hours (excl. Admin, DON)]]/Nurse[[#This Row],[MDS Census]]</f>
        <v>0.23212682379349042</v>
      </c>
      <c r="J149" s="4">
        <f>SUM(Nurse[[#This Row],[RN Hours (excl. Admin, DON)]],Nurse[[#This Row],[RN Admin Hours]],Nurse[[#This Row],[RN DON Hours]],Nurse[[#This Row],[LPN Hours (excl. Admin)]],Nurse[[#This Row],[LPN Admin Hours]],Nurse[[#This Row],[CNA Hours]],Nurse[[#This Row],[NA TR Hours]],Nurse[[#This Row],[Med Aide/Tech Hours]])</f>
        <v>112.14673913043478</v>
      </c>
      <c r="K149" s="4">
        <f>SUM(Nurse[[#This Row],[RN Hours (excl. Admin, DON)]],Nurse[[#This Row],[LPN Hours (excl. Admin)]],Nurse[[#This Row],[CNA Hours]],Nurse[[#This Row],[NA TR Hours]],Nurse[[#This Row],[Med Aide/Tech Hours]])</f>
        <v>94.91630434782607</v>
      </c>
      <c r="L149" s="4">
        <f>SUM(Nurse[[#This Row],[RN Hours (excl. Admin, DON)]],Nurse[[#This Row],[RN Admin Hours]],Nurse[[#This Row],[RN DON Hours]])</f>
        <v>26.222826086956523</v>
      </c>
      <c r="M149" s="4">
        <v>8.9923913043478247</v>
      </c>
      <c r="N149" s="4">
        <v>6.1266304347826086</v>
      </c>
      <c r="O149" s="4">
        <v>11.103804347826088</v>
      </c>
      <c r="P149" s="4">
        <f>SUM(Nurse[[#This Row],[LPN Hours (excl. Admin)]],Nurse[[#This Row],[LPN Admin Hours]])</f>
        <v>28.328260869565209</v>
      </c>
      <c r="Q149" s="4">
        <v>28.328260869565209</v>
      </c>
      <c r="R149" s="4">
        <v>0</v>
      </c>
      <c r="S149" s="4">
        <f>SUM(Nurse[[#This Row],[CNA Hours]],Nurse[[#This Row],[NA TR Hours]],Nurse[[#This Row],[Med Aide/Tech Hours]])</f>
        <v>57.595652173913045</v>
      </c>
      <c r="T149" s="4">
        <v>57.595652173913045</v>
      </c>
      <c r="U149" s="4">
        <v>0</v>
      </c>
      <c r="V149" s="4">
        <v>0</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10.284782608695652</v>
      </c>
      <c r="X149" s="4">
        <v>0</v>
      </c>
      <c r="Y149" s="4">
        <v>0</v>
      </c>
      <c r="Z149" s="4">
        <v>0</v>
      </c>
      <c r="AA149" s="4">
        <v>1.5804347826086957</v>
      </c>
      <c r="AB149" s="4">
        <v>0</v>
      </c>
      <c r="AC149" s="4">
        <v>8.7043478260869556</v>
      </c>
      <c r="AD149" s="4">
        <v>0</v>
      </c>
      <c r="AE149" s="4">
        <v>0</v>
      </c>
      <c r="AF149" s="1">
        <v>425417</v>
      </c>
      <c r="AG149" s="1">
        <v>4</v>
      </c>
      <c r="AH149"/>
    </row>
    <row r="150" spans="1:34" x14ac:dyDescent="0.25">
      <c r="A150" t="s">
        <v>226</v>
      </c>
      <c r="B150" t="s">
        <v>57</v>
      </c>
      <c r="C150" t="s">
        <v>339</v>
      </c>
      <c r="D150" t="s">
        <v>256</v>
      </c>
      <c r="E150" s="4">
        <v>118.57608695652173</v>
      </c>
      <c r="F150" s="4">
        <f>Nurse[[#This Row],[Total Nurse Staff Hours]]/Nurse[[#This Row],[MDS Census]]</f>
        <v>3.2414950957924651</v>
      </c>
      <c r="G150" s="4">
        <f>Nurse[[#This Row],[Total Direct Care Staff Hours]]/Nurse[[#This Row],[MDS Census]]</f>
        <v>2.9077963149692909</v>
      </c>
      <c r="H150" s="4">
        <f>Nurse[[#This Row],[Total RN Hours (w/ Admin, DON)]]/Nurse[[#This Row],[MDS Census]]</f>
        <v>0.44571088092400774</v>
      </c>
      <c r="I150" s="4">
        <f>Nurse[[#This Row],[RN Hours (excl. Admin, DON)]]/Nurse[[#This Row],[MDS Census]]</f>
        <v>0.20403245027041894</v>
      </c>
      <c r="J150" s="4">
        <f>SUM(Nurse[[#This Row],[RN Hours (excl. Admin, DON)]],Nurse[[#This Row],[RN Admin Hours]],Nurse[[#This Row],[RN DON Hours]],Nurse[[#This Row],[LPN Hours (excl. Admin)]],Nurse[[#This Row],[LPN Admin Hours]],Nurse[[#This Row],[CNA Hours]],Nurse[[#This Row],[NA TR Hours]],Nurse[[#This Row],[Med Aide/Tech Hours]])</f>
        <v>384.36380434782609</v>
      </c>
      <c r="K150" s="4">
        <f>SUM(Nurse[[#This Row],[RN Hours (excl. Admin, DON)]],Nurse[[#This Row],[LPN Hours (excl. Admin)]],Nurse[[#This Row],[CNA Hours]],Nurse[[#This Row],[NA TR Hours]],Nurse[[#This Row],[Med Aide/Tech Hours]])</f>
        <v>344.79510869565212</v>
      </c>
      <c r="L150" s="4">
        <f>SUM(Nurse[[#This Row],[RN Hours (excl. Admin, DON)]],Nurse[[#This Row],[RN Admin Hours]],Nurse[[#This Row],[RN DON Hours]])</f>
        <v>52.850652173913048</v>
      </c>
      <c r="M150" s="4">
        <v>24.193369565217392</v>
      </c>
      <c r="N150" s="4">
        <v>23.12489130434783</v>
      </c>
      <c r="O150" s="4">
        <v>5.5323913043478266</v>
      </c>
      <c r="P150" s="4">
        <f>SUM(Nurse[[#This Row],[LPN Hours (excl. Admin)]],Nurse[[#This Row],[LPN Admin Hours]])</f>
        <v>84.927391304347822</v>
      </c>
      <c r="Q150" s="4">
        <v>74.015978260869559</v>
      </c>
      <c r="R150" s="4">
        <v>10.911413043478264</v>
      </c>
      <c r="S150" s="4">
        <f>SUM(Nurse[[#This Row],[CNA Hours]],Nurse[[#This Row],[NA TR Hours]],Nurse[[#This Row],[Med Aide/Tech Hours]])</f>
        <v>246.58576086956518</v>
      </c>
      <c r="T150" s="4">
        <v>246.58576086956518</v>
      </c>
      <c r="U150" s="4">
        <v>0</v>
      </c>
      <c r="V150" s="4">
        <v>0</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0" s="4">
        <v>0</v>
      </c>
      <c r="Y150" s="4">
        <v>0</v>
      </c>
      <c r="Z150" s="4">
        <v>0</v>
      </c>
      <c r="AA150" s="4">
        <v>0</v>
      </c>
      <c r="AB150" s="4">
        <v>0</v>
      </c>
      <c r="AC150" s="4">
        <v>0</v>
      </c>
      <c r="AD150" s="4">
        <v>0</v>
      </c>
      <c r="AE150" s="4">
        <v>0</v>
      </c>
      <c r="AF150" s="1">
        <v>425112</v>
      </c>
      <c r="AG150" s="1">
        <v>4</v>
      </c>
      <c r="AH150"/>
    </row>
    <row r="151" spans="1:34" x14ac:dyDescent="0.25">
      <c r="A151" t="s">
        <v>226</v>
      </c>
      <c r="B151" t="s">
        <v>178</v>
      </c>
      <c r="C151" t="s">
        <v>322</v>
      </c>
      <c r="D151" t="s">
        <v>260</v>
      </c>
      <c r="E151" s="4">
        <v>23.423913043478262</v>
      </c>
      <c r="F151" s="4">
        <f>Nurse[[#This Row],[Total Nurse Staff Hours]]/Nurse[[#This Row],[MDS Census]]</f>
        <v>4.6889419953596292</v>
      </c>
      <c r="G151" s="4">
        <f>Nurse[[#This Row],[Total Direct Care Staff Hours]]/Nurse[[#This Row],[MDS Census]]</f>
        <v>4.0697633410672855</v>
      </c>
      <c r="H151" s="4">
        <f>Nurse[[#This Row],[Total RN Hours (w/ Admin, DON)]]/Nurse[[#This Row],[MDS Census]]</f>
        <v>2.0757540603248263</v>
      </c>
      <c r="I151" s="4">
        <f>Nurse[[#This Row],[RN Hours (excl. Admin, DON)]]/Nurse[[#This Row],[MDS Census]]</f>
        <v>1.7490719257540608</v>
      </c>
      <c r="J151" s="4">
        <f>SUM(Nurse[[#This Row],[RN Hours (excl. Admin, DON)]],Nurse[[#This Row],[RN Admin Hours]],Nurse[[#This Row],[RN DON Hours]],Nurse[[#This Row],[LPN Hours (excl. Admin)]],Nurse[[#This Row],[LPN Admin Hours]],Nurse[[#This Row],[CNA Hours]],Nurse[[#This Row],[NA TR Hours]],Nurse[[#This Row],[Med Aide/Tech Hours]])</f>
        <v>109.8333695652174</v>
      </c>
      <c r="K151" s="4">
        <f>SUM(Nurse[[#This Row],[RN Hours (excl. Admin, DON)]],Nurse[[#This Row],[LPN Hours (excl. Admin)]],Nurse[[#This Row],[CNA Hours]],Nurse[[#This Row],[NA TR Hours]],Nurse[[#This Row],[Med Aide/Tech Hours]])</f>
        <v>95.329782608695666</v>
      </c>
      <c r="L151" s="4">
        <f>SUM(Nurse[[#This Row],[RN Hours (excl. Admin, DON)]],Nurse[[#This Row],[RN Admin Hours]],Nurse[[#This Row],[RN DON Hours]])</f>
        <v>48.622282608695663</v>
      </c>
      <c r="M151" s="4">
        <v>40.970108695652186</v>
      </c>
      <c r="N151" s="4">
        <v>0</v>
      </c>
      <c r="O151" s="4">
        <v>7.6521739130434785</v>
      </c>
      <c r="P151" s="4">
        <f>SUM(Nurse[[#This Row],[LPN Hours (excl. Admin)]],Nurse[[#This Row],[LPN Admin Hours]])</f>
        <v>6.8514130434782592</v>
      </c>
      <c r="Q151" s="4">
        <v>0</v>
      </c>
      <c r="R151" s="4">
        <v>6.8514130434782592</v>
      </c>
      <c r="S151" s="4">
        <f>SUM(Nurse[[#This Row],[CNA Hours]],Nurse[[#This Row],[NA TR Hours]],Nurse[[#This Row],[Med Aide/Tech Hours]])</f>
        <v>54.35967391304348</v>
      </c>
      <c r="T151" s="4">
        <v>54.35967391304348</v>
      </c>
      <c r="U151" s="4">
        <v>0</v>
      </c>
      <c r="V151" s="4">
        <v>0</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1" s="4">
        <v>0</v>
      </c>
      <c r="Y151" s="4">
        <v>0</v>
      </c>
      <c r="Z151" s="4">
        <v>0</v>
      </c>
      <c r="AA151" s="4">
        <v>0</v>
      </c>
      <c r="AB151" s="4">
        <v>0</v>
      </c>
      <c r="AC151" s="4">
        <v>0</v>
      </c>
      <c r="AD151" s="4">
        <v>0</v>
      </c>
      <c r="AE151" s="4">
        <v>0</v>
      </c>
      <c r="AF151" s="1">
        <v>425410</v>
      </c>
      <c r="AG151" s="1">
        <v>4</v>
      </c>
      <c r="AH151"/>
    </row>
    <row r="152" spans="1:34" x14ac:dyDescent="0.25">
      <c r="A152" t="s">
        <v>226</v>
      </c>
      <c r="B152" t="s">
        <v>85</v>
      </c>
      <c r="C152" t="s">
        <v>283</v>
      </c>
      <c r="D152" t="s">
        <v>258</v>
      </c>
      <c r="E152" s="4">
        <v>62.108695652173914</v>
      </c>
      <c r="F152" s="4">
        <f>Nurse[[#This Row],[Total Nurse Staff Hours]]/Nurse[[#This Row],[MDS Census]]</f>
        <v>4.8165838291914591</v>
      </c>
      <c r="G152" s="4">
        <f>Nurse[[#This Row],[Total Direct Care Staff Hours]]/Nurse[[#This Row],[MDS Census]]</f>
        <v>4.7009467973398662</v>
      </c>
      <c r="H152" s="4">
        <f>Nurse[[#This Row],[Total RN Hours (w/ Admin, DON)]]/Nurse[[#This Row],[MDS Census]]</f>
        <v>0.51125131256562828</v>
      </c>
      <c r="I152" s="4">
        <f>Nurse[[#This Row],[RN Hours (excl. Admin, DON)]]/Nurse[[#This Row],[MDS Census]]</f>
        <v>0.3956142807140357</v>
      </c>
      <c r="J152" s="4">
        <f>SUM(Nurse[[#This Row],[RN Hours (excl. Admin, DON)]],Nurse[[#This Row],[RN Admin Hours]],Nurse[[#This Row],[RN DON Hours]],Nurse[[#This Row],[LPN Hours (excl. Admin)]],Nurse[[#This Row],[LPN Admin Hours]],Nurse[[#This Row],[CNA Hours]],Nurse[[#This Row],[NA TR Hours]],Nurse[[#This Row],[Med Aide/Tech Hours]])</f>
        <v>299.15173913043475</v>
      </c>
      <c r="K152" s="4">
        <f>SUM(Nurse[[#This Row],[RN Hours (excl. Admin, DON)]],Nurse[[#This Row],[LPN Hours (excl. Admin)]],Nurse[[#This Row],[CNA Hours]],Nurse[[#This Row],[NA TR Hours]],Nurse[[#This Row],[Med Aide/Tech Hours]])</f>
        <v>291.96967391304344</v>
      </c>
      <c r="L152" s="4">
        <f>SUM(Nurse[[#This Row],[RN Hours (excl. Admin, DON)]],Nurse[[#This Row],[RN Admin Hours]],Nurse[[#This Row],[RN DON Hours]])</f>
        <v>31.753152173913044</v>
      </c>
      <c r="M152" s="4">
        <v>24.571086956521739</v>
      </c>
      <c r="N152" s="4">
        <v>1.4429347826086956</v>
      </c>
      <c r="O152" s="4">
        <v>5.7391304347826084</v>
      </c>
      <c r="P152" s="4">
        <f>SUM(Nurse[[#This Row],[LPN Hours (excl. Admin)]],Nurse[[#This Row],[LPN Admin Hours]])</f>
        <v>62.112826086956503</v>
      </c>
      <c r="Q152" s="4">
        <v>62.112826086956503</v>
      </c>
      <c r="R152" s="4">
        <v>0</v>
      </c>
      <c r="S152" s="4">
        <f>SUM(Nurse[[#This Row],[CNA Hours]],Nurse[[#This Row],[NA TR Hours]],Nurse[[#This Row],[Med Aide/Tech Hours]])</f>
        <v>205.28576086956517</v>
      </c>
      <c r="T152" s="4">
        <v>205.19695652173908</v>
      </c>
      <c r="U152" s="4">
        <v>8.8804347826086955E-2</v>
      </c>
      <c r="V152" s="4">
        <v>0</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17.594999999999999</v>
      </c>
      <c r="X152" s="4">
        <v>0</v>
      </c>
      <c r="Y152" s="4">
        <v>1.4429347826086956</v>
      </c>
      <c r="Z152" s="4">
        <v>0</v>
      </c>
      <c r="AA152" s="4">
        <v>16.152065217391304</v>
      </c>
      <c r="AB152" s="4">
        <v>0</v>
      </c>
      <c r="AC152" s="4">
        <v>0</v>
      </c>
      <c r="AD152" s="4">
        <v>0</v>
      </c>
      <c r="AE152" s="4">
        <v>0</v>
      </c>
      <c r="AF152" s="1">
        <v>425157</v>
      </c>
      <c r="AG152" s="1">
        <v>4</v>
      </c>
      <c r="AH152"/>
    </row>
    <row r="153" spans="1:34" x14ac:dyDescent="0.25">
      <c r="A153" t="s">
        <v>226</v>
      </c>
      <c r="B153" t="s">
        <v>156</v>
      </c>
      <c r="C153" t="s">
        <v>322</v>
      </c>
      <c r="D153" t="s">
        <v>260</v>
      </c>
      <c r="E153" s="4">
        <v>13.739130434782609</v>
      </c>
      <c r="F153" s="4">
        <f>Nurse[[#This Row],[Total Nurse Staff Hours]]/Nurse[[#This Row],[MDS Census]]</f>
        <v>6.0030063291139237</v>
      </c>
      <c r="G153" s="4">
        <f>Nurse[[#This Row],[Total Direct Care Staff Hours]]/Nurse[[#This Row],[MDS Census]]</f>
        <v>4.9612737341772153</v>
      </c>
      <c r="H153" s="4">
        <f>Nurse[[#This Row],[Total RN Hours (w/ Admin, DON)]]/Nurse[[#This Row],[MDS Census]]</f>
        <v>3.2060522151898727</v>
      </c>
      <c r="I153" s="4">
        <f>Nurse[[#This Row],[RN Hours (excl. Admin, DON)]]/Nurse[[#This Row],[MDS Census]]</f>
        <v>2.1643196202531638</v>
      </c>
      <c r="J153" s="4">
        <f>SUM(Nurse[[#This Row],[RN Hours (excl. Admin, DON)]],Nurse[[#This Row],[RN Admin Hours]],Nurse[[#This Row],[RN DON Hours]],Nurse[[#This Row],[LPN Hours (excl. Admin)]],Nurse[[#This Row],[LPN Admin Hours]],Nurse[[#This Row],[CNA Hours]],Nurse[[#This Row],[NA TR Hours]],Nurse[[#This Row],[Med Aide/Tech Hours]])</f>
        <v>82.47608695652174</v>
      </c>
      <c r="K153" s="4">
        <f>SUM(Nurse[[#This Row],[RN Hours (excl. Admin, DON)]],Nurse[[#This Row],[LPN Hours (excl. Admin)]],Nurse[[#This Row],[CNA Hours]],Nurse[[#This Row],[NA TR Hours]],Nurse[[#This Row],[Med Aide/Tech Hours]])</f>
        <v>68.16358695652174</v>
      </c>
      <c r="L153" s="4">
        <f>SUM(Nurse[[#This Row],[RN Hours (excl. Admin, DON)]],Nurse[[#This Row],[RN Admin Hours]],Nurse[[#This Row],[RN DON Hours]])</f>
        <v>44.048369565217385</v>
      </c>
      <c r="M153" s="4">
        <v>29.735869565217385</v>
      </c>
      <c r="N153" s="4">
        <v>9.1820652173913047</v>
      </c>
      <c r="O153" s="4">
        <v>5.1304347826086953</v>
      </c>
      <c r="P153" s="4">
        <f>SUM(Nurse[[#This Row],[LPN Hours (excl. Admin)]],Nurse[[#This Row],[LPN Admin Hours]])</f>
        <v>10.208695652173912</v>
      </c>
      <c r="Q153" s="4">
        <v>10.208695652173912</v>
      </c>
      <c r="R153" s="4">
        <v>0</v>
      </c>
      <c r="S153" s="4">
        <f>SUM(Nurse[[#This Row],[CNA Hours]],Nurse[[#This Row],[NA TR Hours]],Nurse[[#This Row],[Med Aide/Tech Hours]])</f>
        <v>28.21902173913044</v>
      </c>
      <c r="T153" s="4">
        <v>28.21902173913044</v>
      </c>
      <c r="U153" s="4">
        <v>0</v>
      </c>
      <c r="V153" s="4">
        <v>0</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3" s="4">
        <v>0</v>
      </c>
      <c r="Y153" s="4">
        <v>0</v>
      </c>
      <c r="Z153" s="4">
        <v>0</v>
      </c>
      <c r="AA153" s="4">
        <v>0</v>
      </c>
      <c r="AB153" s="4">
        <v>0</v>
      </c>
      <c r="AC153" s="4">
        <v>0</v>
      </c>
      <c r="AD153" s="4">
        <v>0</v>
      </c>
      <c r="AE153" s="4">
        <v>0</v>
      </c>
      <c r="AF153" s="1">
        <v>425384</v>
      </c>
      <c r="AG153" s="1">
        <v>4</v>
      </c>
      <c r="AH153"/>
    </row>
    <row r="154" spans="1:34" x14ac:dyDescent="0.25">
      <c r="A154" t="s">
        <v>226</v>
      </c>
      <c r="B154" t="s">
        <v>181</v>
      </c>
      <c r="C154" t="s">
        <v>366</v>
      </c>
      <c r="D154" t="s">
        <v>254</v>
      </c>
      <c r="E154" s="4">
        <v>39.076086956521742</v>
      </c>
      <c r="F154" s="4">
        <f>Nurse[[#This Row],[Total Nurse Staff Hours]]/Nurse[[#This Row],[MDS Census]]</f>
        <v>3.8453657858136294</v>
      </c>
      <c r="G154" s="4">
        <f>Nurse[[#This Row],[Total Direct Care Staff Hours]]/Nurse[[#This Row],[MDS Census]]</f>
        <v>3.6158803894297633</v>
      </c>
      <c r="H154" s="4">
        <f>Nurse[[#This Row],[Total RN Hours (w/ Admin, DON)]]/Nurse[[#This Row],[MDS Census]]</f>
        <v>0.66941585535465908</v>
      </c>
      <c r="I154" s="4">
        <f>Nurse[[#This Row],[RN Hours (excl. Admin, DON)]]/Nurse[[#This Row],[MDS Census]]</f>
        <v>0.43993045897079264</v>
      </c>
      <c r="J154" s="4">
        <f>SUM(Nurse[[#This Row],[RN Hours (excl. Admin, DON)]],Nurse[[#This Row],[RN Admin Hours]],Nurse[[#This Row],[RN DON Hours]],Nurse[[#This Row],[LPN Hours (excl. Admin)]],Nurse[[#This Row],[LPN Admin Hours]],Nurse[[#This Row],[CNA Hours]],Nurse[[#This Row],[NA TR Hours]],Nurse[[#This Row],[Med Aide/Tech Hours]])</f>
        <v>150.26184782608695</v>
      </c>
      <c r="K154" s="4">
        <f>SUM(Nurse[[#This Row],[RN Hours (excl. Admin, DON)]],Nurse[[#This Row],[LPN Hours (excl. Admin)]],Nurse[[#This Row],[CNA Hours]],Nurse[[#This Row],[NA TR Hours]],Nurse[[#This Row],[Med Aide/Tech Hours]])</f>
        <v>141.29445652173914</v>
      </c>
      <c r="L154" s="4">
        <f>SUM(Nurse[[#This Row],[RN Hours (excl. Admin, DON)]],Nurse[[#This Row],[RN Admin Hours]],Nurse[[#This Row],[RN DON Hours]])</f>
        <v>26.158152173913038</v>
      </c>
      <c r="M154" s="4">
        <v>17.190760869565214</v>
      </c>
      <c r="N154" s="4">
        <v>3.2173913043478262</v>
      </c>
      <c r="O154" s="4">
        <v>5.75</v>
      </c>
      <c r="P154" s="4">
        <f>SUM(Nurse[[#This Row],[LPN Hours (excl. Admin)]],Nurse[[#This Row],[LPN Admin Hours]])</f>
        <v>42.115760869565221</v>
      </c>
      <c r="Q154" s="4">
        <v>42.115760869565221</v>
      </c>
      <c r="R154" s="4">
        <v>0</v>
      </c>
      <c r="S154" s="4">
        <f>SUM(Nurse[[#This Row],[CNA Hours]],Nurse[[#This Row],[NA TR Hours]],Nurse[[#This Row],[Med Aide/Tech Hours]])</f>
        <v>81.98793478260869</v>
      </c>
      <c r="T154" s="4">
        <v>81.944239130434781</v>
      </c>
      <c r="U154" s="4">
        <v>4.3695652173913038E-2</v>
      </c>
      <c r="V154" s="4">
        <v>0</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1.7345652173913042</v>
      </c>
      <c r="X154" s="4">
        <v>0</v>
      </c>
      <c r="Y154" s="4">
        <v>0</v>
      </c>
      <c r="Z154" s="4">
        <v>0</v>
      </c>
      <c r="AA154" s="4">
        <v>1.7345652173913042</v>
      </c>
      <c r="AB154" s="4">
        <v>0</v>
      </c>
      <c r="AC154" s="4">
        <v>0</v>
      </c>
      <c r="AD154" s="4">
        <v>0</v>
      </c>
      <c r="AE154" s="4">
        <v>0</v>
      </c>
      <c r="AF154" s="1">
        <v>425413</v>
      </c>
      <c r="AG154" s="1">
        <v>4</v>
      </c>
      <c r="AH154"/>
    </row>
    <row r="155" spans="1:34" x14ac:dyDescent="0.25">
      <c r="A155" t="s">
        <v>226</v>
      </c>
      <c r="B155" t="s">
        <v>183</v>
      </c>
      <c r="C155" t="s">
        <v>305</v>
      </c>
      <c r="D155" t="s">
        <v>247</v>
      </c>
      <c r="E155" s="4">
        <v>38.021739130434781</v>
      </c>
      <c r="F155" s="4">
        <f>Nurse[[#This Row],[Total Nurse Staff Hours]]/Nurse[[#This Row],[MDS Census]]</f>
        <v>4.126217838765009</v>
      </c>
      <c r="G155" s="4">
        <f>Nurse[[#This Row],[Total Direct Care Staff Hours]]/Nurse[[#This Row],[MDS Census]]</f>
        <v>3.8707146941109207</v>
      </c>
      <c r="H155" s="4">
        <f>Nurse[[#This Row],[Total RN Hours (w/ Admin, DON)]]/Nurse[[#This Row],[MDS Census]]</f>
        <v>0.44866495140080054</v>
      </c>
      <c r="I155" s="4">
        <f>Nurse[[#This Row],[RN Hours (excl. Admin, DON)]]/Nurse[[#This Row],[MDS Census]]</f>
        <v>0.19394797026872498</v>
      </c>
      <c r="J155" s="4">
        <f>SUM(Nurse[[#This Row],[RN Hours (excl. Admin, DON)]],Nurse[[#This Row],[RN Admin Hours]],Nurse[[#This Row],[RN DON Hours]],Nurse[[#This Row],[LPN Hours (excl. Admin)]],Nurse[[#This Row],[LPN Admin Hours]],Nurse[[#This Row],[CNA Hours]],Nurse[[#This Row],[NA TR Hours]],Nurse[[#This Row],[Med Aide/Tech Hours]])</f>
        <v>156.88597826086956</v>
      </c>
      <c r="K155" s="4">
        <f>SUM(Nurse[[#This Row],[RN Hours (excl. Admin, DON)]],Nurse[[#This Row],[LPN Hours (excl. Admin)]],Nurse[[#This Row],[CNA Hours]],Nurse[[#This Row],[NA TR Hours]],Nurse[[#This Row],[Med Aide/Tech Hours]])</f>
        <v>147.17130434782609</v>
      </c>
      <c r="L155" s="4">
        <f>SUM(Nurse[[#This Row],[RN Hours (excl. Admin, DON)]],Nurse[[#This Row],[RN Admin Hours]],Nurse[[#This Row],[RN DON Hours]])</f>
        <v>17.059021739130436</v>
      </c>
      <c r="M155" s="4">
        <v>7.3742391304347823</v>
      </c>
      <c r="N155" s="4">
        <v>3.3260869565217392</v>
      </c>
      <c r="O155" s="4">
        <v>6.3586956521739131</v>
      </c>
      <c r="P155" s="4">
        <f>SUM(Nurse[[#This Row],[LPN Hours (excl. Admin)]],Nurse[[#This Row],[LPN Admin Hours]])</f>
        <v>48.824673913043462</v>
      </c>
      <c r="Q155" s="4">
        <v>48.794782608695634</v>
      </c>
      <c r="R155" s="4">
        <v>2.9891304347826088E-2</v>
      </c>
      <c r="S155" s="4">
        <f>SUM(Nurse[[#This Row],[CNA Hours]],Nurse[[#This Row],[NA TR Hours]],Nurse[[#This Row],[Med Aide/Tech Hours]])</f>
        <v>91.002282608695666</v>
      </c>
      <c r="T155" s="4">
        <v>91.002282608695666</v>
      </c>
      <c r="U155" s="4">
        <v>0</v>
      </c>
      <c r="V155" s="4">
        <v>0</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25.084456521739128</v>
      </c>
      <c r="X155" s="4">
        <v>1.2826086956521738</v>
      </c>
      <c r="Y155" s="4">
        <v>0</v>
      </c>
      <c r="Z155" s="4">
        <v>0</v>
      </c>
      <c r="AA155" s="4">
        <v>7.896521739130435</v>
      </c>
      <c r="AB155" s="4">
        <v>0</v>
      </c>
      <c r="AC155" s="4">
        <v>15.905326086956517</v>
      </c>
      <c r="AD155" s="4">
        <v>0</v>
      </c>
      <c r="AE155" s="4">
        <v>0</v>
      </c>
      <c r="AF155" s="1">
        <v>425415</v>
      </c>
      <c r="AG155" s="1">
        <v>4</v>
      </c>
      <c r="AH155"/>
    </row>
    <row r="156" spans="1:34" x14ac:dyDescent="0.25">
      <c r="A156" t="s">
        <v>226</v>
      </c>
      <c r="B156" t="s">
        <v>92</v>
      </c>
      <c r="C156" t="s">
        <v>289</v>
      </c>
      <c r="D156" t="s">
        <v>268</v>
      </c>
      <c r="E156" s="4">
        <v>125.25352112676056</v>
      </c>
      <c r="F156" s="4">
        <f>Nurse[[#This Row],[Total Nurse Staff Hours]]/Nurse[[#This Row],[MDS Census]]</f>
        <v>3.1477285505453736</v>
      </c>
      <c r="G156" s="4">
        <f>Nurse[[#This Row],[Total Direct Care Staff Hours]]/Nurse[[#This Row],[MDS Census]]</f>
        <v>2.7106443269987639</v>
      </c>
      <c r="H156" s="4">
        <f>Nurse[[#This Row],[Total RN Hours (w/ Admin, DON)]]/Nurse[[#This Row],[MDS Census]]</f>
        <v>0.30800292364781284</v>
      </c>
      <c r="I156" s="4">
        <f>Nurse[[#This Row],[RN Hours (excl. Admin, DON)]]/Nurse[[#This Row],[MDS Census]]</f>
        <v>0.16850106825593161</v>
      </c>
      <c r="J156" s="4">
        <f>SUM(Nurse[[#This Row],[RN Hours (excl. Admin, DON)]],Nurse[[#This Row],[RN Admin Hours]],Nurse[[#This Row],[RN DON Hours]],Nurse[[#This Row],[LPN Hours (excl. Admin)]],Nurse[[#This Row],[LPN Admin Hours]],Nurse[[#This Row],[CNA Hours]],Nurse[[#This Row],[NA TR Hours]],Nurse[[#This Row],[Med Aide/Tech Hours]])</f>
        <v>394.26408450704236</v>
      </c>
      <c r="K156" s="4">
        <f>SUM(Nurse[[#This Row],[RN Hours (excl. Admin, DON)]],Nurse[[#This Row],[LPN Hours (excl. Admin)]],Nurse[[#This Row],[CNA Hours]],Nurse[[#This Row],[NA TR Hours]],Nurse[[#This Row],[Med Aide/Tech Hours]])</f>
        <v>339.51774647887333</v>
      </c>
      <c r="L156" s="4">
        <f>SUM(Nurse[[#This Row],[RN Hours (excl. Admin, DON)]],Nurse[[#This Row],[RN Admin Hours]],Nurse[[#This Row],[RN DON Hours]])</f>
        <v>38.578450704225347</v>
      </c>
      <c r="M156" s="4">
        <v>21.105352112676055</v>
      </c>
      <c r="N156" s="4">
        <v>11.951971830985917</v>
      </c>
      <c r="O156" s="4">
        <v>5.52112676056338</v>
      </c>
      <c r="P156" s="4">
        <f>SUM(Nurse[[#This Row],[LPN Hours (excl. Admin)]],Nurse[[#This Row],[LPN Admin Hours]])</f>
        <v>140.45859154929582</v>
      </c>
      <c r="Q156" s="4">
        <v>103.18535211267609</v>
      </c>
      <c r="R156" s="4">
        <v>37.273239436619725</v>
      </c>
      <c r="S156" s="4">
        <f>SUM(Nurse[[#This Row],[CNA Hours]],Nurse[[#This Row],[NA TR Hours]],Nurse[[#This Row],[Med Aide/Tech Hours]])</f>
        <v>215.22704225352115</v>
      </c>
      <c r="T156" s="4">
        <v>206.34140845070425</v>
      </c>
      <c r="U156" s="4">
        <v>8.8856338028169013</v>
      </c>
      <c r="V156" s="4">
        <v>0</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23.389014084507053</v>
      </c>
      <c r="X156" s="4">
        <v>6.2239436619718331</v>
      </c>
      <c r="Y156" s="4">
        <v>0</v>
      </c>
      <c r="Z156" s="4">
        <v>0</v>
      </c>
      <c r="AA156" s="4">
        <v>17.165070422535219</v>
      </c>
      <c r="AB156" s="4">
        <v>0</v>
      </c>
      <c r="AC156" s="4">
        <v>0</v>
      </c>
      <c r="AD156" s="4">
        <v>0</v>
      </c>
      <c r="AE156" s="4">
        <v>0</v>
      </c>
      <c r="AF156" s="1">
        <v>425169</v>
      </c>
      <c r="AG156" s="1">
        <v>4</v>
      </c>
      <c r="AH156"/>
    </row>
    <row r="157" spans="1:34" x14ac:dyDescent="0.25">
      <c r="A157" t="s">
        <v>226</v>
      </c>
      <c r="B157" t="s">
        <v>76</v>
      </c>
      <c r="C157" t="s">
        <v>344</v>
      </c>
      <c r="D157" t="s">
        <v>252</v>
      </c>
      <c r="E157" s="4">
        <v>79.633802816901408</v>
      </c>
      <c r="F157" s="4">
        <f>Nurse[[#This Row],[Total Nurse Staff Hours]]/Nurse[[#This Row],[MDS Census]]</f>
        <v>3.2868429430491677</v>
      </c>
      <c r="G157" s="4">
        <f>Nurse[[#This Row],[Total Direct Care Staff Hours]]/Nurse[[#This Row],[MDS Census]]</f>
        <v>3.0752246197382376</v>
      </c>
      <c r="H157" s="4">
        <f>Nurse[[#This Row],[Total RN Hours (w/ Admin, DON)]]/Nurse[[#This Row],[MDS Census]]</f>
        <v>0.24755571276972058</v>
      </c>
      <c r="I157" s="4">
        <f>Nurse[[#This Row],[RN Hours (excl. Admin, DON)]]/Nurse[[#This Row],[MDS Census]]</f>
        <v>0.13577644145737533</v>
      </c>
      <c r="J157" s="4">
        <f>SUM(Nurse[[#This Row],[RN Hours (excl. Admin, DON)]],Nurse[[#This Row],[RN Admin Hours]],Nurse[[#This Row],[RN DON Hours]],Nurse[[#This Row],[LPN Hours (excl. Admin)]],Nurse[[#This Row],[LPN Admin Hours]],Nurse[[#This Row],[CNA Hours]],Nurse[[#This Row],[NA TR Hours]],Nurse[[#This Row],[Med Aide/Tech Hours]])</f>
        <v>261.74380281690134</v>
      </c>
      <c r="K157" s="4">
        <f>SUM(Nurse[[#This Row],[RN Hours (excl. Admin, DON)]],Nurse[[#This Row],[LPN Hours (excl. Admin)]],Nurse[[#This Row],[CNA Hours]],Nurse[[#This Row],[NA TR Hours]],Nurse[[#This Row],[Med Aide/Tech Hours]])</f>
        <v>244.89183098591542</v>
      </c>
      <c r="L157" s="4">
        <f>SUM(Nurse[[#This Row],[RN Hours (excl. Admin, DON)]],Nurse[[#This Row],[RN Admin Hours]],Nurse[[#This Row],[RN DON Hours]])</f>
        <v>19.71380281690141</v>
      </c>
      <c r="M157" s="4">
        <v>10.812394366197184</v>
      </c>
      <c r="N157" s="4">
        <v>5.746478873239437</v>
      </c>
      <c r="O157" s="4">
        <v>3.1549295774647885</v>
      </c>
      <c r="P157" s="4">
        <f>SUM(Nurse[[#This Row],[LPN Hours (excl. Admin)]],Nurse[[#This Row],[LPN Admin Hours]])</f>
        <v>86.591267605633803</v>
      </c>
      <c r="Q157" s="4">
        <v>78.64070422535211</v>
      </c>
      <c r="R157" s="4">
        <v>7.9505633802816904</v>
      </c>
      <c r="S157" s="4">
        <f>SUM(Nurse[[#This Row],[CNA Hours]],Nurse[[#This Row],[NA TR Hours]],Nurse[[#This Row],[Med Aide/Tech Hours]])</f>
        <v>155.43873239436613</v>
      </c>
      <c r="T157" s="4">
        <v>147.11507042253515</v>
      </c>
      <c r="U157" s="4">
        <v>8.3236619718309868</v>
      </c>
      <c r="V157" s="4">
        <v>0</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64.595070422535215</v>
      </c>
      <c r="X157" s="4">
        <v>6.253521126760563</v>
      </c>
      <c r="Y157" s="4">
        <v>0</v>
      </c>
      <c r="Z157" s="4">
        <v>0.45070422535211269</v>
      </c>
      <c r="AA157" s="4">
        <v>38.863380281690141</v>
      </c>
      <c r="AB157" s="4">
        <v>0</v>
      </c>
      <c r="AC157" s="4">
        <v>19.027464788732399</v>
      </c>
      <c r="AD157" s="4">
        <v>0</v>
      </c>
      <c r="AE157" s="4">
        <v>0</v>
      </c>
      <c r="AF157" s="1">
        <v>425143</v>
      </c>
      <c r="AG157" s="1">
        <v>4</v>
      </c>
      <c r="AH157"/>
    </row>
    <row r="158" spans="1:34" x14ac:dyDescent="0.25">
      <c r="A158" t="s">
        <v>226</v>
      </c>
      <c r="B158" t="s">
        <v>172</v>
      </c>
      <c r="C158" t="s">
        <v>335</v>
      </c>
      <c r="D158" t="s">
        <v>274</v>
      </c>
      <c r="E158" s="4">
        <v>14.25</v>
      </c>
      <c r="F158" s="4">
        <f>Nurse[[#This Row],[Total Nurse Staff Hours]]/Nurse[[#This Row],[MDS Census]]</f>
        <v>9.0694431731502636</v>
      </c>
      <c r="G158" s="4">
        <f>Nurse[[#This Row],[Total Direct Care Staff Hours]]/Nurse[[#This Row],[MDS Census]]</f>
        <v>7.2604805491990838</v>
      </c>
      <c r="H158" s="4">
        <f>Nurse[[#This Row],[Total RN Hours (w/ Admin, DON)]]/Nurse[[#This Row],[MDS Census]]</f>
        <v>3.6192524790236469</v>
      </c>
      <c r="I158" s="4">
        <f>Nurse[[#This Row],[RN Hours (excl. Admin, DON)]]/Nurse[[#This Row],[MDS Census]]</f>
        <v>2.1783295194508021</v>
      </c>
      <c r="J158" s="4">
        <f>SUM(Nurse[[#This Row],[RN Hours (excl. Admin, DON)]],Nurse[[#This Row],[RN Admin Hours]],Nurse[[#This Row],[RN DON Hours]],Nurse[[#This Row],[LPN Hours (excl. Admin)]],Nurse[[#This Row],[LPN Admin Hours]],Nurse[[#This Row],[CNA Hours]],Nurse[[#This Row],[NA TR Hours]],Nurse[[#This Row],[Med Aide/Tech Hours]])</f>
        <v>129.23956521739126</v>
      </c>
      <c r="K158" s="4">
        <f>SUM(Nurse[[#This Row],[RN Hours (excl. Admin, DON)]],Nurse[[#This Row],[LPN Hours (excl. Admin)]],Nurse[[#This Row],[CNA Hours]],Nurse[[#This Row],[NA TR Hours]],Nurse[[#This Row],[Med Aide/Tech Hours]])</f>
        <v>103.46184782608694</v>
      </c>
      <c r="L158" s="4">
        <f>SUM(Nurse[[#This Row],[RN Hours (excl. Admin, DON)]],Nurse[[#This Row],[RN Admin Hours]],Nurse[[#This Row],[RN DON Hours]])</f>
        <v>51.574347826086971</v>
      </c>
      <c r="M158" s="4">
        <v>31.041195652173929</v>
      </c>
      <c r="N158" s="4">
        <v>14.370108695652171</v>
      </c>
      <c r="O158" s="4">
        <v>6.1630434782608692</v>
      </c>
      <c r="P158" s="4">
        <f>SUM(Nurse[[#This Row],[LPN Hours (excl. Admin)]],Nurse[[#This Row],[LPN Admin Hours]])</f>
        <v>18.893804347826084</v>
      </c>
      <c r="Q158" s="4">
        <v>13.649239130434777</v>
      </c>
      <c r="R158" s="4">
        <v>5.2445652173913047</v>
      </c>
      <c r="S158" s="4">
        <f>SUM(Nurse[[#This Row],[CNA Hours]],Nurse[[#This Row],[NA TR Hours]],Nurse[[#This Row],[Med Aide/Tech Hours]])</f>
        <v>58.771413043478233</v>
      </c>
      <c r="T158" s="4">
        <v>58.771413043478233</v>
      </c>
      <c r="U158" s="4">
        <v>0</v>
      </c>
      <c r="V158" s="4">
        <v>0</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1.6639130434782607</v>
      </c>
      <c r="X158" s="4">
        <v>0.21467391304347827</v>
      </c>
      <c r="Y158" s="4">
        <v>0</v>
      </c>
      <c r="Z158" s="4">
        <v>0</v>
      </c>
      <c r="AA158" s="4">
        <v>0</v>
      </c>
      <c r="AB158" s="4">
        <v>0</v>
      </c>
      <c r="AC158" s="4">
        <v>1.4492391304347825</v>
      </c>
      <c r="AD158" s="4">
        <v>0</v>
      </c>
      <c r="AE158" s="4">
        <v>0</v>
      </c>
      <c r="AF158" s="1">
        <v>425401</v>
      </c>
      <c r="AG158" s="1">
        <v>4</v>
      </c>
      <c r="AH158"/>
    </row>
    <row r="159" spans="1:34" x14ac:dyDescent="0.25">
      <c r="A159" t="s">
        <v>226</v>
      </c>
      <c r="B159" t="s">
        <v>162</v>
      </c>
      <c r="C159" t="s">
        <v>322</v>
      </c>
      <c r="D159" t="s">
        <v>260</v>
      </c>
      <c r="E159" s="4">
        <v>21.489130434782609</v>
      </c>
      <c r="F159" s="4">
        <f>Nurse[[#This Row],[Total Nurse Staff Hours]]/Nurse[[#This Row],[MDS Census]]</f>
        <v>5.383252402630248</v>
      </c>
      <c r="G159" s="4">
        <f>Nurse[[#This Row],[Total Direct Care Staff Hours]]/Nurse[[#This Row],[MDS Census]]</f>
        <v>5.0448002023267575</v>
      </c>
      <c r="H159" s="4">
        <f>Nurse[[#This Row],[Total RN Hours (w/ Admin, DON)]]/Nurse[[#This Row],[MDS Census]]</f>
        <v>0.97121396054628228</v>
      </c>
      <c r="I159" s="4">
        <f>Nurse[[#This Row],[RN Hours (excl. Admin, DON)]]/Nurse[[#This Row],[MDS Census]]</f>
        <v>0.85176024279210927</v>
      </c>
      <c r="J159" s="4">
        <f>SUM(Nurse[[#This Row],[RN Hours (excl. Admin, DON)]],Nurse[[#This Row],[RN Admin Hours]],Nurse[[#This Row],[RN DON Hours]],Nurse[[#This Row],[LPN Hours (excl. Admin)]],Nurse[[#This Row],[LPN Admin Hours]],Nurse[[#This Row],[CNA Hours]],Nurse[[#This Row],[NA TR Hours]],Nurse[[#This Row],[Med Aide/Tech Hours]])</f>
        <v>115.68141304347827</v>
      </c>
      <c r="K159" s="4">
        <f>SUM(Nurse[[#This Row],[RN Hours (excl. Admin, DON)]],Nurse[[#This Row],[LPN Hours (excl. Admin)]],Nurse[[#This Row],[CNA Hours]],Nurse[[#This Row],[NA TR Hours]],Nurse[[#This Row],[Med Aide/Tech Hours]])</f>
        <v>108.4083695652174</v>
      </c>
      <c r="L159" s="4">
        <f>SUM(Nurse[[#This Row],[RN Hours (excl. Admin, DON)]],Nurse[[#This Row],[RN Admin Hours]],Nurse[[#This Row],[RN DON Hours]])</f>
        <v>20.870543478260871</v>
      </c>
      <c r="M159" s="4">
        <v>18.303586956521741</v>
      </c>
      <c r="N159" s="4">
        <v>0</v>
      </c>
      <c r="O159" s="4">
        <v>2.5669565217391308</v>
      </c>
      <c r="P159" s="4">
        <f>SUM(Nurse[[#This Row],[LPN Hours (excl. Admin)]],Nurse[[#This Row],[LPN Admin Hours]])</f>
        <v>28.840543478260866</v>
      </c>
      <c r="Q159" s="4">
        <v>24.134456521739125</v>
      </c>
      <c r="R159" s="4">
        <v>4.70608695652174</v>
      </c>
      <c r="S159" s="4">
        <f>SUM(Nurse[[#This Row],[CNA Hours]],Nurse[[#This Row],[NA TR Hours]],Nurse[[#This Row],[Med Aide/Tech Hours]])</f>
        <v>65.970326086956533</v>
      </c>
      <c r="T159" s="4">
        <v>65.970326086956533</v>
      </c>
      <c r="U159" s="4">
        <v>0</v>
      </c>
      <c r="V159" s="4">
        <v>0</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10.225108695652176</v>
      </c>
      <c r="X159" s="4">
        <v>1.1824999999999999</v>
      </c>
      <c r="Y159" s="4">
        <v>0</v>
      </c>
      <c r="Z159" s="4">
        <v>0</v>
      </c>
      <c r="AA159" s="4">
        <v>5.5567391304347851</v>
      </c>
      <c r="AB159" s="4">
        <v>0</v>
      </c>
      <c r="AC159" s="4">
        <v>3.4858695652173917</v>
      </c>
      <c r="AD159" s="4">
        <v>0</v>
      </c>
      <c r="AE159" s="4">
        <v>0</v>
      </c>
      <c r="AF159" s="1">
        <v>425390</v>
      </c>
      <c r="AG159" s="1">
        <v>4</v>
      </c>
      <c r="AH159"/>
    </row>
    <row r="160" spans="1:34" x14ac:dyDescent="0.25">
      <c r="A160" t="s">
        <v>226</v>
      </c>
      <c r="B160" t="s">
        <v>53</v>
      </c>
      <c r="C160" t="s">
        <v>336</v>
      </c>
      <c r="D160" t="s">
        <v>237</v>
      </c>
      <c r="E160" s="4">
        <v>138.42391304347825</v>
      </c>
      <c r="F160" s="4">
        <f>Nurse[[#This Row],[Total Nurse Staff Hours]]/Nurse[[#This Row],[MDS Census]]</f>
        <v>3.387055359246173</v>
      </c>
      <c r="G160" s="4">
        <f>Nurse[[#This Row],[Total Direct Care Staff Hours]]/Nurse[[#This Row],[MDS Census]]</f>
        <v>3.1130074597565769</v>
      </c>
      <c r="H160" s="4">
        <f>Nurse[[#This Row],[Total RN Hours (w/ Admin, DON)]]/Nurse[[#This Row],[MDS Census]]</f>
        <v>0.2954142127993718</v>
      </c>
      <c r="I160" s="4">
        <f>Nurse[[#This Row],[RN Hours (excl. Admin, DON)]]/Nurse[[#This Row],[MDS Census]]</f>
        <v>0.14519827247742445</v>
      </c>
      <c r="J160" s="4">
        <f>SUM(Nurse[[#This Row],[RN Hours (excl. Admin, DON)]],Nurse[[#This Row],[RN Admin Hours]],Nurse[[#This Row],[RN DON Hours]],Nurse[[#This Row],[LPN Hours (excl. Admin)]],Nurse[[#This Row],[LPN Admin Hours]],Nurse[[#This Row],[CNA Hours]],Nurse[[#This Row],[NA TR Hours]],Nurse[[#This Row],[Med Aide/Tech Hours]])</f>
        <v>468.84945652173923</v>
      </c>
      <c r="K160" s="4">
        <f>SUM(Nurse[[#This Row],[RN Hours (excl. Admin, DON)]],Nurse[[#This Row],[LPN Hours (excl. Admin)]],Nurse[[#This Row],[CNA Hours]],Nurse[[#This Row],[NA TR Hours]],Nurse[[#This Row],[Med Aide/Tech Hours]])</f>
        <v>430.91467391304354</v>
      </c>
      <c r="L160" s="4">
        <f>SUM(Nurse[[#This Row],[RN Hours (excl. Admin, DON)]],Nurse[[#This Row],[RN Admin Hours]],Nurse[[#This Row],[RN DON Hours]])</f>
        <v>40.892391304347825</v>
      </c>
      <c r="M160" s="4">
        <v>20.098913043478262</v>
      </c>
      <c r="N160" s="4">
        <v>16.793478260869566</v>
      </c>
      <c r="O160" s="4">
        <v>4</v>
      </c>
      <c r="P160" s="4">
        <f>SUM(Nurse[[#This Row],[LPN Hours (excl. Admin)]],Nurse[[#This Row],[LPN Admin Hours]])</f>
        <v>134.39717391304345</v>
      </c>
      <c r="Q160" s="4">
        <v>117.25586956521737</v>
      </c>
      <c r="R160" s="4">
        <v>17.141304347826086</v>
      </c>
      <c r="S160" s="4">
        <f>SUM(Nurse[[#This Row],[CNA Hours]],Nurse[[#This Row],[NA TR Hours]],Nurse[[#This Row],[Med Aide/Tech Hours]])</f>
        <v>293.5598913043479</v>
      </c>
      <c r="T160" s="4">
        <v>255.44304347826096</v>
      </c>
      <c r="U160" s="4">
        <v>38.116847826086953</v>
      </c>
      <c r="V160" s="4">
        <v>0</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131.75163043478261</v>
      </c>
      <c r="X160" s="4">
        <v>1.4711956521739129</v>
      </c>
      <c r="Y160" s="4">
        <v>0</v>
      </c>
      <c r="Z160" s="4">
        <v>0</v>
      </c>
      <c r="AA160" s="4">
        <v>47.872717391304356</v>
      </c>
      <c r="AB160" s="4">
        <v>0</v>
      </c>
      <c r="AC160" s="4">
        <v>82.407717391304345</v>
      </c>
      <c r="AD160" s="4">
        <v>0</v>
      </c>
      <c r="AE160" s="4">
        <v>0</v>
      </c>
      <c r="AF160" s="1">
        <v>425107</v>
      </c>
      <c r="AG160" s="1">
        <v>4</v>
      </c>
      <c r="AH160"/>
    </row>
    <row r="161" spans="1:34" x14ac:dyDescent="0.25">
      <c r="A161" t="s">
        <v>226</v>
      </c>
      <c r="B161" t="s">
        <v>0</v>
      </c>
      <c r="C161" t="s">
        <v>332</v>
      </c>
      <c r="D161" t="s">
        <v>271</v>
      </c>
      <c r="E161" s="4">
        <v>102.18478260869566</v>
      </c>
      <c r="F161" s="4">
        <f>Nurse[[#This Row],[Total Nurse Staff Hours]]/Nurse[[#This Row],[MDS Census]]</f>
        <v>3.433464525050526</v>
      </c>
      <c r="G161" s="4">
        <f>Nurse[[#This Row],[Total Direct Care Staff Hours]]/Nurse[[#This Row],[MDS Census]]</f>
        <v>3.2386182321029677</v>
      </c>
      <c r="H161" s="4">
        <f>Nurse[[#This Row],[Total RN Hours (w/ Admin, DON)]]/Nurse[[#This Row],[MDS Census]]</f>
        <v>0.17923625146261035</v>
      </c>
      <c r="I161" s="4">
        <f>Nurse[[#This Row],[RN Hours (excl. Admin, DON)]]/Nurse[[#This Row],[MDS Census]]</f>
        <v>3.7150303159238375E-2</v>
      </c>
      <c r="J161" s="4">
        <f>SUM(Nurse[[#This Row],[RN Hours (excl. Admin, DON)]],Nurse[[#This Row],[RN Admin Hours]],Nurse[[#This Row],[RN DON Hours]],Nurse[[#This Row],[LPN Hours (excl. Admin)]],Nurse[[#This Row],[LPN Admin Hours]],Nurse[[#This Row],[CNA Hours]],Nurse[[#This Row],[NA TR Hours]],Nurse[[#This Row],[Med Aide/Tech Hours]])</f>
        <v>350.8478260869565</v>
      </c>
      <c r="K161" s="4">
        <f>SUM(Nurse[[#This Row],[RN Hours (excl. Admin, DON)]],Nurse[[#This Row],[LPN Hours (excl. Admin)]],Nurse[[#This Row],[CNA Hours]],Nurse[[#This Row],[NA TR Hours]],Nurse[[#This Row],[Med Aide/Tech Hours]])</f>
        <v>330.9375</v>
      </c>
      <c r="L161" s="4">
        <f>SUM(Nurse[[#This Row],[RN Hours (excl. Admin, DON)]],Nurse[[#This Row],[RN Admin Hours]],Nurse[[#This Row],[RN DON Hours]])</f>
        <v>18.315217391304348</v>
      </c>
      <c r="M161" s="4">
        <v>3.7961956521739131</v>
      </c>
      <c r="N161" s="4">
        <v>9.4755434782608692</v>
      </c>
      <c r="O161" s="4">
        <v>5.0434782608695654</v>
      </c>
      <c r="P161" s="4">
        <f>SUM(Nurse[[#This Row],[LPN Hours (excl. Admin)]],Nurse[[#This Row],[LPN Admin Hours]])</f>
        <v>121.73369565217392</v>
      </c>
      <c r="Q161" s="4">
        <v>116.34239130434783</v>
      </c>
      <c r="R161" s="4">
        <v>5.3913043478260869</v>
      </c>
      <c r="S161" s="4">
        <f>SUM(Nurse[[#This Row],[CNA Hours]],Nurse[[#This Row],[NA TR Hours]],Nurse[[#This Row],[Med Aide/Tech Hours]])</f>
        <v>210.79891304347825</v>
      </c>
      <c r="T161" s="4">
        <v>210.79891304347825</v>
      </c>
      <c r="U161" s="4">
        <v>0</v>
      </c>
      <c r="V161" s="4">
        <v>0</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1" s="4">
        <v>0</v>
      </c>
      <c r="Y161" s="4">
        <v>0</v>
      </c>
      <c r="Z161" s="4">
        <v>0</v>
      </c>
      <c r="AA161" s="4">
        <v>0</v>
      </c>
      <c r="AB161" s="4">
        <v>0</v>
      </c>
      <c r="AC161" s="4">
        <v>0</v>
      </c>
      <c r="AD161" s="4">
        <v>0</v>
      </c>
      <c r="AE161" s="4">
        <v>0</v>
      </c>
      <c r="AF161" s="1">
        <v>425093</v>
      </c>
      <c r="AG161" s="1">
        <v>4</v>
      </c>
      <c r="AH161"/>
    </row>
    <row r="162" spans="1:34" x14ac:dyDescent="0.25">
      <c r="A162" t="s">
        <v>226</v>
      </c>
      <c r="B162" t="s">
        <v>166</v>
      </c>
      <c r="C162" t="s">
        <v>286</v>
      </c>
      <c r="D162" t="s">
        <v>256</v>
      </c>
      <c r="E162" s="4">
        <v>24.923913043478262</v>
      </c>
      <c r="F162" s="4">
        <f>Nurse[[#This Row],[Total Nurse Staff Hours]]/Nurse[[#This Row],[MDS Census]]</f>
        <v>5.6176668120366333</v>
      </c>
      <c r="G162" s="4">
        <f>Nurse[[#This Row],[Total Direct Care Staff Hours]]/Nurse[[#This Row],[MDS Census]]</f>
        <v>4.9693894461404273</v>
      </c>
      <c r="H162" s="4">
        <f>Nurse[[#This Row],[Total RN Hours (w/ Admin, DON)]]/Nurse[[#This Row],[MDS Census]]</f>
        <v>1.6044265154819013</v>
      </c>
      <c r="I162" s="4">
        <f>Nurse[[#This Row],[RN Hours (excl. Admin, DON)]]/Nurse[[#This Row],[MDS Census]]</f>
        <v>1.1556694286960312</v>
      </c>
      <c r="J162" s="4">
        <f>SUM(Nurse[[#This Row],[RN Hours (excl. Admin, DON)]],Nurse[[#This Row],[RN Admin Hours]],Nurse[[#This Row],[RN DON Hours]],Nurse[[#This Row],[LPN Hours (excl. Admin)]],Nurse[[#This Row],[LPN Admin Hours]],Nurse[[#This Row],[CNA Hours]],Nurse[[#This Row],[NA TR Hours]],Nurse[[#This Row],[Med Aide/Tech Hours]])</f>
        <v>140.01423913043479</v>
      </c>
      <c r="K162" s="4">
        <f>SUM(Nurse[[#This Row],[RN Hours (excl. Admin, DON)]],Nurse[[#This Row],[LPN Hours (excl. Admin)]],Nurse[[#This Row],[CNA Hours]],Nurse[[#This Row],[NA TR Hours]],Nurse[[#This Row],[Med Aide/Tech Hours]])</f>
        <v>123.8566304347826</v>
      </c>
      <c r="L162" s="4">
        <f>SUM(Nurse[[#This Row],[RN Hours (excl. Admin, DON)]],Nurse[[#This Row],[RN Admin Hours]],Nurse[[#This Row],[RN DON Hours]])</f>
        <v>39.988586956521736</v>
      </c>
      <c r="M162" s="4">
        <v>28.803804347826084</v>
      </c>
      <c r="N162" s="4">
        <v>6.2119565217391308</v>
      </c>
      <c r="O162" s="4">
        <v>4.9728260869565215</v>
      </c>
      <c r="P162" s="4">
        <f>SUM(Nurse[[#This Row],[LPN Hours (excl. Admin)]],Nurse[[#This Row],[LPN Admin Hours]])</f>
        <v>17.377934782608698</v>
      </c>
      <c r="Q162" s="4">
        <v>12.405108695652178</v>
      </c>
      <c r="R162" s="4">
        <v>4.9728260869565215</v>
      </c>
      <c r="S162" s="4">
        <f>SUM(Nurse[[#This Row],[CNA Hours]],Nurse[[#This Row],[NA TR Hours]],Nurse[[#This Row],[Med Aide/Tech Hours]])</f>
        <v>82.64771739130434</v>
      </c>
      <c r="T162" s="4">
        <v>82.64771739130434</v>
      </c>
      <c r="U162" s="4">
        <v>0</v>
      </c>
      <c r="V162" s="4">
        <v>0</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9.6581521739130416</v>
      </c>
      <c r="X162" s="4">
        <v>0</v>
      </c>
      <c r="Y162" s="4">
        <v>0</v>
      </c>
      <c r="Z162" s="4">
        <v>0</v>
      </c>
      <c r="AA162" s="4">
        <v>0</v>
      </c>
      <c r="AB162" s="4">
        <v>0</v>
      </c>
      <c r="AC162" s="4">
        <v>9.6581521739130416</v>
      </c>
      <c r="AD162" s="4">
        <v>0</v>
      </c>
      <c r="AE162" s="4">
        <v>0</v>
      </c>
      <c r="AF162" s="1">
        <v>425394</v>
      </c>
      <c r="AG162" s="1">
        <v>4</v>
      </c>
      <c r="AH162"/>
    </row>
    <row r="163" spans="1:34" x14ac:dyDescent="0.25">
      <c r="A163" t="s">
        <v>226</v>
      </c>
      <c r="B163" t="s">
        <v>149</v>
      </c>
      <c r="C163" t="s">
        <v>286</v>
      </c>
      <c r="D163" t="s">
        <v>256</v>
      </c>
      <c r="E163" s="4">
        <v>21.608695652173914</v>
      </c>
      <c r="F163" s="4">
        <f>Nurse[[#This Row],[Total Nurse Staff Hours]]/Nurse[[#This Row],[MDS Census]]</f>
        <v>3.8220875251509061</v>
      </c>
      <c r="G163" s="4">
        <f>Nurse[[#This Row],[Total Direct Care Staff Hours]]/Nurse[[#This Row],[MDS Census]]</f>
        <v>3.5383853118712274</v>
      </c>
      <c r="H163" s="4">
        <f>Nurse[[#This Row],[Total RN Hours (w/ Admin, DON)]]/Nurse[[#This Row],[MDS Census]]</f>
        <v>0.6298138832997987</v>
      </c>
      <c r="I163" s="4">
        <f>Nurse[[#This Row],[RN Hours (excl. Admin, DON)]]/Nurse[[#This Row],[MDS Census]]</f>
        <v>0.34611167002012067</v>
      </c>
      <c r="J163" s="4">
        <f>SUM(Nurse[[#This Row],[RN Hours (excl. Admin, DON)]],Nurse[[#This Row],[RN Admin Hours]],Nurse[[#This Row],[RN DON Hours]],Nurse[[#This Row],[LPN Hours (excl. Admin)]],Nurse[[#This Row],[LPN Admin Hours]],Nurse[[#This Row],[CNA Hours]],Nurse[[#This Row],[NA TR Hours]],Nurse[[#This Row],[Med Aide/Tech Hours]])</f>
        <v>82.590326086956537</v>
      </c>
      <c r="K163" s="4">
        <f>SUM(Nurse[[#This Row],[RN Hours (excl. Admin, DON)]],Nurse[[#This Row],[LPN Hours (excl. Admin)]],Nurse[[#This Row],[CNA Hours]],Nurse[[#This Row],[NA TR Hours]],Nurse[[#This Row],[Med Aide/Tech Hours]])</f>
        <v>76.459891304347835</v>
      </c>
      <c r="L163" s="4">
        <f>SUM(Nurse[[#This Row],[RN Hours (excl. Admin, DON)]],Nurse[[#This Row],[RN Admin Hours]],Nurse[[#This Row],[RN DON Hours]])</f>
        <v>13.60945652173913</v>
      </c>
      <c r="M163" s="4">
        <v>7.4790217391304337</v>
      </c>
      <c r="N163" s="4">
        <v>0</v>
      </c>
      <c r="O163" s="4">
        <v>6.1304347826086953</v>
      </c>
      <c r="P163" s="4">
        <f>SUM(Nurse[[#This Row],[LPN Hours (excl. Admin)]],Nurse[[#This Row],[LPN Admin Hours]])</f>
        <v>19.618804347826089</v>
      </c>
      <c r="Q163" s="4">
        <v>19.618804347826089</v>
      </c>
      <c r="R163" s="4">
        <v>0</v>
      </c>
      <c r="S163" s="4">
        <f>SUM(Nurse[[#This Row],[CNA Hours]],Nurse[[#This Row],[NA TR Hours]],Nurse[[#This Row],[Med Aide/Tech Hours]])</f>
        <v>49.362065217391311</v>
      </c>
      <c r="T163" s="4">
        <v>49.362065217391311</v>
      </c>
      <c r="U163" s="4">
        <v>0</v>
      </c>
      <c r="V163" s="4">
        <v>0</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3" s="4">
        <v>0</v>
      </c>
      <c r="Y163" s="4">
        <v>0</v>
      </c>
      <c r="Z163" s="4">
        <v>0</v>
      </c>
      <c r="AA163" s="4">
        <v>0</v>
      </c>
      <c r="AB163" s="4">
        <v>0</v>
      </c>
      <c r="AC163" s="4">
        <v>0</v>
      </c>
      <c r="AD163" s="4">
        <v>0</v>
      </c>
      <c r="AE163" s="4">
        <v>0</v>
      </c>
      <c r="AF163" s="1">
        <v>425373</v>
      </c>
      <c r="AG163" s="1">
        <v>4</v>
      </c>
      <c r="AH163"/>
    </row>
    <row r="164" spans="1:34" x14ac:dyDescent="0.25">
      <c r="A164" t="s">
        <v>226</v>
      </c>
      <c r="B164" t="s">
        <v>47</v>
      </c>
      <c r="C164" t="s">
        <v>333</v>
      </c>
      <c r="D164" t="s">
        <v>248</v>
      </c>
      <c r="E164" s="4">
        <v>119.18478260869566</v>
      </c>
      <c r="F164" s="4">
        <f>Nurse[[#This Row],[Total Nurse Staff Hours]]/Nurse[[#This Row],[MDS Census]]</f>
        <v>3.9001842225262191</v>
      </c>
      <c r="G164" s="4">
        <f>Nurse[[#This Row],[Total Direct Care Staff Hours]]/Nurse[[#This Row],[MDS Census]]</f>
        <v>3.717945280437756</v>
      </c>
      <c r="H164" s="4">
        <f>Nurse[[#This Row],[Total RN Hours (w/ Admin, DON)]]/Nurse[[#This Row],[MDS Census]]</f>
        <v>0.35958230734154129</v>
      </c>
      <c r="I164" s="4">
        <f>Nurse[[#This Row],[RN Hours (excl. Admin, DON)]]/Nurse[[#This Row],[MDS Census]]</f>
        <v>0.27567897856817153</v>
      </c>
      <c r="J164" s="4">
        <f>SUM(Nurse[[#This Row],[RN Hours (excl. Admin, DON)]],Nurse[[#This Row],[RN Admin Hours]],Nurse[[#This Row],[RN DON Hours]],Nurse[[#This Row],[LPN Hours (excl. Admin)]],Nurse[[#This Row],[LPN Admin Hours]],Nurse[[#This Row],[CNA Hours]],Nurse[[#This Row],[NA TR Hours]],Nurse[[#This Row],[Med Aide/Tech Hours]])</f>
        <v>464.84260869565213</v>
      </c>
      <c r="K164" s="4">
        <f>SUM(Nurse[[#This Row],[RN Hours (excl. Admin, DON)]],Nurse[[#This Row],[LPN Hours (excl. Admin)]],Nurse[[#This Row],[CNA Hours]],Nurse[[#This Row],[NA TR Hours]],Nurse[[#This Row],[Med Aide/Tech Hours]])</f>
        <v>443.12249999999995</v>
      </c>
      <c r="L164" s="4">
        <f>SUM(Nurse[[#This Row],[RN Hours (excl. Admin, DON)]],Nurse[[#This Row],[RN Admin Hours]],Nurse[[#This Row],[RN DON Hours]])</f>
        <v>42.856739130434789</v>
      </c>
      <c r="M164" s="4">
        <v>32.856739130434789</v>
      </c>
      <c r="N164" s="4">
        <v>4.5217391304347823</v>
      </c>
      <c r="O164" s="4">
        <v>5.4782608695652177</v>
      </c>
      <c r="P164" s="4">
        <f>SUM(Nurse[[#This Row],[LPN Hours (excl. Admin)]],Nurse[[#This Row],[LPN Admin Hours]])</f>
        <v>110.22336956521738</v>
      </c>
      <c r="Q164" s="4">
        <v>98.50326086956521</v>
      </c>
      <c r="R164" s="4">
        <v>11.720108695652174</v>
      </c>
      <c r="S164" s="4">
        <f>SUM(Nurse[[#This Row],[CNA Hours]],Nurse[[#This Row],[NA TR Hours]],Nurse[[#This Row],[Med Aide/Tech Hours]])</f>
        <v>311.76249999999993</v>
      </c>
      <c r="T164" s="4">
        <v>311.76249999999993</v>
      </c>
      <c r="U164" s="4">
        <v>0</v>
      </c>
      <c r="V164" s="4">
        <v>0</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132.0907608695652</v>
      </c>
      <c r="X164" s="4">
        <v>12.139347826086956</v>
      </c>
      <c r="Y164" s="4">
        <v>0</v>
      </c>
      <c r="Z164" s="4">
        <v>0</v>
      </c>
      <c r="AA164" s="4">
        <v>26.21076086956522</v>
      </c>
      <c r="AB164" s="4">
        <v>0</v>
      </c>
      <c r="AC164" s="4">
        <v>93.74065217391302</v>
      </c>
      <c r="AD164" s="4">
        <v>0</v>
      </c>
      <c r="AE164" s="4">
        <v>0</v>
      </c>
      <c r="AF164" s="1">
        <v>425100</v>
      </c>
      <c r="AG164" s="1">
        <v>4</v>
      </c>
      <c r="AH164"/>
    </row>
    <row r="165" spans="1:34" x14ac:dyDescent="0.25">
      <c r="A165" t="s">
        <v>226</v>
      </c>
      <c r="B165" t="s">
        <v>175</v>
      </c>
      <c r="C165" t="s">
        <v>365</v>
      </c>
      <c r="D165" t="s">
        <v>251</v>
      </c>
      <c r="E165" s="4">
        <v>41.326086956521742</v>
      </c>
      <c r="F165" s="4">
        <f>Nurse[[#This Row],[Total Nurse Staff Hours]]/Nurse[[#This Row],[MDS Census]]</f>
        <v>4.3440294581799046</v>
      </c>
      <c r="G165" s="4">
        <f>Nurse[[#This Row],[Total Direct Care Staff Hours]]/Nurse[[#This Row],[MDS Census]]</f>
        <v>3.9927669647553916</v>
      </c>
      <c r="H165" s="4">
        <f>Nurse[[#This Row],[Total RN Hours (w/ Admin, DON)]]/Nurse[[#This Row],[MDS Census]]</f>
        <v>1.0327459231983167</v>
      </c>
      <c r="I165" s="4">
        <f>Nurse[[#This Row],[RN Hours (excl. Admin, DON)]]/Nurse[[#This Row],[MDS Census]]</f>
        <v>0.68148342977380327</v>
      </c>
      <c r="J165" s="4">
        <f>SUM(Nurse[[#This Row],[RN Hours (excl. Admin, DON)]],Nurse[[#This Row],[RN Admin Hours]],Nurse[[#This Row],[RN DON Hours]],Nurse[[#This Row],[LPN Hours (excl. Admin)]],Nurse[[#This Row],[LPN Admin Hours]],Nurse[[#This Row],[CNA Hours]],Nurse[[#This Row],[NA TR Hours]],Nurse[[#This Row],[Med Aide/Tech Hours]])</f>
        <v>179.52173913043478</v>
      </c>
      <c r="K165" s="4">
        <f>SUM(Nurse[[#This Row],[RN Hours (excl. Admin, DON)]],Nurse[[#This Row],[LPN Hours (excl. Admin)]],Nurse[[#This Row],[CNA Hours]],Nurse[[#This Row],[NA TR Hours]],Nurse[[#This Row],[Med Aide/Tech Hours]])</f>
        <v>165.00543478260869</v>
      </c>
      <c r="L165" s="4">
        <f>SUM(Nurse[[#This Row],[RN Hours (excl. Admin, DON)]],Nurse[[#This Row],[RN Admin Hours]],Nurse[[#This Row],[RN DON Hours]])</f>
        <v>42.679347826086961</v>
      </c>
      <c r="M165" s="4">
        <v>28.163043478260871</v>
      </c>
      <c r="N165" s="4">
        <v>8.7771739130434785</v>
      </c>
      <c r="O165" s="4">
        <v>5.7391304347826084</v>
      </c>
      <c r="P165" s="4">
        <f>SUM(Nurse[[#This Row],[LPN Hours (excl. Admin)]],Nurse[[#This Row],[LPN Admin Hours]])</f>
        <v>51.054347826086953</v>
      </c>
      <c r="Q165" s="4">
        <v>51.054347826086953</v>
      </c>
      <c r="R165" s="4">
        <v>0</v>
      </c>
      <c r="S165" s="4">
        <f>SUM(Nurse[[#This Row],[CNA Hours]],Nurse[[#This Row],[NA TR Hours]],Nurse[[#This Row],[Med Aide/Tech Hours]])</f>
        <v>85.788043478260875</v>
      </c>
      <c r="T165" s="4">
        <v>85.788043478260875</v>
      </c>
      <c r="U165" s="4">
        <v>0</v>
      </c>
      <c r="V165" s="4">
        <v>0</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8.9673913043478262</v>
      </c>
      <c r="X165" s="4">
        <v>0</v>
      </c>
      <c r="Y165" s="4">
        <v>0</v>
      </c>
      <c r="Z165" s="4">
        <v>0</v>
      </c>
      <c r="AA165" s="4">
        <v>0.42391304347826086</v>
      </c>
      <c r="AB165" s="4">
        <v>0</v>
      </c>
      <c r="AC165" s="4">
        <v>8.5434782608695645</v>
      </c>
      <c r="AD165" s="4">
        <v>0</v>
      </c>
      <c r="AE165" s="4">
        <v>0</v>
      </c>
      <c r="AF165" s="1">
        <v>425407</v>
      </c>
      <c r="AG165" s="1">
        <v>4</v>
      </c>
      <c r="AH165"/>
    </row>
    <row r="166" spans="1:34" x14ac:dyDescent="0.25">
      <c r="A166" t="s">
        <v>226</v>
      </c>
      <c r="B166" t="s">
        <v>70</v>
      </c>
      <c r="C166" t="s">
        <v>324</v>
      </c>
      <c r="D166" t="s">
        <v>264</v>
      </c>
      <c r="E166" s="4">
        <v>94.934782608695656</v>
      </c>
      <c r="F166" s="4">
        <f>Nurse[[#This Row],[Total Nurse Staff Hours]]/Nurse[[#This Row],[MDS Census]]</f>
        <v>3.5868502404396616</v>
      </c>
      <c r="G166" s="4">
        <f>Nurse[[#This Row],[Total Direct Care Staff Hours]]/Nurse[[#This Row],[MDS Census]]</f>
        <v>3.5740840393863067</v>
      </c>
      <c r="H166" s="4">
        <f>Nurse[[#This Row],[Total RN Hours (w/ Admin, DON)]]/Nurse[[#This Row],[MDS Census]]</f>
        <v>0.27095259903824132</v>
      </c>
      <c r="I166" s="4">
        <f>Nurse[[#This Row],[RN Hours (excl. Admin, DON)]]/Nurse[[#This Row],[MDS Census]]</f>
        <v>0.25818639798488663</v>
      </c>
      <c r="J166" s="4">
        <f>SUM(Nurse[[#This Row],[RN Hours (excl. Admin, DON)]],Nurse[[#This Row],[RN Admin Hours]],Nurse[[#This Row],[RN DON Hours]],Nurse[[#This Row],[LPN Hours (excl. Admin)]],Nurse[[#This Row],[LPN Admin Hours]],Nurse[[#This Row],[CNA Hours]],Nurse[[#This Row],[NA TR Hours]],Nurse[[#This Row],[Med Aide/Tech Hours]])</f>
        <v>340.51684782608703</v>
      </c>
      <c r="K166" s="4">
        <f>SUM(Nurse[[#This Row],[RN Hours (excl. Admin, DON)]],Nurse[[#This Row],[LPN Hours (excl. Admin)]],Nurse[[#This Row],[CNA Hours]],Nurse[[#This Row],[NA TR Hours]],Nurse[[#This Row],[Med Aide/Tech Hours]])</f>
        <v>339.30489130434785</v>
      </c>
      <c r="L166" s="4">
        <f>SUM(Nurse[[#This Row],[RN Hours (excl. Admin, DON)]],Nurse[[#This Row],[RN Admin Hours]],Nurse[[#This Row],[RN DON Hours]])</f>
        <v>25.72282608695652</v>
      </c>
      <c r="M166" s="4">
        <v>24.510869565217391</v>
      </c>
      <c r="N166" s="4">
        <v>0</v>
      </c>
      <c r="O166" s="4">
        <v>1.2119565217391304</v>
      </c>
      <c r="P166" s="4">
        <f>SUM(Nurse[[#This Row],[LPN Hours (excl. Admin)]],Nurse[[#This Row],[LPN Admin Hours]])</f>
        <v>119.9979347826087</v>
      </c>
      <c r="Q166" s="4">
        <v>119.9979347826087</v>
      </c>
      <c r="R166" s="4">
        <v>0</v>
      </c>
      <c r="S166" s="4">
        <f>SUM(Nurse[[#This Row],[CNA Hours]],Nurse[[#This Row],[NA TR Hours]],Nurse[[#This Row],[Med Aide/Tech Hours]])</f>
        <v>194.7960869565218</v>
      </c>
      <c r="T166" s="4">
        <v>194.7960869565218</v>
      </c>
      <c r="U166" s="4">
        <v>0</v>
      </c>
      <c r="V166" s="4">
        <v>0</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99.103804347826099</v>
      </c>
      <c r="X166" s="4">
        <v>2.8994565217391304</v>
      </c>
      <c r="Y166" s="4">
        <v>0</v>
      </c>
      <c r="Z166" s="4">
        <v>0</v>
      </c>
      <c r="AA166" s="4">
        <v>43.87836956521739</v>
      </c>
      <c r="AB166" s="4">
        <v>0</v>
      </c>
      <c r="AC166" s="4">
        <v>52.325978260869576</v>
      </c>
      <c r="AD166" s="4">
        <v>0</v>
      </c>
      <c r="AE166" s="4">
        <v>0</v>
      </c>
      <c r="AF166" s="1">
        <v>425131</v>
      </c>
      <c r="AG166" s="1">
        <v>4</v>
      </c>
      <c r="AH166"/>
    </row>
    <row r="167" spans="1:34" x14ac:dyDescent="0.25">
      <c r="A167" t="s">
        <v>226</v>
      </c>
      <c r="B167" t="s">
        <v>119</v>
      </c>
      <c r="C167" t="s">
        <v>320</v>
      </c>
      <c r="D167" t="s">
        <v>259</v>
      </c>
      <c r="E167" s="4">
        <v>95.673913043478265</v>
      </c>
      <c r="F167" s="4">
        <f>Nurse[[#This Row],[Total Nurse Staff Hours]]/Nurse[[#This Row],[MDS Census]]</f>
        <v>3.4426778004998857</v>
      </c>
      <c r="G167" s="4">
        <f>Nurse[[#This Row],[Total Direct Care Staff Hours]]/Nurse[[#This Row],[MDS Census]]</f>
        <v>3.3618336741649619</v>
      </c>
      <c r="H167" s="4">
        <f>Nurse[[#This Row],[Total RN Hours (w/ Admin, DON)]]/Nurse[[#This Row],[MDS Census]]</f>
        <v>0.1508418541240627</v>
      </c>
      <c r="I167" s="4">
        <f>Nurse[[#This Row],[RN Hours (excl. Admin, DON)]]/Nurse[[#This Row],[MDS Census]]</f>
        <v>8.898091342876617E-2</v>
      </c>
      <c r="J167" s="4">
        <f>SUM(Nurse[[#This Row],[RN Hours (excl. Admin, DON)]],Nurse[[#This Row],[RN Admin Hours]],Nurse[[#This Row],[RN DON Hours]],Nurse[[#This Row],[LPN Hours (excl. Admin)]],Nurse[[#This Row],[LPN Admin Hours]],Nurse[[#This Row],[CNA Hours]],Nurse[[#This Row],[NA TR Hours]],Nurse[[#This Row],[Med Aide/Tech Hours]])</f>
        <v>329.37445652173909</v>
      </c>
      <c r="K167" s="4">
        <f>SUM(Nurse[[#This Row],[RN Hours (excl. Admin, DON)]],Nurse[[#This Row],[LPN Hours (excl. Admin)]],Nurse[[#This Row],[CNA Hours]],Nurse[[#This Row],[NA TR Hours]],Nurse[[#This Row],[Med Aide/Tech Hours]])</f>
        <v>321.63978260869561</v>
      </c>
      <c r="L167" s="4">
        <f>SUM(Nurse[[#This Row],[RN Hours (excl. Admin, DON)]],Nurse[[#This Row],[RN Admin Hours]],Nurse[[#This Row],[RN DON Hours]])</f>
        <v>14.431630434782608</v>
      </c>
      <c r="M167" s="4">
        <v>8.513152173913042</v>
      </c>
      <c r="N167" s="4">
        <v>3.25</v>
      </c>
      <c r="O167" s="4">
        <v>2.6684782608695654</v>
      </c>
      <c r="P167" s="4">
        <f>SUM(Nurse[[#This Row],[LPN Hours (excl. Admin)]],Nurse[[#This Row],[LPN Admin Hours]])</f>
        <v>100.94760869565216</v>
      </c>
      <c r="Q167" s="4">
        <v>99.131413043478247</v>
      </c>
      <c r="R167" s="4">
        <v>1.8161956521739131</v>
      </c>
      <c r="S167" s="4">
        <f>SUM(Nurse[[#This Row],[CNA Hours]],Nurse[[#This Row],[NA TR Hours]],Nurse[[#This Row],[Med Aide/Tech Hours]])</f>
        <v>213.99521739130432</v>
      </c>
      <c r="T167" s="4">
        <v>213.99521739130432</v>
      </c>
      <c r="U167" s="4">
        <v>0</v>
      </c>
      <c r="V167" s="4">
        <v>0</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159.56304347826085</v>
      </c>
      <c r="X167" s="4">
        <v>3.7418478260869565</v>
      </c>
      <c r="Y167" s="4">
        <v>0</v>
      </c>
      <c r="Z167" s="4">
        <v>0</v>
      </c>
      <c r="AA167" s="4">
        <v>49.189565217391291</v>
      </c>
      <c r="AB167" s="4">
        <v>0</v>
      </c>
      <c r="AC167" s="4">
        <v>106.63163043478262</v>
      </c>
      <c r="AD167" s="4">
        <v>0</v>
      </c>
      <c r="AE167" s="4">
        <v>0</v>
      </c>
      <c r="AF167" s="1">
        <v>425308</v>
      </c>
      <c r="AG167" s="1">
        <v>4</v>
      </c>
      <c r="AH167"/>
    </row>
    <row r="168" spans="1:34" x14ac:dyDescent="0.25">
      <c r="A168" t="s">
        <v>226</v>
      </c>
      <c r="B168" t="s">
        <v>133</v>
      </c>
      <c r="C168" t="s">
        <v>345</v>
      </c>
      <c r="D168" t="s">
        <v>254</v>
      </c>
      <c r="E168" s="4">
        <v>35.576086956521742</v>
      </c>
      <c r="F168" s="4">
        <f>Nurse[[#This Row],[Total Nurse Staff Hours]]/Nurse[[#This Row],[MDS Census]]</f>
        <v>6.1160708829819734</v>
      </c>
      <c r="G168" s="4">
        <f>Nurse[[#This Row],[Total Direct Care Staff Hours]]/Nurse[[#This Row],[MDS Census]]</f>
        <v>5.5946837763519701</v>
      </c>
      <c r="H168" s="4">
        <f>Nurse[[#This Row],[Total RN Hours (w/ Admin, DON)]]/Nurse[[#This Row],[MDS Census]]</f>
        <v>1.5459822792545066</v>
      </c>
      <c r="I168" s="4">
        <f>Nurse[[#This Row],[RN Hours (excl. Admin, DON)]]/Nurse[[#This Row],[MDS Census]]</f>
        <v>1.0245951726245035</v>
      </c>
      <c r="J168" s="4">
        <f>SUM(Nurse[[#This Row],[RN Hours (excl. Admin, DON)]],Nurse[[#This Row],[RN Admin Hours]],Nurse[[#This Row],[RN DON Hours]],Nurse[[#This Row],[LPN Hours (excl. Admin)]],Nurse[[#This Row],[LPN Admin Hours]],Nurse[[#This Row],[CNA Hours]],Nurse[[#This Row],[NA TR Hours]],Nurse[[#This Row],[Med Aide/Tech Hours]])</f>
        <v>217.58586956521739</v>
      </c>
      <c r="K168" s="4">
        <f>SUM(Nurse[[#This Row],[RN Hours (excl. Admin, DON)]],Nurse[[#This Row],[LPN Hours (excl. Admin)]],Nurse[[#This Row],[CNA Hours]],Nurse[[#This Row],[NA TR Hours]],Nurse[[#This Row],[Med Aide/Tech Hours]])</f>
        <v>199.03695652173911</v>
      </c>
      <c r="L168" s="4">
        <f>SUM(Nurse[[#This Row],[RN Hours (excl. Admin, DON)]],Nurse[[#This Row],[RN Admin Hours]],Nurse[[#This Row],[RN DON Hours]])</f>
        <v>55.000000000000007</v>
      </c>
      <c r="M168" s="4">
        <v>36.451086956521742</v>
      </c>
      <c r="N168" s="4">
        <v>5.5652173913043477</v>
      </c>
      <c r="O168" s="4">
        <v>12.983695652173912</v>
      </c>
      <c r="P168" s="4">
        <f>SUM(Nurse[[#This Row],[LPN Hours (excl. Admin)]],Nurse[[#This Row],[LPN Admin Hours]])</f>
        <v>53.045108695652168</v>
      </c>
      <c r="Q168" s="4">
        <v>53.045108695652168</v>
      </c>
      <c r="R168" s="4">
        <v>0</v>
      </c>
      <c r="S168" s="4">
        <f>SUM(Nurse[[#This Row],[CNA Hours]],Nurse[[#This Row],[NA TR Hours]],Nurse[[#This Row],[Med Aide/Tech Hours]])</f>
        <v>109.54076086956522</v>
      </c>
      <c r="T168" s="4">
        <v>109.54076086956522</v>
      </c>
      <c r="U168" s="4">
        <v>0</v>
      </c>
      <c r="V168" s="4">
        <v>0</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34.455434782608691</v>
      </c>
      <c r="X168" s="4">
        <v>2.8641304347826089</v>
      </c>
      <c r="Y168" s="4">
        <v>0</v>
      </c>
      <c r="Z168" s="4">
        <v>5.9130434782608692</v>
      </c>
      <c r="AA168" s="4">
        <v>8.4771739130434778</v>
      </c>
      <c r="AB168" s="4">
        <v>0</v>
      </c>
      <c r="AC168" s="4">
        <v>17.201086956521738</v>
      </c>
      <c r="AD168" s="4">
        <v>0</v>
      </c>
      <c r="AE168" s="4">
        <v>0</v>
      </c>
      <c r="AF168" s="1">
        <v>425325</v>
      </c>
      <c r="AG168" s="1">
        <v>4</v>
      </c>
      <c r="AH168"/>
    </row>
    <row r="169" spans="1:34" x14ac:dyDescent="0.25">
      <c r="A169" t="s">
        <v>226</v>
      </c>
      <c r="B169" t="s">
        <v>167</v>
      </c>
      <c r="C169" t="s">
        <v>328</v>
      </c>
      <c r="D169" t="s">
        <v>267</v>
      </c>
      <c r="E169" s="4">
        <v>46.902173913043477</v>
      </c>
      <c r="F169" s="4">
        <f>Nurse[[#This Row],[Total Nurse Staff Hours]]/Nurse[[#This Row],[MDS Census]]</f>
        <v>5.337374275782155</v>
      </c>
      <c r="G169" s="4">
        <f>Nurse[[#This Row],[Total Direct Care Staff Hours]]/Nurse[[#This Row],[MDS Census]]</f>
        <v>5.0889385863267664</v>
      </c>
      <c r="H169" s="4">
        <f>Nurse[[#This Row],[Total RN Hours (w/ Admin, DON)]]/Nurse[[#This Row],[MDS Census]]</f>
        <v>0.81506373117033593</v>
      </c>
      <c r="I169" s="4">
        <f>Nurse[[#This Row],[RN Hours (excl. Admin, DON)]]/Nurse[[#This Row],[MDS Census]]</f>
        <v>0.56662804171494785</v>
      </c>
      <c r="J169" s="4">
        <f>SUM(Nurse[[#This Row],[RN Hours (excl. Admin, DON)]],Nurse[[#This Row],[RN Admin Hours]],Nurse[[#This Row],[RN DON Hours]],Nurse[[#This Row],[LPN Hours (excl. Admin)]],Nurse[[#This Row],[LPN Admin Hours]],Nurse[[#This Row],[CNA Hours]],Nurse[[#This Row],[NA TR Hours]],Nurse[[#This Row],[Med Aide/Tech Hours]])</f>
        <v>250.33445652173913</v>
      </c>
      <c r="K169" s="4">
        <f>SUM(Nurse[[#This Row],[RN Hours (excl. Admin, DON)]],Nurse[[#This Row],[LPN Hours (excl. Admin)]],Nurse[[#This Row],[CNA Hours]],Nurse[[#This Row],[NA TR Hours]],Nurse[[#This Row],[Med Aide/Tech Hours]])</f>
        <v>238.68228260869563</v>
      </c>
      <c r="L169" s="4">
        <f>SUM(Nurse[[#This Row],[RN Hours (excl. Admin, DON)]],Nurse[[#This Row],[RN Admin Hours]],Nurse[[#This Row],[RN DON Hours]])</f>
        <v>38.228260869565212</v>
      </c>
      <c r="M169" s="4">
        <v>26.576086956521738</v>
      </c>
      <c r="N169" s="4">
        <v>5.7391304347826084</v>
      </c>
      <c r="O169" s="4">
        <v>5.9130434782608692</v>
      </c>
      <c r="P169" s="4">
        <f>SUM(Nurse[[#This Row],[LPN Hours (excl. Admin)]],Nurse[[#This Row],[LPN Admin Hours]])</f>
        <v>73.050652173913051</v>
      </c>
      <c r="Q169" s="4">
        <v>73.050652173913051</v>
      </c>
      <c r="R169" s="4">
        <v>0</v>
      </c>
      <c r="S169" s="4">
        <f>SUM(Nurse[[#This Row],[CNA Hours]],Nurse[[#This Row],[NA TR Hours]],Nurse[[#This Row],[Med Aide/Tech Hours]])</f>
        <v>139.05554347826086</v>
      </c>
      <c r="T169" s="4">
        <v>139.05554347826086</v>
      </c>
      <c r="U169" s="4">
        <v>0</v>
      </c>
      <c r="V169" s="4">
        <v>0</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48.910543478260863</v>
      </c>
      <c r="X169" s="4">
        <v>0</v>
      </c>
      <c r="Y169" s="4">
        <v>0</v>
      </c>
      <c r="Z169" s="4">
        <v>0</v>
      </c>
      <c r="AA169" s="4">
        <v>15.360434782608694</v>
      </c>
      <c r="AB169" s="4">
        <v>0</v>
      </c>
      <c r="AC169" s="4">
        <v>33.55010869565217</v>
      </c>
      <c r="AD169" s="4">
        <v>0</v>
      </c>
      <c r="AE169" s="4">
        <v>0</v>
      </c>
      <c r="AF169" s="1">
        <v>425395</v>
      </c>
      <c r="AG169" s="1">
        <v>4</v>
      </c>
      <c r="AH169"/>
    </row>
    <row r="170" spans="1:34" x14ac:dyDescent="0.25">
      <c r="A170" t="s">
        <v>226</v>
      </c>
      <c r="B170" t="s">
        <v>46</v>
      </c>
      <c r="C170" t="s">
        <v>322</v>
      </c>
      <c r="D170" t="s">
        <v>260</v>
      </c>
      <c r="E170" s="4">
        <v>74.816901408450704</v>
      </c>
      <c r="F170" s="4">
        <f>Nurse[[#This Row],[Total Nurse Staff Hours]]/Nurse[[#This Row],[MDS Census]]</f>
        <v>3.2052277861445782</v>
      </c>
      <c r="G170" s="4">
        <f>Nurse[[#This Row],[Total Direct Care Staff Hours]]/Nurse[[#This Row],[MDS Census]]</f>
        <v>2.849094503012048</v>
      </c>
      <c r="H170" s="4">
        <f>Nurse[[#This Row],[Total RN Hours (w/ Admin, DON)]]/Nurse[[#This Row],[MDS Census]]</f>
        <v>0.27423381024096383</v>
      </c>
      <c r="I170" s="4">
        <f>Nurse[[#This Row],[RN Hours (excl. Admin, DON)]]/Nurse[[#This Row],[MDS Census]]</f>
        <v>0.12439759036144581</v>
      </c>
      <c r="J170" s="4">
        <f>SUM(Nurse[[#This Row],[RN Hours (excl. Admin, DON)]],Nurse[[#This Row],[RN Admin Hours]],Nurse[[#This Row],[RN DON Hours]],Nurse[[#This Row],[LPN Hours (excl. Admin)]],Nurse[[#This Row],[LPN Admin Hours]],Nurse[[#This Row],[CNA Hours]],Nurse[[#This Row],[NA TR Hours]],Nurse[[#This Row],[Med Aide/Tech Hours]])</f>
        <v>239.80521126760561</v>
      </c>
      <c r="K170" s="4">
        <f>SUM(Nurse[[#This Row],[RN Hours (excl. Admin, DON)]],Nurse[[#This Row],[LPN Hours (excl. Admin)]],Nurse[[#This Row],[CNA Hours]],Nurse[[#This Row],[NA TR Hours]],Nurse[[#This Row],[Med Aide/Tech Hours]])</f>
        <v>213.16042253521124</v>
      </c>
      <c r="L170" s="4">
        <f>SUM(Nurse[[#This Row],[RN Hours (excl. Admin, DON)]],Nurse[[#This Row],[RN Admin Hours]],Nurse[[#This Row],[RN DON Hours]])</f>
        <v>20.517323943661971</v>
      </c>
      <c r="M170" s="4">
        <v>9.3070422535211286</v>
      </c>
      <c r="N170" s="4">
        <v>6.5905633802816883</v>
      </c>
      <c r="O170" s="4">
        <v>4.619718309859155</v>
      </c>
      <c r="P170" s="4">
        <f>SUM(Nurse[[#This Row],[LPN Hours (excl. Admin)]],Nurse[[#This Row],[LPN Admin Hours]])</f>
        <v>76.065492957746471</v>
      </c>
      <c r="Q170" s="4">
        <v>60.630985915492957</v>
      </c>
      <c r="R170" s="4">
        <v>15.43450704225352</v>
      </c>
      <c r="S170" s="4">
        <f>SUM(Nurse[[#This Row],[CNA Hours]],Nurse[[#This Row],[NA TR Hours]],Nurse[[#This Row],[Med Aide/Tech Hours]])</f>
        <v>143.22239436619716</v>
      </c>
      <c r="T170" s="4">
        <v>142.14802816901405</v>
      </c>
      <c r="U170" s="4">
        <v>1.0743661971830987</v>
      </c>
      <c r="V170" s="4">
        <v>0</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79.18042253521125</v>
      </c>
      <c r="X170" s="4">
        <v>0.87140845070422546</v>
      </c>
      <c r="Y170" s="4">
        <v>0.39436619718309857</v>
      </c>
      <c r="Z170" s="4">
        <v>0</v>
      </c>
      <c r="AA170" s="4">
        <v>21.281267605633804</v>
      </c>
      <c r="AB170" s="4">
        <v>0</v>
      </c>
      <c r="AC170" s="4">
        <v>56.63338028169013</v>
      </c>
      <c r="AD170" s="4">
        <v>0</v>
      </c>
      <c r="AE170" s="4">
        <v>0</v>
      </c>
      <c r="AF170" s="1">
        <v>425096</v>
      </c>
      <c r="AG170" s="1">
        <v>4</v>
      </c>
      <c r="AH170"/>
    </row>
    <row r="171" spans="1:34" x14ac:dyDescent="0.25">
      <c r="A171" t="s">
        <v>226</v>
      </c>
      <c r="B171" t="s">
        <v>158</v>
      </c>
      <c r="C171" t="s">
        <v>323</v>
      </c>
      <c r="D171" t="s">
        <v>263</v>
      </c>
      <c r="E171" s="4">
        <v>155.95652173913044</v>
      </c>
      <c r="F171" s="4">
        <f>Nurse[[#This Row],[Total Nurse Staff Hours]]/Nurse[[#This Row],[MDS Census]]</f>
        <v>3.975608447170337</v>
      </c>
      <c r="G171" s="4">
        <f>Nurse[[#This Row],[Total Direct Care Staff Hours]]/Nurse[[#This Row],[MDS Census]]</f>
        <v>3.6537705603568433</v>
      </c>
      <c r="H171" s="4">
        <f>Nurse[[#This Row],[Total RN Hours (w/ Admin, DON)]]/Nurse[[#This Row],[MDS Census]]</f>
        <v>0.73359074435461391</v>
      </c>
      <c r="I171" s="4">
        <f>Nurse[[#This Row],[RN Hours (excl. Admin, DON)]]/Nurse[[#This Row],[MDS Census]]</f>
        <v>0.4438827711179259</v>
      </c>
      <c r="J171" s="4">
        <f>SUM(Nurse[[#This Row],[RN Hours (excl. Admin, DON)]],Nurse[[#This Row],[RN Admin Hours]],Nurse[[#This Row],[RN DON Hours]],Nurse[[#This Row],[LPN Hours (excl. Admin)]],Nurse[[#This Row],[LPN Admin Hours]],Nurse[[#This Row],[CNA Hours]],Nurse[[#This Row],[NA TR Hours]],Nurse[[#This Row],[Med Aide/Tech Hours]])</f>
        <v>620.02206521739129</v>
      </c>
      <c r="K171" s="4">
        <f>SUM(Nurse[[#This Row],[RN Hours (excl. Admin, DON)]],Nurse[[#This Row],[LPN Hours (excl. Admin)]],Nurse[[#This Row],[CNA Hours]],Nurse[[#This Row],[NA TR Hours]],Nurse[[#This Row],[Med Aide/Tech Hours]])</f>
        <v>569.82934782608686</v>
      </c>
      <c r="L171" s="4">
        <f>SUM(Nurse[[#This Row],[RN Hours (excl. Admin, DON)]],Nurse[[#This Row],[RN Admin Hours]],Nurse[[#This Row],[RN DON Hours]])</f>
        <v>114.40826086956523</v>
      </c>
      <c r="M171" s="4">
        <v>69.226413043478274</v>
      </c>
      <c r="N171" s="4">
        <v>39.616630434782607</v>
      </c>
      <c r="O171" s="4">
        <v>5.5652173913043477</v>
      </c>
      <c r="P171" s="4">
        <f>SUM(Nurse[[#This Row],[LPN Hours (excl. Admin)]],Nurse[[#This Row],[LPN Admin Hours]])</f>
        <v>126.32271739130431</v>
      </c>
      <c r="Q171" s="4">
        <v>121.31184782608692</v>
      </c>
      <c r="R171" s="4">
        <v>5.0108695652173916</v>
      </c>
      <c r="S171" s="4">
        <f>SUM(Nurse[[#This Row],[CNA Hours]],Nurse[[#This Row],[NA TR Hours]],Nurse[[#This Row],[Med Aide/Tech Hours]])</f>
        <v>379.29108695652167</v>
      </c>
      <c r="T171" s="4">
        <v>362.98499999999996</v>
      </c>
      <c r="U171" s="4">
        <v>16.306086956521739</v>
      </c>
      <c r="V171" s="4">
        <v>0</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126.84445652173912</v>
      </c>
      <c r="X171" s="4">
        <v>5.4032608695652167</v>
      </c>
      <c r="Y171" s="4">
        <v>6.7686956521739132</v>
      </c>
      <c r="Z171" s="4">
        <v>0</v>
      </c>
      <c r="AA171" s="4">
        <v>27.656739130434794</v>
      </c>
      <c r="AB171" s="4">
        <v>0</v>
      </c>
      <c r="AC171" s="4">
        <v>87.015760869565199</v>
      </c>
      <c r="AD171" s="4">
        <v>0</v>
      </c>
      <c r="AE171" s="4">
        <v>0</v>
      </c>
      <c r="AF171" s="1">
        <v>425386</v>
      </c>
      <c r="AG171" s="1">
        <v>4</v>
      </c>
      <c r="AH171"/>
    </row>
    <row r="172" spans="1:34" x14ac:dyDescent="0.25">
      <c r="A172" t="s">
        <v>226</v>
      </c>
      <c r="B172" t="s">
        <v>180</v>
      </c>
      <c r="C172" t="s">
        <v>309</v>
      </c>
      <c r="D172" t="s">
        <v>274</v>
      </c>
      <c r="E172" s="4">
        <v>43.163043478260867</v>
      </c>
      <c r="F172" s="4">
        <f>Nurse[[#This Row],[Total Nurse Staff Hours]]/Nurse[[#This Row],[MDS Census]]</f>
        <v>4.9509921934021657</v>
      </c>
      <c r="G172" s="4">
        <f>Nurse[[#This Row],[Total Direct Care Staff Hours]]/Nurse[[#This Row],[MDS Census]]</f>
        <v>4.503371946612944</v>
      </c>
      <c r="H172" s="4">
        <f>Nurse[[#This Row],[Total RN Hours (w/ Admin, DON)]]/Nurse[[#This Row],[MDS Census]]</f>
        <v>0.61345001259128684</v>
      </c>
      <c r="I172" s="4">
        <f>Nurse[[#This Row],[RN Hours (excl. Admin, DON)]]/Nurse[[#This Row],[MDS Census]]</f>
        <v>0.39990178796272979</v>
      </c>
      <c r="J172" s="4">
        <f>SUM(Nurse[[#This Row],[RN Hours (excl. Admin, DON)]],Nurse[[#This Row],[RN Admin Hours]],Nurse[[#This Row],[RN DON Hours]],Nurse[[#This Row],[LPN Hours (excl. Admin)]],Nurse[[#This Row],[LPN Admin Hours]],Nurse[[#This Row],[CNA Hours]],Nurse[[#This Row],[NA TR Hours]],Nurse[[#This Row],[Med Aide/Tech Hours]])</f>
        <v>213.69989130434783</v>
      </c>
      <c r="K172" s="4">
        <f>SUM(Nurse[[#This Row],[RN Hours (excl. Admin, DON)]],Nurse[[#This Row],[LPN Hours (excl. Admin)]],Nurse[[#This Row],[CNA Hours]],Nurse[[#This Row],[NA TR Hours]],Nurse[[#This Row],[Med Aide/Tech Hours]])</f>
        <v>194.3792391304348</v>
      </c>
      <c r="L172" s="4">
        <f>SUM(Nurse[[#This Row],[RN Hours (excl. Admin, DON)]],Nurse[[#This Row],[RN Admin Hours]],Nurse[[#This Row],[RN DON Hours]])</f>
        <v>26.478369565217392</v>
      </c>
      <c r="M172" s="4">
        <v>17.260978260869564</v>
      </c>
      <c r="N172" s="4">
        <v>3.2173913043478262</v>
      </c>
      <c r="O172" s="4">
        <v>6</v>
      </c>
      <c r="P172" s="4">
        <f>SUM(Nurse[[#This Row],[LPN Hours (excl. Admin)]],Nurse[[#This Row],[LPN Admin Hours]])</f>
        <v>71.013913043478269</v>
      </c>
      <c r="Q172" s="4">
        <v>60.91065217391305</v>
      </c>
      <c r="R172" s="4">
        <v>10.103260869565217</v>
      </c>
      <c r="S172" s="4">
        <f>SUM(Nurse[[#This Row],[CNA Hours]],Nurse[[#This Row],[NA TR Hours]],Nurse[[#This Row],[Med Aide/Tech Hours]])</f>
        <v>116.20760869565218</v>
      </c>
      <c r="T172" s="4">
        <v>116.20760869565218</v>
      </c>
      <c r="U172" s="4">
        <v>0</v>
      </c>
      <c r="V172" s="4">
        <v>0</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58.232500000000002</v>
      </c>
      <c r="X172" s="4">
        <v>7.1577173913043488</v>
      </c>
      <c r="Y172" s="4">
        <v>0</v>
      </c>
      <c r="Z172" s="4">
        <v>0</v>
      </c>
      <c r="AA172" s="4">
        <v>17.383478260869566</v>
      </c>
      <c r="AB172" s="4">
        <v>0</v>
      </c>
      <c r="AC172" s="4">
        <v>33.691304347826083</v>
      </c>
      <c r="AD172" s="4">
        <v>0</v>
      </c>
      <c r="AE172" s="4">
        <v>0</v>
      </c>
      <c r="AF172" s="1">
        <v>425412</v>
      </c>
      <c r="AG172" s="1">
        <v>4</v>
      </c>
      <c r="AH172"/>
    </row>
    <row r="173" spans="1:34" x14ac:dyDescent="0.25">
      <c r="A173" t="s">
        <v>226</v>
      </c>
      <c r="B173" t="s">
        <v>105</v>
      </c>
      <c r="C173" t="s">
        <v>331</v>
      </c>
      <c r="D173" t="s">
        <v>251</v>
      </c>
      <c r="E173" s="4">
        <v>11.315217391304348</v>
      </c>
      <c r="F173" s="4">
        <f>Nurse[[#This Row],[Total Nurse Staff Hours]]/Nurse[[#This Row],[MDS Census]]</f>
        <v>6.9365994236311241</v>
      </c>
      <c r="G173" s="4">
        <f>Nurse[[#This Row],[Total Direct Care Staff Hours]]/Nurse[[#This Row],[MDS Census]]</f>
        <v>6.9279538904899143</v>
      </c>
      <c r="H173" s="4">
        <f>Nurse[[#This Row],[Total RN Hours (w/ Admin, DON)]]/Nurse[[#This Row],[MDS Census]]</f>
        <v>2.390009606147935</v>
      </c>
      <c r="I173" s="4">
        <f>Nurse[[#This Row],[RN Hours (excl. Admin, DON)]]/Nurse[[#This Row],[MDS Census]]</f>
        <v>2.3813640730067243</v>
      </c>
      <c r="J173" s="4">
        <f>SUM(Nurse[[#This Row],[RN Hours (excl. Admin, DON)]],Nurse[[#This Row],[RN Admin Hours]],Nurse[[#This Row],[RN DON Hours]],Nurse[[#This Row],[LPN Hours (excl. Admin)]],Nurse[[#This Row],[LPN Admin Hours]],Nurse[[#This Row],[CNA Hours]],Nurse[[#This Row],[NA TR Hours]],Nurse[[#This Row],[Med Aide/Tech Hours]])</f>
        <v>78.489130434782609</v>
      </c>
      <c r="K173" s="4">
        <f>SUM(Nurse[[#This Row],[RN Hours (excl. Admin, DON)]],Nurse[[#This Row],[LPN Hours (excl. Admin)]],Nurse[[#This Row],[CNA Hours]],Nurse[[#This Row],[NA TR Hours]],Nurse[[#This Row],[Med Aide/Tech Hours]])</f>
        <v>78.391304347826093</v>
      </c>
      <c r="L173" s="4">
        <f>SUM(Nurse[[#This Row],[RN Hours (excl. Admin, DON)]],Nurse[[#This Row],[RN Admin Hours]],Nurse[[#This Row],[RN DON Hours]])</f>
        <v>27.043478260869566</v>
      </c>
      <c r="M173" s="4">
        <v>26.945652173913043</v>
      </c>
      <c r="N173" s="4">
        <v>0</v>
      </c>
      <c r="O173" s="4">
        <v>9.7826086956521743E-2</v>
      </c>
      <c r="P173" s="4">
        <f>SUM(Nurse[[#This Row],[LPN Hours (excl. Admin)]],Nurse[[#This Row],[LPN Admin Hours]])</f>
        <v>8.4728260869565215</v>
      </c>
      <c r="Q173" s="4">
        <v>8.4728260869565215</v>
      </c>
      <c r="R173" s="4">
        <v>0</v>
      </c>
      <c r="S173" s="4">
        <f>SUM(Nurse[[#This Row],[CNA Hours]],Nurse[[#This Row],[NA TR Hours]],Nurse[[#This Row],[Med Aide/Tech Hours]])</f>
        <v>42.972826086956523</v>
      </c>
      <c r="T173" s="4">
        <v>42.972826086956523</v>
      </c>
      <c r="U173" s="4">
        <v>0</v>
      </c>
      <c r="V173" s="4">
        <v>0</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3" s="4">
        <v>0</v>
      </c>
      <c r="Y173" s="4">
        <v>0</v>
      </c>
      <c r="Z173" s="4">
        <v>0</v>
      </c>
      <c r="AA173" s="4">
        <v>0</v>
      </c>
      <c r="AB173" s="4">
        <v>0</v>
      </c>
      <c r="AC173" s="4">
        <v>0</v>
      </c>
      <c r="AD173" s="4">
        <v>0</v>
      </c>
      <c r="AE173" s="4">
        <v>0</v>
      </c>
      <c r="AF173" s="1">
        <v>425291</v>
      </c>
      <c r="AG173" s="1">
        <v>4</v>
      </c>
      <c r="AH173"/>
    </row>
    <row r="174" spans="1:34" x14ac:dyDescent="0.25">
      <c r="A174" t="s">
        <v>226</v>
      </c>
      <c r="B174" t="s">
        <v>176</v>
      </c>
      <c r="C174" t="s">
        <v>322</v>
      </c>
      <c r="D174" t="s">
        <v>260</v>
      </c>
      <c r="E174" s="4">
        <v>112.3943661971831</v>
      </c>
      <c r="F174" s="4">
        <f>Nurse[[#This Row],[Total Nurse Staff Hours]]/Nurse[[#This Row],[MDS Census]]</f>
        <v>4.388322055137845</v>
      </c>
      <c r="G174" s="4">
        <f>Nurse[[#This Row],[Total Direct Care Staff Hours]]/Nurse[[#This Row],[MDS Census]]</f>
        <v>4.119901002506265</v>
      </c>
      <c r="H174" s="4">
        <f>Nurse[[#This Row],[Total RN Hours (w/ Admin, DON)]]/Nurse[[#This Row],[MDS Census]]</f>
        <v>0.71382205513784458</v>
      </c>
      <c r="I174" s="4">
        <f>Nurse[[#This Row],[RN Hours (excl. Admin, DON)]]/Nurse[[#This Row],[MDS Census]]</f>
        <v>0.46870927318295735</v>
      </c>
      <c r="J174" s="4">
        <f>SUM(Nurse[[#This Row],[RN Hours (excl. Admin, DON)]],Nurse[[#This Row],[RN Admin Hours]],Nurse[[#This Row],[RN DON Hours]],Nurse[[#This Row],[LPN Hours (excl. Admin)]],Nurse[[#This Row],[LPN Admin Hours]],Nurse[[#This Row],[CNA Hours]],Nurse[[#This Row],[NA TR Hours]],Nurse[[#This Row],[Med Aide/Tech Hours]])</f>
        <v>493.22267605633806</v>
      </c>
      <c r="K174" s="4">
        <f>SUM(Nurse[[#This Row],[RN Hours (excl. Admin, DON)]],Nurse[[#This Row],[LPN Hours (excl. Admin)]],Nurse[[#This Row],[CNA Hours]],Nurse[[#This Row],[NA TR Hours]],Nurse[[#This Row],[Med Aide/Tech Hours]])</f>
        <v>463.05366197183093</v>
      </c>
      <c r="L174" s="4">
        <f>SUM(Nurse[[#This Row],[RN Hours (excl. Admin, DON)]],Nurse[[#This Row],[RN Admin Hours]],Nurse[[#This Row],[RN DON Hours]])</f>
        <v>80.229577464788733</v>
      </c>
      <c r="M174" s="4">
        <v>52.680281690140845</v>
      </c>
      <c r="N174" s="4">
        <v>22.253521126760564</v>
      </c>
      <c r="O174" s="4">
        <v>5.295774647887324</v>
      </c>
      <c r="P174" s="4">
        <f>SUM(Nurse[[#This Row],[LPN Hours (excl. Admin)]],Nurse[[#This Row],[LPN Admin Hours]])</f>
        <v>111.62647887323944</v>
      </c>
      <c r="Q174" s="4">
        <v>109.00676056338028</v>
      </c>
      <c r="R174" s="4">
        <v>2.619718309859155</v>
      </c>
      <c r="S174" s="4">
        <f>SUM(Nurse[[#This Row],[CNA Hours]],Nurse[[#This Row],[NA TR Hours]],Nurse[[#This Row],[Med Aide/Tech Hours]])</f>
        <v>301.36661971830983</v>
      </c>
      <c r="T174" s="4">
        <v>301.36661971830983</v>
      </c>
      <c r="U174" s="4">
        <v>0</v>
      </c>
      <c r="V174" s="4">
        <v>0</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60.962112676056336</v>
      </c>
      <c r="X174" s="4">
        <v>2.4619718309859158</v>
      </c>
      <c r="Y174" s="4">
        <v>0</v>
      </c>
      <c r="Z174" s="4">
        <v>0</v>
      </c>
      <c r="AA174" s="4">
        <v>20.221549295774647</v>
      </c>
      <c r="AB174" s="4">
        <v>0</v>
      </c>
      <c r="AC174" s="4">
        <v>38.278591549295776</v>
      </c>
      <c r="AD174" s="4">
        <v>0</v>
      </c>
      <c r="AE174" s="4">
        <v>0</v>
      </c>
      <c r="AF174" s="1">
        <v>425408</v>
      </c>
      <c r="AG174" s="1">
        <v>4</v>
      </c>
      <c r="AH174"/>
    </row>
    <row r="175" spans="1:34" x14ac:dyDescent="0.25">
      <c r="A175" t="s">
        <v>226</v>
      </c>
      <c r="B175" t="s">
        <v>104</v>
      </c>
      <c r="C175" t="s">
        <v>322</v>
      </c>
      <c r="D175" t="s">
        <v>260</v>
      </c>
      <c r="E175" s="4">
        <v>72.126760563380287</v>
      </c>
      <c r="F175" s="4">
        <f>Nurse[[#This Row],[Total Nurse Staff Hours]]/Nurse[[#This Row],[MDS Census]]</f>
        <v>4.0369068541300521</v>
      </c>
      <c r="G175" s="4">
        <f>Nurse[[#This Row],[Total Direct Care Staff Hours]]/Nurse[[#This Row],[MDS Census]]</f>
        <v>3.7459480570201134</v>
      </c>
      <c r="H175" s="4">
        <f>Nurse[[#This Row],[Total RN Hours (w/ Admin, DON)]]/Nurse[[#This Row],[MDS Census]]</f>
        <v>0.82469244288224952</v>
      </c>
      <c r="I175" s="4">
        <f>Nurse[[#This Row],[RN Hours (excl. Admin, DON)]]/Nurse[[#This Row],[MDS Census]]</f>
        <v>0.53373364577231008</v>
      </c>
      <c r="J175" s="4">
        <f>SUM(Nurse[[#This Row],[RN Hours (excl. Admin, DON)]],Nurse[[#This Row],[RN Admin Hours]],Nurse[[#This Row],[RN DON Hours]],Nurse[[#This Row],[LPN Hours (excl. Admin)]],Nurse[[#This Row],[LPN Admin Hours]],Nurse[[#This Row],[CNA Hours]],Nurse[[#This Row],[NA TR Hours]],Nurse[[#This Row],[Med Aide/Tech Hours]])</f>
        <v>291.16901408450701</v>
      </c>
      <c r="K175" s="4">
        <f>SUM(Nurse[[#This Row],[RN Hours (excl. Admin, DON)]],Nurse[[#This Row],[LPN Hours (excl. Admin)]],Nurse[[#This Row],[CNA Hours]],Nurse[[#This Row],[NA TR Hours]],Nurse[[#This Row],[Med Aide/Tech Hours]])</f>
        <v>270.18309859154931</v>
      </c>
      <c r="L175" s="4">
        <f>SUM(Nurse[[#This Row],[RN Hours (excl. Admin, DON)]],Nurse[[#This Row],[RN Admin Hours]],Nurse[[#This Row],[RN DON Hours]])</f>
        <v>59.482394366197184</v>
      </c>
      <c r="M175" s="4">
        <v>38.49647887323944</v>
      </c>
      <c r="N175" s="4">
        <v>15.549295774647888</v>
      </c>
      <c r="O175" s="4">
        <v>5.436619718309859</v>
      </c>
      <c r="P175" s="4">
        <f>SUM(Nurse[[#This Row],[LPN Hours (excl. Admin)]],Nurse[[#This Row],[LPN Admin Hours]])</f>
        <v>80.08450704225352</v>
      </c>
      <c r="Q175" s="4">
        <v>80.08450704225352</v>
      </c>
      <c r="R175" s="4">
        <v>0</v>
      </c>
      <c r="S175" s="4">
        <f>SUM(Nurse[[#This Row],[CNA Hours]],Nurse[[#This Row],[NA TR Hours]],Nurse[[#This Row],[Med Aide/Tech Hours]])</f>
        <v>151.60211267605635</v>
      </c>
      <c r="T175" s="4">
        <v>151.60211267605635</v>
      </c>
      <c r="U175" s="4">
        <v>0</v>
      </c>
      <c r="V175" s="4">
        <v>0</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34.70774647887324</v>
      </c>
      <c r="X175" s="4">
        <v>3.0035211267605635</v>
      </c>
      <c r="Y175" s="4">
        <v>0</v>
      </c>
      <c r="Z175" s="4">
        <v>0</v>
      </c>
      <c r="AA175" s="4">
        <v>4.464788732394366</v>
      </c>
      <c r="AB175" s="4">
        <v>0</v>
      </c>
      <c r="AC175" s="4">
        <v>27.239436619718308</v>
      </c>
      <c r="AD175" s="4">
        <v>0</v>
      </c>
      <c r="AE175" s="4">
        <v>0</v>
      </c>
      <c r="AF175" s="1">
        <v>425290</v>
      </c>
      <c r="AG175" s="1">
        <v>4</v>
      </c>
      <c r="AH175"/>
    </row>
    <row r="176" spans="1:34" x14ac:dyDescent="0.25">
      <c r="A176" t="s">
        <v>226</v>
      </c>
      <c r="B176" t="s">
        <v>68</v>
      </c>
      <c r="C176" t="s">
        <v>293</v>
      </c>
      <c r="D176" t="s">
        <v>270</v>
      </c>
      <c r="E176" s="4">
        <v>140.3943661971831</v>
      </c>
      <c r="F176" s="4">
        <f>Nurse[[#This Row],[Total Nurse Staff Hours]]/Nurse[[#This Row],[MDS Census]]</f>
        <v>3.5957062600321024</v>
      </c>
      <c r="G176" s="4">
        <f>Nurse[[#This Row],[Total Direct Care Staff Hours]]/Nurse[[#This Row],[MDS Census]]</f>
        <v>3.3527287319422148</v>
      </c>
      <c r="H176" s="4">
        <f>Nurse[[#This Row],[Total RN Hours (w/ Admin, DON)]]/Nurse[[#This Row],[MDS Census]]</f>
        <v>0.46400983146067409</v>
      </c>
      <c r="I176" s="4">
        <f>Nurse[[#This Row],[RN Hours (excl. Admin, DON)]]/Nurse[[#This Row],[MDS Census]]</f>
        <v>0.2633928571428571</v>
      </c>
      <c r="J176" s="4">
        <f>SUM(Nurse[[#This Row],[RN Hours (excl. Admin, DON)]],Nurse[[#This Row],[RN Admin Hours]],Nurse[[#This Row],[RN DON Hours]],Nurse[[#This Row],[LPN Hours (excl. Admin)]],Nurse[[#This Row],[LPN Admin Hours]],Nurse[[#This Row],[CNA Hours]],Nurse[[#This Row],[NA TR Hours]],Nurse[[#This Row],[Med Aide/Tech Hours]])</f>
        <v>504.81690140845069</v>
      </c>
      <c r="K176" s="4">
        <f>SUM(Nurse[[#This Row],[RN Hours (excl. Admin, DON)]],Nurse[[#This Row],[LPN Hours (excl. Admin)]],Nurse[[#This Row],[CNA Hours]],Nurse[[#This Row],[NA TR Hours]],Nurse[[#This Row],[Med Aide/Tech Hours]])</f>
        <v>470.70422535211264</v>
      </c>
      <c r="L176" s="4">
        <f>SUM(Nurse[[#This Row],[RN Hours (excl. Admin, DON)]],Nurse[[#This Row],[RN Admin Hours]],Nurse[[#This Row],[RN DON Hours]])</f>
        <v>65.144366197183089</v>
      </c>
      <c r="M176" s="4">
        <v>36.978873239436616</v>
      </c>
      <c r="N176" s="4">
        <v>23.475352112676056</v>
      </c>
      <c r="O176" s="4">
        <v>4.6901408450704229</v>
      </c>
      <c r="P176" s="4">
        <f>SUM(Nurse[[#This Row],[LPN Hours (excl. Admin)]],Nurse[[#This Row],[LPN Admin Hours]])</f>
        <v>142.98239436619718</v>
      </c>
      <c r="Q176" s="4">
        <v>137.03521126760563</v>
      </c>
      <c r="R176" s="4">
        <v>5.947183098591549</v>
      </c>
      <c r="S176" s="4">
        <f>SUM(Nurse[[#This Row],[CNA Hours]],Nurse[[#This Row],[NA TR Hours]],Nurse[[#This Row],[Med Aide/Tech Hours]])</f>
        <v>296.6901408450704</v>
      </c>
      <c r="T176" s="4">
        <v>296.6901408450704</v>
      </c>
      <c r="U176" s="4">
        <v>0</v>
      </c>
      <c r="V176" s="4">
        <v>0</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42.975352112676056</v>
      </c>
      <c r="X176" s="4">
        <v>0.16901408450704225</v>
      </c>
      <c r="Y176" s="4">
        <v>0</v>
      </c>
      <c r="Z176" s="4">
        <v>0</v>
      </c>
      <c r="AA176" s="4">
        <v>10.440140845070422</v>
      </c>
      <c r="AB176" s="4">
        <v>1.2922535211267605</v>
      </c>
      <c r="AC176" s="4">
        <v>31.073943661971832</v>
      </c>
      <c r="AD176" s="4">
        <v>0</v>
      </c>
      <c r="AE176" s="4">
        <v>0</v>
      </c>
      <c r="AF176" s="1">
        <v>425128</v>
      </c>
      <c r="AG176" s="1">
        <v>4</v>
      </c>
      <c r="AH176"/>
    </row>
    <row r="177" spans="1:34" x14ac:dyDescent="0.25">
      <c r="A177" t="s">
        <v>226</v>
      </c>
      <c r="B177" t="s">
        <v>28</v>
      </c>
      <c r="C177" t="s">
        <v>304</v>
      </c>
      <c r="D177" t="s">
        <v>248</v>
      </c>
      <c r="E177" s="4">
        <v>96.309859154929583</v>
      </c>
      <c r="F177" s="4">
        <f>Nurse[[#This Row],[Total Nurse Staff Hours]]/Nurse[[#This Row],[MDS Census]]</f>
        <v>3.5573267037145362</v>
      </c>
      <c r="G177" s="4">
        <f>Nurse[[#This Row],[Total Direct Care Staff Hours]]/Nurse[[#This Row],[MDS Census]]</f>
        <v>3.2882421760748755</v>
      </c>
      <c r="H177" s="4">
        <f>Nurse[[#This Row],[Total RN Hours (w/ Admin, DON)]]/Nurse[[#This Row],[MDS Census]]</f>
        <v>0.37613337233109101</v>
      </c>
      <c r="I177" s="4">
        <f>Nurse[[#This Row],[RN Hours (excl. Admin, DON)]]/Nurse[[#This Row],[MDS Census]]</f>
        <v>0.10704884469143024</v>
      </c>
      <c r="J177" s="4">
        <f>SUM(Nurse[[#This Row],[RN Hours (excl. Admin, DON)]],Nurse[[#This Row],[RN Admin Hours]],Nurse[[#This Row],[RN DON Hours]],Nurse[[#This Row],[LPN Hours (excl. Admin)]],Nurse[[#This Row],[LPN Admin Hours]],Nurse[[#This Row],[CNA Hours]],Nurse[[#This Row],[NA TR Hours]],Nurse[[#This Row],[Med Aide/Tech Hours]])</f>
        <v>342.6056338028169</v>
      </c>
      <c r="K177" s="4">
        <f>SUM(Nurse[[#This Row],[RN Hours (excl. Admin, DON)]],Nurse[[#This Row],[LPN Hours (excl. Admin)]],Nurse[[#This Row],[CNA Hours]],Nurse[[#This Row],[NA TR Hours]],Nurse[[#This Row],[Med Aide/Tech Hours]])</f>
        <v>316.6901408450704</v>
      </c>
      <c r="L177" s="4">
        <f>SUM(Nurse[[#This Row],[RN Hours (excl. Admin, DON)]],Nurse[[#This Row],[RN Admin Hours]],Nurse[[#This Row],[RN DON Hours]])</f>
        <v>36.225352112676063</v>
      </c>
      <c r="M177" s="4">
        <v>10.309859154929578</v>
      </c>
      <c r="N177" s="4">
        <v>20.845070422535212</v>
      </c>
      <c r="O177" s="4">
        <v>5.070422535211268</v>
      </c>
      <c r="P177" s="4">
        <f>SUM(Nurse[[#This Row],[LPN Hours (excl. Admin)]],Nurse[[#This Row],[LPN Admin Hours]])</f>
        <v>82.052816901408448</v>
      </c>
      <c r="Q177" s="4">
        <v>82.052816901408448</v>
      </c>
      <c r="R177" s="4">
        <v>0</v>
      </c>
      <c r="S177" s="4">
        <f>SUM(Nurse[[#This Row],[CNA Hours]],Nurse[[#This Row],[NA TR Hours]],Nurse[[#This Row],[Med Aide/Tech Hours]])</f>
        <v>224.32746478873239</v>
      </c>
      <c r="T177" s="4">
        <v>224.32746478873239</v>
      </c>
      <c r="U177" s="4">
        <v>0</v>
      </c>
      <c r="V177" s="4">
        <v>0</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7" s="4">
        <v>0</v>
      </c>
      <c r="Y177" s="4">
        <v>0</v>
      </c>
      <c r="Z177" s="4">
        <v>0</v>
      </c>
      <c r="AA177" s="4">
        <v>0</v>
      </c>
      <c r="AB177" s="4">
        <v>0</v>
      </c>
      <c r="AC177" s="4">
        <v>0</v>
      </c>
      <c r="AD177" s="4">
        <v>0</v>
      </c>
      <c r="AE177" s="4">
        <v>0</v>
      </c>
      <c r="AF177" s="1">
        <v>425068</v>
      </c>
      <c r="AG177" s="1">
        <v>4</v>
      </c>
      <c r="AH177"/>
    </row>
    <row r="178" spans="1:34" x14ac:dyDescent="0.25">
      <c r="A178" t="s">
        <v>226</v>
      </c>
      <c r="B178" t="s">
        <v>9</v>
      </c>
      <c r="C178" t="s">
        <v>295</v>
      </c>
      <c r="D178" t="s">
        <v>253</v>
      </c>
      <c r="E178" s="4">
        <v>100.77464788732394</v>
      </c>
      <c r="F178" s="4">
        <f>Nurse[[#This Row],[Total Nurse Staff Hours]]/Nurse[[#This Row],[MDS Census]]</f>
        <v>4.1068721174004192</v>
      </c>
      <c r="G178" s="4">
        <f>Nurse[[#This Row],[Total Direct Care Staff Hours]]/Nurse[[#This Row],[MDS Census]]</f>
        <v>3.8804570230607971</v>
      </c>
      <c r="H178" s="4">
        <f>Nurse[[#This Row],[Total RN Hours (w/ Admin, DON)]]/Nurse[[#This Row],[MDS Census]]</f>
        <v>0.71652690426275334</v>
      </c>
      <c r="I178" s="4">
        <f>Nurse[[#This Row],[RN Hours (excl. Admin, DON)]]/Nurse[[#This Row],[MDS Census]]</f>
        <v>0.49011180992313069</v>
      </c>
      <c r="J178" s="4">
        <f>SUM(Nurse[[#This Row],[RN Hours (excl. Admin, DON)]],Nurse[[#This Row],[RN Admin Hours]],Nurse[[#This Row],[RN DON Hours]],Nurse[[#This Row],[LPN Hours (excl. Admin)]],Nurse[[#This Row],[LPN Admin Hours]],Nurse[[#This Row],[CNA Hours]],Nurse[[#This Row],[NA TR Hours]],Nurse[[#This Row],[Med Aide/Tech Hours]])</f>
        <v>413.86859154929579</v>
      </c>
      <c r="K178" s="4">
        <f>SUM(Nurse[[#This Row],[RN Hours (excl. Admin, DON)]],Nurse[[#This Row],[LPN Hours (excl. Admin)]],Nurse[[#This Row],[CNA Hours]],Nurse[[#This Row],[NA TR Hours]],Nurse[[#This Row],[Med Aide/Tech Hours]])</f>
        <v>391.0516901408451</v>
      </c>
      <c r="L178" s="4">
        <f>SUM(Nurse[[#This Row],[RN Hours (excl. Admin, DON)]],Nurse[[#This Row],[RN Admin Hours]],Nurse[[#This Row],[RN DON Hours]])</f>
        <v>72.207746478873233</v>
      </c>
      <c r="M178" s="4">
        <v>49.390845070422536</v>
      </c>
      <c r="N178" s="4">
        <v>18.028169014084508</v>
      </c>
      <c r="O178" s="4">
        <v>4.788732394366197</v>
      </c>
      <c r="P178" s="4">
        <f>SUM(Nurse[[#This Row],[LPN Hours (excl. Admin)]],Nurse[[#This Row],[LPN Admin Hours]])</f>
        <v>89.710140845070427</v>
      </c>
      <c r="Q178" s="4">
        <v>89.710140845070427</v>
      </c>
      <c r="R178" s="4">
        <v>0</v>
      </c>
      <c r="S178" s="4">
        <f>SUM(Nurse[[#This Row],[CNA Hours]],Nurse[[#This Row],[NA TR Hours]],Nurse[[#This Row],[Med Aide/Tech Hours]])</f>
        <v>251.95070422535213</v>
      </c>
      <c r="T178" s="4">
        <v>251.95070422535213</v>
      </c>
      <c r="U178" s="4">
        <v>0</v>
      </c>
      <c r="V178" s="4">
        <v>0</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21.509436619718311</v>
      </c>
      <c r="X178" s="4">
        <v>0</v>
      </c>
      <c r="Y178" s="4">
        <v>0</v>
      </c>
      <c r="Z178" s="4">
        <v>0</v>
      </c>
      <c r="AA178" s="4">
        <v>7.5446478873239444</v>
      </c>
      <c r="AB178" s="4">
        <v>0</v>
      </c>
      <c r="AC178" s="4">
        <v>13.964788732394366</v>
      </c>
      <c r="AD178" s="4">
        <v>0</v>
      </c>
      <c r="AE178" s="4">
        <v>0</v>
      </c>
      <c r="AF178" s="1">
        <v>425017</v>
      </c>
      <c r="AG178" s="1">
        <v>4</v>
      </c>
      <c r="AH178"/>
    </row>
    <row r="179" spans="1:34" x14ac:dyDescent="0.25">
      <c r="A179" t="s">
        <v>226</v>
      </c>
      <c r="B179" t="s">
        <v>33</v>
      </c>
      <c r="C179" t="s">
        <v>311</v>
      </c>
      <c r="D179" t="s">
        <v>261</v>
      </c>
      <c r="E179" s="4">
        <v>93.577464788732399</v>
      </c>
      <c r="F179" s="4">
        <f>Nurse[[#This Row],[Total Nurse Staff Hours]]/Nurse[[#This Row],[MDS Census]]</f>
        <v>4.1935580975316071</v>
      </c>
      <c r="G179" s="4">
        <f>Nurse[[#This Row],[Total Direct Care Staff Hours]]/Nurse[[#This Row],[MDS Census]]</f>
        <v>3.8957706201083679</v>
      </c>
      <c r="H179" s="4">
        <f>Nurse[[#This Row],[Total RN Hours (w/ Admin, DON)]]/Nurse[[#This Row],[MDS Census]]</f>
        <v>0.69916465984346765</v>
      </c>
      <c r="I179" s="4">
        <f>Nurse[[#This Row],[RN Hours (excl. Admin, DON)]]/Nurse[[#This Row],[MDS Census]]</f>
        <v>0.40137718242022874</v>
      </c>
      <c r="J179" s="4">
        <f>SUM(Nurse[[#This Row],[RN Hours (excl. Admin, DON)]],Nurse[[#This Row],[RN Admin Hours]],Nurse[[#This Row],[RN DON Hours]],Nurse[[#This Row],[LPN Hours (excl. Admin)]],Nurse[[#This Row],[LPN Admin Hours]],Nurse[[#This Row],[CNA Hours]],Nurse[[#This Row],[NA TR Hours]],Nurse[[#This Row],[Med Aide/Tech Hours]])</f>
        <v>392.42253521126759</v>
      </c>
      <c r="K179" s="4">
        <f>SUM(Nurse[[#This Row],[RN Hours (excl. Admin, DON)]],Nurse[[#This Row],[LPN Hours (excl. Admin)]],Nurse[[#This Row],[CNA Hours]],Nurse[[#This Row],[NA TR Hours]],Nurse[[#This Row],[Med Aide/Tech Hours]])</f>
        <v>364.55633802816897</v>
      </c>
      <c r="L179" s="4">
        <f>SUM(Nurse[[#This Row],[RN Hours (excl. Admin, DON)]],Nurse[[#This Row],[RN Admin Hours]],Nurse[[#This Row],[RN DON Hours]])</f>
        <v>65.426056338028161</v>
      </c>
      <c r="M179" s="4">
        <v>37.559859154929576</v>
      </c>
      <c r="N179" s="4">
        <v>23.133802816901408</v>
      </c>
      <c r="O179" s="4">
        <v>4.732394366197183</v>
      </c>
      <c r="P179" s="4">
        <f>SUM(Nurse[[#This Row],[LPN Hours (excl. Admin)]],Nurse[[#This Row],[LPN Admin Hours]])</f>
        <v>106.70422535211267</v>
      </c>
      <c r="Q179" s="4">
        <v>106.70422535211267</v>
      </c>
      <c r="R179" s="4">
        <v>0</v>
      </c>
      <c r="S179" s="4">
        <f>SUM(Nurse[[#This Row],[CNA Hours]],Nurse[[#This Row],[NA TR Hours]],Nurse[[#This Row],[Med Aide/Tech Hours]])</f>
        <v>220.29225352112675</v>
      </c>
      <c r="T179" s="4">
        <v>220.29225352112675</v>
      </c>
      <c r="U179" s="4">
        <v>0</v>
      </c>
      <c r="V179" s="4">
        <v>0</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8.8661971830985919</v>
      </c>
      <c r="X179" s="4">
        <v>0</v>
      </c>
      <c r="Y179" s="4">
        <v>0</v>
      </c>
      <c r="Z179" s="4">
        <v>0</v>
      </c>
      <c r="AA179" s="4">
        <v>0.71478873239436624</v>
      </c>
      <c r="AB179" s="4">
        <v>0</v>
      </c>
      <c r="AC179" s="4">
        <v>8.1514084507042259</v>
      </c>
      <c r="AD179" s="4">
        <v>0</v>
      </c>
      <c r="AE179" s="4">
        <v>0</v>
      </c>
      <c r="AF179" s="1">
        <v>425077</v>
      </c>
      <c r="AG179" s="1">
        <v>4</v>
      </c>
      <c r="AH179"/>
    </row>
    <row r="180" spans="1:34" x14ac:dyDescent="0.25">
      <c r="A180" t="s">
        <v>226</v>
      </c>
      <c r="B180" t="s">
        <v>41</v>
      </c>
      <c r="C180" t="s">
        <v>331</v>
      </c>
      <c r="D180" t="s">
        <v>251</v>
      </c>
      <c r="E180" s="4">
        <v>125.21126760563381</v>
      </c>
      <c r="F180" s="4">
        <f>Nurse[[#This Row],[Total Nurse Staff Hours]]/Nurse[[#This Row],[MDS Census]]</f>
        <v>3.8477671541057372</v>
      </c>
      <c r="G180" s="4">
        <f>Nurse[[#This Row],[Total Direct Care Staff Hours]]/Nurse[[#This Row],[MDS Census]]</f>
        <v>3.6497356580427449</v>
      </c>
      <c r="H180" s="4">
        <f>Nurse[[#This Row],[Total RN Hours (w/ Admin, DON)]]/Nurse[[#This Row],[MDS Census]]</f>
        <v>0.4355174353205849</v>
      </c>
      <c r="I180" s="4">
        <f>Nurse[[#This Row],[RN Hours (excl. Admin, DON)]]/Nurse[[#This Row],[MDS Census]]</f>
        <v>0.27736220472440942</v>
      </c>
      <c r="J180" s="4">
        <f>SUM(Nurse[[#This Row],[RN Hours (excl. Admin, DON)]],Nurse[[#This Row],[RN Admin Hours]],Nurse[[#This Row],[RN DON Hours]],Nurse[[#This Row],[LPN Hours (excl. Admin)]],Nurse[[#This Row],[LPN Admin Hours]],Nurse[[#This Row],[CNA Hours]],Nurse[[#This Row],[NA TR Hours]],Nurse[[#This Row],[Med Aide/Tech Hours]])</f>
        <v>481.78380281690147</v>
      </c>
      <c r="K180" s="4">
        <f>SUM(Nurse[[#This Row],[RN Hours (excl. Admin, DON)]],Nurse[[#This Row],[LPN Hours (excl. Admin)]],Nurse[[#This Row],[CNA Hours]],Nurse[[#This Row],[NA TR Hours]],Nurse[[#This Row],[Med Aide/Tech Hours]])</f>
        <v>456.98802816901411</v>
      </c>
      <c r="L180" s="4">
        <f>SUM(Nurse[[#This Row],[RN Hours (excl. Admin, DON)]],Nurse[[#This Row],[RN Admin Hours]],Nurse[[#This Row],[RN DON Hours]])</f>
        <v>54.531690140845072</v>
      </c>
      <c r="M180" s="4">
        <v>34.728873239436616</v>
      </c>
      <c r="N180" s="4">
        <v>15.070422535211268</v>
      </c>
      <c r="O180" s="4">
        <v>4.732394366197183</v>
      </c>
      <c r="P180" s="4">
        <f>SUM(Nurse[[#This Row],[LPN Hours (excl. Admin)]],Nurse[[#This Row],[LPN Admin Hours]])</f>
        <v>154.04436619718314</v>
      </c>
      <c r="Q180" s="4">
        <v>149.05140845070426</v>
      </c>
      <c r="R180" s="4">
        <v>4.992957746478873</v>
      </c>
      <c r="S180" s="4">
        <f>SUM(Nurse[[#This Row],[CNA Hours]],Nurse[[#This Row],[NA TR Hours]],Nurse[[#This Row],[Med Aide/Tech Hours]])</f>
        <v>273.20774647887322</v>
      </c>
      <c r="T180" s="4">
        <v>273.20774647887322</v>
      </c>
      <c r="U180" s="4">
        <v>0</v>
      </c>
      <c r="V180" s="4">
        <v>0</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5.7556338028169014</v>
      </c>
      <c r="X180" s="4">
        <v>0</v>
      </c>
      <c r="Y180" s="4">
        <v>0</v>
      </c>
      <c r="Z180" s="4">
        <v>0</v>
      </c>
      <c r="AA180" s="4">
        <v>5.7556338028169014</v>
      </c>
      <c r="AB180" s="4">
        <v>0</v>
      </c>
      <c r="AC180" s="4">
        <v>0</v>
      </c>
      <c r="AD180" s="4">
        <v>0</v>
      </c>
      <c r="AE180" s="4">
        <v>0</v>
      </c>
      <c r="AF180" s="1">
        <v>425088</v>
      </c>
      <c r="AG180" s="1">
        <v>4</v>
      </c>
      <c r="AH180"/>
    </row>
    <row r="181" spans="1:34" x14ac:dyDescent="0.25">
      <c r="A181" t="s">
        <v>226</v>
      </c>
      <c r="B181" t="s">
        <v>11</v>
      </c>
      <c r="C181" t="s">
        <v>322</v>
      </c>
      <c r="D181" t="s">
        <v>260</v>
      </c>
      <c r="E181" s="4">
        <v>48.140845070422536</v>
      </c>
      <c r="F181" s="4">
        <f>Nurse[[#This Row],[Total Nurse Staff Hours]]/Nurse[[#This Row],[MDS Census]]</f>
        <v>4.3017320070216511</v>
      </c>
      <c r="G181" s="4">
        <f>Nurse[[#This Row],[Total Direct Care Staff Hours]]/Nurse[[#This Row],[MDS Census]]</f>
        <v>4.0451492100643662</v>
      </c>
      <c r="H181" s="4">
        <f>Nurse[[#This Row],[Total RN Hours (w/ Admin, DON)]]/Nurse[[#This Row],[MDS Census]]</f>
        <v>0.64760093622001169</v>
      </c>
      <c r="I181" s="4">
        <f>Nurse[[#This Row],[RN Hours (excl. Admin, DON)]]/Nurse[[#This Row],[MDS Census]]</f>
        <v>0.39101813926272677</v>
      </c>
      <c r="J181" s="4">
        <f>SUM(Nurse[[#This Row],[RN Hours (excl. Admin, DON)]],Nurse[[#This Row],[RN Admin Hours]],Nurse[[#This Row],[RN DON Hours]],Nurse[[#This Row],[LPN Hours (excl. Admin)]],Nurse[[#This Row],[LPN Admin Hours]],Nurse[[#This Row],[CNA Hours]],Nurse[[#This Row],[NA TR Hours]],Nurse[[#This Row],[Med Aide/Tech Hours]])</f>
        <v>207.08901408450708</v>
      </c>
      <c r="K181" s="4">
        <f>SUM(Nurse[[#This Row],[RN Hours (excl. Admin, DON)]],Nurse[[#This Row],[LPN Hours (excl. Admin)]],Nurse[[#This Row],[CNA Hours]],Nurse[[#This Row],[NA TR Hours]],Nurse[[#This Row],[Med Aide/Tech Hours]])</f>
        <v>194.73690140845076</v>
      </c>
      <c r="L181" s="4">
        <f>SUM(Nurse[[#This Row],[RN Hours (excl. Admin, DON)]],Nurse[[#This Row],[RN Admin Hours]],Nurse[[#This Row],[RN DON Hours]])</f>
        <v>31.176056338028168</v>
      </c>
      <c r="M181" s="4">
        <v>18.823943661971832</v>
      </c>
      <c r="N181" s="4">
        <v>7.112676056338028</v>
      </c>
      <c r="O181" s="4">
        <v>5.23943661971831</v>
      </c>
      <c r="P181" s="4">
        <f>SUM(Nurse[[#This Row],[LPN Hours (excl. Admin)]],Nurse[[#This Row],[LPN Admin Hours]])</f>
        <v>56.419577464788738</v>
      </c>
      <c r="Q181" s="4">
        <v>56.419577464788738</v>
      </c>
      <c r="R181" s="4">
        <v>0</v>
      </c>
      <c r="S181" s="4">
        <f>SUM(Nurse[[#This Row],[CNA Hours]],Nurse[[#This Row],[NA TR Hours]],Nurse[[#This Row],[Med Aide/Tech Hours]])</f>
        <v>119.49338028169018</v>
      </c>
      <c r="T181" s="4">
        <v>119.49338028169018</v>
      </c>
      <c r="U181" s="4">
        <v>0</v>
      </c>
      <c r="V181" s="4">
        <v>0</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27.883661971830985</v>
      </c>
      <c r="X181" s="4">
        <v>0</v>
      </c>
      <c r="Y181" s="4">
        <v>0</v>
      </c>
      <c r="Z181" s="4">
        <v>0</v>
      </c>
      <c r="AA181" s="4">
        <v>5.3421126760563382</v>
      </c>
      <c r="AB181" s="4">
        <v>0</v>
      </c>
      <c r="AC181" s="4">
        <v>22.541549295774647</v>
      </c>
      <c r="AD181" s="4">
        <v>0</v>
      </c>
      <c r="AE181" s="4">
        <v>0</v>
      </c>
      <c r="AF181" s="1">
        <v>425024</v>
      </c>
      <c r="AG181" s="1">
        <v>4</v>
      </c>
      <c r="AH181"/>
    </row>
    <row r="182" spans="1:34" x14ac:dyDescent="0.25">
      <c r="A182" t="s">
        <v>226</v>
      </c>
      <c r="B182" t="s">
        <v>42</v>
      </c>
      <c r="C182" t="s">
        <v>284</v>
      </c>
      <c r="D182" t="s">
        <v>251</v>
      </c>
      <c r="E182" s="4">
        <v>75.380281690140848</v>
      </c>
      <c r="F182" s="4">
        <f>Nurse[[#This Row],[Total Nurse Staff Hours]]/Nurse[[#This Row],[MDS Census]]</f>
        <v>3.7523822869955157</v>
      </c>
      <c r="G182" s="4">
        <f>Nurse[[#This Row],[Total Direct Care Staff Hours]]/Nurse[[#This Row],[MDS Census]]</f>
        <v>3.4257754110612857</v>
      </c>
      <c r="H182" s="4">
        <f>Nurse[[#This Row],[Total RN Hours (w/ Admin, DON)]]/Nurse[[#This Row],[MDS Census]]</f>
        <v>0.49430119581464876</v>
      </c>
      <c r="I182" s="4">
        <f>Nurse[[#This Row],[RN Hours (excl. Admin, DON)]]/Nurse[[#This Row],[MDS Census]]</f>
        <v>0.16769431988041855</v>
      </c>
      <c r="J182" s="4">
        <f>SUM(Nurse[[#This Row],[RN Hours (excl. Admin, DON)]],Nurse[[#This Row],[RN Admin Hours]],Nurse[[#This Row],[RN DON Hours]],Nurse[[#This Row],[LPN Hours (excl. Admin)]],Nurse[[#This Row],[LPN Admin Hours]],Nurse[[#This Row],[CNA Hours]],Nurse[[#This Row],[NA TR Hours]],Nurse[[#This Row],[Med Aide/Tech Hours]])</f>
        <v>282.8556338028169</v>
      </c>
      <c r="K182" s="4">
        <f>SUM(Nurse[[#This Row],[RN Hours (excl. Admin, DON)]],Nurse[[#This Row],[LPN Hours (excl. Admin)]],Nurse[[#This Row],[CNA Hours]],Nurse[[#This Row],[NA TR Hours]],Nurse[[#This Row],[Med Aide/Tech Hours]])</f>
        <v>258.23591549295776</v>
      </c>
      <c r="L182" s="4">
        <f>SUM(Nurse[[#This Row],[RN Hours (excl. Admin, DON)]],Nurse[[#This Row],[RN Admin Hours]],Nurse[[#This Row],[RN DON Hours]])</f>
        <v>37.260563380281695</v>
      </c>
      <c r="M182" s="4">
        <v>12.640845070422536</v>
      </c>
      <c r="N182" s="4">
        <v>19.098591549295776</v>
      </c>
      <c r="O182" s="4">
        <v>5.52112676056338</v>
      </c>
      <c r="P182" s="4">
        <f>SUM(Nurse[[#This Row],[LPN Hours (excl. Admin)]],Nurse[[#This Row],[LPN Admin Hours]])</f>
        <v>86.242957746478879</v>
      </c>
      <c r="Q182" s="4">
        <v>86.242957746478879</v>
      </c>
      <c r="R182" s="4">
        <v>0</v>
      </c>
      <c r="S182" s="4">
        <f>SUM(Nurse[[#This Row],[CNA Hours]],Nurse[[#This Row],[NA TR Hours]],Nurse[[#This Row],[Med Aide/Tech Hours]])</f>
        <v>159.35211267605635</v>
      </c>
      <c r="T182" s="4">
        <v>159.35211267605635</v>
      </c>
      <c r="U182" s="4">
        <v>0</v>
      </c>
      <c r="V182" s="4">
        <v>0</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41.116197183098592</v>
      </c>
      <c r="X182" s="4">
        <v>0</v>
      </c>
      <c r="Y182" s="4">
        <v>0</v>
      </c>
      <c r="Z182" s="4">
        <v>0</v>
      </c>
      <c r="AA182" s="4">
        <v>6.320422535211268</v>
      </c>
      <c r="AB182" s="4">
        <v>0</v>
      </c>
      <c r="AC182" s="4">
        <v>34.79577464788732</v>
      </c>
      <c r="AD182" s="4">
        <v>0</v>
      </c>
      <c r="AE182" s="4">
        <v>0</v>
      </c>
      <c r="AF182" s="1">
        <v>425089</v>
      </c>
      <c r="AG182" s="1">
        <v>4</v>
      </c>
      <c r="AH182"/>
    </row>
    <row r="183" spans="1:34" x14ac:dyDescent="0.25">
      <c r="A183" t="s">
        <v>226</v>
      </c>
      <c r="B183" t="s">
        <v>157</v>
      </c>
      <c r="C183" t="s">
        <v>304</v>
      </c>
      <c r="D183" t="s">
        <v>248</v>
      </c>
      <c r="E183" s="4">
        <v>15.880434782608695</v>
      </c>
      <c r="F183" s="4">
        <f>Nurse[[#This Row],[Total Nurse Staff Hours]]/Nurse[[#This Row],[MDS Census]]</f>
        <v>5.6683025325119765</v>
      </c>
      <c r="G183" s="4">
        <f>Nurse[[#This Row],[Total Direct Care Staff Hours]]/Nurse[[#This Row],[MDS Census]]</f>
        <v>5.3755578370978769</v>
      </c>
      <c r="H183" s="4">
        <f>Nurse[[#This Row],[Total RN Hours (w/ Admin, DON)]]/Nurse[[#This Row],[MDS Census]]</f>
        <v>1.0587748117727585</v>
      </c>
      <c r="I183" s="4">
        <f>Nurse[[#This Row],[RN Hours (excl. Admin, DON)]]/Nurse[[#This Row],[MDS Census]]</f>
        <v>0.76603011635865859</v>
      </c>
      <c r="J183" s="4">
        <f>SUM(Nurse[[#This Row],[RN Hours (excl. Admin, DON)]],Nurse[[#This Row],[RN Admin Hours]],Nurse[[#This Row],[RN DON Hours]],Nurse[[#This Row],[LPN Hours (excl. Admin)]],Nurse[[#This Row],[LPN Admin Hours]],Nurse[[#This Row],[CNA Hours]],Nurse[[#This Row],[NA TR Hours]],Nurse[[#This Row],[Med Aide/Tech Hours]])</f>
        <v>90.015108695652145</v>
      </c>
      <c r="K183" s="4">
        <f>SUM(Nurse[[#This Row],[RN Hours (excl. Admin, DON)]],Nurse[[#This Row],[LPN Hours (excl. Admin)]],Nurse[[#This Row],[CNA Hours]],Nurse[[#This Row],[NA TR Hours]],Nurse[[#This Row],[Med Aide/Tech Hours]])</f>
        <v>85.366195652173886</v>
      </c>
      <c r="L183" s="4">
        <f>SUM(Nurse[[#This Row],[RN Hours (excl. Admin, DON)]],Nurse[[#This Row],[RN Admin Hours]],Nurse[[#This Row],[RN DON Hours]])</f>
        <v>16.813804347826089</v>
      </c>
      <c r="M183" s="4">
        <v>12.164891304347828</v>
      </c>
      <c r="N183" s="4">
        <v>1.6278260869565206</v>
      </c>
      <c r="O183" s="4">
        <v>3.0210869565217391</v>
      </c>
      <c r="P183" s="4">
        <f>SUM(Nurse[[#This Row],[LPN Hours (excl. Admin)]],Nurse[[#This Row],[LPN Admin Hours]])</f>
        <v>25.400869565217391</v>
      </c>
      <c r="Q183" s="4">
        <v>25.400869565217391</v>
      </c>
      <c r="R183" s="4">
        <v>0</v>
      </c>
      <c r="S183" s="4">
        <f>SUM(Nurse[[#This Row],[CNA Hours]],Nurse[[#This Row],[NA TR Hours]],Nurse[[#This Row],[Med Aide/Tech Hours]])</f>
        <v>47.800434782608669</v>
      </c>
      <c r="T183" s="4">
        <v>47.800434782608669</v>
      </c>
      <c r="U183" s="4">
        <v>0</v>
      </c>
      <c r="V183" s="4">
        <v>0</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10.855000000000002</v>
      </c>
      <c r="X183" s="4">
        <v>2.1704347826086949</v>
      </c>
      <c r="Y183" s="4">
        <v>0</v>
      </c>
      <c r="Z183" s="4">
        <v>0</v>
      </c>
      <c r="AA183" s="4">
        <v>1.3339130434782607</v>
      </c>
      <c r="AB183" s="4">
        <v>0</v>
      </c>
      <c r="AC183" s="4">
        <v>7.3506521739130468</v>
      </c>
      <c r="AD183" s="4">
        <v>0</v>
      </c>
      <c r="AE183" s="4">
        <v>0</v>
      </c>
      <c r="AF183" s="1">
        <v>425385</v>
      </c>
      <c r="AG183" s="1">
        <v>4</v>
      </c>
      <c r="AH183"/>
    </row>
    <row r="184" spans="1:34" x14ac:dyDescent="0.25">
      <c r="A184" t="s">
        <v>226</v>
      </c>
      <c r="B184" t="s">
        <v>110</v>
      </c>
      <c r="C184" t="s">
        <v>299</v>
      </c>
      <c r="D184" t="s">
        <v>281</v>
      </c>
      <c r="E184" s="4">
        <v>32.771739130434781</v>
      </c>
      <c r="F184" s="4">
        <f>Nurse[[#This Row],[Total Nurse Staff Hours]]/Nurse[[#This Row],[MDS Census]]</f>
        <v>3.7310547263681588</v>
      </c>
      <c r="G184" s="4">
        <f>Nurse[[#This Row],[Total Direct Care Staff Hours]]/Nurse[[#This Row],[MDS Census]]</f>
        <v>3.5559303482587064</v>
      </c>
      <c r="H184" s="4">
        <f>Nurse[[#This Row],[Total RN Hours (w/ Admin, DON)]]/Nurse[[#This Row],[MDS Census]]</f>
        <v>0.61898839137645101</v>
      </c>
      <c r="I184" s="4">
        <f>Nurse[[#This Row],[RN Hours (excl. Admin, DON)]]/Nurse[[#This Row],[MDS Census]]</f>
        <v>0.44386401326699831</v>
      </c>
      <c r="J184" s="4">
        <f>SUM(Nurse[[#This Row],[RN Hours (excl. Admin, DON)]],Nurse[[#This Row],[RN Admin Hours]],Nurse[[#This Row],[RN DON Hours]],Nurse[[#This Row],[LPN Hours (excl. Admin)]],Nurse[[#This Row],[LPN Admin Hours]],Nurse[[#This Row],[CNA Hours]],Nurse[[#This Row],[NA TR Hours]],Nurse[[#This Row],[Med Aide/Tech Hours]])</f>
        <v>122.27315217391303</v>
      </c>
      <c r="K184" s="4">
        <f>SUM(Nurse[[#This Row],[RN Hours (excl. Admin, DON)]],Nurse[[#This Row],[LPN Hours (excl. Admin)]],Nurse[[#This Row],[CNA Hours]],Nurse[[#This Row],[NA TR Hours]],Nurse[[#This Row],[Med Aide/Tech Hours]])</f>
        <v>116.53402173913042</v>
      </c>
      <c r="L184" s="4">
        <f>SUM(Nurse[[#This Row],[RN Hours (excl. Admin, DON)]],Nurse[[#This Row],[RN Admin Hours]],Nurse[[#This Row],[RN DON Hours]])</f>
        <v>20.28532608695652</v>
      </c>
      <c r="M184" s="4">
        <v>14.546195652173912</v>
      </c>
      <c r="N184" s="4">
        <v>0</v>
      </c>
      <c r="O184" s="4">
        <v>5.7391304347826084</v>
      </c>
      <c r="P184" s="4">
        <f>SUM(Nurse[[#This Row],[LPN Hours (excl. Admin)]],Nurse[[#This Row],[LPN Admin Hours]])</f>
        <v>30.948369565217391</v>
      </c>
      <c r="Q184" s="4">
        <v>30.948369565217391</v>
      </c>
      <c r="R184" s="4">
        <v>0</v>
      </c>
      <c r="S184" s="4">
        <f>SUM(Nurse[[#This Row],[CNA Hours]],Nurse[[#This Row],[NA TR Hours]],Nurse[[#This Row],[Med Aide/Tech Hours]])</f>
        <v>71.039456521739126</v>
      </c>
      <c r="T184" s="4">
        <v>71.039456521739126</v>
      </c>
      <c r="U184" s="4">
        <v>0</v>
      </c>
      <c r="V184" s="4">
        <v>0</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17.663043478260867</v>
      </c>
      <c r="X184" s="4">
        <v>3.2826086956521738</v>
      </c>
      <c r="Y184" s="4">
        <v>0</v>
      </c>
      <c r="Z184" s="4">
        <v>0</v>
      </c>
      <c r="AA184" s="4">
        <v>6.1086956521739131</v>
      </c>
      <c r="AB184" s="4">
        <v>0</v>
      </c>
      <c r="AC184" s="4">
        <v>8.2717391304347831</v>
      </c>
      <c r="AD184" s="4">
        <v>0</v>
      </c>
      <c r="AE184" s="4">
        <v>0</v>
      </c>
      <c r="AF184" s="1">
        <v>425297</v>
      </c>
      <c r="AG184" s="1">
        <v>4</v>
      </c>
      <c r="AH184"/>
    </row>
    <row r="185" spans="1:34" x14ac:dyDescent="0.25">
      <c r="A185" t="s">
        <v>226</v>
      </c>
      <c r="B185" t="s">
        <v>151</v>
      </c>
      <c r="C185" t="s">
        <v>331</v>
      </c>
      <c r="D185" t="s">
        <v>251</v>
      </c>
      <c r="E185" s="4">
        <v>9.3152173913043477</v>
      </c>
      <c r="F185" s="4">
        <f>Nurse[[#This Row],[Total Nurse Staff Hours]]/Nurse[[#This Row],[MDS Census]]</f>
        <v>4.6380980163360572</v>
      </c>
      <c r="G185" s="4">
        <f>Nurse[[#This Row],[Total Direct Care Staff Hours]]/Nurse[[#This Row],[MDS Census]]</f>
        <v>4.4417152858809814</v>
      </c>
      <c r="H185" s="4">
        <f>Nurse[[#This Row],[Total RN Hours (w/ Admin, DON)]]/Nurse[[#This Row],[MDS Census]]</f>
        <v>0.94245040840140037</v>
      </c>
      <c r="I185" s="4">
        <f>Nurse[[#This Row],[RN Hours (excl. Admin, DON)]]/Nurse[[#This Row],[MDS Census]]</f>
        <v>0.74606767794632456</v>
      </c>
      <c r="J185" s="4">
        <f>SUM(Nurse[[#This Row],[RN Hours (excl. Admin, DON)]],Nurse[[#This Row],[RN Admin Hours]],Nurse[[#This Row],[RN DON Hours]],Nurse[[#This Row],[LPN Hours (excl. Admin)]],Nurse[[#This Row],[LPN Admin Hours]],Nurse[[#This Row],[CNA Hours]],Nurse[[#This Row],[NA TR Hours]],Nurse[[#This Row],[Med Aide/Tech Hours]])</f>
        <v>43.204891304347839</v>
      </c>
      <c r="K185" s="4">
        <f>SUM(Nurse[[#This Row],[RN Hours (excl. Admin, DON)]],Nurse[[#This Row],[LPN Hours (excl. Admin)]],Nurse[[#This Row],[CNA Hours]],Nurse[[#This Row],[NA TR Hours]],Nurse[[#This Row],[Med Aide/Tech Hours]])</f>
        <v>41.37554347826088</v>
      </c>
      <c r="L185" s="4">
        <f>SUM(Nurse[[#This Row],[RN Hours (excl. Admin, DON)]],Nurse[[#This Row],[RN Admin Hours]],Nurse[[#This Row],[RN DON Hours]])</f>
        <v>8.7791304347826102</v>
      </c>
      <c r="M185" s="4">
        <v>6.9497826086956538</v>
      </c>
      <c r="N185" s="4">
        <v>0.46999999999999986</v>
      </c>
      <c r="O185" s="4">
        <v>1.3593478260869569</v>
      </c>
      <c r="P185" s="4">
        <f>SUM(Nurse[[#This Row],[LPN Hours (excl. Admin)]],Nurse[[#This Row],[LPN Admin Hours]])</f>
        <v>10.701739130434783</v>
      </c>
      <c r="Q185" s="4">
        <v>10.701739130434783</v>
      </c>
      <c r="R185" s="4">
        <v>0</v>
      </c>
      <c r="S185" s="4">
        <f>SUM(Nurse[[#This Row],[CNA Hours]],Nurse[[#This Row],[NA TR Hours]],Nurse[[#This Row],[Med Aide/Tech Hours]])</f>
        <v>23.724021739130443</v>
      </c>
      <c r="T185" s="4">
        <v>23.724021739130443</v>
      </c>
      <c r="U185" s="4">
        <v>0</v>
      </c>
      <c r="V185" s="4">
        <v>0</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5" s="4">
        <v>0</v>
      </c>
      <c r="Y185" s="4">
        <v>0</v>
      </c>
      <c r="Z185" s="4">
        <v>0</v>
      </c>
      <c r="AA185" s="4">
        <v>0</v>
      </c>
      <c r="AB185" s="4">
        <v>0</v>
      </c>
      <c r="AC185" s="4">
        <v>0</v>
      </c>
      <c r="AD185" s="4">
        <v>0</v>
      </c>
      <c r="AE185" s="4">
        <v>0</v>
      </c>
      <c r="AF185" s="1">
        <v>425375</v>
      </c>
      <c r="AG185" s="1">
        <v>4</v>
      </c>
      <c r="AH185"/>
    </row>
    <row r="186" spans="1:34" x14ac:dyDescent="0.25">
      <c r="A186" t="s">
        <v>226</v>
      </c>
      <c r="B186" t="s">
        <v>59</v>
      </c>
      <c r="C186" t="s">
        <v>340</v>
      </c>
      <c r="D186" t="s">
        <v>275</v>
      </c>
      <c r="E186" s="4">
        <v>20.228260869565219</v>
      </c>
      <c r="F186" s="4">
        <f>Nurse[[#This Row],[Total Nurse Staff Hours]]/Nurse[[#This Row],[MDS Census]]</f>
        <v>7.0517624932831806</v>
      </c>
      <c r="G186" s="4">
        <f>Nurse[[#This Row],[Total Direct Care Staff Hours]]/Nurse[[#This Row],[MDS Census]]</f>
        <v>6.5351047823750665</v>
      </c>
      <c r="H186" s="4">
        <f>Nurse[[#This Row],[Total RN Hours (w/ Admin, DON)]]/Nurse[[#This Row],[MDS Census]]</f>
        <v>1.4130843632455667</v>
      </c>
      <c r="I186" s="4">
        <f>Nurse[[#This Row],[RN Hours (excl. Admin, DON)]]/Nurse[[#This Row],[MDS Census]]</f>
        <v>0.89642665233745289</v>
      </c>
      <c r="J186" s="4">
        <f>SUM(Nurse[[#This Row],[RN Hours (excl. Admin, DON)]],Nurse[[#This Row],[RN Admin Hours]],Nurse[[#This Row],[RN DON Hours]],Nurse[[#This Row],[LPN Hours (excl. Admin)]],Nurse[[#This Row],[LPN Admin Hours]],Nurse[[#This Row],[CNA Hours]],Nurse[[#This Row],[NA TR Hours]],Nurse[[#This Row],[Med Aide/Tech Hours]])</f>
        <v>142.64489130434782</v>
      </c>
      <c r="K186" s="4">
        <f>SUM(Nurse[[#This Row],[RN Hours (excl. Admin, DON)]],Nurse[[#This Row],[LPN Hours (excl. Admin)]],Nurse[[#This Row],[CNA Hours]],Nurse[[#This Row],[NA TR Hours]],Nurse[[#This Row],[Med Aide/Tech Hours]])</f>
        <v>132.19380434782607</v>
      </c>
      <c r="L186" s="4">
        <f>SUM(Nurse[[#This Row],[RN Hours (excl. Admin, DON)]],Nurse[[#This Row],[RN Admin Hours]],Nurse[[#This Row],[RN DON Hours]])</f>
        <v>28.584239130434781</v>
      </c>
      <c r="M186" s="4">
        <v>18.133152173913043</v>
      </c>
      <c r="N186" s="4">
        <v>4.8858695652173916</v>
      </c>
      <c r="O186" s="4">
        <v>5.5652173913043477</v>
      </c>
      <c r="P186" s="4">
        <f>SUM(Nurse[[#This Row],[LPN Hours (excl. Admin)]],Nurse[[#This Row],[LPN Admin Hours]])</f>
        <v>34.701956521739127</v>
      </c>
      <c r="Q186" s="4">
        <v>34.701956521739127</v>
      </c>
      <c r="R186" s="4">
        <v>0</v>
      </c>
      <c r="S186" s="4">
        <f>SUM(Nurse[[#This Row],[CNA Hours]],Nurse[[#This Row],[NA TR Hours]],Nurse[[#This Row],[Med Aide/Tech Hours]])</f>
        <v>79.358695652173907</v>
      </c>
      <c r="T186" s="4">
        <v>79.358695652173907</v>
      </c>
      <c r="U186" s="4">
        <v>0</v>
      </c>
      <c r="V186" s="4">
        <v>0</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1.6666304347826084</v>
      </c>
      <c r="X186" s="4">
        <v>0</v>
      </c>
      <c r="Y186" s="4">
        <v>0</v>
      </c>
      <c r="Z186" s="4">
        <v>0</v>
      </c>
      <c r="AA186" s="4">
        <v>1.6666304347826084</v>
      </c>
      <c r="AB186" s="4">
        <v>0</v>
      </c>
      <c r="AC186" s="4">
        <v>0</v>
      </c>
      <c r="AD186" s="4">
        <v>0</v>
      </c>
      <c r="AE186" s="4">
        <v>0</v>
      </c>
      <c r="AF186" s="1">
        <v>425114</v>
      </c>
      <c r="AG186" s="1">
        <v>4</v>
      </c>
      <c r="AH186"/>
    </row>
    <row r="187" spans="1:34" x14ac:dyDescent="0.25">
      <c r="A187" t="s">
        <v>226</v>
      </c>
      <c r="B187" t="s">
        <v>100</v>
      </c>
      <c r="C187" t="s">
        <v>351</v>
      </c>
      <c r="D187" t="s">
        <v>260</v>
      </c>
      <c r="E187" s="4">
        <v>79.706521739130437</v>
      </c>
      <c r="F187" s="4">
        <f>Nurse[[#This Row],[Total Nurse Staff Hours]]/Nurse[[#This Row],[MDS Census]]</f>
        <v>3.1097095322514652</v>
      </c>
      <c r="G187" s="4">
        <f>Nurse[[#This Row],[Total Direct Care Staff Hours]]/Nurse[[#This Row],[MDS Census]]</f>
        <v>2.708768580390017</v>
      </c>
      <c r="H187" s="4">
        <f>Nurse[[#This Row],[Total RN Hours (w/ Admin, DON)]]/Nurse[[#This Row],[MDS Census]]</f>
        <v>0.77304650211373249</v>
      </c>
      <c r="I187" s="4">
        <f>Nurse[[#This Row],[RN Hours (excl. Admin, DON)]]/Nurse[[#This Row],[MDS Census]]</f>
        <v>0.3721055502522842</v>
      </c>
      <c r="J187" s="4">
        <f>SUM(Nurse[[#This Row],[RN Hours (excl. Admin, DON)]],Nurse[[#This Row],[RN Admin Hours]],Nurse[[#This Row],[RN DON Hours]],Nurse[[#This Row],[LPN Hours (excl. Admin)]],Nurse[[#This Row],[LPN Admin Hours]],Nurse[[#This Row],[CNA Hours]],Nurse[[#This Row],[NA TR Hours]],Nurse[[#This Row],[Med Aide/Tech Hours]])</f>
        <v>247.86413043478257</v>
      </c>
      <c r="K187" s="4">
        <f>SUM(Nurse[[#This Row],[RN Hours (excl. Admin, DON)]],Nurse[[#This Row],[LPN Hours (excl. Admin)]],Nurse[[#This Row],[CNA Hours]],Nurse[[#This Row],[NA TR Hours]],Nurse[[#This Row],[Med Aide/Tech Hours]])</f>
        <v>215.9065217391304</v>
      </c>
      <c r="L187" s="4">
        <f>SUM(Nurse[[#This Row],[RN Hours (excl. Admin, DON)]],Nurse[[#This Row],[RN Admin Hours]],Nurse[[#This Row],[RN DON Hours]])</f>
        <v>61.616847826086961</v>
      </c>
      <c r="M187" s="4">
        <v>29.659239130434784</v>
      </c>
      <c r="N187" s="4">
        <v>26.827173913043481</v>
      </c>
      <c r="O187" s="4">
        <v>5.1304347826086953</v>
      </c>
      <c r="P187" s="4">
        <f>SUM(Nurse[[#This Row],[LPN Hours (excl. Admin)]],Nurse[[#This Row],[LPN Admin Hours]])</f>
        <v>44.761413043478242</v>
      </c>
      <c r="Q187" s="4">
        <v>44.761413043478242</v>
      </c>
      <c r="R187" s="4">
        <v>0</v>
      </c>
      <c r="S187" s="4">
        <f>SUM(Nurse[[#This Row],[CNA Hours]],Nurse[[#This Row],[NA TR Hours]],Nurse[[#This Row],[Med Aide/Tech Hours]])</f>
        <v>141.48586956521737</v>
      </c>
      <c r="T187" s="4">
        <v>135.35163043478258</v>
      </c>
      <c r="U187" s="4">
        <v>6.1342391304347794</v>
      </c>
      <c r="V187" s="4">
        <v>0</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2.2902173913043482</v>
      </c>
      <c r="X187" s="4">
        <v>0</v>
      </c>
      <c r="Y187" s="4">
        <v>0</v>
      </c>
      <c r="Z187" s="4">
        <v>0</v>
      </c>
      <c r="AA187" s="4">
        <v>0</v>
      </c>
      <c r="AB187" s="4">
        <v>0</v>
      </c>
      <c r="AC187" s="4">
        <v>2.2902173913043482</v>
      </c>
      <c r="AD187" s="4">
        <v>0</v>
      </c>
      <c r="AE187" s="4">
        <v>0</v>
      </c>
      <c r="AF187" s="1">
        <v>425179</v>
      </c>
      <c r="AG187" s="1">
        <v>4</v>
      </c>
      <c r="AH187"/>
    </row>
    <row r="188" spans="1:34" x14ac:dyDescent="0.25">
      <c r="AH188"/>
    </row>
    <row r="189" spans="1:34" x14ac:dyDescent="0.25">
      <c r="AH189"/>
    </row>
    <row r="190" spans="1:34" x14ac:dyDescent="0.25">
      <c r="AH190"/>
    </row>
    <row r="191" spans="1:34" x14ac:dyDescent="0.25">
      <c r="AH191"/>
    </row>
    <row r="192" spans="1: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8" spans="34:34" x14ac:dyDescent="0.25">
      <c r="AH378"/>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378"/>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367</v>
      </c>
      <c r="B1" s="2" t="s">
        <v>369</v>
      </c>
      <c r="C1" s="2" t="s">
        <v>370</v>
      </c>
      <c r="D1" s="2" t="s">
        <v>371</v>
      </c>
      <c r="E1" s="2" t="s">
        <v>372</v>
      </c>
      <c r="F1" s="2" t="s">
        <v>377</v>
      </c>
      <c r="G1" s="2" t="s">
        <v>403</v>
      </c>
      <c r="H1" s="9" t="s">
        <v>404</v>
      </c>
      <c r="I1" s="2" t="s">
        <v>378</v>
      </c>
      <c r="J1" s="2" t="s">
        <v>401</v>
      </c>
      <c r="K1" s="9" t="s">
        <v>405</v>
      </c>
      <c r="L1" s="2" t="s">
        <v>379</v>
      </c>
      <c r="M1" s="2" t="s">
        <v>402</v>
      </c>
      <c r="N1" s="9" t="s">
        <v>413</v>
      </c>
      <c r="O1" s="2" t="s">
        <v>380</v>
      </c>
      <c r="P1" s="2" t="s">
        <v>391</v>
      </c>
      <c r="Q1" s="7" t="s">
        <v>407</v>
      </c>
      <c r="R1" s="2" t="s">
        <v>381</v>
      </c>
      <c r="S1" s="2" t="s">
        <v>392</v>
      </c>
      <c r="T1" s="9" t="s">
        <v>406</v>
      </c>
      <c r="U1" s="2" t="s">
        <v>382</v>
      </c>
      <c r="V1" s="2" t="s">
        <v>393</v>
      </c>
      <c r="W1" s="9" t="s">
        <v>408</v>
      </c>
      <c r="X1" s="2" t="s">
        <v>384</v>
      </c>
      <c r="Y1" s="2" t="s">
        <v>394</v>
      </c>
      <c r="Z1" s="9" t="s">
        <v>409</v>
      </c>
      <c r="AA1" s="2" t="s">
        <v>385</v>
      </c>
      <c r="AB1" s="2" t="s">
        <v>395</v>
      </c>
      <c r="AC1" s="9" t="s">
        <v>414</v>
      </c>
      <c r="AD1" s="2" t="s">
        <v>387</v>
      </c>
      <c r="AE1" s="2" t="s">
        <v>396</v>
      </c>
      <c r="AF1" s="9" t="s">
        <v>410</v>
      </c>
      <c r="AG1" s="2" t="s">
        <v>388</v>
      </c>
      <c r="AH1" s="2" t="s">
        <v>397</v>
      </c>
      <c r="AI1" s="9" t="s">
        <v>411</v>
      </c>
      <c r="AJ1" s="2" t="s">
        <v>389</v>
      </c>
      <c r="AK1" s="2" t="s">
        <v>398</v>
      </c>
      <c r="AL1" s="9" t="s">
        <v>412</v>
      </c>
      <c r="AM1" s="2" t="s">
        <v>399</v>
      </c>
      <c r="AN1" s="3" t="s">
        <v>400</v>
      </c>
    </row>
    <row r="2" spans="1:51" x14ac:dyDescent="0.25">
      <c r="A2" t="s">
        <v>226</v>
      </c>
      <c r="B2" t="s">
        <v>22</v>
      </c>
      <c r="C2" t="s">
        <v>288</v>
      </c>
      <c r="D2" t="s">
        <v>265</v>
      </c>
      <c r="E2" s="4">
        <v>60.032608695652172</v>
      </c>
      <c r="F2" s="4">
        <v>206.68989130434781</v>
      </c>
      <c r="G2" s="4">
        <v>25.624565217391307</v>
      </c>
      <c r="H2" s="10">
        <v>0.12397589962278084</v>
      </c>
      <c r="I2" s="4">
        <v>191.77836956521736</v>
      </c>
      <c r="J2" s="4">
        <v>25.439782608695655</v>
      </c>
      <c r="K2" s="10">
        <v>0.13265199128749733</v>
      </c>
      <c r="L2" s="4">
        <v>38.20402173913044</v>
      </c>
      <c r="M2" s="4">
        <v>0.18478260869565216</v>
      </c>
      <c r="N2" s="10">
        <v>4.8367318487411689E-3</v>
      </c>
      <c r="O2" s="4">
        <v>23.292500000000008</v>
      </c>
      <c r="P2" s="4">
        <v>0</v>
      </c>
      <c r="Q2" s="8">
        <v>0</v>
      </c>
      <c r="R2" s="4">
        <v>9.1723913043478245</v>
      </c>
      <c r="S2" s="4">
        <v>0.18478260869565216</v>
      </c>
      <c r="T2" s="10">
        <v>2.0145521769013821E-2</v>
      </c>
      <c r="U2" s="4">
        <v>5.7391304347826084</v>
      </c>
      <c r="V2" s="4">
        <v>0</v>
      </c>
      <c r="W2" s="10">
        <v>0</v>
      </c>
      <c r="X2" s="4">
        <v>63.182717391304351</v>
      </c>
      <c r="Y2" s="4">
        <v>2.7238043478260878</v>
      </c>
      <c r="Z2" s="10">
        <v>4.3109958866709916E-2</v>
      </c>
      <c r="AA2" s="4">
        <v>0</v>
      </c>
      <c r="AB2" s="4">
        <v>0</v>
      </c>
      <c r="AC2" s="10" t="s">
        <v>415</v>
      </c>
      <c r="AD2" s="4">
        <v>105.30315217391302</v>
      </c>
      <c r="AE2" s="4">
        <v>22.715978260869566</v>
      </c>
      <c r="AF2" s="10">
        <v>0.21571983166613168</v>
      </c>
      <c r="AG2" s="4">
        <v>0</v>
      </c>
      <c r="AH2" s="4">
        <v>0</v>
      </c>
      <c r="AI2" s="10" t="s">
        <v>415</v>
      </c>
      <c r="AJ2" s="4">
        <v>0</v>
      </c>
      <c r="AK2" s="4">
        <v>0</v>
      </c>
      <c r="AL2" s="10" t="s">
        <v>415</v>
      </c>
      <c r="AM2" s="1">
        <v>425057</v>
      </c>
      <c r="AN2" s="1">
        <v>4</v>
      </c>
      <c r="AX2"/>
      <c r="AY2"/>
    </row>
    <row r="3" spans="1:51" x14ac:dyDescent="0.25">
      <c r="A3" t="s">
        <v>226</v>
      </c>
      <c r="B3" t="s">
        <v>122</v>
      </c>
      <c r="C3" t="s">
        <v>320</v>
      </c>
      <c r="D3" t="s">
        <v>259</v>
      </c>
      <c r="E3" s="4">
        <v>104.28260869565217</v>
      </c>
      <c r="F3" s="4">
        <v>477.17097826086956</v>
      </c>
      <c r="G3" s="4">
        <v>0</v>
      </c>
      <c r="H3" s="10">
        <v>0</v>
      </c>
      <c r="I3" s="4">
        <v>439.75793478260869</v>
      </c>
      <c r="J3" s="4">
        <v>0</v>
      </c>
      <c r="K3" s="10">
        <v>0</v>
      </c>
      <c r="L3" s="4">
        <v>42.277826086956523</v>
      </c>
      <c r="M3" s="4">
        <v>0</v>
      </c>
      <c r="N3" s="10">
        <v>0</v>
      </c>
      <c r="O3" s="4">
        <v>18.942499999999999</v>
      </c>
      <c r="P3" s="4">
        <v>0</v>
      </c>
      <c r="Q3" s="8">
        <v>0</v>
      </c>
      <c r="R3" s="4">
        <v>17.596195652173911</v>
      </c>
      <c r="S3" s="4">
        <v>0</v>
      </c>
      <c r="T3" s="10">
        <v>0</v>
      </c>
      <c r="U3" s="4">
        <v>5.7391304347826084</v>
      </c>
      <c r="V3" s="4">
        <v>0</v>
      </c>
      <c r="W3" s="10">
        <v>0</v>
      </c>
      <c r="X3" s="4">
        <v>141.73804347826086</v>
      </c>
      <c r="Y3" s="4">
        <v>0</v>
      </c>
      <c r="Z3" s="10">
        <v>0</v>
      </c>
      <c r="AA3" s="4">
        <v>14.077717391304347</v>
      </c>
      <c r="AB3" s="4">
        <v>0</v>
      </c>
      <c r="AC3" s="10">
        <v>0</v>
      </c>
      <c r="AD3" s="4">
        <v>279.07739130434783</v>
      </c>
      <c r="AE3" s="4">
        <v>0</v>
      </c>
      <c r="AF3" s="10">
        <v>0</v>
      </c>
      <c r="AG3" s="4">
        <v>0</v>
      </c>
      <c r="AH3" s="4">
        <v>0</v>
      </c>
      <c r="AI3" s="10" t="s">
        <v>415</v>
      </c>
      <c r="AJ3" s="4">
        <v>0</v>
      </c>
      <c r="AK3" s="4">
        <v>0</v>
      </c>
      <c r="AL3" s="10" t="s">
        <v>415</v>
      </c>
      <c r="AM3" s="1">
        <v>425311</v>
      </c>
      <c r="AN3" s="1">
        <v>4</v>
      </c>
      <c r="AX3"/>
      <c r="AY3"/>
    </row>
    <row r="4" spans="1:51" x14ac:dyDescent="0.25">
      <c r="A4" t="s">
        <v>226</v>
      </c>
      <c r="B4" t="s">
        <v>131</v>
      </c>
      <c r="C4" t="s">
        <v>328</v>
      </c>
      <c r="D4" t="s">
        <v>267</v>
      </c>
      <c r="E4" s="4">
        <v>69.717391304347828</v>
      </c>
      <c r="F4" s="4">
        <v>213.15760869565221</v>
      </c>
      <c r="G4" s="4">
        <v>14.877173913043478</v>
      </c>
      <c r="H4" s="10">
        <v>6.979424288008973E-2</v>
      </c>
      <c r="I4" s="4">
        <v>197.69673913043482</v>
      </c>
      <c r="J4" s="4">
        <v>14.877173913043478</v>
      </c>
      <c r="K4" s="10">
        <v>7.525250026115976E-2</v>
      </c>
      <c r="L4" s="4">
        <v>21.182608695652174</v>
      </c>
      <c r="M4" s="4">
        <v>0</v>
      </c>
      <c r="N4" s="10">
        <v>0</v>
      </c>
      <c r="O4" s="4">
        <v>6.1293478260869563</v>
      </c>
      <c r="P4" s="4">
        <v>0</v>
      </c>
      <c r="Q4" s="8">
        <v>0</v>
      </c>
      <c r="R4" s="4">
        <v>9.4989130434782609</v>
      </c>
      <c r="S4" s="4">
        <v>0</v>
      </c>
      <c r="T4" s="10">
        <v>0</v>
      </c>
      <c r="U4" s="4">
        <v>5.554347826086957</v>
      </c>
      <c r="V4" s="4">
        <v>0</v>
      </c>
      <c r="W4" s="10">
        <v>0</v>
      </c>
      <c r="X4" s="4">
        <v>70.035869565217396</v>
      </c>
      <c r="Y4" s="4">
        <v>4.2978260869565217</v>
      </c>
      <c r="Z4" s="10">
        <v>6.1366070181428763E-2</v>
      </c>
      <c r="AA4" s="4">
        <v>0.40760869565217389</v>
      </c>
      <c r="AB4" s="4">
        <v>0</v>
      </c>
      <c r="AC4" s="10">
        <v>0</v>
      </c>
      <c r="AD4" s="4">
        <v>103.25217391304351</v>
      </c>
      <c r="AE4" s="4">
        <v>10.579347826086956</v>
      </c>
      <c r="AF4" s="10">
        <v>0.10246125989557012</v>
      </c>
      <c r="AG4" s="4">
        <v>18.279347826086966</v>
      </c>
      <c r="AH4" s="4">
        <v>0</v>
      </c>
      <c r="AI4" s="10">
        <v>0</v>
      </c>
      <c r="AJ4" s="4">
        <v>0</v>
      </c>
      <c r="AK4" s="4">
        <v>0</v>
      </c>
      <c r="AL4" s="10" t="s">
        <v>415</v>
      </c>
      <c r="AM4" s="1">
        <v>425323</v>
      </c>
      <c r="AN4" s="1">
        <v>4</v>
      </c>
      <c r="AX4"/>
      <c r="AY4"/>
    </row>
    <row r="5" spans="1:51" x14ac:dyDescent="0.25">
      <c r="A5" t="s">
        <v>226</v>
      </c>
      <c r="B5" t="s">
        <v>27</v>
      </c>
      <c r="C5" t="s">
        <v>327</v>
      </c>
      <c r="D5" t="s">
        <v>254</v>
      </c>
      <c r="E5" s="4">
        <v>125.96739130434783</v>
      </c>
      <c r="F5" s="4">
        <v>405.71195652173913</v>
      </c>
      <c r="G5" s="4">
        <v>163.41576086956522</v>
      </c>
      <c r="H5" s="10">
        <v>0.40278763847771631</v>
      </c>
      <c r="I5" s="4">
        <v>379.11684782608694</v>
      </c>
      <c r="J5" s="4">
        <v>163.41576086956522</v>
      </c>
      <c r="K5" s="10">
        <v>0.43104325699745549</v>
      </c>
      <c r="L5" s="4">
        <v>38.173913043478258</v>
      </c>
      <c r="M5" s="4">
        <v>0.78532608695652173</v>
      </c>
      <c r="N5" s="10">
        <v>2.0572323462414579E-2</v>
      </c>
      <c r="O5" s="4">
        <v>17.288043478260871</v>
      </c>
      <c r="P5" s="4">
        <v>0.78532608695652173</v>
      </c>
      <c r="Q5" s="8">
        <v>4.5425966677145546E-2</v>
      </c>
      <c r="R5" s="4">
        <v>15.581521739130435</v>
      </c>
      <c r="S5" s="4">
        <v>0</v>
      </c>
      <c r="T5" s="10">
        <v>0</v>
      </c>
      <c r="U5" s="4">
        <v>5.3043478260869561</v>
      </c>
      <c r="V5" s="4">
        <v>0</v>
      </c>
      <c r="W5" s="10">
        <v>0</v>
      </c>
      <c r="X5" s="4">
        <v>102.27989130434783</v>
      </c>
      <c r="Y5" s="4">
        <v>32.228260869565219</v>
      </c>
      <c r="Z5" s="10">
        <v>0.31509870081564334</v>
      </c>
      <c r="AA5" s="4">
        <v>5.7092391304347823</v>
      </c>
      <c r="AB5" s="4">
        <v>0</v>
      </c>
      <c r="AC5" s="10">
        <v>0</v>
      </c>
      <c r="AD5" s="4">
        <v>256.29891304347825</v>
      </c>
      <c r="AE5" s="4">
        <v>130.40217391304347</v>
      </c>
      <c r="AF5" s="10">
        <v>0.5087894145338111</v>
      </c>
      <c r="AG5" s="4">
        <v>3.25</v>
      </c>
      <c r="AH5" s="4">
        <v>0</v>
      </c>
      <c r="AI5" s="10">
        <v>0</v>
      </c>
      <c r="AJ5" s="4">
        <v>0</v>
      </c>
      <c r="AK5" s="4">
        <v>0</v>
      </c>
      <c r="AL5" s="10" t="s">
        <v>415</v>
      </c>
      <c r="AM5" s="1">
        <v>425067</v>
      </c>
      <c r="AN5" s="1">
        <v>4</v>
      </c>
      <c r="AX5"/>
      <c r="AY5"/>
    </row>
    <row r="6" spans="1:51" x14ac:dyDescent="0.25">
      <c r="A6" t="s">
        <v>226</v>
      </c>
      <c r="B6" t="s">
        <v>148</v>
      </c>
      <c r="C6" t="s">
        <v>326</v>
      </c>
      <c r="D6" t="s">
        <v>266</v>
      </c>
      <c r="E6" s="4">
        <v>59.880434782608695</v>
      </c>
      <c r="F6" s="4">
        <v>326.00684782608693</v>
      </c>
      <c r="G6" s="4">
        <v>74.01478260869564</v>
      </c>
      <c r="H6" s="10">
        <v>0.22703444146111892</v>
      </c>
      <c r="I6" s="4">
        <v>307.45423913043476</v>
      </c>
      <c r="J6" s="4">
        <v>74.01478260869564</v>
      </c>
      <c r="K6" s="10">
        <v>0.24073430510514288</v>
      </c>
      <c r="L6" s="4">
        <v>27.355326086956524</v>
      </c>
      <c r="M6" s="4">
        <v>0.31217391304347825</v>
      </c>
      <c r="N6" s="10">
        <v>1.1411814724896588E-2</v>
      </c>
      <c r="O6" s="4">
        <v>14.358152173913046</v>
      </c>
      <c r="P6" s="4">
        <v>0.31217391304347825</v>
      </c>
      <c r="Q6" s="8">
        <v>2.1741928157765239E-2</v>
      </c>
      <c r="R6" s="4">
        <v>8.2145652173913053</v>
      </c>
      <c r="S6" s="4">
        <v>0</v>
      </c>
      <c r="T6" s="10">
        <v>0</v>
      </c>
      <c r="U6" s="4">
        <v>4.7826086956521738</v>
      </c>
      <c r="V6" s="4">
        <v>0</v>
      </c>
      <c r="W6" s="10">
        <v>0</v>
      </c>
      <c r="X6" s="4">
        <v>91.822065217391255</v>
      </c>
      <c r="Y6" s="4">
        <v>8.878043478260869</v>
      </c>
      <c r="Z6" s="10">
        <v>9.6687473291325543E-2</v>
      </c>
      <c r="AA6" s="4">
        <v>5.5554347826086969</v>
      </c>
      <c r="AB6" s="4">
        <v>0</v>
      </c>
      <c r="AC6" s="10">
        <v>0</v>
      </c>
      <c r="AD6" s="4">
        <v>201.27402173913043</v>
      </c>
      <c r="AE6" s="4">
        <v>64.824565217391296</v>
      </c>
      <c r="AF6" s="10">
        <v>0.32207119755081892</v>
      </c>
      <c r="AG6" s="4">
        <v>0</v>
      </c>
      <c r="AH6" s="4">
        <v>0</v>
      </c>
      <c r="AI6" s="10" t="s">
        <v>415</v>
      </c>
      <c r="AJ6" s="4">
        <v>0</v>
      </c>
      <c r="AK6" s="4">
        <v>0</v>
      </c>
      <c r="AL6" s="10" t="s">
        <v>415</v>
      </c>
      <c r="AM6" s="1">
        <v>425372</v>
      </c>
      <c r="AN6" s="1">
        <v>4</v>
      </c>
      <c r="AX6"/>
      <c r="AY6"/>
    </row>
    <row r="7" spans="1:51" x14ac:dyDescent="0.25">
      <c r="A7" t="s">
        <v>226</v>
      </c>
      <c r="B7" t="s">
        <v>179</v>
      </c>
      <c r="C7" t="s">
        <v>293</v>
      </c>
      <c r="D7" t="s">
        <v>270</v>
      </c>
      <c r="E7" s="4">
        <v>36.967391304347828</v>
      </c>
      <c r="F7" s="4">
        <v>166.25869565217391</v>
      </c>
      <c r="G7" s="4">
        <v>0</v>
      </c>
      <c r="H7" s="10">
        <v>0</v>
      </c>
      <c r="I7" s="4">
        <v>144.04456521739132</v>
      </c>
      <c r="J7" s="4">
        <v>0</v>
      </c>
      <c r="K7" s="10">
        <v>0</v>
      </c>
      <c r="L7" s="4">
        <v>52.797826086956519</v>
      </c>
      <c r="M7" s="4">
        <v>0</v>
      </c>
      <c r="N7" s="10">
        <v>0</v>
      </c>
      <c r="O7" s="4">
        <v>41.392391304347825</v>
      </c>
      <c r="P7" s="4">
        <v>0</v>
      </c>
      <c r="Q7" s="8">
        <v>0</v>
      </c>
      <c r="R7" s="4">
        <v>7.427173913043478</v>
      </c>
      <c r="S7" s="4">
        <v>0</v>
      </c>
      <c r="T7" s="10">
        <v>0</v>
      </c>
      <c r="U7" s="4">
        <v>3.9782608695652173</v>
      </c>
      <c r="V7" s="4">
        <v>0</v>
      </c>
      <c r="W7" s="10">
        <v>0</v>
      </c>
      <c r="X7" s="4">
        <v>19.015217391304343</v>
      </c>
      <c r="Y7" s="4">
        <v>0</v>
      </c>
      <c r="Z7" s="10">
        <v>0</v>
      </c>
      <c r="AA7" s="4">
        <v>10.808695652173913</v>
      </c>
      <c r="AB7" s="4">
        <v>0</v>
      </c>
      <c r="AC7" s="10">
        <v>0</v>
      </c>
      <c r="AD7" s="4">
        <v>83.636956521739137</v>
      </c>
      <c r="AE7" s="4">
        <v>0</v>
      </c>
      <c r="AF7" s="10">
        <v>0</v>
      </c>
      <c r="AG7" s="4">
        <v>0</v>
      </c>
      <c r="AH7" s="4">
        <v>0</v>
      </c>
      <c r="AI7" s="10" t="s">
        <v>415</v>
      </c>
      <c r="AJ7" s="4">
        <v>0</v>
      </c>
      <c r="AK7" s="4">
        <v>0</v>
      </c>
      <c r="AL7" s="10" t="s">
        <v>415</v>
      </c>
      <c r="AM7" s="1">
        <v>425411</v>
      </c>
      <c r="AN7" s="1">
        <v>4</v>
      </c>
      <c r="AX7"/>
      <c r="AY7"/>
    </row>
    <row r="8" spans="1:51" x14ac:dyDescent="0.25">
      <c r="A8" t="s">
        <v>226</v>
      </c>
      <c r="B8" t="s">
        <v>24</v>
      </c>
      <c r="C8" t="s">
        <v>325</v>
      </c>
      <c r="D8" t="s">
        <v>242</v>
      </c>
      <c r="E8" s="4">
        <v>80.380434782608702</v>
      </c>
      <c r="F8" s="4">
        <v>243.41326086956528</v>
      </c>
      <c r="G8" s="4">
        <v>0.52173913043478259</v>
      </c>
      <c r="H8" s="10">
        <v>2.143429361945733E-3</v>
      </c>
      <c r="I8" s="4">
        <v>231.28282608695659</v>
      </c>
      <c r="J8" s="4">
        <v>0.52173913043478259</v>
      </c>
      <c r="K8" s="10">
        <v>2.2558489934683765E-3</v>
      </c>
      <c r="L8" s="4">
        <v>18.319891304347827</v>
      </c>
      <c r="M8" s="4">
        <v>0</v>
      </c>
      <c r="N8" s="10">
        <v>0</v>
      </c>
      <c r="O8" s="4">
        <v>13.189456521739134</v>
      </c>
      <c r="P8" s="4">
        <v>0</v>
      </c>
      <c r="Q8" s="8">
        <v>0</v>
      </c>
      <c r="R8" s="4">
        <v>0</v>
      </c>
      <c r="S8" s="4">
        <v>0</v>
      </c>
      <c r="T8" s="10" t="s">
        <v>415</v>
      </c>
      <c r="U8" s="4">
        <v>5.1304347826086953</v>
      </c>
      <c r="V8" s="4">
        <v>0</v>
      </c>
      <c r="W8" s="10">
        <v>0</v>
      </c>
      <c r="X8" s="4">
        <v>68.497391304347815</v>
      </c>
      <c r="Y8" s="4">
        <v>0</v>
      </c>
      <c r="Z8" s="10">
        <v>0</v>
      </c>
      <c r="AA8" s="4">
        <v>7</v>
      </c>
      <c r="AB8" s="4">
        <v>0</v>
      </c>
      <c r="AC8" s="10">
        <v>0</v>
      </c>
      <c r="AD8" s="4">
        <v>149.07423913043485</v>
      </c>
      <c r="AE8" s="4">
        <v>0</v>
      </c>
      <c r="AF8" s="10">
        <v>0</v>
      </c>
      <c r="AG8" s="4">
        <v>0</v>
      </c>
      <c r="AH8" s="4">
        <v>0</v>
      </c>
      <c r="AI8" s="10" t="s">
        <v>415</v>
      </c>
      <c r="AJ8" s="4">
        <v>0.52173913043478259</v>
      </c>
      <c r="AK8" s="4">
        <v>0.52173913043478259</v>
      </c>
      <c r="AL8" s="10">
        <v>1</v>
      </c>
      <c r="AM8" s="1">
        <v>425062</v>
      </c>
      <c r="AN8" s="1">
        <v>4</v>
      </c>
      <c r="AX8"/>
      <c r="AY8"/>
    </row>
    <row r="9" spans="1:51" x14ac:dyDescent="0.25">
      <c r="A9" t="s">
        <v>226</v>
      </c>
      <c r="B9" t="s">
        <v>17</v>
      </c>
      <c r="C9" t="s">
        <v>298</v>
      </c>
      <c r="D9" t="s">
        <v>262</v>
      </c>
      <c r="E9" s="4">
        <v>61.543478260869563</v>
      </c>
      <c r="F9" s="4">
        <v>190.72804347826082</v>
      </c>
      <c r="G9" s="4">
        <v>0</v>
      </c>
      <c r="H9" s="10">
        <v>0</v>
      </c>
      <c r="I9" s="4">
        <v>173.39760869565214</v>
      </c>
      <c r="J9" s="4">
        <v>0</v>
      </c>
      <c r="K9" s="10">
        <v>0</v>
      </c>
      <c r="L9" s="4">
        <v>24.920652173913041</v>
      </c>
      <c r="M9" s="4">
        <v>0</v>
      </c>
      <c r="N9" s="10">
        <v>0</v>
      </c>
      <c r="O9" s="4">
        <v>18.442391304347822</v>
      </c>
      <c r="P9" s="4">
        <v>0</v>
      </c>
      <c r="Q9" s="8">
        <v>0</v>
      </c>
      <c r="R9" s="4">
        <v>0</v>
      </c>
      <c r="S9" s="4">
        <v>0</v>
      </c>
      <c r="T9" s="10" t="s">
        <v>415</v>
      </c>
      <c r="U9" s="4">
        <v>6.4782608695652177</v>
      </c>
      <c r="V9" s="4">
        <v>0</v>
      </c>
      <c r="W9" s="10">
        <v>0</v>
      </c>
      <c r="X9" s="4">
        <v>41.190108695652164</v>
      </c>
      <c r="Y9" s="4">
        <v>0</v>
      </c>
      <c r="Z9" s="10">
        <v>0</v>
      </c>
      <c r="AA9" s="4">
        <v>10.852173913043476</v>
      </c>
      <c r="AB9" s="4">
        <v>0</v>
      </c>
      <c r="AC9" s="10">
        <v>0</v>
      </c>
      <c r="AD9" s="4">
        <v>113.76510869565215</v>
      </c>
      <c r="AE9" s="4">
        <v>0</v>
      </c>
      <c r="AF9" s="10">
        <v>0</v>
      </c>
      <c r="AG9" s="4">
        <v>0</v>
      </c>
      <c r="AH9" s="4">
        <v>0</v>
      </c>
      <c r="AI9" s="10" t="s">
        <v>415</v>
      </c>
      <c r="AJ9" s="4">
        <v>0</v>
      </c>
      <c r="AK9" s="4">
        <v>0</v>
      </c>
      <c r="AL9" s="10" t="s">
        <v>415</v>
      </c>
      <c r="AM9" s="1">
        <v>425048</v>
      </c>
      <c r="AN9" s="1">
        <v>4</v>
      </c>
      <c r="AX9"/>
      <c r="AY9"/>
    </row>
    <row r="10" spans="1:51" x14ac:dyDescent="0.25">
      <c r="A10" t="s">
        <v>226</v>
      </c>
      <c r="B10" t="s">
        <v>121</v>
      </c>
      <c r="C10" t="s">
        <v>336</v>
      </c>
      <c r="D10" t="s">
        <v>237</v>
      </c>
      <c r="E10" s="4">
        <v>48.815217391304351</v>
      </c>
      <c r="F10" s="4">
        <v>159.61597826086961</v>
      </c>
      <c r="G10" s="4">
        <v>2.8695652173913047</v>
      </c>
      <c r="H10" s="10">
        <v>1.7977932088361532E-2</v>
      </c>
      <c r="I10" s="4">
        <v>148.0072826086957</v>
      </c>
      <c r="J10" s="4">
        <v>0.52173913043478259</v>
      </c>
      <c r="K10" s="10">
        <v>3.5250909363302467E-3</v>
      </c>
      <c r="L10" s="4">
        <v>14.013369565217392</v>
      </c>
      <c r="M10" s="4">
        <v>0</v>
      </c>
      <c r="N10" s="10">
        <v>0</v>
      </c>
      <c r="O10" s="4">
        <v>6.4046739130434798</v>
      </c>
      <c r="P10" s="4">
        <v>0</v>
      </c>
      <c r="Q10" s="8">
        <v>0</v>
      </c>
      <c r="R10" s="4">
        <v>2.0434782608695654</v>
      </c>
      <c r="S10" s="4">
        <v>0</v>
      </c>
      <c r="T10" s="10">
        <v>0</v>
      </c>
      <c r="U10" s="4">
        <v>5.5652173913043477</v>
      </c>
      <c r="V10" s="4">
        <v>0</v>
      </c>
      <c r="W10" s="10">
        <v>0</v>
      </c>
      <c r="X10" s="4">
        <v>39.767391304347839</v>
      </c>
      <c r="Y10" s="4">
        <v>0.52173913043478259</v>
      </c>
      <c r="Z10" s="10">
        <v>1.3119772590608425E-2</v>
      </c>
      <c r="AA10" s="4">
        <v>4</v>
      </c>
      <c r="AB10" s="4">
        <v>2.347826086956522</v>
      </c>
      <c r="AC10" s="10">
        <v>0.58695652173913049</v>
      </c>
      <c r="AD10" s="4">
        <v>101.83521739130438</v>
      </c>
      <c r="AE10" s="4">
        <v>0</v>
      </c>
      <c r="AF10" s="10">
        <v>0</v>
      </c>
      <c r="AG10" s="4">
        <v>0</v>
      </c>
      <c r="AH10" s="4">
        <v>0</v>
      </c>
      <c r="AI10" s="10" t="s">
        <v>415</v>
      </c>
      <c r="AJ10" s="4">
        <v>0</v>
      </c>
      <c r="AK10" s="4">
        <v>0</v>
      </c>
      <c r="AL10" s="10" t="s">
        <v>415</v>
      </c>
      <c r="AM10" s="1">
        <v>425310</v>
      </c>
      <c r="AN10" s="1">
        <v>4</v>
      </c>
      <c r="AX10"/>
      <c r="AY10"/>
    </row>
    <row r="11" spans="1:51" x14ac:dyDescent="0.25">
      <c r="A11" t="s">
        <v>226</v>
      </c>
      <c r="B11" t="s">
        <v>69</v>
      </c>
      <c r="C11" t="s">
        <v>304</v>
      </c>
      <c r="D11" t="s">
        <v>248</v>
      </c>
      <c r="E11" s="4">
        <v>84.673913043478265</v>
      </c>
      <c r="F11" s="4">
        <v>319.44489130434778</v>
      </c>
      <c r="G11" s="4">
        <v>33.776413043478264</v>
      </c>
      <c r="H11" s="10">
        <v>0.10573471031439391</v>
      </c>
      <c r="I11" s="4">
        <v>292.50195652173903</v>
      </c>
      <c r="J11" s="4">
        <v>33.776413043478264</v>
      </c>
      <c r="K11" s="10">
        <v>0.11547414398565901</v>
      </c>
      <c r="L11" s="4">
        <v>34.809565217391309</v>
      </c>
      <c r="M11" s="4">
        <v>4.8421739130434789</v>
      </c>
      <c r="N11" s="10">
        <v>0.13910469386225674</v>
      </c>
      <c r="O11" s="4">
        <v>17.649239130434786</v>
      </c>
      <c r="P11" s="4">
        <v>4.8421739130434789</v>
      </c>
      <c r="Q11" s="8">
        <v>0.27435595819502007</v>
      </c>
      <c r="R11" s="4">
        <v>11.682065217391305</v>
      </c>
      <c r="S11" s="4">
        <v>0</v>
      </c>
      <c r="T11" s="10">
        <v>0</v>
      </c>
      <c r="U11" s="4">
        <v>5.4782608695652177</v>
      </c>
      <c r="V11" s="4">
        <v>0</v>
      </c>
      <c r="W11" s="10">
        <v>0</v>
      </c>
      <c r="X11" s="4">
        <v>88.289673913043458</v>
      </c>
      <c r="Y11" s="4">
        <v>16.520652173913042</v>
      </c>
      <c r="Z11" s="10">
        <v>0.18711873588053163</v>
      </c>
      <c r="AA11" s="4">
        <v>9.7826086956521738</v>
      </c>
      <c r="AB11" s="4">
        <v>0</v>
      </c>
      <c r="AC11" s="10">
        <v>0</v>
      </c>
      <c r="AD11" s="4">
        <v>174.89728260869563</v>
      </c>
      <c r="AE11" s="4">
        <v>12.413586956521744</v>
      </c>
      <c r="AF11" s="10">
        <v>7.0976442694625136E-2</v>
      </c>
      <c r="AG11" s="4">
        <v>11.665760869565217</v>
      </c>
      <c r="AH11" s="4">
        <v>0</v>
      </c>
      <c r="AI11" s="10">
        <v>0</v>
      </c>
      <c r="AJ11" s="4">
        <v>0</v>
      </c>
      <c r="AK11" s="4">
        <v>0</v>
      </c>
      <c r="AL11" s="10" t="s">
        <v>415</v>
      </c>
      <c r="AM11" s="1">
        <v>425129</v>
      </c>
      <c r="AN11" s="1">
        <v>4</v>
      </c>
      <c r="AX11"/>
      <c r="AY11"/>
    </row>
    <row r="12" spans="1:51" x14ac:dyDescent="0.25">
      <c r="A12" t="s">
        <v>226</v>
      </c>
      <c r="B12" t="s">
        <v>140</v>
      </c>
      <c r="C12" t="s">
        <v>345</v>
      </c>
      <c r="D12" t="s">
        <v>254</v>
      </c>
      <c r="E12" s="4">
        <v>22.260869565217391</v>
      </c>
      <c r="F12" s="4">
        <v>111.79489130434783</v>
      </c>
      <c r="G12" s="4">
        <v>22.758913043478262</v>
      </c>
      <c r="H12" s="10">
        <v>0.203577397660506</v>
      </c>
      <c r="I12" s="4">
        <v>101.18619565217392</v>
      </c>
      <c r="J12" s="4">
        <v>22.758913043478262</v>
      </c>
      <c r="K12" s="10">
        <v>0.2249211258194912</v>
      </c>
      <c r="L12" s="4">
        <v>43.585652173913033</v>
      </c>
      <c r="M12" s="4">
        <v>1.6213043478260867</v>
      </c>
      <c r="N12" s="10">
        <v>3.7198120642014228E-2</v>
      </c>
      <c r="O12" s="4">
        <v>32.976956521739119</v>
      </c>
      <c r="P12" s="4">
        <v>1.6213043478260867</v>
      </c>
      <c r="Q12" s="8">
        <v>4.9164765910319465E-2</v>
      </c>
      <c r="R12" s="4">
        <v>5.1304347826086953</v>
      </c>
      <c r="S12" s="4">
        <v>0</v>
      </c>
      <c r="T12" s="10">
        <v>0</v>
      </c>
      <c r="U12" s="4">
        <v>5.4782608695652177</v>
      </c>
      <c r="V12" s="4">
        <v>0</v>
      </c>
      <c r="W12" s="10">
        <v>0</v>
      </c>
      <c r="X12" s="4">
        <v>7.9977173913043487</v>
      </c>
      <c r="Y12" s="4">
        <v>6.0986956521739133</v>
      </c>
      <c r="Z12" s="10">
        <v>0.76255453322279454</v>
      </c>
      <c r="AA12" s="4">
        <v>0</v>
      </c>
      <c r="AB12" s="4">
        <v>0</v>
      </c>
      <c r="AC12" s="10" t="s">
        <v>415</v>
      </c>
      <c r="AD12" s="4">
        <v>60.211521739130447</v>
      </c>
      <c r="AE12" s="4">
        <v>15.038913043478262</v>
      </c>
      <c r="AF12" s="10">
        <v>0.24976802793052028</v>
      </c>
      <c r="AG12" s="4">
        <v>0</v>
      </c>
      <c r="AH12" s="4">
        <v>0</v>
      </c>
      <c r="AI12" s="10" t="s">
        <v>415</v>
      </c>
      <c r="AJ12" s="4">
        <v>0</v>
      </c>
      <c r="AK12" s="4">
        <v>0</v>
      </c>
      <c r="AL12" s="10" t="s">
        <v>415</v>
      </c>
      <c r="AM12" s="1">
        <v>425351</v>
      </c>
      <c r="AN12" s="1">
        <v>4</v>
      </c>
      <c r="AX12"/>
      <c r="AY12"/>
    </row>
    <row r="13" spans="1:51" x14ac:dyDescent="0.25">
      <c r="A13" t="s">
        <v>226</v>
      </c>
      <c r="B13" t="s">
        <v>170</v>
      </c>
      <c r="C13" t="s">
        <v>297</v>
      </c>
      <c r="D13" t="s">
        <v>250</v>
      </c>
      <c r="E13" s="4">
        <v>28.043478260869566</v>
      </c>
      <c r="F13" s="4">
        <v>134.85054347826087</v>
      </c>
      <c r="G13" s="4">
        <v>36.315217391304351</v>
      </c>
      <c r="H13" s="10">
        <v>0.26929974811083124</v>
      </c>
      <c r="I13" s="4">
        <v>114.13858695652173</v>
      </c>
      <c r="J13" s="4">
        <v>36.315217391304351</v>
      </c>
      <c r="K13" s="10">
        <v>0.31816774992262464</v>
      </c>
      <c r="L13" s="4">
        <v>24.138586956521742</v>
      </c>
      <c r="M13" s="4">
        <v>1.4891304347826086</v>
      </c>
      <c r="N13" s="10">
        <v>6.1690870201508492E-2</v>
      </c>
      <c r="O13" s="4">
        <v>9.0788043478260878</v>
      </c>
      <c r="P13" s="4">
        <v>1.4891304347826086</v>
      </c>
      <c r="Q13" s="8">
        <v>0.1640227476803352</v>
      </c>
      <c r="R13" s="4">
        <v>9.929347826086957</v>
      </c>
      <c r="S13" s="4">
        <v>0</v>
      </c>
      <c r="T13" s="10">
        <v>0</v>
      </c>
      <c r="U13" s="4">
        <v>5.1304347826086953</v>
      </c>
      <c r="V13" s="4">
        <v>0</v>
      </c>
      <c r="W13" s="10">
        <v>0</v>
      </c>
      <c r="X13" s="4">
        <v>30.921195652173914</v>
      </c>
      <c r="Y13" s="4">
        <v>2.375</v>
      </c>
      <c r="Z13" s="10">
        <v>7.6808155373934442E-2</v>
      </c>
      <c r="AA13" s="4">
        <v>5.6521739130434785</v>
      </c>
      <c r="AB13" s="4">
        <v>0</v>
      </c>
      <c r="AC13" s="10">
        <v>0</v>
      </c>
      <c r="AD13" s="4">
        <v>74.138586956521735</v>
      </c>
      <c r="AE13" s="4">
        <v>32.451086956521742</v>
      </c>
      <c r="AF13" s="10">
        <v>0.43770846314554857</v>
      </c>
      <c r="AG13" s="4">
        <v>0</v>
      </c>
      <c r="AH13" s="4">
        <v>0</v>
      </c>
      <c r="AI13" s="10" t="s">
        <v>415</v>
      </c>
      <c r="AJ13" s="4">
        <v>0</v>
      </c>
      <c r="AK13" s="4">
        <v>0</v>
      </c>
      <c r="AL13" s="10" t="s">
        <v>415</v>
      </c>
      <c r="AM13" s="1">
        <v>425398</v>
      </c>
      <c r="AN13" s="1">
        <v>4</v>
      </c>
      <c r="AX13"/>
      <c r="AY13"/>
    </row>
    <row r="14" spans="1:51" x14ac:dyDescent="0.25">
      <c r="A14" t="s">
        <v>226</v>
      </c>
      <c r="B14" t="s">
        <v>1</v>
      </c>
      <c r="C14" t="s">
        <v>318</v>
      </c>
      <c r="D14" t="s">
        <v>256</v>
      </c>
      <c r="E14" s="4">
        <v>133.86956521739131</v>
      </c>
      <c r="F14" s="4">
        <v>541.26336956521732</v>
      </c>
      <c r="G14" s="4">
        <v>0</v>
      </c>
      <c r="H14" s="10">
        <v>0</v>
      </c>
      <c r="I14" s="4">
        <v>466.65815217391304</v>
      </c>
      <c r="J14" s="4">
        <v>0</v>
      </c>
      <c r="K14" s="10">
        <v>0</v>
      </c>
      <c r="L14" s="4">
        <v>89.378043478260878</v>
      </c>
      <c r="M14" s="4">
        <v>0</v>
      </c>
      <c r="N14" s="10">
        <v>0</v>
      </c>
      <c r="O14" s="4">
        <v>36.826195652173922</v>
      </c>
      <c r="P14" s="4">
        <v>0</v>
      </c>
      <c r="Q14" s="8">
        <v>0</v>
      </c>
      <c r="R14" s="4">
        <v>47.073586956521744</v>
      </c>
      <c r="S14" s="4">
        <v>0</v>
      </c>
      <c r="T14" s="10">
        <v>0</v>
      </c>
      <c r="U14" s="4">
        <v>5.4782608695652177</v>
      </c>
      <c r="V14" s="4">
        <v>0</v>
      </c>
      <c r="W14" s="10">
        <v>0</v>
      </c>
      <c r="X14" s="4">
        <v>147.51173913043479</v>
      </c>
      <c r="Y14" s="4">
        <v>0</v>
      </c>
      <c r="Z14" s="10">
        <v>0</v>
      </c>
      <c r="AA14" s="4">
        <v>22.053369565217384</v>
      </c>
      <c r="AB14" s="4">
        <v>0</v>
      </c>
      <c r="AC14" s="10">
        <v>0</v>
      </c>
      <c r="AD14" s="4">
        <v>282.32021739130431</v>
      </c>
      <c r="AE14" s="4">
        <v>0</v>
      </c>
      <c r="AF14" s="10">
        <v>0</v>
      </c>
      <c r="AG14" s="4">
        <v>0</v>
      </c>
      <c r="AH14" s="4">
        <v>0</v>
      </c>
      <c r="AI14" s="10" t="s">
        <v>415</v>
      </c>
      <c r="AJ14" s="4">
        <v>0</v>
      </c>
      <c r="AK14" s="4">
        <v>0</v>
      </c>
      <c r="AL14" s="10" t="s">
        <v>415</v>
      </c>
      <c r="AM14" s="1">
        <v>425004</v>
      </c>
      <c r="AN14" s="1">
        <v>4</v>
      </c>
      <c r="AX14"/>
      <c r="AY14"/>
    </row>
    <row r="15" spans="1:51" x14ac:dyDescent="0.25">
      <c r="A15" t="s">
        <v>226</v>
      </c>
      <c r="B15" t="s">
        <v>31</v>
      </c>
      <c r="C15" t="s">
        <v>304</v>
      </c>
      <c r="D15" t="s">
        <v>248</v>
      </c>
      <c r="E15" s="4">
        <v>49.859154929577464</v>
      </c>
      <c r="F15" s="4">
        <v>343.54718309859157</v>
      </c>
      <c r="G15" s="4">
        <v>20.823943661971832</v>
      </c>
      <c r="H15" s="10">
        <v>6.0614508534612997E-2</v>
      </c>
      <c r="I15" s="4">
        <v>291.79014084507048</v>
      </c>
      <c r="J15" s="4">
        <v>20.823943661971832</v>
      </c>
      <c r="K15" s="10">
        <v>7.1366166113983123E-2</v>
      </c>
      <c r="L15" s="4">
        <v>123.65140845070424</v>
      </c>
      <c r="M15" s="4">
        <v>0</v>
      </c>
      <c r="N15" s="10">
        <v>0</v>
      </c>
      <c r="O15" s="4">
        <v>71.894366197183103</v>
      </c>
      <c r="P15" s="4">
        <v>0</v>
      </c>
      <c r="Q15" s="8">
        <v>0</v>
      </c>
      <c r="R15" s="4">
        <v>46.225352112676056</v>
      </c>
      <c r="S15" s="4">
        <v>0</v>
      </c>
      <c r="T15" s="10">
        <v>0</v>
      </c>
      <c r="U15" s="4">
        <v>5.53169014084507</v>
      </c>
      <c r="V15" s="4">
        <v>0</v>
      </c>
      <c r="W15" s="10">
        <v>0</v>
      </c>
      <c r="X15" s="4">
        <v>55.41549295774648</v>
      </c>
      <c r="Y15" s="4">
        <v>17.338028169014084</v>
      </c>
      <c r="Z15" s="10">
        <v>0.31287330029228616</v>
      </c>
      <c r="AA15" s="4">
        <v>0</v>
      </c>
      <c r="AB15" s="4">
        <v>0</v>
      </c>
      <c r="AC15" s="10" t="s">
        <v>415</v>
      </c>
      <c r="AD15" s="4">
        <v>163.20563380281692</v>
      </c>
      <c r="AE15" s="4">
        <v>3.4859154929577465</v>
      </c>
      <c r="AF15" s="10">
        <v>2.1359038972694949E-2</v>
      </c>
      <c r="AG15" s="4">
        <v>1.2746478873239437</v>
      </c>
      <c r="AH15" s="4">
        <v>0</v>
      </c>
      <c r="AI15" s="10">
        <v>0</v>
      </c>
      <c r="AJ15" s="4">
        <v>0</v>
      </c>
      <c r="AK15" s="4">
        <v>0</v>
      </c>
      <c r="AL15" s="10" t="s">
        <v>415</v>
      </c>
      <c r="AM15" s="1">
        <v>425074</v>
      </c>
      <c r="AN15" s="1">
        <v>4</v>
      </c>
      <c r="AX15"/>
      <c r="AY15"/>
    </row>
    <row r="16" spans="1:51" x14ac:dyDescent="0.25">
      <c r="A16" t="s">
        <v>226</v>
      </c>
      <c r="B16" t="s">
        <v>143</v>
      </c>
      <c r="C16" t="s">
        <v>304</v>
      </c>
      <c r="D16" t="s">
        <v>248</v>
      </c>
      <c r="E16" s="4">
        <v>113.33802816901408</v>
      </c>
      <c r="F16" s="4">
        <v>675.23239436619724</v>
      </c>
      <c r="G16" s="4">
        <v>24.147887323943664</v>
      </c>
      <c r="H16" s="10">
        <v>3.5762335346203183E-2</v>
      </c>
      <c r="I16" s="4">
        <v>596.84507042253517</v>
      </c>
      <c r="J16" s="4">
        <v>24.147887323943664</v>
      </c>
      <c r="K16" s="10">
        <v>4.0459222201245995E-2</v>
      </c>
      <c r="L16" s="4">
        <v>173.1549295774648</v>
      </c>
      <c r="M16" s="4">
        <v>2.242957746478873</v>
      </c>
      <c r="N16" s="10">
        <v>1.2953473238978361E-2</v>
      </c>
      <c r="O16" s="4">
        <v>94.767605633802816</v>
      </c>
      <c r="P16" s="4">
        <v>2.242957746478873</v>
      </c>
      <c r="Q16" s="8">
        <v>2.3667979490228131E-2</v>
      </c>
      <c r="R16" s="4">
        <v>68.982394366197184</v>
      </c>
      <c r="S16" s="4">
        <v>0</v>
      </c>
      <c r="T16" s="10">
        <v>0</v>
      </c>
      <c r="U16" s="4">
        <v>9.4049295774647881</v>
      </c>
      <c r="V16" s="4">
        <v>0</v>
      </c>
      <c r="W16" s="10">
        <v>0</v>
      </c>
      <c r="X16" s="4">
        <v>107.9894366197183</v>
      </c>
      <c r="Y16" s="4">
        <v>18.714788732394368</v>
      </c>
      <c r="Z16" s="10">
        <v>0.17330203136717862</v>
      </c>
      <c r="AA16" s="4">
        <v>0</v>
      </c>
      <c r="AB16" s="4">
        <v>0</v>
      </c>
      <c r="AC16" s="10" t="s">
        <v>415</v>
      </c>
      <c r="AD16" s="4">
        <v>394.01056338028167</v>
      </c>
      <c r="AE16" s="4">
        <v>3.1901408450704225</v>
      </c>
      <c r="AF16" s="10">
        <v>8.096587100867747E-3</v>
      </c>
      <c r="AG16" s="4">
        <v>7.746478873239436E-2</v>
      </c>
      <c r="AH16" s="4">
        <v>0</v>
      </c>
      <c r="AI16" s="10">
        <v>0</v>
      </c>
      <c r="AJ16" s="4">
        <v>0</v>
      </c>
      <c r="AK16" s="4">
        <v>0</v>
      </c>
      <c r="AL16" s="10" t="s">
        <v>415</v>
      </c>
      <c r="AM16" s="1">
        <v>425360</v>
      </c>
      <c r="AN16" s="1">
        <v>4</v>
      </c>
      <c r="AX16"/>
      <c r="AY16"/>
    </row>
    <row r="17" spans="1:51" x14ac:dyDescent="0.25">
      <c r="A17" t="s">
        <v>226</v>
      </c>
      <c r="B17" t="s">
        <v>93</v>
      </c>
      <c r="C17" t="s">
        <v>348</v>
      </c>
      <c r="D17" t="s">
        <v>238</v>
      </c>
      <c r="E17" s="4">
        <v>111.52112676056338</v>
      </c>
      <c r="F17" s="4">
        <v>344.43422535211266</v>
      </c>
      <c r="G17" s="4">
        <v>91.01253521126759</v>
      </c>
      <c r="H17" s="10">
        <v>0.26423778043028717</v>
      </c>
      <c r="I17" s="4">
        <v>310.94169014084508</v>
      </c>
      <c r="J17" s="4">
        <v>88.308309859154917</v>
      </c>
      <c r="K17" s="10">
        <v>0.28400279749928198</v>
      </c>
      <c r="L17" s="4">
        <v>21.132957746478873</v>
      </c>
      <c r="M17" s="4">
        <v>2.704225352112676</v>
      </c>
      <c r="N17" s="10">
        <v>0.12796246434379249</v>
      </c>
      <c r="O17" s="4">
        <v>9.7480281690140842</v>
      </c>
      <c r="P17" s="4">
        <v>0</v>
      </c>
      <c r="Q17" s="8">
        <v>0</v>
      </c>
      <c r="R17" s="4">
        <v>6.3145070422535206</v>
      </c>
      <c r="S17" s="4">
        <v>0</v>
      </c>
      <c r="T17" s="10">
        <v>0</v>
      </c>
      <c r="U17" s="4">
        <v>5.070422535211268</v>
      </c>
      <c r="V17" s="4">
        <v>2.704225352112676</v>
      </c>
      <c r="W17" s="10">
        <v>0.53333333333333333</v>
      </c>
      <c r="X17" s="4">
        <v>90.525915492957722</v>
      </c>
      <c r="Y17" s="4">
        <v>32.498591549295767</v>
      </c>
      <c r="Z17" s="10">
        <v>0.35899765688449653</v>
      </c>
      <c r="AA17" s="4">
        <v>22.107605633802823</v>
      </c>
      <c r="AB17" s="4">
        <v>0</v>
      </c>
      <c r="AC17" s="10">
        <v>0</v>
      </c>
      <c r="AD17" s="4">
        <v>210.66774647887328</v>
      </c>
      <c r="AE17" s="4">
        <v>55.809718309859157</v>
      </c>
      <c r="AF17" s="10">
        <v>0.26491819105045589</v>
      </c>
      <c r="AG17" s="4">
        <v>0</v>
      </c>
      <c r="AH17" s="4">
        <v>0</v>
      </c>
      <c r="AI17" s="10" t="s">
        <v>415</v>
      </c>
      <c r="AJ17" s="4">
        <v>0</v>
      </c>
      <c r="AK17" s="4">
        <v>0</v>
      </c>
      <c r="AL17" s="10" t="s">
        <v>415</v>
      </c>
      <c r="AM17" s="1">
        <v>425170</v>
      </c>
      <c r="AN17" s="1">
        <v>4</v>
      </c>
      <c r="AX17"/>
      <c r="AY17"/>
    </row>
    <row r="18" spans="1:51" x14ac:dyDescent="0.25">
      <c r="A18" t="s">
        <v>226</v>
      </c>
      <c r="B18" t="s">
        <v>7</v>
      </c>
      <c r="C18" t="s">
        <v>320</v>
      </c>
      <c r="D18" t="s">
        <v>259</v>
      </c>
      <c r="E18" s="4">
        <v>73.336956521739125</v>
      </c>
      <c r="F18" s="4">
        <v>219.01358695652175</v>
      </c>
      <c r="G18" s="4">
        <v>8.6956521739130432E-2</v>
      </c>
      <c r="H18" s="10">
        <v>3.9703711056242785E-4</v>
      </c>
      <c r="I18" s="4">
        <v>205.44293478260869</v>
      </c>
      <c r="J18" s="4">
        <v>8.6956521739130432E-2</v>
      </c>
      <c r="K18" s="10">
        <v>4.2326362710474455E-4</v>
      </c>
      <c r="L18" s="4">
        <v>43.293478260869563</v>
      </c>
      <c r="M18" s="4">
        <v>0</v>
      </c>
      <c r="N18" s="10">
        <v>0</v>
      </c>
      <c r="O18" s="4">
        <v>29.866847826086957</v>
      </c>
      <c r="P18" s="4">
        <v>0</v>
      </c>
      <c r="Q18" s="8">
        <v>0</v>
      </c>
      <c r="R18" s="4">
        <v>7.6875</v>
      </c>
      <c r="S18" s="4">
        <v>0</v>
      </c>
      <c r="T18" s="10">
        <v>0</v>
      </c>
      <c r="U18" s="4">
        <v>5.7391304347826084</v>
      </c>
      <c r="V18" s="4">
        <v>0</v>
      </c>
      <c r="W18" s="10">
        <v>0</v>
      </c>
      <c r="X18" s="4">
        <v>50.910326086956523</v>
      </c>
      <c r="Y18" s="4">
        <v>8.6956521739130432E-2</v>
      </c>
      <c r="Z18" s="10">
        <v>1.7080330931411795E-3</v>
      </c>
      <c r="AA18" s="4">
        <v>0.14402173913043478</v>
      </c>
      <c r="AB18" s="4">
        <v>0</v>
      </c>
      <c r="AC18" s="10">
        <v>0</v>
      </c>
      <c r="AD18" s="4">
        <v>124.66576086956522</v>
      </c>
      <c r="AE18" s="4">
        <v>0</v>
      </c>
      <c r="AF18" s="10">
        <v>0</v>
      </c>
      <c r="AG18" s="4">
        <v>0</v>
      </c>
      <c r="AH18" s="4">
        <v>0</v>
      </c>
      <c r="AI18" s="10" t="s">
        <v>415</v>
      </c>
      <c r="AJ18" s="4">
        <v>0</v>
      </c>
      <c r="AK18" s="4">
        <v>0</v>
      </c>
      <c r="AL18" s="10" t="s">
        <v>415</v>
      </c>
      <c r="AM18" s="1">
        <v>425014</v>
      </c>
      <c r="AN18" s="1">
        <v>4</v>
      </c>
      <c r="AX18"/>
      <c r="AY18"/>
    </row>
    <row r="19" spans="1:51" x14ac:dyDescent="0.25">
      <c r="A19" t="s">
        <v>226</v>
      </c>
      <c r="B19" t="s">
        <v>89</v>
      </c>
      <c r="C19" t="s">
        <v>283</v>
      </c>
      <c r="D19" t="s">
        <v>258</v>
      </c>
      <c r="E19" s="4">
        <v>75.445652173913047</v>
      </c>
      <c r="F19" s="4">
        <v>267.179347826087</v>
      </c>
      <c r="G19" s="4">
        <v>0.29891304347826086</v>
      </c>
      <c r="H19" s="10">
        <v>1.1187730111267059E-3</v>
      </c>
      <c r="I19" s="4">
        <v>232.42119565217394</v>
      </c>
      <c r="J19" s="4">
        <v>0.29891304347826086</v>
      </c>
      <c r="K19" s="10">
        <v>1.2860834083548653E-3</v>
      </c>
      <c r="L19" s="4">
        <v>43.002717391304351</v>
      </c>
      <c r="M19" s="4">
        <v>0</v>
      </c>
      <c r="N19" s="10">
        <v>0</v>
      </c>
      <c r="O19" s="4">
        <v>18.046195652173914</v>
      </c>
      <c r="P19" s="4">
        <v>0</v>
      </c>
      <c r="Q19" s="8">
        <v>0</v>
      </c>
      <c r="R19" s="4">
        <v>21.043478260869566</v>
      </c>
      <c r="S19" s="4">
        <v>0</v>
      </c>
      <c r="T19" s="10">
        <v>0</v>
      </c>
      <c r="U19" s="4">
        <v>3.9130434782608696</v>
      </c>
      <c r="V19" s="4">
        <v>0</v>
      </c>
      <c r="W19" s="10">
        <v>0</v>
      </c>
      <c r="X19" s="4">
        <v>62.692934782608695</v>
      </c>
      <c r="Y19" s="4">
        <v>0.29891304347826086</v>
      </c>
      <c r="Z19" s="10">
        <v>4.7678904252091373E-3</v>
      </c>
      <c r="AA19" s="4">
        <v>9.8016304347826093</v>
      </c>
      <c r="AB19" s="4">
        <v>0</v>
      </c>
      <c r="AC19" s="10">
        <v>0</v>
      </c>
      <c r="AD19" s="4">
        <v>151.68206521739131</v>
      </c>
      <c r="AE19" s="4">
        <v>0</v>
      </c>
      <c r="AF19" s="10">
        <v>0</v>
      </c>
      <c r="AG19" s="4">
        <v>0</v>
      </c>
      <c r="AH19" s="4">
        <v>0</v>
      </c>
      <c r="AI19" s="10" t="s">
        <v>415</v>
      </c>
      <c r="AJ19" s="4">
        <v>0</v>
      </c>
      <c r="AK19" s="4">
        <v>0</v>
      </c>
      <c r="AL19" s="10" t="s">
        <v>415</v>
      </c>
      <c r="AM19" s="1">
        <v>425163</v>
      </c>
      <c r="AN19" s="1">
        <v>4</v>
      </c>
      <c r="AX19"/>
      <c r="AY19"/>
    </row>
    <row r="20" spans="1:51" x14ac:dyDescent="0.25">
      <c r="A20" t="s">
        <v>226</v>
      </c>
      <c r="B20" t="s">
        <v>91</v>
      </c>
      <c r="C20" t="s">
        <v>347</v>
      </c>
      <c r="D20" t="s">
        <v>256</v>
      </c>
      <c r="E20" s="4">
        <v>51.804347826086953</v>
      </c>
      <c r="F20" s="4">
        <v>160.02989130434781</v>
      </c>
      <c r="G20" s="4">
        <v>17.777173913043477</v>
      </c>
      <c r="H20" s="10">
        <v>0.11108658368850928</v>
      </c>
      <c r="I20" s="4">
        <v>146.24728260869563</v>
      </c>
      <c r="J20" s="4">
        <v>17.777173913043477</v>
      </c>
      <c r="K20" s="10">
        <v>0.12155558445902005</v>
      </c>
      <c r="L20" s="4">
        <v>39.315217391304351</v>
      </c>
      <c r="M20" s="4">
        <v>0</v>
      </c>
      <c r="N20" s="10">
        <v>0</v>
      </c>
      <c r="O20" s="4">
        <v>25.532608695652176</v>
      </c>
      <c r="P20" s="4">
        <v>0</v>
      </c>
      <c r="Q20" s="8">
        <v>0</v>
      </c>
      <c r="R20" s="4">
        <v>8.0434782608695645</v>
      </c>
      <c r="S20" s="4">
        <v>0</v>
      </c>
      <c r="T20" s="10">
        <v>0</v>
      </c>
      <c r="U20" s="4">
        <v>5.7391304347826084</v>
      </c>
      <c r="V20" s="4">
        <v>0</v>
      </c>
      <c r="W20" s="10">
        <v>0</v>
      </c>
      <c r="X20" s="4">
        <v>35.866847826086953</v>
      </c>
      <c r="Y20" s="4">
        <v>5.1385869565217392</v>
      </c>
      <c r="Z20" s="10">
        <v>0.14326842942647172</v>
      </c>
      <c r="AA20" s="4">
        <v>0</v>
      </c>
      <c r="AB20" s="4">
        <v>0</v>
      </c>
      <c r="AC20" s="10" t="s">
        <v>415</v>
      </c>
      <c r="AD20" s="4">
        <v>84.847826086956516</v>
      </c>
      <c r="AE20" s="4">
        <v>12.638586956521738</v>
      </c>
      <c r="AF20" s="10">
        <v>0.14895593133487062</v>
      </c>
      <c r="AG20" s="4">
        <v>0</v>
      </c>
      <c r="AH20" s="4">
        <v>0</v>
      </c>
      <c r="AI20" s="10" t="s">
        <v>415</v>
      </c>
      <c r="AJ20" s="4">
        <v>0</v>
      </c>
      <c r="AK20" s="4">
        <v>0</v>
      </c>
      <c r="AL20" s="10" t="s">
        <v>415</v>
      </c>
      <c r="AM20" s="1">
        <v>425168</v>
      </c>
      <c r="AN20" s="1">
        <v>4</v>
      </c>
      <c r="AX20"/>
      <c r="AY20"/>
    </row>
    <row r="21" spans="1:51" x14ac:dyDescent="0.25">
      <c r="A21" t="s">
        <v>226</v>
      </c>
      <c r="B21" t="s">
        <v>62</v>
      </c>
      <c r="C21" t="s">
        <v>341</v>
      </c>
      <c r="D21" t="s">
        <v>276</v>
      </c>
      <c r="E21" s="4">
        <v>85.880434782608702</v>
      </c>
      <c r="F21" s="4">
        <v>299.87228260869563</v>
      </c>
      <c r="G21" s="4">
        <v>0</v>
      </c>
      <c r="H21" s="10">
        <v>0</v>
      </c>
      <c r="I21" s="4">
        <v>283.9728260869565</v>
      </c>
      <c r="J21" s="4">
        <v>0</v>
      </c>
      <c r="K21" s="10">
        <v>0</v>
      </c>
      <c r="L21" s="4">
        <v>35.076086956521735</v>
      </c>
      <c r="M21" s="4">
        <v>0</v>
      </c>
      <c r="N21" s="10">
        <v>0</v>
      </c>
      <c r="O21" s="4">
        <v>29.771739130434781</v>
      </c>
      <c r="P21" s="4">
        <v>0</v>
      </c>
      <c r="Q21" s="8">
        <v>0</v>
      </c>
      <c r="R21" s="4">
        <v>0</v>
      </c>
      <c r="S21" s="4">
        <v>0</v>
      </c>
      <c r="T21" s="10" t="s">
        <v>415</v>
      </c>
      <c r="U21" s="4">
        <v>5.3043478260869561</v>
      </c>
      <c r="V21" s="4">
        <v>0</v>
      </c>
      <c r="W21" s="10">
        <v>0</v>
      </c>
      <c r="X21" s="4">
        <v>64.709239130434781</v>
      </c>
      <c r="Y21" s="4">
        <v>0</v>
      </c>
      <c r="Z21" s="10">
        <v>0</v>
      </c>
      <c r="AA21" s="4">
        <v>10.595108695652174</v>
      </c>
      <c r="AB21" s="4">
        <v>0</v>
      </c>
      <c r="AC21" s="10">
        <v>0</v>
      </c>
      <c r="AD21" s="4">
        <v>189.49184782608697</v>
      </c>
      <c r="AE21" s="4">
        <v>0</v>
      </c>
      <c r="AF21" s="10">
        <v>0</v>
      </c>
      <c r="AG21" s="4">
        <v>0</v>
      </c>
      <c r="AH21" s="4">
        <v>0</v>
      </c>
      <c r="AI21" s="10" t="s">
        <v>415</v>
      </c>
      <c r="AJ21" s="4">
        <v>0</v>
      </c>
      <c r="AK21" s="4">
        <v>0</v>
      </c>
      <c r="AL21" s="10" t="s">
        <v>415</v>
      </c>
      <c r="AM21" s="1">
        <v>425117</v>
      </c>
      <c r="AN21" s="1">
        <v>4</v>
      </c>
      <c r="AX21"/>
      <c r="AY21"/>
    </row>
    <row r="22" spans="1:51" x14ac:dyDescent="0.25">
      <c r="A22" t="s">
        <v>226</v>
      </c>
      <c r="B22" t="s">
        <v>2</v>
      </c>
      <c r="C22" t="s">
        <v>319</v>
      </c>
      <c r="D22" t="s">
        <v>257</v>
      </c>
      <c r="E22" s="4">
        <v>77.978260869565219</v>
      </c>
      <c r="F22" s="4">
        <v>265.03228260869571</v>
      </c>
      <c r="G22" s="4">
        <v>5.6603260869565206</v>
      </c>
      <c r="H22" s="10">
        <v>2.1357119333698882E-2</v>
      </c>
      <c r="I22" s="4">
        <v>259.51869565217396</v>
      </c>
      <c r="J22" s="4">
        <v>5.6603260869565206</v>
      </c>
      <c r="K22" s="10">
        <v>2.1810860573000513E-2</v>
      </c>
      <c r="L22" s="4">
        <v>41.698043478260878</v>
      </c>
      <c r="M22" s="4">
        <v>5.6603260869565206</v>
      </c>
      <c r="N22" s="10">
        <v>0.13574560374535344</v>
      </c>
      <c r="O22" s="4">
        <v>36.184456521739136</v>
      </c>
      <c r="P22" s="4">
        <v>5.6603260869565206</v>
      </c>
      <c r="Q22" s="8">
        <v>0.15642976656443278</v>
      </c>
      <c r="R22" s="4">
        <v>0</v>
      </c>
      <c r="S22" s="4">
        <v>0</v>
      </c>
      <c r="T22" s="10" t="s">
        <v>415</v>
      </c>
      <c r="U22" s="4">
        <v>5.5135869565217392</v>
      </c>
      <c r="V22" s="4">
        <v>0</v>
      </c>
      <c r="W22" s="10">
        <v>0</v>
      </c>
      <c r="X22" s="4">
        <v>76.529891304347828</v>
      </c>
      <c r="Y22" s="4">
        <v>0</v>
      </c>
      <c r="Z22" s="10">
        <v>0</v>
      </c>
      <c r="AA22" s="4">
        <v>0</v>
      </c>
      <c r="AB22" s="4">
        <v>0</v>
      </c>
      <c r="AC22" s="10" t="s">
        <v>415</v>
      </c>
      <c r="AD22" s="4">
        <v>146.80434782608697</v>
      </c>
      <c r="AE22" s="4">
        <v>0</v>
      </c>
      <c r="AF22" s="10">
        <v>0</v>
      </c>
      <c r="AG22" s="4">
        <v>0</v>
      </c>
      <c r="AH22" s="4">
        <v>0</v>
      </c>
      <c r="AI22" s="10" t="s">
        <v>415</v>
      </c>
      <c r="AJ22" s="4">
        <v>0</v>
      </c>
      <c r="AK22" s="4">
        <v>0</v>
      </c>
      <c r="AL22" s="10" t="s">
        <v>415</v>
      </c>
      <c r="AM22" s="1">
        <v>425005</v>
      </c>
      <c r="AN22" s="1">
        <v>4</v>
      </c>
      <c r="AX22"/>
      <c r="AY22"/>
    </row>
    <row r="23" spans="1:51" x14ac:dyDescent="0.25">
      <c r="A23" t="s">
        <v>226</v>
      </c>
      <c r="B23" t="s">
        <v>114</v>
      </c>
      <c r="C23" t="s">
        <v>319</v>
      </c>
      <c r="D23" t="s">
        <v>257</v>
      </c>
      <c r="E23" s="4">
        <v>98.845070422535215</v>
      </c>
      <c r="F23" s="4">
        <v>296.51309859154929</v>
      </c>
      <c r="G23" s="4">
        <v>37.277042253521124</v>
      </c>
      <c r="H23" s="10">
        <v>0.12571802875012528</v>
      </c>
      <c r="I23" s="4">
        <v>277.10000000000002</v>
      </c>
      <c r="J23" s="4">
        <v>37.277042253521124</v>
      </c>
      <c r="K23" s="10">
        <v>0.13452559456341076</v>
      </c>
      <c r="L23" s="4">
        <v>32.075492957746484</v>
      </c>
      <c r="M23" s="4">
        <v>0</v>
      </c>
      <c r="N23" s="10">
        <v>0</v>
      </c>
      <c r="O23" s="4">
        <v>26.885352112676056</v>
      </c>
      <c r="P23" s="4">
        <v>0</v>
      </c>
      <c r="Q23" s="8">
        <v>0</v>
      </c>
      <c r="R23" s="4">
        <v>1.4647887323943662</v>
      </c>
      <c r="S23" s="4">
        <v>0</v>
      </c>
      <c r="T23" s="10">
        <v>0</v>
      </c>
      <c r="U23" s="4">
        <v>3.7253521126760565</v>
      </c>
      <c r="V23" s="4">
        <v>0</v>
      </c>
      <c r="W23" s="10">
        <v>0</v>
      </c>
      <c r="X23" s="4">
        <v>69.453098591549292</v>
      </c>
      <c r="Y23" s="4">
        <v>35.609014084507038</v>
      </c>
      <c r="Z23" s="10">
        <v>0.51270590955087736</v>
      </c>
      <c r="AA23" s="4">
        <v>14.222957746478876</v>
      </c>
      <c r="AB23" s="4">
        <v>0</v>
      </c>
      <c r="AC23" s="10">
        <v>0</v>
      </c>
      <c r="AD23" s="4">
        <v>134.02845070422538</v>
      </c>
      <c r="AE23" s="4">
        <v>1.6680281690140841</v>
      </c>
      <c r="AF23" s="10">
        <v>1.2445329034617408E-2</v>
      </c>
      <c r="AG23" s="4">
        <v>46.733098591549265</v>
      </c>
      <c r="AH23" s="4">
        <v>0</v>
      </c>
      <c r="AI23" s="10">
        <v>0</v>
      </c>
      <c r="AJ23" s="4">
        <v>0</v>
      </c>
      <c r="AK23" s="4">
        <v>0</v>
      </c>
      <c r="AL23" s="10" t="s">
        <v>415</v>
      </c>
      <c r="AM23" s="1">
        <v>425302</v>
      </c>
      <c r="AN23" s="1">
        <v>4</v>
      </c>
      <c r="AX23"/>
      <c r="AY23"/>
    </row>
    <row r="24" spans="1:51" x14ac:dyDescent="0.25">
      <c r="A24" t="s">
        <v>226</v>
      </c>
      <c r="B24" t="s">
        <v>64</v>
      </c>
      <c r="C24" t="s">
        <v>283</v>
      </c>
      <c r="D24" t="s">
        <v>258</v>
      </c>
      <c r="E24" s="4">
        <v>117.90217391304348</v>
      </c>
      <c r="F24" s="4">
        <v>449.69336956521727</v>
      </c>
      <c r="G24" s="4">
        <v>116.82576086956522</v>
      </c>
      <c r="H24" s="10">
        <v>0.25978982296874276</v>
      </c>
      <c r="I24" s="4">
        <v>420.04108695652167</v>
      </c>
      <c r="J24" s="4">
        <v>114.11086956521739</v>
      </c>
      <c r="K24" s="10">
        <v>0.27166597056499137</v>
      </c>
      <c r="L24" s="4">
        <v>31.017717391304341</v>
      </c>
      <c r="M24" s="4">
        <v>2.8480434782608697</v>
      </c>
      <c r="N24" s="10">
        <v>9.1819892557899963E-2</v>
      </c>
      <c r="O24" s="4">
        <v>10.163043478260869</v>
      </c>
      <c r="P24" s="4">
        <v>0.13315217391304349</v>
      </c>
      <c r="Q24" s="8">
        <v>1.3101604278074868E-2</v>
      </c>
      <c r="R24" s="4">
        <v>14.998478260869561</v>
      </c>
      <c r="S24" s="4">
        <v>1.1793478260869565</v>
      </c>
      <c r="T24" s="10">
        <v>7.8631165480556028E-2</v>
      </c>
      <c r="U24" s="4">
        <v>5.8561956521739127</v>
      </c>
      <c r="V24" s="4">
        <v>1.5355434782608695</v>
      </c>
      <c r="W24" s="10">
        <v>0.26220836349462667</v>
      </c>
      <c r="X24" s="4">
        <v>135.30989130434779</v>
      </c>
      <c r="Y24" s="4">
        <v>45.184130434782602</v>
      </c>
      <c r="Z24" s="10">
        <v>0.3339307274525225</v>
      </c>
      <c r="AA24" s="4">
        <v>8.7976086956521744</v>
      </c>
      <c r="AB24" s="4">
        <v>0</v>
      </c>
      <c r="AC24" s="10">
        <v>0</v>
      </c>
      <c r="AD24" s="4">
        <v>274.56815217391301</v>
      </c>
      <c r="AE24" s="4">
        <v>68.793586956521736</v>
      </c>
      <c r="AF24" s="10">
        <v>0.25055195372020966</v>
      </c>
      <c r="AG24" s="4">
        <v>0</v>
      </c>
      <c r="AH24" s="4">
        <v>0</v>
      </c>
      <c r="AI24" s="10" t="s">
        <v>415</v>
      </c>
      <c r="AJ24" s="4">
        <v>0</v>
      </c>
      <c r="AK24" s="4">
        <v>0</v>
      </c>
      <c r="AL24" s="10" t="s">
        <v>415</v>
      </c>
      <c r="AM24" s="1">
        <v>425119</v>
      </c>
      <c r="AN24" s="1">
        <v>4</v>
      </c>
      <c r="AX24"/>
      <c r="AY24"/>
    </row>
    <row r="25" spans="1:51" x14ac:dyDescent="0.25">
      <c r="A25" t="s">
        <v>226</v>
      </c>
      <c r="B25" t="s">
        <v>163</v>
      </c>
      <c r="C25" t="s">
        <v>290</v>
      </c>
      <c r="D25" t="s">
        <v>267</v>
      </c>
      <c r="E25" s="4">
        <v>73.445652173913047</v>
      </c>
      <c r="F25" s="4">
        <v>268.43641304347818</v>
      </c>
      <c r="G25" s="4">
        <v>0</v>
      </c>
      <c r="H25" s="10">
        <v>0</v>
      </c>
      <c r="I25" s="4">
        <v>252.98532608695649</v>
      </c>
      <c r="J25" s="4">
        <v>0</v>
      </c>
      <c r="K25" s="10">
        <v>0</v>
      </c>
      <c r="L25" s="4">
        <v>52.834999999999994</v>
      </c>
      <c r="M25" s="4">
        <v>0</v>
      </c>
      <c r="N25" s="10">
        <v>0</v>
      </c>
      <c r="O25" s="4">
        <v>37.617608695652166</v>
      </c>
      <c r="P25" s="4">
        <v>0</v>
      </c>
      <c r="Q25" s="8">
        <v>0</v>
      </c>
      <c r="R25" s="4">
        <v>10.347826086956522</v>
      </c>
      <c r="S25" s="4">
        <v>0</v>
      </c>
      <c r="T25" s="10">
        <v>0</v>
      </c>
      <c r="U25" s="4">
        <v>4.8695652173913047</v>
      </c>
      <c r="V25" s="4">
        <v>0</v>
      </c>
      <c r="W25" s="10">
        <v>0</v>
      </c>
      <c r="X25" s="4">
        <v>69.180978260869537</v>
      </c>
      <c r="Y25" s="4">
        <v>0</v>
      </c>
      <c r="Z25" s="10">
        <v>0</v>
      </c>
      <c r="AA25" s="4">
        <v>0.23369565217391305</v>
      </c>
      <c r="AB25" s="4">
        <v>0</v>
      </c>
      <c r="AC25" s="10">
        <v>0</v>
      </c>
      <c r="AD25" s="4">
        <v>146.18673913043477</v>
      </c>
      <c r="AE25" s="4">
        <v>0</v>
      </c>
      <c r="AF25" s="10">
        <v>0</v>
      </c>
      <c r="AG25" s="4">
        <v>0</v>
      </c>
      <c r="AH25" s="4">
        <v>0</v>
      </c>
      <c r="AI25" s="10" t="s">
        <v>415</v>
      </c>
      <c r="AJ25" s="4">
        <v>0</v>
      </c>
      <c r="AK25" s="4">
        <v>0</v>
      </c>
      <c r="AL25" s="10" t="s">
        <v>415</v>
      </c>
      <c r="AM25" s="1">
        <v>425391</v>
      </c>
      <c r="AN25" s="1">
        <v>4</v>
      </c>
      <c r="AX25"/>
      <c r="AY25"/>
    </row>
    <row r="26" spans="1:51" x14ac:dyDescent="0.25">
      <c r="A26" t="s">
        <v>226</v>
      </c>
      <c r="B26" t="s">
        <v>16</v>
      </c>
      <c r="C26" t="s">
        <v>297</v>
      </c>
      <c r="D26" t="s">
        <v>250</v>
      </c>
      <c r="E26" s="4">
        <v>110.64130434782609</v>
      </c>
      <c r="F26" s="4">
        <v>401.36847826086972</v>
      </c>
      <c r="G26" s="4">
        <v>61.603260869565219</v>
      </c>
      <c r="H26" s="10">
        <v>0.15348305660796346</v>
      </c>
      <c r="I26" s="4">
        <v>369.90108695652191</v>
      </c>
      <c r="J26" s="4">
        <v>61.603260869565219</v>
      </c>
      <c r="K26" s="10">
        <v>0.16653982116253163</v>
      </c>
      <c r="L26" s="4">
        <v>43.015217391304347</v>
      </c>
      <c r="M26" s="4">
        <v>2.4565217391304346</v>
      </c>
      <c r="N26" s="10">
        <v>5.7108202355081614E-2</v>
      </c>
      <c r="O26" s="4">
        <v>16.60869565217391</v>
      </c>
      <c r="P26" s="4">
        <v>2.4565217391304346</v>
      </c>
      <c r="Q26" s="8">
        <v>0.14790575916230367</v>
      </c>
      <c r="R26" s="4">
        <v>26.40652173913044</v>
      </c>
      <c r="S26" s="4">
        <v>0</v>
      </c>
      <c r="T26" s="10">
        <v>0</v>
      </c>
      <c r="U26" s="4">
        <v>0</v>
      </c>
      <c r="V26" s="4">
        <v>0</v>
      </c>
      <c r="W26" s="10" t="s">
        <v>415</v>
      </c>
      <c r="X26" s="4">
        <v>129.58260869565223</v>
      </c>
      <c r="Y26" s="4">
        <v>16.774999999999999</v>
      </c>
      <c r="Z26" s="10">
        <v>0.12945410012078909</v>
      </c>
      <c r="AA26" s="4">
        <v>5.0608695652173914</v>
      </c>
      <c r="AB26" s="4">
        <v>0</v>
      </c>
      <c r="AC26" s="10">
        <v>0</v>
      </c>
      <c r="AD26" s="4">
        <v>218.41739130434797</v>
      </c>
      <c r="AE26" s="4">
        <v>42.371739130434783</v>
      </c>
      <c r="AF26" s="10">
        <v>0.19399434668365304</v>
      </c>
      <c r="AG26" s="4">
        <v>5.2923913043478272</v>
      </c>
      <c r="AH26" s="4">
        <v>0</v>
      </c>
      <c r="AI26" s="10">
        <v>0</v>
      </c>
      <c r="AJ26" s="4">
        <v>0</v>
      </c>
      <c r="AK26" s="4">
        <v>0</v>
      </c>
      <c r="AL26" s="10" t="s">
        <v>415</v>
      </c>
      <c r="AM26" s="1">
        <v>425047</v>
      </c>
      <c r="AN26" s="1">
        <v>4</v>
      </c>
      <c r="AX26"/>
      <c r="AY26"/>
    </row>
    <row r="27" spans="1:51" x14ac:dyDescent="0.25">
      <c r="A27" t="s">
        <v>226</v>
      </c>
      <c r="B27" t="s">
        <v>65</v>
      </c>
      <c r="C27" t="s">
        <v>290</v>
      </c>
      <c r="D27" t="s">
        <v>267</v>
      </c>
      <c r="E27" s="4">
        <v>120.70652173913044</v>
      </c>
      <c r="F27" s="4">
        <v>447.47989130434775</v>
      </c>
      <c r="G27" s="4">
        <v>167.06141304347827</v>
      </c>
      <c r="H27" s="10">
        <v>0.37333836958911204</v>
      </c>
      <c r="I27" s="4">
        <v>422.8277173913043</v>
      </c>
      <c r="J27" s="4">
        <v>167.06141304347827</v>
      </c>
      <c r="K27" s="10">
        <v>0.39510516026287823</v>
      </c>
      <c r="L27" s="4">
        <v>62.980978260869563</v>
      </c>
      <c r="M27" s="4">
        <v>0</v>
      </c>
      <c r="N27" s="10">
        <v>0</v>
      </c>
      <c r="O27" s="4">
        <v>41.932065217391305</v>
      </c>
      <c r="P27" s="4">
        <v>0</v>
      </c>
      <c r="Q27" s="8">
        <v>0</v>
      </c>
      <c r="R27" s="4">
        <v>16.788043478260871</v>
      </c>
      <c r="S27" s="4">
        <v>0</v>
      </c>
      <c r="T27" s="10">
        <v>0</v>
      </c>
      <c r="U27" s="4">
        <v>4.2608695652173916</v>
      </c>
      <c r="V27" s="4">
        <v>0</v>
      </c>
      <c r="W27" s="10">
        <v>0</v>
      </c>
      <c r="X27" s="4">
        <v>95.351630434782592</v>
      </c>
      <c r="Y27" s="4">
        <v>18.889673913043481</v>
      </c>
      <c r="Z27" s="10">
        <v>0.19810541075082511</v>
      </c>
      <c r="AA27" s="4">
        <v>3.6032608695652173</v>
      </c>
      <c r="AB27" s="4">
        <v>0</v>
      </c>
      <c r="AC27" s="10">
        <v>0</v>
      </c>
      <c r="AD27" s="4">
        <v>279.78858695652173</v>
      </c>
      <c r="AE27" s="4">
        <v>148.17173913043479</v>
      </c>
      <c r="AF27" s="10">
        <v>0.52958464368476976</v>
      </c>
      <c r="AG27" s="4">
        <v>5.7554347826086953</v>
      </c>
      <c r="AH27" s="4">
        <v>0</v>
      </c>
      <c r="AI27" s="10">
        <v>0</v>
      </c>
      <c r="AJ27" s="4">
        <v>0</v>
      </c>
      <c r="AK27" s="4">
        <v>0</v>
      </c>
      <c r="AL27" s="10" t="s">
        <v>415</v>
      </c>
      <c r="AM27" s="1">
        <v>425121</v>
      </c>
      <c r="AN27" s="1">
        <v>4</v>
      </c>
      <c r="AX27"/>
      <c r="AY27"/>
    </row>
    <row r="28" spans="1:51" x14ac:dyDescent="0.25">
      <c r="A28" t="s">
        <v>226</v>
      </c>
      <c r="B28" t="s">
        <v>120</v>
      </c>
      <c r="C28" t="s">
        <v>291</v>
      </c>
      <c r="D28" t="s">
        <v>276</v>
      </c>
      <c r="E28" s="4">
        <v>56.760869565217391</v>
      </c>
      <c r="F28" s="4">
        <v>193.71282608695651</v>
      </c>
      <c r="G28" s="4">
        <v>20.799782608695658</v>
      </c>
      <c r="H28" s="10">
        <v>0.1073743181019865</v>
      </c>
      <c r="I28" s="4">
        <v>187.53891304347826</v>
      </c>
      <c r="J28" s="4">
        <v>20.799782608695658</v>
      </c>
      <c r="K28" s="10">
        <v>0.11090915624467505</v>
      </c>
      <c r="L28" s="4">
        <v>17.706521739130434</v>
      </c>
      <c r="M28" s="4">
        <v>0</v>
      </c>
      <c r="N28" s="10">
        <v>0</v>
      </c>
      <c r="O28" s="4">
        <v>11.532608695652174</v>
      </c>
      <c r="P28" s="4">
        <v>0</v>
      </c>
      <c r="Q28" s="8">
        <v>0</v>
      </c>
      <c r="R28" s="4">
        <v>0</v>
      </c>
      <c r="S28" s="4">
        <v>0</v>
      </c>
      <c r="T28" s="10" t="s">
        <v>415</v>
      </c>
      <c r="U28" s="4">
        <v>6.1739130434782608</v>
      </c>
      <c r="V28" s="4">
        <v>0</v>
      </c>
      <c r="W28" s="10">
        <v>0</v>
      </c>
      <c r="X28" s="4">
        <v>56.309782608695649</v>
      </c>
      <c r="Y28" s="4">
        <v>4.7472826086956523</v>
      </c>
      <c r="Z28" s="10">
        <v>8.430653411832835E-2</v>
      </c>
      <c r="AA28" s="4">
        <v>0</v>
      </c>
      <c r="AB28" s="4">
        <v>0</v>
      </c>
      <c r="AC28" s="10" t="s">
        <v>415</v>
      </c>
      <c r="AD28" s="4">
        <v>119.69652173913043</v>
      </c>
      <c r="AE28" s="4">
        <v>16.052500000000006</v>
      </c>
      <c r="AF28" s="10">
        <v>0.134109995568503</v>
      </c>
      <c r="AG28" s="4">
        <v>0</v>
      </c>
      <c r="AH28" s="4">
        <v>0</v>
      </c>
      <c r="AI28" s="10" t="s">
        <v>415</v>
      </c>
      <c r="AJ28" s="4">
        <v>0</v>
      </c>
      <c r="AK28" s="4">
        <v>0</v>
      </c>
      <c r="AL28" s="10" t="s">
        <v>415</v>
      </c>
      <c r="AM28" s="1">
        <v>425309</v>
      </c>
      <c r="AN28" s="1">
        <v>4</v>
      </c>
      <c r="AX28"/>
      <c r="AY28"/>
    </row>
    <row r="29" spans="1:51" x14ac:dyDescent="0.25">
      <c r="A29" t="s">
        <v>226</v>
      </c>
      <c r="B29" t="s">
        <v>63</v>
      </c>
      <c r="C29" t="s">
        <v>342</v>
      </c>
      <c r="D29" t="s">
        <v>277</v>
      </c>
      <c r="E29" s="4">
        <v>101.80434782608695</v>
      </c>
      <c r="F29" s="4">
        <v>335.4728260869565</v>
      </c>
      <c r="G29" s="4">
        <v>0</v>
      </c>
      <c r="H29" s="10">
        <v>0</v>
      </c>
      <c r="I29" s="4">
        <v>305.86141304347825</v>
      </c>
      <c r="J29" s="4">
        <v>0</v>
      </c>
      <c r="K29" s="10">
        <v>0</v>
      </c>
      <c r="L29" s="4">
        <v>32.597826086956523</v>
      </c>
      <c r="M29" s="4">
        <v>0</v>
      </c>
      <c r="N29" s="10">
        <v>0</v>
      </c>
      <c r="O29" s="4">
        <v>8.2146739130434785</v>
      </c>
      <c r="P29" s="4">
        <v>0</v>
      </c>
      <c r="Q29" s="8">
        <v>0</v>
      </c>
      <c r="R29" s="4">
        <v>21.108695652173914</v>
      </c>
      <c r="S29" s="4">
        <v>0</v>
      </c>
      <c r="T29" s="10">
        <v>0</v>
      </c>
      <c r="U29" s="4">
        <v>3.2744565217391304</v>
      </c>
      <c r="V29" s="4">
        <v>0</v>
      </c>
      <c r="W29" s="10">
        <v>0</v>
      </c>
      <c r="X29" s="4">
        <v>95.269021739130437</v>
      </c>
      <c r="Y29" s="4">
        <v>0</v>
      </c>
      <c r="Z29" s="10">
        <v>0</v>
      </c>
      <c r="AA29" s="4">
        <v>5.2282608695652177</v>
      </c>
      <c r="AB29" s="4">
        <v>0</v>
      </c>
      <c r="AC29" s="10">
        <v>0</v>
      </c>
      <c r="AD29" s="4">
        <v>202.37771739130434</v>
      </c>
      <c r="AE29" s="4">
        <v>0</v>
      </c>
      <c r="AF29" s="10">
        <v>0</v>
      </c>
      <c r="AG29" s="4">
        <v>0</v>
      </c>
      <c r="AH29" s="4">
        <v>0</v>
      </c>
      <c r="AI29" s="10" t="s">
        <v>415</v>
      </c>
      <c r="AJ29" s="4">
        <v>0</v>
      </c>
      <c r="AK29" s="4">
        <v>0</v>
      </c>
      <c r="AL29" s="10" t="s">
        <v>415</v>
      </c>
      <c r="AM29" s="1">
        <v>425118</v>
      </c>
      <c r="AN29" s="1">
        <v>4</v>
      </c>
      <c r="AX29"/>
      <c r="AY29"/>
    </row>
    <row r="30" spans="1:51" x14ac:dyDescent="0.25">
      <c r="A30" t="s">
        <v>226</v>
      </c>
      <c r="B30" t="s">
        <v>177</v>
      </c>
      <c r="C30" t="s">
        <v>321</v>
      </c>
      <c r="D30" t="s">
        <v>239</v>
      </c>
      <c r="E30" s="4">
        <v>24.630434782608695</v>
      </c>
      <c r="F30" s="4">
        <v>80.038478260869567</v>
      </c>
      <c r="G30" s="4">
        <v>16.391739130434786</v>
      </c>
      <c r="H30" s="10">
        <v>0.20479823563123176</v>
      </c>
      <c r="I30" s="4">
        <v>70.935217391304349</v>
      </c>
      <c r="J30" s="4">
        <v>16.391739130434786</v>
      </c>
      <c r="K30" s="10">
        <v>0.23108041017217185</v>
      </c>
      <c r="L30" s="4">
        <v>13.051304347826079</v>
      </c>
      <c r="M30" s="4">
        <v>2.5730434782608698</v>
      </c>
      <c r="N30" s="10">
        <v>0.19714837764008275</v>
      </c>
      <c r="O30" s="4">
        <v>3.9480434782608693</v>
      </c>
      <c r="P30" s="4">
        <v>2.5730434782608698</v>
      </c>
      <c r="Q30" s="8">
        <v>0.65172622652937617</v>
      </c>
      <c r="R30" s="4">
        <v>3.8369565217391304</v>
      </c>
      <c r="S30" s="4">
        <v>0</v>
      </c>
      <c r="T30" s="10">
        <v>0</v>
      </c>
      <c r="U30" s="4">
        <v>5.2663043478260798</v>
      </c>
      <c r="V30" s="4">
        <v>0</v>
      </c>
      <c r="W30" s="10">
        <v>0</v>
      </c>
      <c r="X30" s="4">
        <v>21.794999999999998</v>
      </c>
      <c r="Y30" s="4">
        <v>7.941739130434784</v>
      </c>
      <c r="Z30" s="10">
        <v>0.36438353431680592</v>
      </c>
      <c r="AA30" s="4">
        <v>0</v>
      </c>
      <c r="AB30" s="4">
        <v>0</v>
      </c>
      <c r="AC30" s="10" t="s">
        <v>415</v>
      </c>
      <c r="AD30" s="4">
        <v>45.192173913043483</v>
      </c>
      <c r="AE30" s="4">
        <v>5.87695652173913</v>
      </c>
      <c r="AF30" s="10">
        <v>0.13004367820515286</v>
      </c>
      <c r="AG30" s="4">
        <v>0</v>
      </c>
      <c r="AH30" s="4">
        <v>0</v>
      </c>
      <c r="AI30" s="10" t="s">
        <v>415</v>
      </c>
      <c r="AJ30" s="4">
        <v>0</v>
      </c>
      <c r="AK30" s="4">
        <v>0</v>
      </c>
      <c r="AL30" s="10" t="s">
        <v>415</v>
      </c>
      <c r="AM30" s="1">
        <v>425409</v>
      </c>
      <c r="AN30" s="1">
        <v>4</v>
      </c>
      <c r="AX30"/>
      <c r="AY30"/>
    </row>
    <row r="31" spans="1:51" x14ac:dyDescent="0.25">
      <c r="A31" t="s">
        <v>226</v>
      </c>
      <c r="B31" t="s">
        <v>106</v>
      </c>
      <c r="C31" t="s">
        <v>353</v>
      </c>
      <c r="D31" t="s">
        <v>280</v>
      </c>
      <c r="E31" s="4">
        <v>90.173913043478265</v>
      </c>
      <c r="F31" s="4">
        <v>189.29076086956522</v>
      </c>
      <c r="G31" s="4">
        <v>0</v>
      </c>
      <c r="H31" s="10">
        <v>0</v>
      </c>
      <c r="I31" s="4">
        <v>156.03402173913045</v>
      </c>
      <c r="J31" s="4">
        <v>0</v>
      </c>
      <c r="K31" s="10">
        <v>0</v>
      </c>
      <c r="L31" s="4">
        <v>36.09304347826086</v>
      </c>
      <c r="M31" s="4">
        <v>0</v>
      </c>
      <c r="N31" s="10">
        <v>0</v>
      </c>
      <c r="O31" s="4">
        <v>6.2643478260869587</v>
      </c>
      <c r="P31" s="4">
        <v>0</v>
      </c>
      <c r="Q31" s="8">
        <v>0</v>
      </c>
      <c r="R31" s="4">
        <v>24.04608695652173</v>
      </c>
      <c r="S31" s="4">
        <v>0</v>
      </c>
      <c r="T31" s="10">
        <v>0</v>
      </c>
      <c r="U31" s="4">
        <v>5.7826086956521738</v>
      </c>
      <c r="V31" s="4">
        <v>0</v>
      </c>
      <c r="W31" s="10">
        <v>0</v>
      </c>
      <c r="X31" s="4">
        <v>43.397065217391308</v>
      </c>
      <c r="Y31" s="4">
        <v>0</v>
      </c>
      <c r="Z31" s="10">
        <v>0</v>
      </c>
      <c r="AA31" s="4">
        <v>3.4280434782608702</v>
      </c>
      <c r="AB31" s="4">
        <v>0</v>
      </c>
      <c r="AC31" s="10">
        <v>0</v>
      </c>
      <c r="AD31" s="4">
        <v>106.37260869565218</v>
      </c>
      <c r="AE31" s="4">
        <v>0</v>
      </c>
      <c r="AF31" s="10">
        <v>0</v>
      </c>
      <c r="AG31" s="4">
        <v>0</v>
      </c>
      <c r="AH31" s="4">
        <v>0</v>
      </c>
      <c r="AI31" s="10" t="s">
        <v>415</v>
      </c>
      <c r="AJ31" s="4">
        <v>0</v>
      </c>
      <c r="AK31" s="4">
        <v>0</v>
      </c>
      <c r="AL31" s="10" t="s">
        <v>415</v>
      </c>
      <c r="AM31" s="1">
        <v>425293</v>
      </c>
      <c r="AN31" s="1">
        <v>4</v>
      </c>
      <c r="AX31"/>
      <c r="AY31"/>
    </row>
    <row r="32" spans="1:51" x14ac:dyDescent="0.25">
      <c r="A32" t="s">
        <v>226</v>
      </c>
      <c r="B32" t="s">
        <v>61</v>
      </c>
      <c r="C32" t="s">
        <v>324</v>
      </c>
      <c r="D32" t="s">
        <v>264</v>
      </c>
      <c r="E32" s="4">
        <v>99.282608695652172</v>
      </c>
      <c r="F32" s="4">
        <v>347.52239130434782</v>
      </c>
      <c r="G32" s="4">
        <v>0</v>
      </c>
      <c r="H32" s="10">
        <v>0</v>
      </c>
      <c r="I32" s="4">
        <v>320.17152173913047</v>
      </c>
      <c r="J32" s="4">
        <v>0</v>
      </c>
      <c r="K32" s="10">
        <v>0</v>
      </c>
      <c r="L32" s="4">
        <v>41.521847826086947</v>
      </c>
      <c r="M32" s="4">
        <v>0</v>
      </c>
      <c r="N32" s="10">
        <v>0</v>
      </c>
      <c r="O32" s="4">
        <v>23.834891304347821</v>
      </c>
      <c r="P32" s="4">
        <v>0</v>
      </c>
      <c r="Q32" s="8">
        <v>0</v>
      </c>
      <c r="R32" s="4">
        <v>11.947826086956519</v>
      </c>
      <c r="S32" s="4">
        <v>0</v>
      </c>
      <c r="T32" s="10">
        <v>0</v>
      </c>
      <c r="U32" s="4">
        <v>5.7391304347826084</v>
      </c>
      <c r="V32" s="4">
        <v>0</v>
      </c>
      <c r="W32" s="10">
        <v>0</v>
      </c>
      <c r="X32" s="4">
        <v>92.206521739130395</v>
      </c>
      <c r="Y32" s="4">
        <v>0</v>
      </c>
      <c r="Z32" s="10">
        <v>0</v>
      </c>
      <c r="AA32" s="4">
        <v>9.6639130434782619</v>
      </c>
      <c r="AB32" s="4">
        <v>0</v>
      </c>
      <c r="AC32" s="10">
        <v>0</v>
      </c>
      <c r="AD32" s="4">
        <v>202.80315217391311</v>
      </c>
      <c r="AE32" s="4">
        <v>0</v>
      </c>
      <c r="AF32" s="10">
        <v>0</v>
      </c>
      <c r="AG32" s="4">
        <v>1.3269565217391304</v>
      </c>
      <c r="AH32" s="4">
        <v>0</v>
      </c>
      <c r="AI32" s="10">
        <v>0</v>
      </c>
      <c r="AJ32" s="4">
        <v>0</v>
      </c>
      <c r="AK32" s="4">
        <v>0</v>
      </c>
      <c r="AL32" s="10" t="s">
        <v>415</v>
      </c>
      <c r="AM32" s="1">
        <v>425116</v>
      </c>
      <c r="AN32" s="1">
        <v>4</v>
      </c>
      <c r="AX32"/>
      <c r="AY32"/>
    </row>
    <row r="33" spans="1:51" x14ac:dyDescent="0.25">
      <c r="A33" t="s">
        <v>226</v>
      </c>
      <c r="B33" t="s">
        <v>5</v>
      </c>
      <c r="C33" t="s">
        <v>310</v>
      </c>
      <c r="D33" t="s">
        <v>243</v>
      </c>
      <c r="E33" s="4">
        <v>95.206521739130437</v>
      </c>
      <c r="F33" s="4">
        <v>318.56250000000011</v>
      </c>
      <c r="G33" s="4">
        <v>20.779891304347824</v>
      </c>
      <c r="H33" s="10">
        <v>6.5230186554750852E-2</v>
      </c>
      <c r="I33" s="4">
        <v>276.0891304347827</v>
      </c>
      <c r="J33" s="4">
        <v>20.779891304347824</v>
      </c>
      <c r="K33" s="10">
        <v>7.526515539247719E-2</v>
      </c>
      <c r="L33" s="4">
        <v>44.104891304347824</v>
      </c>
      <c r="M33" s="4">
        <v>1.0527173913043477</v>
      </c>
      <c r="N33" s="10">
        <v>2.3868495311325521E-2</v>
      </c>
      <c r="O33" s="4">
        <v>1.6315217391304346</v>
      </c>
      <c r="P33" s="4">
        <v>1.0527173913043477</v>
      </c>
      <c r="Q33" s="8">
        <v>0.64523650899400398</v>
      </c>
      <c r="R33" s="4">
        <v>37.310326086956522</v>
      </c>
      <c r="S33" s="4">
        <v>0</v>
      </c>
      <c r="T33" s="10">
        <v>0</v>
      </c>
      <c r="U33" s="4">
        <v>5.1630434782608692</v>
      </c>
      <c r="V33" s="4">
        <v>0</v>
      </c>
      <c r="W33" s="10">
        <v>0</v>
      </c>
      <c r="X33" s="4">
        <v>89.384239130434793</v>
      </c>
      <c r="Y33" s="4">
        <v>7.1864130434782609</v>
      </c>
      <c r="Z33" s="10">
        <v>8.039910741972553E-2</v>
      </c>
      <c r="AA33" s="4">
        <v>0</v>
      </c>
      <c r="AB33" s="4">
        <v>0</v>
      </c>
      <c r="AC33" s="10" t="s">
        <v>415</v>
      </c>
      <c r="AD33" s="4">
        <v>183.12934782608704</v>
      </c>
      <c r="AE33" s="4">
        <v>12.540760869565215</v>
      </c>
      <c r="AF33" s="10">
        <v>6.8480344731390808E-2</v>
      </c>
      <c r="AG33" s="4">
        <v>1.9440217391304346</v>
      </c>
      <c r="AH33" s="4">
        <v>0</v>
      </c>
      <c r="AI33" s="10">
        <v>0</v>
      </c>
      <c r="AJ33" s="4">
        <v>0</v>
      </c>
      <c r="AK33" s="4">
        <v>0</v>
      </c>
      <c r="AL33" s="10" t="s">
        <v>415</v>
      </c>
      <c r="AM33" s="1">
        <v>425012</v>
      </c>
      <c r="AN33" s="1">
        <v>4</v>
      </c>
      <c r="AX33"/>
      <c r="AY33"/>
    </row>
    <row r="34" spans="1:51" x14ac:dyDescent="0.25">
      <c r="A34" t="s">
        <v>226</v>
      </c>
      <c r="B34" t="s">
        <v>4</v>
      </c>
      <c r="C34" t="s">
        <v>283</v>
      </c>
      <c r="D34" t="s">
        <v>258</v>
      </c>
      <c r="E34" s="4">
        <v>97.619718309859152</v>
      </c>
      <c r="F34" s="4">
        <v>345.65183098591552</v>
      </c>
      <c r="G34" s="4">
        <v>0.39436619718309857</v>
      </c>
      <c r="H34" s="10">
        <v>1.1409347841677367E-3</v>
      </c>
      <c r="I34" s="4">
        <v>309.7426760563381</v>
      </c>
      <c r="J34" s="4">
        <v>0</v>
      </c>
      <c r="K34" s="10">
        <v>0</v>
      </c>
      <c r="L34" s="4">
        <v>31.033098591549297</v>
      </c>
      <c r="M34" s="4">
        <v>0.39436619718309857</v>
      </c>
      <c r="N34" s="10">
        <v>1.2707922027821271E-2</v>
      </c>
      <c r="O34" s="4">
        <v>20.272535211267606</v>
      </c>
      <c r="P34" s="4">
        <v>0</v>
      </c>
      <c r="Q34" s="8">
        <v>0</v>
      </c>
      <c r="R34" s="4">
        <v>5.352112676056338</v>
      </c>
      <c r="S34" s="4">
        <v>0.39436619718309857</v>
      </c>
      <c r="T34" s="10">
        <v>7.3684210526315783E-2</v>
      </c>
      <c r="U34" s="4">
        <v>5.408450704225352</v>
      </c>
      <c r="V34" s="4">
        <v>0</v>
      </c>
      <c r="W34" s="10">
        <v>0</v>
      </c>
      <c r="X34" s="4">
        <v>101.44112676056342</v>
      </c>
      <c r="Y34" s="4">
        <v>0</v>
      </c>
      <c r="Z34" s="10">
        <v>0</v>
      </c>
      <c r="AA34" s="4">
        <v>25.148591549295773</v>
      </c>
      <c r="AB34" s="4">
        <v>0</v>
      </c>
      <c r="AC34" s="10">
        <v>0</v>
      </c>
      <c r="AD34" s="4">
        <v>176.37774647887326</v>
      </c>
      <c r="AE34" s="4">
        <v>0</v>
      </c>
      <c r="AF34" s="10">
        <v>0</v>
      </c>
      <c r="AG34" s="4">
        <v>11.651267605633802</v>
      </c>
      <c r="AH34" s="4">
        <v>0</v>
      </c>
      <c r="AI34" s="10">
        <v>0</v>
      </c>
      <c r="AJ34" s="4">
        <v>0</v>
      </c>
      <c r="AK34" s="4">
        <v>0</v>
      </c>
      <c r="AL34" s="10" t="s">
        <v>415</v>
      </c>
      <c r="AM34" s="1">
        <v>425009</v>
      </c>
      <c r="AN34" s="1">
        <v>4</v>
      </c>
      <c r="AX34"/>
      <c r="AY34"/>
    </row>
    <row r="35" spans="1:51" x14ac:dyDescent="0.25">
      <c r="A35" t="s">
        <v>226</v>
      </c>
      <c r="B35" t="s">
        <v>10</v>
      </c>
      <c r="C35" t="s">
        <v>321</v>
      </c>
      <c r="D35" t="s">
        <v>239</v>
      </c>
      <c r="E35" s="4">
        <v>90.576086956521735</v>
      </c>
      <c r="F35" s="4">
        <v>364.93793478260864</v>
      </c>
      <c r="G35" s="4">
        <v>29.500000000000014</v>
      </c>
      <c r="H35" s="10">
        <v>8.0835663241128911E-2</v>
      </c>
      <c r="I35" s="4">
        <v>327.31728260869562</v>
      </c>
      <c r="J35" s="4">
        <v>29.500000000000014</v>
      </c>
      <c r="K35" s="10">
        <v>9.012661893343088E-2</v>
      </c>
      <c r="L35" s="4">
        <v>37.148260869565213</v>
      </c>
      <c r="M35" s="4">
        <v>0.39684782608695651</v>
      </c>
      <c r="N35" s="10">
        <v>1.0682810360365634E-2</v>
      </c>
      <c r="O35" s="4">
        <v>12.303043478260872</v>
      </c>
      <c r="P35" s="4">
        <v>0.39684782608695651</v>
      </c>
      <c r="Q35" s="8">
        <v>3.2256069548008616E-2</v>
      </c>
      <c r="R35" s="4">
        <v>19.546304347826084</v>
      </c>
      <c r="S35" s="4">
        <v>0</v>
      </c>
      <c r="T35" s="10">
        <v>0</v>
      </c>
      <c r="U35" s="4">
        <v>5.2989130434782608</v>
      </c>
      <c r="V35" s="4">
        <v>0</v>
      </c>
      <c r="W35" s="10">
        <v>0</v>
      </c>
      <c r="X35" s="4">
        <v>60.23489130434784</v>
      </c>
      <c r="Y35" s="4">
        <v>1.1044565217391307</v>
      </c>
      <c r="Z35" s="10">
        <v>1.8335826591911016E-2</v>
      </c>
      <c r="AA35" s="4">
        <v>12.775434782608693</v>
      </c>
      <c r="AB35" s="4">
        <v>0</v>
      </c>
      <c r="AC35" s="10">
        <v>0</v>
      </c>
      <c r="AD35" s="4">
        <v>242.97728260869556</v>
      </c>
      <c r="AE35" s="4">
        <v>27.998695652173929</v>
      </c>
      <c r="AF35" s="10">
        <v>0.11523174245579419</v>
      </c>
      <c r="AG35" s="4">
        <v>11.802065217391302</v>
      </c>
      <c r="AH35" s="4">
        <v>0</v>
      </c>
      <c r="AI35" s="10">
        <v>0</v>
      </c>
      <c r="AJ35" s="4">
        <v>0</v>
      </c>
      <c r="AK35" s="4">
        <v>0</v>
      </c>
      <c r="AL35" s="10" t="s">
        <v>415</v>
      </c>
      <c r="AM35" s="1">
        <v>425018</v>
      </c>
      <c r="AN35" s="1">
        <v>4</v>
      </c>
      <c r="AX35"/>
      <c r="AY35"/>
    </row>
    <row r="36" spans="1:51" x14ac:dyDescent="0.25">
      <c r="A36" t="s">
        <v>226</v>
      </c>
      <c r="B36" t="s">
        <v>150</v>
      </c>
      <c r="C36" t="s">
        <v>302</v>
      </c>
      <c r="D36" t="s">
        <v>270</v>
      </c>
      <c r="E36" s="4">
        <v>36.260869565217391</v>
      </c>
      <c r="F36" s="4">
        <v>171.23304347826087</v>
      </c>
      <c r="G36" s="4">
        <v>7.4565217391304346</v>
      </c>
      <c r="H36" s="10">
        <v>4.3546044546460966E-2</v>
      </c>
      <c r="I36" s="4">
        <v>155.5808695652174</v>
      </c>
      <c r="J36" s="4">
        <v>7.4565217391304346</v>
      </c>
      <c r="K36" s="10">
        <v>4.7926983310790414E-2</v>
      </c>
      <c r="L36" s="4">
        <v>24.974999999999994</v>
      </c>
      <c r="M36" s="4">
        <v>0</v>
      </c>
      <c r="N36" s="10">
        <v>0</v>
      </c>
      <c r="O36" s="4">
        <v>15.061956521739123</v>
      </c>
      <c r="P36" s="4">
        <v>0</v>
      </c>
      <c r="Q36" s="8">
        <v>0</v>
      </c>
      <c r="R36" s="4">
        <v>4.8695652173913047</v>
      </c>
      <c r="S36" s="4">
        <v>0</v>
      </c>
      <c r="T36" s="10">
        <v>0</v>
      </c>
      <c r="U36" s="4">
        <v>5.0434782608695654</v>
      </c>
      <c r="V36" s="4">
        <v>0</v>
      </c>
      <c r="W36" s="10">
        <v>0</v>
      </c>
      <c r="X36" s="4">
        <v>40.877826086956517</v>
      </c>
      <c r="Y36" s="4">
        <v>0</v>
      </c>
      <c r="Z36" s="10">
        <v>0</v>
      </c>
      <c r="AA36" s="4">
        <v>5.7391304347826084</v>
      </c>
      <c r="AB36" s="4">
        <v>0</v>
      </c>
      <c r="AC36" s="10">
        <v>0</v>
      </c>
      <c r="AD36" s="4">
        <v>99.641086956521761</v>
      </c>
      <c r="AE36" s="4">
        <v>7.4565217391304346</v>
      </c>
      <c r="AF36" s="10">
        <v>7.4833805680823984E-2</v>
      </c>
      <c r="AG36" s="4">
        <v>0</v>
      </c>
      <c r="AH36" s="4">
        <v>0</v>
      </c>
      <c r="AI36" s="10" t="s">
        <v>415</v>
      </c>
      <c r="AJ36" s="4">
        <v>0</v>
      </c>
      <c r="AK36" s="4">
        <v>0</v>
      </c>
      <c r="AL36" s="10" t="s">
        <v>415</v>
      </c>
      <c r="AM36" s="1">
        <v>425374</v>
      </c>
      <c r="AN36" s="1">
        <v>4</v>
      </c>
      <c r="AX36"/>
      <c r="AY36"/>
    </row>
    <row r="37" spans="1:51" x14ac:dyDescent="0.25">
      <c r="A37" t="s">
        <v>226</v>
      </c>
      <c r="B37" t="s">
        <v>81</v>
      </c>
      <c r="C37" t="s">
        <v>345</v>
      </c>
      <c r="D37" t="s">
        <v>254</v>
      </c>
      <c r="E37" s="4">
        <v>23.010869565217391</v>
      </c>
      <c r="F37" s="4">
        <v>126.27880434782611</v>
      </c>
      <c r="G37" s="4">
        <v>9.4728260869565215</v>
      </c>
      <c r="H37" s="10">
        <v>7.5015170882235208E-2</v>
      </c>
      <c r="I37" s="4">
        <v>120.96793478260872</v>
      </c>
      <c r="J37" s="4">
        <v>9.4728260869565215</v>
      </c>
      <c r="K37" s="10">
        <v>7.8308570812423317E-2</v>
      </c>
      <c r="L37" s="4">
        <v>36.635869565217398</v>
      </c>
      <c r="M37" s="4">
        <v>0</v>
      </c>
      <c r="N37" s="10">
        <v>0</v>
      </c>
      <c r="O37" s="4">
        <v>31.915217391304356</v>
      </c>
      <c r="P37" s="4">
        <v>0</v>
      </c>
      <c r="Q37" s="8">
        <v>0</v>
      </c>
      <c r="R37" s="4">
        <v>0</v>
      </c>
      <c r="S37" s="4">
        <v>0</v>
      </c>
      <c r="T37" s="10" t="s">
        <v>415</v>
      </c>
      <c r="U37" s="4">
        <v>4.7206521739130434</v>
      </c>
      <c r="V37" s="4">
        <v>0</v>
      </c>
      <c r="W37" s="10">
        <v>0</v>
      </c>
      <c r="X37" s="4">
        <v>17.360869565217381</v>
      </c>
      <c r="Y37" s="4">
        <v>6.4184782608695654</v>
      </c>
      <c r="Z37" s="10">
        <v>0.3697094916103183</v>
      </c>
      <c r="AA37" s="4">
        <v>0.5902173913043478</v>
      </c>
      <c r="AB37" s="4">
        <v>0</v>
      </c>
      <c r="AC37" s="10">
        <v>0</v>
      </c>
      <c r="AD37" s="4">
        <v>71.691847826086985</v>
      </c>
      <c r="AE37" s="4">
        <v>3.0543478260869565</v>
      </c>
      <c r="AF37" s="10">
        <v>4.2603837377665564E-2</v>
      </c>
      <c r="AG37" s="4">
        <v>0</v>
      </c>
      <c r="AH37" s="4">
        <v>0</v>
      </c>
      <c r="AI37" s="10" t="s">
        <v>415</v>
      </c>
      <c r="AJ37" s="4">
        <v>0</v>
      </c>
      <c r="AK37" s="4">
        <v>0</v>
      </c>
      <c r="AL37" s="10" t="s">
        <v>415</v>
      </c>
      <c r="AM37" s="1">
        <v>425150</v>
      </c>
      <c r="AN37" s="1">
        <v>4</v>
      </c>
      <c r="AX37"/>
      <c r="AY37"/>
    </row>
    <row r="38" spans="1:51" x14ac:dyDescent="0.25">
      <c r="A38" t="s">
        <v>226</v>
      </c>
      <c r="B38" t="s">
        <v>125</v>
      </c>
      <c r="C38" t="s">
        <v>307</v>
      </c>
      <c r="D38" t="s">
        <v>260</v>
      </c>
      <c r="E38" s="4">
        <v>30.141304347826086</v>
      </c>
      <c r="F38" s="4">
        <v>82.518043478260864</v>
      </c>
      <c r="G38" s="4">
        <v>12.706304347826087</v>
      </c>
      <c r="H38" s="10">
        <v>0.15398213302492472</v>
      </c>
      <c r="I38" s="4">
        <v>79.865869565217395</v>
      </c>
      <c r="J38" s="4">
        <v>12.706304347826087</v>
      </c>
      <c r="K38" s="10">
        <v>0.15909554878696075</v>
      </c>
      <c r="L38" s="4">
        <v>22.989565217391306</v>
      </c>
      <c r="M38" s="4">
        <v>0.2608695652173913</v>
      </c>
      <c r="N38" s="10">
        <v>1.1347303124290792E-2</v>
      </c>
      <c r="O38" s="4">
        <v>20.337391304347829</v>
      </c>
      <c r="P38" s="4">
        <v>0.2608695652173913</v>
      </c>
      <c r="Q38" s="8">
        <v>1.2827090815802973E-2</v>
      </c>
      <c r="R38" s="4">
        <v>0</v>
      </c>
      <c r="S38" s="4">
        <v>0</v>
      </c>
      <c r="T38" s="10" t="s">
        <v>415</v>
      </c>
      <c r="U38" s="4">
        <v>2.652173913043478</v>
      </c>
      <c r="V38" s="4">
        <v>0</v>
      </c>
      <c r="W38" s="10">
        <v>0</v>
      </c>
      <c r="X38" s="4">
        <v>14.754239130434781</v>
      </c>
      <c r="Y38" s="4">
        <v>1.7333695652173915</v>
      </c>
      <c r="Z38" s="10">
        <v>0.11748281628713932</v>
      </c>
      <c r="AA38" s="4">
        <v>0</v>
      </c>
      <c r="AB38" s="4">
        <v>0</v>
      </c>
      <c r="AC38" s="10" t="s">
        <v>415</v>
      </c>
      <c r="AD38" s="4">
        <v>44.774239130434779</v>
      </c>
      <c r="AE38" s="4">
        <v>10.712065217391304</v>
      </c>
      <c r="AF38" s="10">
        <v>0.23924616979386926</v>
      </c>
      <c r="AG38" s="4">
        <v>0</v>
      </c>
      <c r="AH38" s="4">
        <v>0</v>
      </c>
      <c r="AI38" s="10" t="s">
        <v>415</v>
      </c>
      <c r="AJ38" s="4">
        <v>0</v>
      </c>
      <c r="AK38" s="4">
        <v>0</v>
      </c>
      <c r="AL38" s="10" t="s">
        <v>415</v>
      </c>
      <c r="AM38" s="1">
        <v>425316</v>
      </c>
      <c r="AN38" s="1">
        <v>4</v>
      </c>
      <c r="AX38"/>
      <c r="AY38"/>
    </row>
    <row r="39" spans="1:51" x14ac:dyDescent="0.25">
      <c r="A39" t="s">
        <v>226</v>
      </c>
      <c r="B39" t="s">
        <v>15</v>
      </c>
      <c r="C39" t="s">
        <v>286</v>
      </c>
      <c r="D39" t="s">
        <v>256</v>
      </c>
      <c r="E39" s="4">
        <v>119.98913043478261</v>
      </c>
      <c r="F39" s="4">
        <v>458.33076086956515</v>
      </c>
      <c r="G39" s="4">
        <v>0</v>
      </c>
      <c r="H39" s="10">
        <v>0</v>
      </c>
      <c r="I39" s="4">
        <v>409.4351086956521</v>
      </c>
      <c r="J39" s="4">
        <v>0</v>
      </c>
      <c r="K39" s="10">
        <v>0</v>
      </c>
      <c r="L39" s="4">
        <v>47.536521739130428</v>
      </c>
      <c r="M39" s="4">
        <v>0</v>
      </c>
      <c r="N39" s="10">
        <v>0</v>
      </c>
      <c r="O39" s="4">
        <v>20.560108695652172</v>
      </c>
      <c r="P39" s="4">
        <v>0</v>
      </c>
      <c r="Q39" s="8">
        <v>0</v>
      </c>
      <c r="R39" s="4">
        <v>21.498152173913038</v>
      </c>
      <c r="S39" s="4">
        <v>0</v>
      </c>
      <c r="T39" s="10">
        <v>0</v>
      </c>
      <c r="U39" s="4">
        <v>5.4782608695652177</v>
      </c>
      <c r="V39" s="4">
        <v>0</v>
      </c>
      <c r="W39" s="10">
        <v>0</v>
      </c>
      <c r="X39" s="4">
        <v>140.71891304347827</v>
      </c>
      <c r="Y39" s="4">
        <v>0</v>
      </c>
      <c r="Z39" s="10">
        <v>0</v>
      </c>
      <c r="AA39" s="4">
        <v>21.919239130434779</v>
      </c>
      <c r="AB39" s="4">
        <v>0</v>
      </c>
      <c r="AC39" s="10">
        <v>0</v>
      </c>
      <c r="AD39" s="4">
        <v>220.11163043478257</v>
      </c>
      <c r="AE39" s="4">
        <v>0</v>
      </c>
      <c r="AF39" s="10">
        <v>0</v>
      </c>
      <c r="AG39" s="4">
        <v>28.044456521739132</v>
      </c>
      <c r="AH39" s="4">
        <v>0</v>
      </c>
      <c r="AI39" s="10">
        <v>0</v>
      </c>
      <c r="AJ39" s="4">
        <v>0</v>
      </c>
      <c r="AK39" s="4">
        <v>0</v>
      </c>
      <c r="AL39" s="10" t="s">
        <v>415</v>
      </c>
      <c r="AM39" s="1">
        <v>425042</v>
      </c>
      <c r="AN39" s="1">
        <v>4</v>
      </c>
      <c r="AX39"/>
      <c r="AY39"/>
    </row>
    <row r="40" spans="1:51" x14ac:dyDescent="0.25">
      <c r="A40" t="s">
        <v>226</v>
      </c>
      <c r="B40" t="s">
        <v>160</v>
      </c>
      <c r="C40" t="s">
        <v>294</v>
      </c>
      <c r="D40" t="s">
        <v>249</v>
      </c>
      <c r="E40" s="4">
        <v>10.239130434782609</v>
      </c>
      <c r="F40" s="4">
        <v>74.868913043478273</v>
      </c>
      <c r="G40" s="4">
        <v>0.2608695652173913</v>
      </c>
      <c r="H40" s="10">
        <v>3.4843509089800429E-3</v>
      </c>
      <c r="I40" s="4">
        <v>69.477608695652179</v>
      </c>
      <c r="J40" s="4">
        <v>0.2608695652173913</v>
      </c>
      <c r="K40" s="10">
        <v>3.7547286113449119E-3</v>
      </c>
      <c r="L40" s="4">
        <v>31.07163043478262</v>
      </c>
      <c r="M40" s="4">
        <v>0</v>
      </c>
      <c r="N40" s="10">
        <v>0</v>
      </c>
      <c r="O40" s="4">
        <v>25.680326086956534</v>
      </c>
      <c r="P40" s="4">
        <v>0</v>
      </c>
      <c r="Q40" s="8">
        <v>0</v>
      </c>
      <c r="R40" s="4">
        <v>0</v>
      </c>
      <c r="S40" s="4">
        <v>0</v>
      </c>
      <c r="T40" s="10" t="s">
        <v>415</v>
      </c>
      <c r="U40" s="4">
        <v>5.3913043478260869</v>
      </c>
      <c r="V40" s="4">
        <v>0</v>
      </c>
      <c r="W40" s="10">
        <v>0</v>
      </c>
      <c r="X40" s="4">
        <v>6.4173913043478255</v>
      </c>
      <c r="Y40" s="4">
        <v>0.2608695652173913</v>
      </c>
      <c r="Z40" s="10">
        <v>4.0650406504065047E-2</v>
      </c>
      <c r="AA40" s="4">
        <v>0</v>
      </c>
      <c r="AB40" s="4">
        <v>0</v>
      </c>
      <c r="AC40" s="10" t="s">
        <v>415</v>
      </c>
      <c r="AD40" s="4">
        <v>37.379891304347822</v>
      </c>
      <c r="AE40" s="4">
        <v>0</v>
      </c>
      <c r="AF40" s="10">
        <v>0</v>
      </c>
      <c r="AG40" s="4">
        <v>0</v>
      </c>
      <c r="AH40" s="4">
        <v>0</v>
      </c>
      <c r="AI40" s="10" t="s">
        <v>415</v>
      </c>
      <c r="AJ40" s="4">
        <v>0</v>
      </c>
      <c r="AK40" s="4">
        <v>0</v>
      </c>
      <c r="AL40" s="10" t="s">
        <v>415</v>
      </c>
      <c r="AM40" s="1">
        <v>425388</v>
      </c>
      <c r="AN40" s="1">
        <v>4</v>
      </c>
      <c r="AX40"/>
      <c r="AY40"/>
    </row>
    <row r="41" spans="1:51" x14ac:dyDescent="0.25">
      <c r="A41" t="s">
        <v>226</v>
      </c>
      <c r="B41" t="s">
        <v>72</v>
      </c>
      <c r="C41" t="s">
        <v>318</v>
      </c>
      <c r="D41" t="s">
        <v>256</v>
      </c>
      <c r="E41" s="4">
        <v>114</v>
      </c>
      <c r="F41" s="4">
        <v>398.18673913043472</v>
      </c>
      <c r="G41" s="4">
        <v>0</v>
      </c>
      <c r="H41" s="10">
        <v>0</v>
      </c>
      <c r="I41" s="4">
        <v>368.39293478260862</v>
      </c>
      <c r="J41" s="4">
        <v>0</v>
      </c>
      <c r="K41" s="10">
        <v>0</v>
      </c>
      <c r="L41" s="4">
        <v>29.184999999999995</v>
      </c>
      <c r="M41" s="4">
        <v>0</v>
      </c>
      <c r="N41" s="10">
        <v>0</v>
      </c>
      <c r="O41" s="4">
        <v>20.561304347826084</v>
      </c>
      <c r="P41" s="4">
        <v>0</v>
      </c>
      <c r="Q41" s="8">
        <v>0</v>
      </c>
      <c r="R41" s="4">
        <v>8.6236956521739128</v>
      </c>
      <c r="S41" s="4">
        <v>0</v>
      </c>
      <c r="T41" s="10">
        <v>0</v>
      </c>
      <c r="U41" s="4">
        <v>0</v>
      </c>
      <c r="V41" s="4">
        <v>0</v>
      </c>
      <c r="W41" s="10" t="s">
        <v>415</v>
      </c>
      <c r="X41" s="4">
        <v>104.2710869565217</v>
      </c>
      <c r="Y41" s="4">
        <v>0</v>
      </c>
      <c r="Z41" s="10">
        <v>0</v>
      </c>
      <c r="AA41" s="4">
        <v>21.170108695652178</v>
      </c>
      <c r="AB41" s="4">
        <v>0</v>
      </c>
      <c r="AC41" s="10">
        <v>0</v>
      </c>
      <c r="AD41" s="4">
        <v>235.24152173913038</v>
      </c>
      <c r="AE41" s="4">
        <v>0</v>
      </c>
      <c r="AF41" s="10">
        <v>0</v>
      </c>
      <c r="AG41" s="4">
        <v>8.3190217391304326</v>
      </c>
      <c r="AH41" s="4">
        <v>0</v>
      </c>
      <c r="AI41" s="10">
        <v>0</v>
      </c>
      <c r="AJ41" s="4">
        <v>0</v>
      </c>
      <c r="AK41" s="4">
        <v>0</v>
      </c>
      <c r="AL41" s="10" t="s">
        <v>415</v>
      </c>
      <c r="AM41" s="1">
        <v>425138</v>
      </c>
      <c r="AN41" s="1">
        <v>4</v>
      </c>
      <c r="AX41"/>
      <c r="AY41"/>
    </row>
    <row r="42" spans="1:51" x14ac:dyDescent="0.25">
      <c r="A42" t="s">
        <v>226</v>
      </c>
      <c r="B42" t="s">
        <v>134</v>
      </c>
      <c r="C42" t="s">
        <v>301</v>
      </c>
      <c r="D42" t="s">
        <v>252</v>
      </c>
      <c r="E42" s="4">
        <v>83.154929577464785</v>
      </c>
      <c r="F42" s="4">
        <v>269.27577464788737</v>
      </c>
      <c r="G42" s="4">
        <v>57.452535211267602</v>
      </c>
      <c r="H42" s="10">
        <v>0.2133594649811858</v>
      </c>
      <c r="I42" s="4">
        <v>244.8205633802817</v>
      </c>
      <c r="J42" s="4">
        <v>57.452535211267602</v>
      </c>
      <c r="K42" s="10">
        <v>0.23467201618201544</v>
      </c>
      <c r="L42" s="4">
        <v>22.646197183098593</v>
      </c>
      <c r="M42" s="4">
        <v>2.5316901408450705</v>
      </c>
      <c r="N42" s="10">
        <v>0.11179316864442619</v>
      </c>
      <c r="O42" s="4">
        <v>4.3692957746478873</v>
      </c>
      <c r="P42" s="4">
        <v>2.5316901408450705</v>
      </c>
      <c r="Q42" s="8">
        <v>0.57942750306234292</v>
      </c>
      <c r="R42" s="4">
        <v>12.755774647887325</v>
      </c>
      <c r="S42" s="4">
        <v>0</v>
      </c>
      <c r="T42" s="10">
        <v>0</v>
      </c>
      <c r="U42" s="4">
        <v>5.52112676056338</v>
      </c>
      <c r="V42" s="4">
        <v>0</v>
      </c>
      <c r="W42" s="10">
        <v>0</v>
      </c>
      <c r="X42" s="4">
        <v>80.392112676056342</v>
      </c>
      <c r="Y42" s="4">
        <v>52.956056338028162</v>
      </c>
      <c r="Z42" s="10">
        <v>0.65872203845938204</v>
      </c>
      <c r="AA42" s="4">
        <v>6.1783098591549317</v>
      </c>
      <c r="AB42" s="4">
        <v>0</v>
      </c>
      <c r="AC42" s="10">
        <v>0</v>
      </c>
      <c r="AD42" s="4">
        <v>140.35267605633805</v>
      </c>
      <c r="AE42" s="4">
        <v>1.9647887323943662</v>
      </c>
      <c r="AF42" s="10">
        <v>1.399894029527227E-2</v>
      </c>
      <c r="AG42" s="4">
        <v>19.706478873239437</v>
      </c>
      <c r="AH42" s="4">
        <v>0</v>
      </c>
      <c r="AI42" s="10">
        <v>0</v>
      </c>
      <c r="AJ42" s="4">
        <v>0</v>
      </c>
      <c r="AK42" s="4">
        <v>0</v>
      </c>
      <c r="AL42" s="10" t="s">
        <v>415</v>
      </c>
      <c r="AM42" s="1">
        <v>425326</v>
      </c>
      <c r="AN42" s="1">
        <v>4</v>
      </c>
      <c r="AX42"/>
      <c r="AY42"/>
    </row>
    <row r="43" spans="1:51" x14ac:dyDescent="0.25">
      <c r="A43" t="s">
        <v>226</v>
      </c>
      <c r="B43" t="s">
        <v>34</v>
      </c>
      <c r="C43" t="s">
        <v>294</v>
      </c>
      <c r="D43" t="s">
        <v>249</v>
      </c>
      <c r="E43" s="4">
        <v>72.913043478260875</v>
      </c>
      <c r="F43" s="4">
        <v>301.13989130434783</v>
      </c>
      <c r="G43" s="4">
        <v>69.700326086956508</v>
      </c>
      <c r="H43" s="10">
        <v>0.23145497524442449</v>
      </c>
      <c r="I43" s="4">
        <v>268.03228260869571</v>
      </c>
      <c r="J43" s="4">
        <v>69.700326086956508</v>
      </c>
      <c r="K43" s="10">
        <v>0.26004451929662908</v>
      </c>
      <c r="L43" s="4">
        <v>72.777282608695657</v>
      </c>
      <c r="M43" s="4">
        <v>18.458478260869562</v>
      </c>
      <c r="N43" s="10">
        <v>0.25362967122743446</v>
      </c>
      <c r="O43" s="4">
        <v>55.038152173913055</v>
      </c>
      <c r="P43" s="4">
        <v>18.458478260869562</v>
      </c>
      <c r="Q43" s="8">
        <v>0.33537605337009296</v>
      </c>
      <c r="R43" s="4">
        <v>12.608695652173912</v>
      </c>
      <c r="S43" s="4">
        <v>0</v>
      </c>
      <c r="T43" s="10">
        <v>0</v>
      </c>
      <c r="U43" s="4">
        <v>5.1304347826086953</v>
      </c>
      <c r="V43" s="4">
        <v>0</v>
      </c>
      <c r="W43" s="10">
        <v>0</v>
      </c>
      <c r="X43" s="4">
        <v>39.142934782608712</v>
      </c>
      <c r="Y43" s="4">
        <v>6.9694565217391302</v>
      </c>
      <c r="Z43" s="10">
        <v>0.17805145578495751</v>
      </c>
      <c r="AA43" s="4">
        <v>15.368478260869571</v>
      </c>
      <c r="AB43" s="4">
        <v>0</v>
      </c>
      <c r="AC43" s="10">
        <v>0</v>
      </c>
      <c r="AD43" s="4">
        <v>173.85119565217391</v>
      </c>
      <c r="AE43" s="4">
        <v>44.272391304347821</v>
      </c>
      <c r="AF43" s="10">
        <v>0.25465681232888443</v>
      </c>
      <c r="AG43" s="4">
        <v>0</v>
      </c>
      <c r="AH43" s="4">
        <v>0</v>
      </c>
      <c r="AI43" s="10" t="s">
        <v>415</v>
      </c>
      <c r="AJ43" s="4">
        <v>0</v>
      </c>
      <c r="AK43" s="4">
        <v>0</v>
      </c>
      <c r="AL43" s="10" t="s">
        <v>415</v>
      </c>
      <c r="AM43" s="1">
        <v>425078</v>
      </c>
      <c r="AN43" s="1">
        <v>4</v>
      </c>
      <c r="AX43"/>
      <c r="AY43"/>
    </row>
    <row r="44" spans="1:51" x14ac:dyDescent="0.25">
      <c r="A44" t="s">
        <v>226</v>
      </c>
      <c r="B44" t="s">
        <v>103</v>
      </c>
      <c r="C44" t="s">
        <v>352</v>
      </c>
      <c r="D44" t="s">
        <v>270</v>
      </c>
      <c r="E44" s="4">
        <v>78.826086956521735</v>
      </c>
      <c r="F44" s="4">
        <v>273.83706521739134</v>
      </c>
      <c r="G44" s="4">
        <v>80.967065217391308</v>
      </c>
      <c r="H44" s="10">
        <v>0.29567606252686757</v>
      </c>
      <c r="I44" s="4">
        <v>258.8805434782609</v>
      </c>
      <c r="J44" s="4">
        <v>80.967065217391308</v>
      </c>
      <c r="K44" s="10">
        <v>0.31275840250308495</v>
      </c>
      <c r="L44" s="4">
        <v>22.103260869565219</v>
      </c>
      <c r="M44" s="4">
        <v>3.282282608695652</v>
      </c>
      <c r="N44" s="10">
        <v>0.1484976641258913</v>
      </c>
      <c r="O44" s="4">
        <v>7.146739130434784</v>
      </c>
      <c r="P44" s="4">
        <v>3.282282608695652</v>
      </c>
      <c r="Q44" s="8">
        <v>0.45926996197718623</v>
      </c>
      <c r="R44" s="4">
        <v>9.4782608695652169</v>
      </c>
      <c r="S44" s="4">
        <v>0</v>
      </c>
      <c r="T44" s="10">
        <v>0</v>
      </c>
      <c r="U44" s="4">
        <v>5.4782608695652177</v>
      </c>
      <c r="V44" s="4">
        <v>0</v>
      </c>
      <c r="W44" s="10">
        <v>0</v>
      </c>
      <c r="X44" s="4">
        <v>81.180326086956526</v>
      </c>
      <c r="Y44" s="4">
        <v>22.531739130434783</v>
      </c>
      <c r="Z44" s="10">
        <v>0.27755171993642708</v>
      </c>
      <c r="AA44" s="4">
        <v>0</v>
      </c>
      <c r="AB44" s="4">
        <v>0</v>
      </c>
      <c r="AC44" s="10" t="s">
        <v>415</v>
      </c>
      <c r="AD44" s="4">
        <v>168.41728260869567</v>
      </c>
      <c r="AE44" s="4">
        <v>55.153043478260869</v>
      </c>
      <c r="AF44" s="10">
        <v>0.3274785260988009</v>
      </c>
      <c r="AG44" s="4">
        <v>2.1361956521739129</v>
      </c>
      <c r="AH44" s="4">
        <v>0</v>
      </c>
      <c r="AI44" s="10">
        <v>0</v>
      </c>
      <c r="AJ44" s="4">
        <v>0</v>
      </c>
      <c r="AK44" s="4">
        <v>0</v>
      </c>
      <c r="AL44" s="10" t="s">
        <v>415</v>
      </c>
      <c r="AM44" s="1">
        <v>425289</v>
      </c>
      <c r="AN44" s="1">
        <v>4</v>
      </c>
      <c r="AX44"/>
      <c r="AY44"/>
    </row>
    <row r="45" spans="1:51" x14ac:dyDescent="0.25">
      <c r="A45" t="s">
        <v>226</v>
      </c>
      <c r="B45" t="s">
        <v>52</v>
      </c>
      <c r="C45" t="s">
        <v>286</v>
      </c>
      <c r="D45" t="s">
        <v>256</v>
      </c>
      <c r="E45" s="4">
        <v>113.21739130434783</v>
      </c>
      <c r="F45" s="4">
        <v>316.32956521739118</v>
      </c>
      <c r="G45" s="4">
        <v>12.448260869565221</v>
      </c>
      <c r="H45" s="10">
        <v>3.9352189103824049E-2</v>
      </c>
      <c r="I45" s="4">
        <v>297.56532608695647</v>
      </c>
      <c r="J45" s="4">
        <v>10.889130434782611</v>
      </c>
      <c r="K45" s="10">
        <v>3.6594083652073492E-2</v>
      </c>
      <c r="L45" s="4">
        <v>62.512499999999989</v>
      </c>
      <c r="M45" s="4">
        <v>1.5591304347826087</v>
      </c>
      <c r="N45" s="10">
        <v>2.494109873677439E-2</v>
      </c>
      <c r="O45" s="4">
        <v>43.748260869565208</v>
      </c>
      <c r="P45" s="4">
        <v>0</v>
      </c>
      <c r="Q45" s="8">
        <v>0</v>
      </c>
      <c r="R45" s="4">
        <v>13.167826086956522</v>
      </c>
      <c r="S45" s="4">
        <v>1.5591304347826087</v>
      </c>
      <c r="T45" s="10">
        <v>0.11840454335336459</v>
      </c>
      <c r="U45" s="4">
        <v>5.5964130434782611</v>
      </c>
      <c r="V45" s="4">
        <v>0</v>
      </c>
      <c r="W45" s="10">
        <v>0</v>
      </c>
      <c r="X45" s="4">
        <v>92.059456521739108</v>
      </c>
      <c r="Y45" s="4">
        <v>0</v>
      </c>
      <c r="Z45" s="10">
        <v>0</v>
      </c>
      <c r="AA45" s="4">
        <v>0</v>
      </c>
      <c r="AB45" s="4">
        <v>0</v>
      </c>
      <c r="AC45" s="10" t="s">
        <v>415</v>
      </c>
      <c r="AD45" s="4">
        <v>138.26532608695649</v>
      </c>
      <c r="AE45" s="4">
        <v>10.889130434782611</v>
      </c>
      <c r="AF45" s="10">
        <v>7.8755323138169325E-2</v>
      </c>
      <c r="AG45" s="4">
        <v>23.492282608695646</v>
      </c>
      <c r="AH45" s="4">
        <v>0</v>
      </c>
      <c r="AI45" s="10">
        <v>0</v>
      </c>
      <c r="AJ45" s="4">
        <v>0</v>
      </c>
      <c r="AK45" s="4">
        <v>0</v>
      </c>
      <c r="AL45" s="10" t="s">
        <v>415</v>
      </c>
      <c r="AM45" s="1">
        <v>425106</v>
      </c>
      <c r="AN45" s="1">
        <v>4</v>
      </c>
      <c r="AX45"/>
      <c r="AY45"/>
    </row>
    <row r="46" spans="1:51" x14ac:dyDescent="0.25">
      <c r="A46" t="s">
        <v>226</v>
      </c>
      <c r="B46" t="s">
        <v>107</v>
      </c>
      <c r="C46" t="s">
        <v>286</v>
      </c>
      <c r="D46" t="s">
        <v>256</v>
      </c>
      <c r="E46" s="4">
        <v>107.98913043478261</v>
      </c>
      <c r="F46" s="4">
        <v>303.57717391304345</v>
      </c>
      <c r="G46" s="4">
        <v>7.5202173913043477</v>
      </c>
      <c r="H46" s="10">
        <v>2.4772011987496914E-2</v>
      </c>
      <c r="I46" s="4">
        <v>282.31902173913045</v>
      </c>
      <c r="J46" s="4">
        <v>7.5202173913043477</v>
      </c>
      <c r="K46" s="10">
        <v>2.6637303235816711E-2</v>
      </c>
      <c r="L46" s="4">
        <v>83.882608695652166</v>
      </c>
      <c r="M46" s="4">
        <v>0</v>
      </c>
      <c r="N46" s="10">
        <v>0</v>
      </c>
      <c r="O46" s="4">
        <v>62.624456521739127</v>
      </c>
      <c r="P46" s="4">
        <v>0</v>
      </c>
      <c r="Q46" s="8">
        <v>0</v>
      </c>
      <c r="R46" s="4">
        <v>16.233695652173914</v>
      </c>
      <c r="S46" s="4">
        <v>0</v>
      </c>
      <c r="T46" s="10">
        <v>0</v>
      </c>
      <c r="U46" s="4">
        <v>5.0244565217391308</v>
      </c>
      <c r="V46" s="4">
        <v>0</v>
      </c>
      <c r="W46" s="10">
        <v>0</v>
      </c>
      <c r="X46" s="4">
        <v>59.199347826086971</v>
      </c>
      <c r="Y46" s="4">
        <v>7.5202173913043477</v>
      </c>
      <c r="Z46" s="10">
        <v>0.12703209862035786</v>
      </c>
      <c r="AA46" s="4">
        <v>0</v>
      </c>
      <c r="AB46" s="4">
        <v>0</v>
      </c>
      <c r="AC46" s="10" t="s">
        <v>415</v>
      </c>
      <c r="AD46" s="4">
        <v>155.32749999999999</v>
      </c>
      <c r="AE46" s="4">
        <v>0</v>
      </c>
      <c r="AF46" s="10">
        <v>0</v>
      </c>
      <c r="AG46" s="4">
        <v>5.1677173913043477</v>
      </c>
      <c r="AH46" s="4">
        <v>0</v>
      </c>
      <c r="AI46" s="10">
        <v>0</v>
      </c>
      <c r="AJ46" s="4">
        <v>0</v>
      </c>
      <c r="AK46" s="4">
        <v>0</v>
      </c>
      <c r="AL46" s="10" t="s">
        <v>415</v>
      </c>
      <c r="AM46" s="1">
        <v>425294</v>
      </c>
      <c r="AN46" s="1">
        <v>4</v>
      </c>
      <c r="AX46"/>
      <c r="AY46"/>
    </row>
    <row r="47" spans="1:51" x14ac:dyDescent="0.25">
      <c r="A47" t="s">
        <v>226</v>
      </c>
      <c r="B47" t="s">
        <v>75</v>
      </c>
      <c r="C47" t="s">
        <v>310</v>
      </c>
      <c r="D47" t="s">
        <v>243</v>
      </c>
      <c r="E47" s="4">
        <v>72.163043478260875</v>
      </c>
      <c r="F47" s="4">
        <v>246.75336956521738</v>
      </c>
      <c r="G47" s="4">
        <v>53.16358695652174</v>
      </c>
      <c r="H47" s="10">
        <v>0.21545232411697829</v>
      </c>
      <c r="I47" s="4">
        <v>223.85815217391303</v>
      </c>
      <c r="J47" s="4">
        <v>47.84402173913044</v>
      </c>
      <c r="K47" s="10">
        <v>0.21372472377937313</v>
      </c>
      <c r="L47" s="4">
        <v>33.088478260869564</v>
      </c>
      <c r="M47" s="4">
        <v>5.3195652173913039</v>
      </c>
      <c r="N47" s="10">
        <v>0.16076790160767901</v>
      </c>
      <c r="O47" s="4">
        <v>10.193260869565217</v>
      </c>
      <c r="P47" s="4">
        <v>0</v>
      </c>
      <c r="Q47" s="8">
        <v>0</v>
      </c>
      <c r="R47" s="4">
        <v>17.416956521739131</v>
      </c>
      <c r="S47" s="4">
        <v>5.3195652173913039</v>
      </c>
      <c r="T47" s="10">
        <v>0.30542449886417533</v>
      </c>
      <c r="U47" s="4">
        <v>5.4782608695652177</v>
      </c>
      <c r="V47" s="4">
        <v>0</v>
      </c>
      <c r="W47" s="10">
        <v>0</v>
      </c>
      <c r="X47" s="4">
        <v>70.709565217391315</v>
      </c>
      <c r="Y47" s="4">
        <v>18.695760869565216</v>
      </c>
      <c r="Z47" s="10">
        <v>0.26440214717890692</v>
      </c>
      <c r="AA47" s="4">
        <v>0</v>
      </c>
      <c r="AB47" s="4">
        <v>0</v>
      </c>
      <c r="AC47" s="10" t="s">
        <v>415</v>
      </c>
      <c r="AD47" s="4">
        <v>123.06141304347824</v>
      </c>
      <c r="AE47" s="4">
        <v>29.14826086956522</v>
      </c>
      <c r="AF47" s="10">
        <v>0.2368594683637103</v>
      </c>
      <c r="AG47" s="4">
        <v>19.893913043478264</v>
      </c>
      <c r="AH47" s="4">
        <v>0</v>
      </c>
      <c r="AI47" s="10">
        <v>0</v>
      </c>
      <c r="AJ47" s="4">
        <v>0</v>
      </c>
      <c r="AK47" s="4">
        <v>0</v>
      </c>
      <c r="AL47" s="10" t="s">
        <v>415</v>
      </c>
      <c r="AM47" s="1">
        <v>425142</v>
      </c>
      <c r="AN47" s="1">
        <v>4</v>
      </c>
      <c r="AX47"/>
      <c r="AY47"/>
    </row>
    <row r="48" spans="1:51" x14ac:dyDescent="0.25">
      <c r="A48" t="s">
        <v>226</v>
      </c>
      <c r="B48" t="s">
        <v>3</v>
      </c>
      <c r="C48" t="s">
        <v>304</v>
      </c>
      <c r="D48" t="s">
        <v>248</v>
      </c>
      <c r="E48" s="4">
        <v>103.18478260869566</v>
      </c>
      <c r="F48" s="4">
        <v>333.93684782608705</v>
      </c>
      <c r="G48" s="4">
        <v>78.028804347826082</v>
      </c>
      <c r="H48" s="10">
        <v>0.23366335537928767</v>
      </c>
      <c r="I48" s="4">
        <v>316.43717391304352</v>
      </c>
      <c r="J48" s="4">
        <v>78.028804347826082</v>
      </c>
      <c r="K48" s="10">
        <v>0.24658545449299293</v>
      </c>
      <c r="L48" s="4">
        <v>67.010652173913087</v>
      </c>
      <c r="M48" s="4">
        <v>0.68956521739130427</v>
      </c>
      <c r="N48" s="10">
        <v>1.0290382126138276E-2</v>
      </c>
      <c r="O48" s="4">
        <v>49.510978260869599</v>
      </c>
      <c r="P48" s="4">
        <v>0.68956521739130427</v>
      </c>
      <c r="Q48" s="8">
        <v>1.3927521564167796E-2</v>
      </c>
      <c r="R48" s="4">
        <v>14.369239130434783</v>
      </c>
      <c r="S48" s="4">
        <v>0</v>
      </c>
      <c r="T48" s="10">
        <v>0</v>
      </c>
      <c r="U48" s="4">
        <v>3.1304347826086958</v>
      </c>
      <c r="V48" s="4">
        <v>0</v>
      </c>
      <c r="W48" s="10">
        <v>0</v>
      </c>
      <c r="X48" s="4">
        <v>73.460217391304383</v>
      </c>
      <c r="Y48" s="4">
        <v>23.828260869565224</v>
      </c>
      <c r="Z48" s="10">
        <v>0.32436959371680019</v>
      </c>
      <c r="AA48" s="4">
        <v>0</v>
      </c>
      <c r="AB48" s="4">
        <v>0</v>
      </c>
      <c r="AC48" s="10" t="s">
        <v>415</v>
      </c>
      <c r="AD48" s="4">
        <v>184.13652173913044</v>
      </c>
      <c r="AE48" s="4">
        <v>53.510978260869557</v>
      </c>
      <c r="AF48" s="10">
        <v>0.29060491506774266</v>
      </c>
      <c r="AG48" s="4">
        <v>9.3294565217391288</v>
      </c>
      <c r="AH48" s="4">
        <v>0</v>
      </c>
      <c r="AI48" s="10">
        <v>0</v>
      </c>
      <c r="AJ48" s="4">
        <v>0</v>
      </c>
      <c r="AK48" s="4">
        <v>0</v>
      </c>
      <c r="AL48" s="10" t="s">
        <v>415</v>
      </c>
      <c r="AM48" s="1">
        <v>425008</v>
      </c>
      <c r="AN48" s="1">
        <v>4</v>
      </c>
      <c r="AX48"/>
      <c r="AY48"/>
    </row>
    <row r="49" spans="1:51" x14ac:dyDescent="0.25">
      <c r="A49" t="s">
        <v>226</v>
      </c>
      <c r="B49" t="s">
        <v>145</v>
      </c>
      <c r="C49" t="s">
        <v>293</v>
      </c>
      <c r="D49" t="s">
        <v>270</v>
      </c>
      <c r="E49" s="4">
        <v>71.260869565217391</v>
      </c>
      <c r="F49" s="4">
        <v>124.24456521739131</v>
      </c>
      <c r="G49" s="4">
        <v>0</v>
      </c>
      <c r="H49" s="10">
        <v>0</v>
      </c>
      <c r="I49" s="4">
        <v>117.54891304347827</v>
      </c>
      <c r="J49" s="4">
        <v>0</v>
      </c>
      <c r="K49" s="10">
        <v>0</v>
      </c>
      <c r="L49" s="4">
        <v>17.340978260869566</v>
      </c>
      <c r="M49" s="4">
        <v>0</v>
      </c>
      <c r="N49" s="10">
        <v>0</v>
      </c>
      <c r="O49" s="4">
        <v>10.645326086956521</v>
      </c>
      <c r="P49" s="4">
        <v>0</v>
      </c>
      <c r="Q49" s="8">
        <v>0</v>
      </c>
      <c r="R49" s="4">
        <v>4.3478260869565215</v>
      </c>
      <c r="S49" s="4">
        <v>0</v>
      </c>
      <c r="T49" s="10">
        <v>0</v>
      </c>
      <c r="U49" s="4">
        <v>2.347826086956522</v>
      </c>
      <c r="V49" s="4">
        <v>0</v>
      </c>
      <c r="W49" s="10">
        <v>0</v>
      </c>
      <c r="X49" s="4">
        <v>33.819130434782608</v>
      </c>
      <c r="Y49" s="4">
        <v>0</v>
      </c>
      <c r="Z49" s="10">
        <v>0</v>
      </c>
      <c r="AA49" s="4">
        <v>0</v>
      </c>
      <c r="AB49" s="4">
        <v>0</v>
      </c>
      <c r="AC49" s="10" t="s">
        <v>415</v>
      </c>
      <c r="AD49" s="4">
        <v>72.396630434782622</v>
      </c>
      <c r="AE49" s="4">
        <v>0</v>
      </c>
      <c r="AF49" s="10">
        <v>0</v>
      </c>
      <c r="AG49" s="4">
        <v>0.6878260869565217</v>
      </c>
      <c r="AH49" s="4">
        <v>0</v>
      </c>
      <c r="AI49" s="10">
        <v>0</v>
      </c>
      <c r="AJ49" s="4">
        <v>0</v>
      </c>
      <c r="AK49" s="4">
        <v>0</v>
      </c>
      <c r="AL49" s="10" t="s">
        <v>415</v>
      </c>
      <c r="AM49" s="1">
        <v>425362</v>
      </c>
      <c r="AN49" s="1">
        <v>4</v>
      </c>
      <c r="AX49"/>
      <c r="AY49"/>
    </row>
    <row r="50" spans="1:51" x14ac:dyDescent="0.25">
      <c r="A50" t="s">
        <v>226</v>
      </c>
      <c r="B50" t="s">
        <v>117</v>
      </c>
      <c r="C50" t="s">
        <v>356</v>
      </c>
      <c r="D50" t="s">
        <v>239</v>
      </c>
      <c r="E50" s="4">
        <v>36.130434782608695</v>
      </c>
      <c r="F50" s="4">
        <v>142.14804347826086</v>
      </c>
      <c r="G50" s="4">
        <v>0</v>
      </c>
      <c r="H50" s="10">
        <v>0</v>
      </c>
      <c r="I50" s="4">
        <v>129.72141304347826</v>
      </c>
      <c r="J50" s="4">
        <v>0</v>
      </c>
      <c r="K50" s="10">
        <v>0</v>
      </c>
      <c r="L50" s="4">
        <v>24.034021739130434</v>
      </c>
      <c r="M50" s="4">
        <v>0</v>
      </c>
      <c r="N50" s="10">
        <v>0</v>
      </c>
      <c r="O50" s="4">
        <v>11.607391304347827</v>
      </c>
      <c r="P50" s="4">
        <v>0</v>
      </c>
      <c r="Q50" s="8">
        <v>0</v>
      </c>
      <c r="R50" s="4">
        <v>6.8614130434782608</v>
      </c>
      <c r="S50" s="4">
        <v>0</v>
      </c>
      <c r="T50" s="10">
        <v>0</v>
      </c>
      <c r="U50" s="4">
        <v>5.5652173913043477</v>
      </c>
      <c r="V50" s="4">
        <v>0</v>
      </c>
      <c r="W50" s="10">
        <v>0</v>
      </c>
      <c r="X50" s="4">
        <v>41.946195652173913</v>
      </c>
      <c r="Y50" s="4">
        <v>0</v>
      </c>
      <c r="Z50" s="10">
        <v>0</v>
      </c>
      <c r="AA50" s="4">
        <v>0</v>
      </c>
      <c r="AB50" s="4">
        <v>0</v>
      </c>
      <c r="AC50" s="10" t="s">
        <v>415</v>
      </c>
      <c r="AD50" s="4">
        <v>70.958586956521742</v>
      </c>
      <c r="AE50" s="4">
        <v>0</v>
      </c>
      <c r="AF50" s="10">
        <v>0</v>
      </c>
      <c r="AG50" s="4">
        <v>5.2092391304347823</v>
      </c>
      <c r="AH50" s="4">
        <v>0</v>
      </c>
      <c r="AI50" s="10">
        <v>0</v>
      </c>
      <c r="AJ50" s="4">
        <v>0</v>
      </c>
      <c r="AK50" s="4">
        <v>0</v>
      </c>
      <c r="AL50" s="10" t="s">
        <v>415</v>
      </c>
      <c r="AM50" s="1">
        <v>425306</v>
      </c>
      <c r="AN50" s="1">
        <v>4</v>
      </c>
      <c r="AX50"/>
      <c r="AY50"/>
    </row>
    <row r="51" spans="1:51" x14ac:dyDescent="0.25">
      <c r="A51" t="s">
        <v>226</v>
      </c>
      <c r="B51" t="s">
        <v>82</v>
      </c>
      <c r="C51" t="s">
        <v>283</v>
      </c>
      <c r="D51" t="s">
        <v>258</v>
      </c>
      <c r="E51" s="4">
        <v>79.315217391304344</v>
      </c>
      <c r="F51" s="4">
        <v>329.32336956521738</v>
      </c>
      <c r="G51" s="4">
        <v>41.804347826086953</v>
      </c>
      <c r="H51" s="10">
        <v>0.12694011931579077</v>
      </c>
      <c r="I51" s="4">
        <v>304.17663043478262</v>
      </c>
      <c r="J51" s="4">
        <v>41.804347826086953</v>
      </c>
      <c r="K51" s="10">
        <v>0.13743444973511884</v>
      </c>
      <c r="L51" s="4">
        <v>37.945652173913047</v>
      </c>
      <c r="M51" s="4">
        <v>0</v>
      </c>
      <c r="N51" s="10">
        <v>0</v>
      </c>
      <c r="O51" s="4">
        <v>17.654891304347824</v>
      </c>
      <c r="P51" s="4">
        <v>0</v>
      </c>
      <c r="Q51" s="8">
        <v>0</v>
      </c>
      <c r="R51" s="4">
        <v>15.073369565217391</v>
      </c>
      <c r="S51" s="4">
        <v>0</v>
      </c>
      <c r="T51" s="10">
        <v>0</v>
      </c>
      <c r="U51" s="4">
        <v>5.2173913043478262</v>
      </c>
      <c r="V51" s="4">
        <v>0</v>
      </c>
      <c r="W51" s="10">
        <v>0</v>
      </c>
      <c r="X51" s="4">
        <v>82.994565217391298</v>
      </c>
      <c r="Y51" s="4">
        <v>2.2038043478260869</v>
      </c>
      <c r="Z51" s="10">
        <v>2.6553598323619934E-2</v>
      </c>
      <c r="AA51" s="4">
        <v>4.8559782608695654</v>
      </c>
      <c r="AB51" s="4">
        <v>0</v>
      </c>
      <c r="AC51" s="10">
        <v>0</v>
      </c>
      <c r="AD51" s="4">
        <v>203.52717391304347</v>
      </c>
      <c r="AE51" s="4">
        <v>39.600543478260867</v>
      </c>
      <c r="AF51" s="10">
        <v>0.19457128361237949</v>
      </c>
      <c r="AG51" s="4">
        <v>0</v>
      </c>
      <c r="AH51" s="4">
        <v>0</v>
      </c>
      <c r="AI51" s="10" t="s">
        <v>415</v>
      </c>
      <c r="AJ51" s="4">
        <v>0</v>
      </c>
      <c r="AK51" s="4">
        <v>0</v>
      </c>
      <c r="AL51" s="10" t="s">
        <v>415</v>
      </c>
      <c r="AM51" s="1">
        <v>425154</v>
      </c>
      <c r="AN51" s="1">
        <v>4</v>
      </c>
      <c r="AX51"/>
      <c r="AY51"/>
    </row>
    <row r="52" spans="1:51" x14ac:dyDescent="0.25">
      <c r="A52" t="s">
        <v>226</v>
      </c>
      <c r="B52" t="s">
        <v>60</v>
      </c>
      <c r="C52" t="s">
        <v>283</v>
      </c>
      <c r="D52" t="s">
        <v>258</v>
      </c>
      <c r="E52" s="4">
        <v>55.304347826086953</v>
      </c>
      <c r="F52" s="4">
        <v>209.96195652173913</v>
      </c>
      <c r="G52" s="4">
        <v>0.22826086956521738</v>
      </c>
      <c r="H52" s="10">
        <v>1.0871534698314912E-3</v>
      </c>
      <c r="I52" s="4">
        <v>209.96195652173913</v>
      </c>
      <c r="J52" s="4">
        <v>0.22826086956521738</v>
      </c>
      <c r="K52" s="10">
        <v>1.0871534698314912E-3</v>
      </c>
      <c r="L52" s="4">
        <v>19.554347826086957</v>
      </c>
      <c r="M52" s="4">
        <v>0.22826086956521738</v>
      </c>
      <c r="N52" s="10">
        <v>1.1673151750972761E-2</v>
      </c>
      <c r="O52" s="4">
        <v>19.554347826086957</v>
      </c>
      <c r="P52" s="4">
        <v>0.22826086956521738</v>
      </c>
      <c r="Q52" s="8">
        <v>1.1673151750972761E-2</v>
      </c>
      <c r="R52" s="4">
        <v>0</v>
      </c>
      <c r="S52" s="4">
        <v>0</v>
      </c>
      <c r="T52" s="10" t="s">
        <v>415</v>
      </c>
      <c r="U52" s="4">
        <v>0</v>
      </c>
      <c r="V52" s="4">
        <v>0</v>
      </c>
      <c r="W52" s="10" t="s">
        <v>415</v>
      </c>
      <c r="X52" s="4">
        <v>78.108695652173907</v>
      </c>
      <c r="Y52" s="4">
        <v>0</v>
      </c>
      <c r="Z52" s="10">
        <v>0</v>
      </c>
      <c r="AA52" s="4">
        <v>0</v>
      </c>
      <c r="AB52" s="4">
        <v>0</v>
      </c>
      <c r="AC52" s="10" t="s">
        <v>415</v>
      </c>
      <c r="AD52" s="4">
        <v>112.29891304347827</v>
      </c>
      <c r="AE52" s="4">
        <v>0</v>
      </c>
      <c r="AF52" s="10">
        <v>0</v>
      </c>
      <c r="AG52" s="4">
        <v>0</v>
      </c>
      <c r="AH52" s="4">
        <v>0</v>
      </c>
      <c r="AI52" s="10" t="s">
        <v>415</v>
      </c>
      <c r="AJ52" s="4">
        <v>0</v>
      </c>
      <c r="AK52" s="4">
        <v>0</v>
      </c>
      <c r="AL52" s="10" t="s">
        <v>415</v>
      </c>
      <c r="AM52" s="1">
        <v>425115</v>
      </c>
      <c r="AN52" s="1">
        <v>4</v>
      </c>
      <c r="AX52"/>
      <c r="AY52"/>
    </row>
    <row r="53" spans="1:51" x14ac:dyDescent="0.25">
      <c r="A53" t="s">
        <v>226</v>
      </c>
      <c r="B53" t="s">
        <v>66</v>
      </c>
      <c r="C53" t="s">
        <v>307</v>
      </c>
      <c r="D53" t="s">
        <v>260</v>
      </c>
      <c r="E53" s="4">
        <v>31.456521739130434</v>
      </c>
      <c r="F53" s="4">
        <v>108.63978260869567</v>
      </c>
      <c r="G53" s="4">
        <v>4.4347826086956523</v>
      </c>
      <c r="H53" s="10">
        <v>4.082098198474015E-2</v>
      </c>
      <c r="I53" s="4">
        <v>104.03108695652175</v>
      </c>
      <c r="J53" s="4">
        <v>4.4347826086956523</v>
      </c>
      <c r="K53" s="10">
        <v>4.2629397985134043E-2</v>
      </c>
      <c r="L53" s="4">
        <v>28.284673913043481</v>
      </c>
      <c r="M53" s="4">
        <v>1.3043478260869565</v>
      </c>
      <c r="N53" s="10">
        <v>4.6115003131977292E-2</v>
      </c>
      <c r="O53" s="4">
        <v>23.675978260869567</v>
      </c>
      <c r="P53" s="4">
        <v>1.3043478260869565</v>
      </c>
      <c r="Q53" s="8">
        <v>5.5091612761053899E-2</v>
      </c>
      <c r="R53" s="4">
        <v>4.6086956521739131</v>
      </c>
      <c r="S53" s="4">
        <v>0</v>
      </c>
      <c r="T53" s="10">
        <v>0</v>
      </c>
      <c r="U53" s="4">
        <v>0</v>
      </c>
      <c r="V53" s="4">
        <v>0</v>
      </c>
      <c r="W53" s="10" t="s">
        <v>415</v>
      </c>
      <c r="X53" s="4">
        <v>10.558478260869567</v>
      </c>
      <c r="Y53" s="4">
        <v>3.1304347826086958</v>
      </c>
      <c r="Z53" s="10">
        <v>0.29648541250591937</v>
      </c>
      <c r="AA53" s="4">
        <v>0</v>
      </c>
      <c r="AB53" s="4">
        <v>0</v>
      </c>
      <c r="AC53" s="10" t="s">
        <v>415</v>
      </c>
      <c r="AD53" s="4">
        <v>69.796630434782614</v>
      </c>
      <c r="AE53" s="4">
        <v>0</v>
      </c>
      <c r="AF53" s="10">
        <v>0</v>
      </c>
      <c r="AG53" s="4">
        <v>0</v>
      </c>
      <c r="AH53" s="4">
        <v>0</v>
      </c>
      <c r="AI53" s="10" t="s">
        <v>415</v>
      </c>
      <c r="AJ53" s="4">
        <v>0</v>
      </c>
      <c r="AK53" s="4">
        <v>0</v>
      </c>
      <c r="AL53" s="10" t="s">
        <v>415</v>
      </c>
      <c r="AM53" s="1">
        <v>425122</v>
      </c>
      <c r="AN53" s="1">
        <v>4</v>
      </c>
      <c r="AX53"/>
      <c r="AY53"/>
    </row>
    <row r="54" spans="1:51" x14ac:dyDescent="0.25">
      <c r="A54" t="s">
        <v>226</v>
      </c>
      <c r="B54" t="s">
        <v>126</v>
      </c>
      <c r="C54" t="s">
        <v>358</v>
      </c>
      <c r="D54" t="s">
        <v>250</v>
      </c>
      <c r="E54" s="4">
        <v>52.75</v>
      </c>
      <c r="F54" s="4">
        <v>193.91032608695659</v>
      </c>
      <c r="G54" s="4">
        <v>0</v>
      </c>
      <c r="H54" s="10">
        <v>0</v>
      </c>
      <c r="I54" s="4">
        <v>173.71445652173921</v>
      </c>
      <c r="J54" s="4">
        <v>0</v>
      </c>
      <c r="K54" s="10">
        <v>0</v>
      </c>
      <c r="L54" s="4">
        <v>17.314782608695651</v>
      </c>
      <c r="M54" s="4">
        <v>0</v>
      </c>
      <c r="N54" s="10">
        <v>0</v>
      </c>
      <c r="O54" s="4">
        <v>7.2545652173913036</v>
      </c>
      <c r="P54" s="4">
        <v>0</v>
      </c>
      <c r="Q54" s="8">
        <v>0</v>
      </c>
      <c r="R54" s="4">
        <v>7.3754347826086963</v>
      </c>
      <c r="S54" s="4">
        <v>0</v>
      </c>
      <c r="T54" s="10">
        <v>0</v>
      </c>
      <c r="U54" s="4">
        <v>2.6847826086956523</v>
      </c>
      <c r="V54" s="4">
        <v>0</v>
      </c>
      <c r="W54" s="10">
        <v>0</v>
      </c>
      <c r="X54" s="4">
        <v>42.034782608695657</v>
      </c>
      <c r="Y54" s="4">
        <v>0</v>
      </c>
      <c r="Z54" s="10">
        <v>0</v>
      </c>
      <c r="AA54" s="4">
        <v>10.135652173913043</v>
      </c>
      <c r="AB54" s="4">
        <v>0</v>
      </c>
      <c r="AC54" s="10">
        <v>0</v>
      </c>
      <c r="AD54" s="4">
        <v>124.42510869565224</v>
      </c>
      <c r="AE54" s="4">
        <v>0</v>
      </c>
      <c r="AF54" s="10">
        <v>0</v>
      </c>
      <c r="AG54" s="4">
        <v>0</v>
      </c>
      <c r="AH54" s="4">
        <v>0</v>
      </c>
      <c r="AI54" s="10" t="s">
        <v>415</v>
      </c>
      <c r="AJ54" s="4">
        <v>0</v>
      </c>
      <c r="AK54" s="4">
        <v>0</v>
      </c>
      <c r="AL54" s="10" t="s">
        <v>415</v>
      </c>
      <c r="AM54" s="1">
        <v>425317</v>
      </c>
      <c r="AN54" s="1">
        <v>4</v>
      </c>
      <c r="AX54"/>
      <c r="AY54"/>
    </row>
    <row r="55" spans="1:51" x14ac:dyDescent="0.25">
      <c r="A55" t="s">
        <v>226</v>
      </c>
      <c r="B55" t="s">
        <v>14</v>
      </c>
      <c r="C55" t="s">
        <v>311</v>
      </c>
      <c r="D55" t="s">
        <v>261</v>
      </c>
      <c r="E55" s="4">
        <v>88.423913043478265</v>
      </c>
      <c r="F55" s="4">
        <v>340.68130434782609</v>
      </c>
      <c r="G55" s="4">
        <v>4.1370652173913047</v>
      </c>
      <c r="H55" s="10">
        <v>1.2143505277787351E-2</v>
      </c>
      <c r="I55" s="4">
        <v>318.63239130434783</v>
      </c>
      <c r="J55" s="4">
        <v>3.9930434782608693</v>
      </c>
      <c r="K55" s="10">
        <v>1.253181907186215E-2</v>
      </c>
      <c r="L55" s="4">
        <v>53.238369565217397</v>
      </c>
      <c r="M55" s="4">
        <v>0</v>
      </c>
      <c r="N55" s="10">
        <v>0</v>
      </c>
      <c r="O55" s="4">
        <v>31.953043478260877</v>
      </c>
      <c r="P55" s="4">
        <v>0</v>
      </c>
      <c r="Q55" s="8">
        <v>0</v>
      </c>
      <c r="R55" s="4">
        <v>18.241847826086957</v>
      </c>
      <c r="S55" s="4">
        <v>0</v>
      </c>
      <c r="T55" s="10">
        <v>0</v>
      </c>
      <c r="U55" s="4">
        <v>3.0434782608695654</v>
      </c>
      <c r="V55" s="4">
        <v>0</v>
      </c>
      <c r="W55" s="10">
        <v>0</v>
      </c>
      <c r="X55" s="4">
        <v>75.068369565217367</v>
      </c>
      <c r="Y55" s="4">
        <v>1.1730434782608696</v>
      </c>
      <c r="Z55" s="10">
        <v>1.56263348338978E-2</v>
      </c>
      <c r="AA55" s="4">
        <v>0.76358695652173958</v>
      </c>
      <c r="AB55" s="4">
        <v>0.14402173913043478</v>
      </c>
      <c r="AC55" s="10">
        <v>0.18861209964412801</v>
      </c>
      <c r="AD55" s="4">
        <v>211.61097826086956</v>
      </c>
      <c r="AE55" s="4">
        <v>2.82</v>
      </c>
      <c r="AF55" s="10">
        <v>1.3326340737027185E-2</v>
      </c>
      <c r="AG55" s="4">
        <v>0</v>
      </c>
      <c r="AH55" s="4">
        <v>0</v>
      </c>
      <c r="AI55" s="10" t="s">
        <v>415</v>
      </c>
      <c r="AJ55" s="4">
        <v>0</v>
      </c>
      <c r="AK55" s="4">
        <v>0</v>
      </c>
      <c r="AL55" s="10" t="s">
        <v>415</v>
      </c>
      <c r="AM55" s="1">
        <v>425035</v>
      </c>
      <c r="AN55" s="1">
        <v>4</v>
      </c>
      <c r="AX55"/>
      <c r="AY55"/>
    </row>
    <row r="56" spans="1:51" x14ac:dyDescent="0.25">
      <c r="A56" t="s">
        <v>226</v>
      </c>
      <c r="B56" t="s">
        <v>49</v>
      </c>
      <c r="C56" t="s">
        <v>316</v>
      </c>
      <c r="D56" t="s">
        <v>272</v>
      </c>
      <c r="E56" s="4">
        <v>20.521739130434781</v>
      </c>
      <c r="F56" s="4">
        <v>135.44130434782608</v>
      </c>
      <c r="G56" s="4">
        <v>0</v>
      </c>
      <c r="H56" s="10">
        <v>0</v>
      </c>
      <c r="I56" s="4">
        <v>131.43586956521739</v>
      </c>
      <c r="J56" s="4">
        <v>0</v>
      </c>
      <c r="K56" s="10">
        <v>0</v>
      </c>
      <c r="L56" s="4">
        <v>16.297282608695653</v>
      </c>
      <c r="M56" s="4">
        <v>0</v>
      </c>
      <c r="N56" s="10">
        <v>0</v>
      </c>
      <c r="O56" s="4">
        <v>12.291847826086958</v>
      </c>
      <c r="P56" s="4">
        <v>0</v>
      </c>
      <c r="Q56" s="8">
        <v>0</v>
      </c>
      <c r="R56" s="4">
        <v>0</v>
      </c>
      <c r="S56" s="4">
        <v>0</v>
      </c>
      <c r="T56" s="10" t="s">
        <v>415</v>
      </c>
      <c r="U56" s="4">
        <v>4.0054347826086953</v>
      </c>
      <c r="V56" s="4">
        <v>0</v>
      </c>
      <c r="W56" s="10">
        <v>0</v>
      </c>
      <c r="X56" s="4">
        <v>33.5</v>
      </c>
      <c r="Y56" s="4">
        <v>0</v>
      </c>
      <c r="Z56" s="10">
        <v>0</v>
      </c>
      <c r="AA56" s="4">
        <v>0</v>
      </c>
      <c r="AB56" s="4">
        <v>0</v>
      </c>
      <c r="AC56" s="10" t="s">
        <v>415</v>
      </c>
      <c r="AD56" s="4">
        <v>85.644021739130437</v>
      </c>
      <c r="AE56" s="4">
        <v>0</v>
      </c>
      <c r="AF56" s="10">
        <v>0</v>
      </c>
      <c r="AG56" s="4">
        <v>0</v>
      </c>
      <c r="AH56" s="4">
        <v>0</v>
      </c>
      <c r="AI56" s="10" t="s">
        <v>415</v>
      </c>
      <c r="AJ56" s="4">
        <v>0</v>
      </c>
      <c r="AK56" s="4">
        <v>0</v>
      </c>
      <c r="AL56" s="10" t="s">
        <v>415</v>
      </c>
      <c r="AM56" s="1">
        <v>425103</v>
      </c>
      <c r="AN56" s="1">
        <v>4</v>
      </c>
      <c r="AX56"/>
      <c r="AY56"/>
    </row>
    <row r="57" spans="1:51" x14ac:dyDescent="0.25">
      <c r="A57" t="s">
        <v>226</v>
      </c>
      <c r="B57" t="s">
        <v>146</v>
      </c>
      <c r="C57" t="s">
        <v>362</v>
      </c>
      <c r="D57" t="s">
        <v>270</v>
      </c>
      <c r="E57" s="4">
        <v>121.78260869565217</v>
      </c>
      <c r="F57" s="4">
        <v>407.04891304347819</v>
      </c>
      <c r="G57" s="4">
        <v>0</v>
      </c>
      <c r="H57" s="10">
        <v>0</v>
      </c>
      <c r="I57" s="4">
        <v>365.39673913043475</v>
      </c>
      <c r="J57" s="4">
        <v>0</v>
      </c>
      <c r="K57" s="10">
        <v>0</v>
      </c>
      <c r="L57" s="4">
        <v>49.769999999999989</v>
      </c>
      <c r="M57" s="4">
        <v>0</v>
      </c>
      <c r="N57" s="10">
        <v>0</v>
      </c>
      <c r="O57" s="4">
        <v>20.204782608695645</v>
      </c>
      <c r="P57" s="4">
        <v>0</v>
      </c>
      <c r="Q57" s="8">
        <v>0</v>
      </c>
      <c r="R57" s="4">
        <v>24.260869565217391</v>
      </c>
      <c r="S57" s="4">
        <v>0</v>
      </c>
      <c r="T57" s="10">
        <v>0</v>
      </c>
      <c r="U57" s="4">
        <v>5.3043478260869561</v>
      </c>
      <c r="V57" s="4">
        <v>0</v>
      </c>
      <c r="W57" s="10">
        <v>0</v>
      </c>
      <c r="X57" s="4">
        <v>114.27565217391297</v>
      </c>
      <c r="Y57" s="4">
        <v>0</v>
      </c>
      <c r="Z57" s="10">
        <v>0</v>
      </c>
      <c r="AA57" s="4">
        <v>12.086956521739131</v>
      </c>
      <c r="AB57" s="4">
        <v>0</v>
      </c>
      <c r="AC57" s="10">
        <v>0</v>
      </c>
      <c r="AD57" s="4">
        <v>210.51663043478263</v>
      </c>
      <c r="AE57" s="4">
        <v>0</v>
      </c>
      <c r="AF57" s="10">
        <v>0</v>
      </c>
      <c r="AG57" s="4">
        <v>20.399673913043475</v>
      </c>
      <c r="AH57" s="4">
        <v>0</v>
      </c>
      <c r="AI57" s="10">
        <v>0</v>
      </c>
      <c r="AJ57" s="4">
        <v>0</v>
      </c>
      <c r="AK57" s="4">
        <v>0</v>
      </c>
      <c r="AL57" s="10" t="s">
        <v>415</v>
      </c>
      <c r="AM57" s="1">
        <v>425368</v>
      </c>
      <c r="AN57" s="1">
        <v>4</v>
      </c>
      <c r="AX57"/>
      <c r="AY57"/>
    </row>
    <row r="58" spans="1:51" x14ac:dyDescent="0.25">
      <c r="A58" t="s">
        <v>226</v>
      </c>
      <c r="B58" t="s">
        <v>21</v>
      </c>
      <c r="C58" t="s">
        <v>324</v>
      </c>
      <c r="D58" t="s">
        <v>264</v>
      </c>
      <c r="E58" s="4">
        <v>49.690140845070424</v>
      </c>
      <c r="F58" s="4">
        <v>163.8823943661971</v>
      </c>
      <c r="G58" s="4">
        <v>7.746478873239436E-2</v>
      </c>
      <c r="H58" s="10">
        <v>4.7268523889941705E-4</v>
      </c>
      <c r="I58" s="4">
        <v>152.18507042253515</v>
      </c>
      <c r="J58" s="4">
        <v>7.746478873239436E-2</v>
      </c>
      <c r="K58" s="10">
        <v>5.0901700486990467E-4</v>
      </c>
      <c r="L58" s="4">
        <v>12.90394366197183</v>
      </c>
      <c r="M58" s="4">
        <v>7.746478873239436E-2</v>
      </c>
      <c r="N58" s="10">
        <v>6.003187146630575E-3</v>
      </c>
      <c r="O58" s="4">
        <v>10.087042253521126</v>
      </c>
      <c r="P58" s="4">
        <v>7.746478873239436E-2</v>
      </c>
      <c r="Q58" s="8">
        <v>7.679633611661873E-3</v>
      </c>
      <c r="R58" s="4">
        <v>0</v>
      </c>
      <c r="S58" s="4">
        <v>0</v>
      </c>
      <c r="T58" s="10" t="s">
        <v>415</v>
      </c>
      <c r="U58" s="4">
        <v>2.816901408450704</v>
      </c>
      <c r="V58" s="4">
        <v>0</v>
      </c>
      <c r="W58" s="10">
        <v>0</v>
      </c>
      <c r="X58" s="4">
        <v>48.429295774647869</v>
      </c>
      <c r="Y58" s="4">
        <v>0</v>
      </c>
      <c r="Z58" s="10">
        <v>0</v>
      </c>
      <c r="AA58" s="4">
        <v>8.8804225352112667</v>
      </c>
      <c r="AB58" s="4">
        <v>0</v>
      </c>
      <c r="AC58" s="10">
        <v>0</v>
      </c>
      <c r="AD58" s="4">
        <v>93.66873239436616</v>
      </c>
      <c r="AE58" s="4">
        <v>0</v>
      </c>
      <c r="AF58" s="10">
        <v>0</v>
      </c>
      <c r="AG58" s="4">
        <v>0</v>
      </c>
      <c r="AH58" s="4">
        <v>0</v>
      </c>
      <c r="AI58" s="10" t="s">
        <v>415</v>
      </c>
      <c r="AJ58" s="4">
        <v>0</v>
      </c>
      <c r="AK58" s="4">
        <v>0</v>
      </c>
      <c r="AL58" s="10" t="s">
        <v>415</v>
      </c>
      <c r="AM58" s="1">
        <v>425055</v>
      </c>
      <c r="AN58" s="1">
        <v>4</v>
      </c>
      <c r="AX58"/>
      <c r="AY58"/>
    </row>
    <row r="59" spans="1:51" x14ac:dyDescent="0.25">
      <c r="A59" t="s">
        <v>226</v>
      </c>
      <c r="B59" t="s">
        <v>35</v>
      </c>
      <c r="C59" t="s">
        <v>289</v>
      </c>
      <c r="D59" t="s">
        <v>268</v>
      </c>
      <c r="E59" s="4">
        <v>82.676056338028175</v>
      </c>
      <c r="F59" s="4">
        <v>372.82394366197184</v>
      </c>
      <c r="G59" s="4">
        <v>0</v>
      </c>
      <c r="H59" s="10">
        <v>0</v>
      </c>
      <c r="I59" s="4">
        <v>351.18661971830988</v>
      </c>
      <c r="J59" s="4">
        <v>0</v>
      </c>
      <c r="K59" s="10">
        <v>0</v>
      </c>
      <c r="L59" s="4">
        <v>67.911971830985919</v>
      </c>
      <c r="M59" s="4">
        <v>0</v>
      </c>
      <c r="N59" s="10">
        <v>0</v>
      </c>
      <c r="O59" s="4">
        <v>46.274647887323944</v>
      </c>
      <c r="P59" s="4">
        <v>0</v>
      </c>
      <c r="Q59" s="8">
        <v>0</v>
      </c>
      <c r="R59" s="4">
        <v>16.904929577464788</v>
      </c>
      <c r="S59" s="4">
        <v>0</v>
      </c>
      <c r="T59" s="10">
        <v>0</v>
      </c>
      <c r="U59" s="4">
        <v>4.732394366197183</v>
      </c>
      <c r="V59" s="4">
        <v>0</v>
      </c>
      <c r="W59" s="10">
        <v>0</v>
      </c>
      <c r="X59" s="4">
        <v>87.528169014084511</v>
      </c>
      <c r="Y59" s="4">
        <v>0</v>
      </c>
      <c r="Z59" s="10">
        <v>0</v>
      </c>
      <c r="AA59" s="4">
        <v>0</v>
      </c>
      <c r="AB59" s="4">
        <v>0</v>
      </c>
      <c r="AC59" s="10" t="s">
        <v>415</v>
      </c>
      <c r="AD59" s="4">
        <v>217.38380281690141</v>
      </c>
      <c r="AE59" s="4">
        <v>0</v>
      </c>
      <c r="AF59" s="10">
        <v>0</v>
      </c>
      <c r="AG59" s="4">
        <v>0</v>
      </c>
      <c r="AH59" s="4">
        <v>0</v>
      </c>
      <c r="AI59" s="10" t="s">
        <v>415</v>
      </c>
      <c r="AJ59" s="4">
        <v>0</v>
      </c>
      <c r="AK59" s="4">
        <v>0</v>
      </c>
      <c r="AL59" s="10" t="s">
        <v>415</v>
      </c>
      <c r="AM59" s="1">
        <v>425080</v>
      </c>
      <c r="AN59" s="1">
        <v>4</v>
      </c>
      <c r="AX59"/>
      <c r="AY59"/>
    </row>
    <row r="60" spans="1:51" x14ac:dyDescent="0.25">
      <c r="A60" t="s">
        <v>226</v>
      </c>
      <c r="B60" t="s">
        <v>129</v>
      </c>
      <c r="C60" t="s">
        <v>309</v>
      </c>
      <c r="D60" t="s">
        <v>274</v>
      </c>
      <c r="E60" s="4">
        <v>271.44565217391306</v>
      </c>
      <c r="F60" s="4">
        <v>1065.3560869565215</v>
      </c>
      <c r="G60" s="4">
        <v>24.254239130434783</v>
      </c>
      <c r="H60" s="10">
        <v>2.2766321446309648E-2</v>
      </c>
      <c r="I60" s="4">
        <v>1027.2956521739129</v>
      </c>
      <c r="J60" s="4">
        <v>24.254239130434783</v>
      </c>
      <c r="K60" s="10">
        <v>2.3609794394738405E-2</v>
      </c>
      <c r="L60" s="4">
        <v>115.22771739130438</v>
      </c>
      <c r="M60" s="4">
        <v>0</v>
      </c>
      <c r="N60" s="10">
        <v>0</v>
      </c>
      <c r="O60" s="4">
        <v>86.620434782608726</v>
      </c>
      <c r="P60" s="4">
        <v>0</v>
      </c>
      <c r="Q60" s="8">
        <v>0</v>
      </c>
      <c r="R60" s="4">
        <v>23.302934782608698</v>
      </c>
      <c r="S60" s="4">
        <v>0</v>
      </c>
      <c r="T60" s="10">
        <v>0</v>
      </c>
      <c r="U60" s="4">
        <v>5.3043478260869561</v>
      </c>
      <c r="V60" s="4">
        <v>0</v>
      </c>
      <c r="W60" s="10">
        <v>0</v>
      </c>
      <c r="X60" s="4">
        <v>363.34173913043475</v>
      </c>
      <c r="Y60" s="4">
        <v>14.186304347826086</v>
      </c>
      <c r="Z60" s="10">
        <v>3.9043971060900864E-2</v>
      </c>
      <c r="AA60" s="4">
        <v>9.4531521739130451</v>
      </c>
      <c r="AB60" s="4">
        <v>0</v>
      </c>
      <c r="AC60" s="10">
        <v>0</v>
      </c>
      <c r="AD60" s="4">
        <v>577.33347826086936</v>
      </c>
      <c r="AE60" s="4">
        <v>10.067934782608695</v>
      </c>
      <c r="AF60" s="10">
        <v>1.7438681735444897E-2</v>
      </c>
      <c r="AG60" s="4">
        <v>0</v>
      </c>
      <c r="AH60" s="4">
        <v>0</v>
      </c>
      <c r="AI60" s="10" t="s">
        <v>415</v>
      </c>
      <c r="AJ60" s="4">
        <v>0</v>
      </c>
      <c r="AK60" s="4">
        <v>0</v>
      </c>
      <c r="AL60" s="10" t="s">
        <v>415</v>
      </c>
      <c r="AM60" s="1">
        <v>425321</v>
      </c>
      <c r="AN60" s="1">
        <v>4</v>
      </c>
      <c r="AX60"/>
      <c r="AY60"/>
    </row>
    <row r="61" spans="1:51" x14ac:dyDescent="0.25">
      <c r="A61" t="s">
        <v>226</v>
      </c>
      <c r="B61" t="s">
        <v>80</v>
      </c>
      <c r="C61" t="s">
        <v>317</v>
      </c>
      <c r="D61" t="s">
        <v>258</v>
      </c>
      <c r="E61" s="4">
        <v>78.91549295774648</v>
      </c>
      <c r="F61" s="4">
        <v>230.59563380281685</v>
      </c>
      <c r="G61" s="4">
        <v>64.77605633802817</v>
      </c>
      <c r="H61" s="10">
        <v>0.2809075578309449</v>
      </c>
      <c r="I61" s="4">
        <v>205.97943661971826</v>
      </c>
      <c r="J61" s="4">
        <v>64.77605633802817</v>
      </c>
      <c r="K61" s="10">
        <v>0.31447826735063128</v>
      </c>
      <c r="L61" s="4">
        <v>28.581830985915492</v>
      </c>
      <c r="M61" s="4">
        <v>4.4352112676056334</v>
      </c>
      <c r="N61" s="10">
        <v>0.15517589722615074</v>
      </c>
      <c r="O61" s="4">
        <v>13.032535211267604</v>
      </c>
      <c r="P61" s="4">
        <v>4.4352112676056334</v>
      </c>
      <c r="Q61" s="8">
        <v>0.3403183797862338</v>
      </c>
      <c r="R61" s="4">
        <v>13.859154929577464</v>
      </c>
      <c r="S61" s="4">
        <v>0</v>
      </c>
      <c r="T61" s="10">
        <v>0</v>
      </c>
      <c r="U61" s="4">
        <v>1.6901408450704225</v>
      </c>
      <c r="V61" s="4">
        <v>0</v>
      </c>
      <c r="W61" s="10">
        <v>0</v>
      </c>
      <c r="X61" s="4">
        <v>61.161549295774648</v>
      </c>
      <c r="Y61" s="4">
        <v>23.566901408450711</v>
      </c>
      <c r="Z61" s="10">
        <v>0.38532217839156069</v>
      </c>
      <c r="AA61" s="4">
        <v>9.066901408450704</v>
      </c>
      <c r="AB61" s="4">
        <v>0</v>
      </c>
      <c r="AC61" s="10">
        <v>0</v>
      </c>
      <c r="AD61" s="4">
        <v>129.52915492957743</v>
      </c>
      <c r="AE61" s="4">
        <v>36.773943661971828</v>
      </c>
      <c r="AF61" s="10">
        <v>0.28390476014427124</v>
      </c>
      <c r="AG61" s="4">
        <v>2.2561971830985916</v>
      </c>
      <c r="AH61" s="4">
        <v>0</v>
      </c>
      <c r="AI61" s="10">
        <v>0</v>
      </c>
      <c r="AJ61" s="4">
        <v>0</v>
      </c>
      <c r="AK61" s="4">
        <v>0</v>
      </c>
      <c r="AL61" s="10" t="s">
        <v>415</v>
      </c>
      <c r="AM61" s="1">
        <v>425149</v>
      </c>
      <c r="AN61" s="1">
        <v>4</v>
      </c>
      <c r="AX61"/>
      <c r="AY61"/>
    </row>
    <row r="62" spans="1:51" x14ac:dyDescent="0.25">
      <c r="A62" t="s">
        <v>226</v>
      </c>
      <c r="B62" t="s">
        <v>115</v>
      </c>
      <c r="C62" t="s">
        <v>307</v>
      </c>
      <c r="D62" t="s">
        <v>260</v>
      </c>
      <c r="E62" s="4">
        <v>74.352112676056336</v>
      </c>
      <c r="F62" s="4">
        <v>251.19521126760563</v>
      </c>
      <c r="G62" s="4">
        <v>38.990281690140847</v>
      </c>
      <c r="H62" s="10">
        <v>0.15521904853752708</v>
      </c>
      <c r="I62" s="4">
        <v>229.58999999999997</v>
      </c>
      <c r="J62" s="4">
        <v>38.990281690140847</v>
      </c>
      <c r="K62" s="10">
        <v>0.16982569663374211</v>
      </c>
      <c r="L62" s="4">
        <v>13.204366197183099</v>
      </c>
      <c r="M62" s="4">
        <v>2.2183098591549295</v>
      </c>
      <c r="N62" s="10">
        <v>0.16799820801911447</v>
      </c>
      <c r="O62" s="4">
        <v>3.1761971830985916</v>
      </c>
      <c r="P62" s="4">
        <v>2.2183098591549295</v>
      </c>
      <c r="Q62" s="8">
        <v>0.69841692164427294</v>
      </c>
      <c r="R62" s="4">
        <v>5.52112676056338</v>
      </c>
      <c r="S62" s="4">
        <v>0</v>
      </c>
      <c r="T62" s="10">
        <v>0</v>
      </c>
      <c r="U62" s="4">
        <v>4.507042253521127</v>
      </c>
      <c r="V62" s="4">
        <v>0</v>
      </c>
      <c r="W62" s="10">
        <v>0</v>
      </c>
      <c r="X62" s="4">
        <v>69.419577464788716</v>
      </c>
      <c r="Y62" s="4">
        <v>32.638169014084511</v>
      </c>
      <c r="Z62" s="10">
        <v>0.4701579900949322</v>
      </c>
      <c r="AA62" s="4">
        <v>11.577042253521126</v>
      </c>
      <c r="AB62" s="4">
        <v>0</v>
      </c>
      <c r="AC62" s="10">
        <v>0</v>
      </c>
      <c r="AD62" s="4">
        <v>127.28647887323942</v>
      </c>
      <c r="AE62" s="4">
        <v>4.1338028169014081</v>
      </c>
      <c r="AF62" s="10">
        <v>3.2476370259390486E-2</v>
      </c>
      <c r="AG62" s="4">
        <v>29.707746478873247</v>
      </c>
      <c r="AH62" s="4">
        <v>0</v>
      </c>
      <c r="AI62" s="10">
        <v>0</v>
      </c>
      <c r="AJ62" s="4">
        <v>0</v>
      </c>
      <c r="AK62" s="4">
        <v>0</v>
      </c>
      <c r="AL62" s="10" t="s">
        <v>415</v>
      </c>
      <c r="AM62" s="1">
        <v>425303</v>
      </c>
      <c r="AN62" s="1">
        <v>4</v>
      </c>
      <c r="AX62"/>
      <c r="AY62"/>
    </row>
    <row r="63" spans="1:51" x14ac:dyDescent="0.25">
      <c r="A63" t="s">
        <v>226</v>
      </c>
      <c r="B63" t="s">
        <v>112</v>
      </c>
      <c r="C63" t="s">
        <v>355</v>
      </c>
      <c r="D63" t="s">
        <v>275</v>
      </c>
      <c r="E63" s="4">
        <v>76.010869565217391</v>
      </c>
      <c r="F63" s="4">
        <v>276.46804347826082</v>
      </c>
      <c r="G63" s="4">
        <v>40.717717391304348</v>
      </c>
      <c r="H63" s="10">
        <v>0.14727820575221764</v>
      </c>
      <c r="I63" s="4">
        <v>265.59304347826082</v>
      </c>
      <c r="J63" s="4">
        <v>40.717717391304348</v>
      </c>
      <c r="K63" s="10">
        <v>0.15330867427119624</v>
      </c>
      <c r="L63" s="4">
        <v>57.774456521739133</v>
      </c>
      <c r="M63" s="4">
        <v>0</v>
      </c>
      <c r="N63" s="10">
        <v>0</v>
      </c>
      <c r="O63" s="4">
        <v>52.203804347826086</v>
      </c>
      <c r="P63" s="4">
        <v>0</v>
      </c>
      <c r="Q63" s="8">
        <v>0</v>
      </c>
      <c r="R63" s="4">
        <v>9.2391304347826081E-2</v>
      </c>
      <c r="S63" s="4">
        <v>0</v>
      </c>
      <c r="T63" s="10">
        <v>0</v>
      </c>
      <c r="U63" s="4">
        <v>5.4782608695652177</v>
      </c>
      <c r="V63" s="4">
        <v>0</v>
      </c>
      <c r="W63" s="10">
        <v>0</v>
      </c>
      <c r="X63" s="4">
        <v>41.220108695652172</v>
      </c>
      <c r="Y63" s="4">
        <v>0</v>
      </c>
      <c r="Z63" s="10">
        <v>0</v>
      </c>
      <c r="AA63" s="4">
        <v>5.3043478260869561</v>
      </c>
      <c r="AB63" s="4">
        <v>0</v>
      </c>
      <c r="AC63" s="10">
        <v>0</v>
      </c>
      <c r="AD63" s="4">
        <v>172.16913043478257</v>
      </c>
      <c r="AE63" s="4">
        <v>40.717717391304348</v>
      </c>
      <c r="AF63" s="10">
        <v>0.23649836232824653</v>
      </c>
      <c r="AG63" s="4">
        <v>0</v>
      </c>
      <c r="AH63" s="4">
        <v>0</v>
      </c>
      <c r="AI63" s="10" t="s">
        <v>415</v>
      </c>
      <c r="AJ63" s="4">
        <v>0</v>
      </c>
      <c r="AK63" s="4">
        <v>0</v>
      </c>
      <c r="AL63" s="10" t="s">
        <v>415</v>
      </c>
      <c r="AM63" s="1">
        <v>425300</v>
      </c>
      <c r="AN63" s="1">
        <v>4</v>
      </c>
      <c r="AX63"/>
      <c r="AY63"/>
    </row>
    <row r="64" spans="1:51" x14ac:dyDescent="0.25">
      <c r="A64" t="s">
        <v>226</v>
      </c>
      <c r="B64" t="s">
        <v>139</v>
      </c>
      <c r="C64" t="s">
        <v>361</v>
      </c>
      <c r="D64" t="s">
        <v>278</v>
      </c>
      <c r="E64" s="4">
        <v>70.130434782608702</v>
      </c>
      <c r="F64" s="4">
        <v>269.30869565217392</v>
      </c>
      <c r="G64" s="4">
        <v>0.60489130434782612</v>
      </c>
      <c r="H64" s="10">
        <v>2.2460890201966388E-3</v>
      </c>
      <c r="I64" s="4">
        <v>258.71358695652174</v>
      </c>
      <c r="J64" s="4">
        <v>0.60489130434782612</v>
      </c>
      <c r="K64" s="10">
        <v>2.3380732008075073E-3</v>
      </c>
      <c r="L64" s="4">
        <v>32.453804347826093</v>
      </c>
      <c r="M64" s="4">
        <v>0</v>
      </c>
      <c r="N64" s="10">
        <v>0</v>
      </c>
      <c r="O64" s="4">
        <v>21.858695652173914</v>
      </c>
      <c r="P64" s="4">
        <v>0</v>
      </c>
      <c r="Q64" s="8">
        <v>0</v>
      </c>
      <c r="R64" s="4">
        <v>5.0298913043478262</v>
      </c>
      <c r="S64" s="4">
        <v>0</v>
      </c>
      <c r="T64" s="10">
        <v>0</v>
      </c>
      <c r="U64" s="4">
        <v>5.5652173913043477</v>
      </c>
      <c r="V64" s="4">
        <v>0</v>
      </c>
      <c r="W64" s="10">
        <v>0</v>
      </c>
      <c r="X64" s="4">
        <v>63.619565217391305</v>
      </c>
      <c r="Y64" s="4">
        <v>0</v>
      </c>
      <c r="Z64" s="10">
        <v>0</v>
      </c>
      <c r="AA64" s="4">
        <v>0</v>
      </c>
      <c r="AB64" s="4">
        <v>0</v>
      </c>
      <c r="AC64" s="10" t="s">
        <v>415</v>
      </c>
      <c r="AD64" s="4">
        <v>173.23532608695652</v>
      </c>
      <c r="AE64" s="4">
        <v>0.60489130434782612</v>
      </c>
      <c r="AF64" s="10">
        <v>3.4917318425238355E-3</v>
      </c>
      <c r="AG64" s="4">
        <v>0</v>
      </c>
      <c r="AH64" s="4">
        <v>0</v>
      </c>
      <c r="AI64" s="10" t="s">
        <v>415</v>
      </c>
      <c r="AJ64" s="4">
        <v>0</v>
      </c>
      <c r="AK64" s="4">
        <v>0</v>
      </c>
      <c r="AL64" s="10" t="s">
        <v>415</v>
      </c>
      <c r="AM64" s="1">
        <v>425341</v>
      </c>
      <c r="AN64" s="1">
        <v>4</v>
      </c>
      <c r="AX64"/>
      <c r="AY64"/>
    </row>
    <row r="65" spans="1:51" x14ac:dyDescent="0.25">
      <c r="A65" t="s">
        <v>226</v>
      </c>
      <c r="B65" t="s">
        <v>154</v>
      </c>
      <c r="C65" t="s">
        <v>363</v>
      </c>
      <c r="D65" t="s">
        <v>262</v>
      </c>
      <c r="E65" s="4">
        <v>11.565217391304348</v>
      </c>
      <c r="F65" s="4">
        <v>70.803478260869554</v>
      </c>
      <c r="G65" s="4">
        <v>5.6425000000000001</v>
      </c>
      <c r="H65" s="10">
        <v>7.969241255649441E-2</v>
      </c>
      <c r="I65" s="4">
        <v>68.086304347826086</v>
      </c>
      <c r="J65" s="4">
        <v>5.4566304347826087</v>
      </c>
      <c r="K65" s="10">
        <v>8.0142849388723389E-2</v>
      </c>
      <c r="L65" s="4">
        <v>15.894999999999998</v>
      </c>
      <c r="M65" s="4">
        <v>0.18586956521739131</v>
      </c>
      <c r="N65" s="10">
        <v>1.1693586990713515E-2</v>
      </c>
      <c r="O65" s="4">
        <v>13.177826086956518</v>
      </c>
      <c r="P65" s="4">
        <v>0</v>
      </c>
      <c r="Q65" s="8">
        <v>0</v>
      </c>
      <c r="R65" s="4">
        <v>1.6669565217391316</v>
      </c>
      <c r="S65" s="4">
        <v>0</v>
      </c>
      <c r="T65" s="10">
        <v>0</v>
      </c>
      <c r="U65" s="4">
        <v>1.0502173913043482</v>
      </c>
      <c r="V65" s="4">
        <v>0.18586956521739131</v>
      </c>
      <c r="W65" s="10">
        <v>0.17698199130614775</v>
      </c>
      <c r="X65" s="4">
        <v>15.504891304347822</v>
      </c>
      <c r="Y65" s="4">
        <v>1.3970652173913041</v>
      </c>
      <c r="Z65" s="10">
        <v>9.0104805636370008E-2</v>
      </c>
      <c r="AA65" s="4">
        <v>0</v>
      </c>
      <c r="AB65" s="4">
        <v>0</v>
      </c>
      <c r="AC65" s="10" t="s">
        <v>415</v>
      </c>
      <c r="AD65" s="4">
        <v>39.403586956521742</v>
      </c>
      <c r="AE65" s="4">
        <v>4.059565217391305</v>
      </c>
      <c r="AF65" s="10">
        <v>0.10302527081787413</v>
      </c>
      <c r="AG65" s="4">
        <v>0</v>
      </c>
      <c r="AH65" s="4">
        <v>0</v>
      </c>
      <c r="AI65" s="10" t="s">
        <v>415</v>
      </c>
      <c r="AJ65" s="4">
        <v>0</v>
      </c>
      <c r="AK65" s="4">
        <v>0</v>
      </c>
      <c r="AL65" s="10" t="s">
        <v>415</v>
      </c>
      <c r="AM65" s="1">
        <v>425380</v>
      </c>
      <c r="AN65" s="1">
        <v>4</v>
      </c>
      <c r="AX65"/>
      <c r="AY65"/>
    </row>
    <row r="66" spans="1:51" x14ac:dyDescent="0.25">
      <c r="A66" t="s">
        <v>226</v>
      </c>
      <c r="B66" t="s">
        <v>83</v>
      </c>
      <c r="C66" t="s">
        <v>295</v>
      </c>
      <c r="D66" t="s">
        <v>253</v>
      </c>
      <c r="E66" s="4">
        <v>130.63380281690141</v>
      </c>
      <c r="F66" s="4">
        <v>417.94281690140843</v>
      </c>
      <c r="G66" s="4">
        <v>0</v>
      </c>
      <c r="H66" s="10">
        <v>0</v>
      </c>
      <c r="I66" s="4">
        <v>380.69253521126763</v>
      </c>
      <c r="J66" s="4">
        <v>0</v>
      </c>
      <c r="K66" s="10">
        <v>0</v>
      </c>
      <c r="L66" s="4">
        <v>49.479577464788733</v>
      </c>
      <c r="M66" s="4">
        <v>0</v>
      </c>
      <c r="N66" s="10">
        <v>0</v>
      </c>
      <c r="O66" s="4">
        <v>36.916197183098589</v>
      </c>
      <c r="P66" s="4">
        <v>0</v>
      </c>
      <c r="Q66" s="8">
        <v>0</v>
      </c>
      <c r="R66" s="4">
        <v>6.922535211267606</v>
      </c>
      <c r="S66" s="4">
        <v>0</v>
      </c>
      <c r="T66" s="10">
        <v>0</v>
      </c>
      <c r="U66" s="4">
        <v>5.640845070422535</v>
      </c>
      <c r="V66" s="4">
        <v>0</v>
      </c>
      <c r="W66" s="10">
        <v>0</v>
      </c>
      <c r="X66" s="4">
        <v>94.797887323943684</v>
      </c>
      <c r="Y66" s="4">
        <v>0</v>
      </c>
      <c r="Z66" s="10">
        <v>0</v>
      </c>
      <c r="AA66" s="4">
        <v>24.686901408450709</v>
      </c>
      <c r="AB66" s="4">
        <v>0</v>
      </c>
      <c r="AC66" s="10">
        <v>0</v>
      </c>
      <c r="AD66" s="4">
        <v>220.34422535211269</v>
      </c>
      <c r="AE66" s="4">
        <v>0</v>
      </c>
      <c r="AF66" s="10">
        <v>0</v>
      </c>
      <c r="AG66" s="4">
        <v>28.634225352112665</v>
      </c>
      <c r="AH66" s="4">
        <v>0</v>
      </c>
      <c r="AI66" s="10">
        <v>0</v>
      </c>
      <c r="AJ66" s="4">
        <v>0</v>
      </c>
      <c r="AK66" s="4">
        <v>0</v>
      </c>
      <c r="AL66" s="10" t="s">
        <v>415</v>
      </c>
      <c r="AM66" s="1">
        <v>425155</v>
      </c>
      <c r="AN66" s="1">
        <v>4</v>
      </c>
      <c r="AX66"/>
      <c r="AY66"/>
    </row>
    <row r="67" spans="1:51" x14ac:dyDescent="0.25">
      <c r="A67" t="s">
        <v>226</v>
      </c>
      <c r="B67" t="s">
        <v>127</v>
      </c>
      <c r="C67" t="s">
        <v>359</v>
      </c>
      <c r="D67" t="s">
        <v>281</v>
      </c>
      <c r="E67" s="4">
        <v>58.163043478260867</v>
      </c>
      <c r="F67" s="4">
        <v>228.9420652173913</v>
      </c>
      <c r="G67" s="4">
        <v>44.869565217391305</v>
      </c>
      <c r="H67" s="10">
        <v>0.1959865487139095</v>
      </c>
      <c r="I67" s="4">
        <v>217.46380434782608</v>
      </c>
      <c r="J67" s="4">
        <v>44.869565217391305</v>
      </c>
      <c r="K67" s="10">
        <v>0.20633118854861904</v>
      </c>
      <c r="L67" s="4">
        <v>22.024456521739133</v>
      </c>
      <c r="M67" s="4">
        <v>0.97826086956521741</v>
      </c>
      <c r="N67" s="10">
        <v>4.4417026526835282E-2</v>
      </c>
      <c r="O67" s="4">
        <v>16.285326086956523</v>
      </c>
      <c r="P67" s="4">
        <v>0.97826086956521741</v>
      </c>
      <c r="Q67" s="8">
        <v>6.0070081762055728E-2</v>
      </c>
      <c r="R67" s="4">
        <v>0</v>
      </c>
      <c r="S67" s="4">
        <v>0</v>
      </c>
      <c r="T67" s="10" t="s">
        <v>415</v>
      </c>
      <c r="U67" s="4">
        <v>5.7391304347826084</v>
      </c>
      <c r="V67" s="4">
        <v>0</v>
      </c>
      <c r="W67" s="10">
        <v>0</v>
      </c>
      <c r="X67" s="4">
        <v>62.875</v>
      </c>
      <c r="Y67" s="4">
        <v>23.195652173913043</v>
      </c>
      <c r="Z67" s="10">
        <v>0.36891693318350766</v>
      </c>
      <c r="AA67" s="4">
        <v>5.7391304347826084</v>
      </c>
      <c r="AB67" s="4">
        <v>0</v>
      </c>
      <c r="AC67" s="10">
        <v>0</v>
      </c>
      <c r="AD67" s="4">
        <v>138.30347826086955</v>
      </c>
      <c r="AE67" s="4">
        <v>20.695652173913043</v>
      </c>
      <c r="AF67" s="10">
        <v>0.1496394192984552</v>
      </c>
      <c r="AG67" s="4">
        <v>0</v>
      </c>
      <c r="AH67" s="4">
        <v>0</v>
      </c>
      <c r="AI67" s="10" t="s">
        <v>415</v>
      </c>
      <c r="AJ67" s="4">
        <v>0</v>
      </c>
      <c r="AK67" s="4">
        <v>0</v>
      </c>
      <c r="AL67" s="10" t="s">
        <v>415</v>
      </c>
      <c r="AM67" s="1">
        <v>425319</v>
      </c>
      <c r="AN67" s="1">
        <v>4</v>
      </c>
      <c r="AX67"/>
      <c r="AY67"/>
    </row>
    <row r="68" spans="1:51" x14ac:dyDescent="0.25">
      <c r="A68" t="s">
        <v>226</v>
      </c>
      <c r="B68" t="s">
        <v>135</v>
      </c>
      <c r="C68" t="s">
        <v>360</v>
      </c>
      <c r="D68" t="s">
        <v>270</v>
      </c>
      <c r="E68" s="4">
        <v>111</v>
      </c>
      <c r="F68" s="4">
        <v>366.47804347826093</v>
      </c>
      <c r="G68" s="4">
        <v>0</v>
      </c>
      <c r="H68" s="10">
        <v>0</v>
      </c>
      <c r="I68" s="4">
        <v>331.98880434782615</v>
      </c>
      <c r="J68" s="4">
        <v>0</v>
      </c>
      <c r="K68" s="10">
        <v>0</v>
      </c>
      <c r="L68" s="4">
        <v>71.317500000000024</v>
      </c>
      <c r="M68" s="4">
        <v>0</v>
      </c>
      <c r="N68" s="10">
        <v>0</v>
      </c>
      <c r="O68" s="4">
        <v>41.112608695652177</v>
      </c>
      <c r="P68" s="4">
        <v>0</v>
      </c>
      <c r="Q68" s="8">
        <v>0</v>
      </c>
      <c r="R68" s="4">
        <v>24.683152173913058</v>
      </c>
      <c r="S68" s="4">
        <v>0</v>
      </c>
      <c r="T68" s="10">
        <v>0</v>
      </c>
      <c r="U68" s="4">
        <v>5.5217391304347823</v>
      </c>
      <c r="V68" s="4">
        <v>0</v>
      </c>
      <c r="W68" s="10">
        <v>0</v>
      </c>
      <c r="X68" s="4">
        <v>79.065652173913065</v>
      </c>
      <c r="Y68" s="4">
        <v>0</v>
      </c>
      <c r="Z68" s="10">
        <v>0</v>
      </c>
      <c r="AA68" s="4">
        <v>4.2843478260869556</v>
      </c>
      <c r="AB68" s="4">
        <v>0</v>
      </c>
      <c r="AC68" s="10">
        <v>0</v>
      </c>
      <c r="AD68" s="4">
        <v>211.81054347826091</v>
      </c>
      <c r="AE68" s="4">
        <v>0</v>
      </c>
      <c r="AF68" s="10">
        <v>0</v>
      </c>
      <c r="AG68" s="4">
        <v>0</v>
      </c>
      <c r="AH68" s="4">
        <v>0</v>
      </c>
      <c r="AI68" s="10" t="s">
        <v>415</v>
      </c>
      <c r="AJ68" s="4">
        <v>0</v>
      </c>
      <c r="AK68" s="4">
        <v>0</v>
      </c>
      <c r="AL68" s="10" t="s">
        <v>415</v>
      </c>
      <c r="AM68" s="1">
        <v>425332</v>
      </c>
      <c r="AN68" s="1">
        <v>4</v>
      </c>
      <c r="AX68"/>
      <c r="AY68"/>
    </row>
    <row r="69" spans="1:51" x14ac:dyDescent="0.25">
      <c r="A69" t="s">
        <v>226</v>
      </c>
      <c r="B69" t="s">
        <v>138</v>
      </c>
      <c r="C69" t="s">
        <v>304</v>
      </c>
      <c r="D69" t="s">
        <v>248</v>
      </c>
      <c r="E69" s="4">
        <v>77.271739130434781</v>
      </c>
      <c r="F69" s="4">
        <v>248.78380434782602</v>
      </c>
      <c r="G69" s="4">
        <v>1.548913043478261</v>
      </c>
      <c r="H69" s="10">
        <v>6.2259400186385006E-3</v>
      </c>
      <c r="I69" s="4">
        <v>233.7501086956521</v>
      </c>
      <c r="J69" s="4">
        <v>1.3858695652173914</v>
      </c>
      <c r="K69" s="10">
        <v>5.9288509979767527E-3</v>
      </c>
      <c r="L69" s="4">
        <v>20.155326086956521</v>
      </c>
      <c r="M69" s="4">
        <v>1.548913043478261</v>
      </c>
      <c r="N69" s="10">
        <v>7.6848820842478807E-2</v>
      </c>
      <c r="O69" s="4">
        <v>9.3317391304347819</v>
      </c>
      <c r="P69" s="4">
        <v>1.3858695652173914</v>
      </c>
      <c r="Q69" s="8">
        <v>0.14851139169733962</v>
      </c>
      <c r="R69" s="4">
        <v>5.2306521739130449</v>
      </c>
      <c r="S69" s="4">
        <v>0</v>
      </c>
      <c r="T69" s="10">
        <v>0</v>
      </c>
      <c r="U69" s="4">
        <v>5.5929347826086948</v>
      </c>
      <c r="V69" s="4">
        <v>0.16304347826086957</v>
      </c>
      <c r="W69" s="10">
        <v>2.9151685939170155E-2</v>
      </c>
      <c r="X69" s="4">
        <v>70.899782608695674</v>
      </c>
      <c r="Y69" s="4">
        <v>0</v>
      </c>
      <c r="Z69" s="10">
        <v>0</v>
      </c>
      <c r="AA69" s="4">
        <v>4.2101086956521732</v>
      </c>
      <c r="AB69" s="4">
        <v>0</v>
      </c>
      <c r="AC69" s="10">
        <v>0</v>
      </c>
      <c r="AD69" s="4">
        <v>153.51858695652166</v>
      </c>
      <c r="AE69" s="4">
        <v>0</v>
      </c>
      <c r="AF69" s="10">
        <v>0</v>
      </c>
      <c r="AG69" s="4">
        <v>0</v>
      </c>
      <c r="AH69" s="4">
        <v>0</v>
      </c>
      <c r="AI69" s="10" t="s">
        <v>415</v>
      </c>
      <c r="AJ69" s="4">
        <v>0</v>
      </c>
      <c r="AK69" s="4">
        <v>0</v>
      </c>
      <c r="AL69" s="10" t="s">
        <v>415</v>
      </c>
      <c r="AM69" s="1">
        <v>425337</v>
      </c>
      <c r="AN69" s="1">
        <v>4</v>
      </c>
      <c r="AX69"/>
      <c r="AY69"/>
    </row>
    <row r="70" spans="1:51" x14ac:dyDescent="0.25">
      <c r="A70" t="s">
        <v>226</v>
      </c>
      <c r="B70" t="s">
        <v>79</v>
      </c>
      <c r="C70" t="s">
        <v>345</v>
      </c>
      <c r="D70" t="s">
        <v>254</v>
      </c>
      <c r="E70" s="4">
        <v>45.586956521739133</v>
      </c>
      <c r="F70" s="4">
        <v>169.55739130434787</v>
      </c>
      <c r="G70" s="4">
        <v>0</v>
      </c>
      <c r="H70" s="10">
        <v>0</v>
      </c>
      <c r="I70" s="4">
        <v>156.30315217391308</v>
      </c>
      <c r="J70" s="4">
        <v>0</v>
      </c>
      <c r="K70" s="10">
        <v>0</v>
      </c>
      <c r="L70" s="4">
        <v>25.741086956521741</v>
      </c>
      <c r="M70" s="4">
        <v>0</v>
      </c>
      <c r="N70" s="10">
        <v>0</v>
      </c>
      <c r="O70" s="4">
        <v>12.486847826086958</v>
      </c>
      <c r="P70" s="4">
        <v>0</v>
      </c>
      <c r="Q70" s="8">
        <v>0</v>
      </c>
      <c r="R70" s="4">
        <v>9.1672826086956523</v>
      </c>
      <c r="S70" s="4">
        <v>0</v>
      </c>
      <c r="T70" s="10">
        <v>0</v>
      </c>
      <c r="U70" s="4">
        <v>4.0869565217391308</v>
      </c>
      <c r="V70" s="4">
        <v>0</v>
      </c>
      <c r="W70" s="10">
        <v>0</v>
      </c>
      <c r="X70" s="4">
        <v>58.229782608695686</v>
      </c>
      <c r="Y70" s="4">
        <v>0</v>
      </c>
      <c r="Z70" s="10">
        <v>0</v>
      </c>
      <c r="AA70" s="4">
        <v>0</v>
      </c>
      <c r="AB70" s="4">
        <v>0</v>
      </c>
      <c r="AC70" s="10" t="s">
        <v>415</v>
      </c>
      <c r="AD70" s="4">
        <v>85.586521739130447</v>
      </c>
      <c r="AE70" s="4">
        <v>0</v>
      </c>
      <c r="AF70" s="10">
        <v>0</v>
      </c>
      <c r="AG70" s="4">
        <v>0</v>
      </c>
      <c r="AH70" s="4">
        <v>0</v>
      </c>
      <c r="AI70" s="10" t="s">
        <v>415</v>
      </c>
      <c r="AJ70" s="4">
        <v>0</v>
      </c>
      <c r="AK70" s="4">
        <v>0</v>
      </c>
      <c r="AL70" s="10" t="s">
        <v>415</v>
      </c>
      <c r="AM70" s="1">
        <v>425147</v>
      </c>
      <c r="AN70" s="1">
        <v>4</v>
      </c>
      <c r="AX70"/>
      <c r="AY70"/>
    </row>
    <row r="71" spans="1:51" x14ac:dyDescent="0.25">
      <c r="A71" t="s">
        <v>226</v>
      </c>
      <c r="B71" t="s">
        <v>8</v>
      </c>
      <c r="C71" t="s">
        <v>297</v>
      </c>
      <c r="D71" t="s">
        <v>250</v>
      </c>
      <c r="E71" s="4">
        <v>71.923913043478265</v>
      </c>
      <c r="F71" s="4">
        <v>258.8548913043478</v>
      </c>
      <c r="G71" s="4">
        <v>0</v>
      </c>
      <c r="H71" s="10">
        <v>0</v>
      </c>
      <c r="I71" s="4">
        <v>223.33880434782603</v>
      </c>
      <c r="J71" s="4">
        <v>0</v>
      </c>
      <c r="K71" s="10">
        <v>0</v>
      </c>
      <c r="L71" s="4">
        <v>41.664999999999985</v>
      </c>
      <c r="M71" s="4">
        <v>0</v>
      </c>
      <c r="N71" s="10">
        <v>0</v>
      </c>
      <c r="O71" s="4">
        <v>16.702826086956517</v>
      </c>
      <c r="P71" s="4">
        <v>0</v>
      </c>
      <c r="Q71" s="8">
        <v>0</v>
      </c>
      <c r="R71" s="4">
        <v>19.549130434782604</v>
      </c>
      <c r="S71" s="4">
        <v>0</v>
      </c>
      <c r="T71" s="10">
        <v>0</v>
      </c>
      <c r="U71" s="4">
        <v>5.4130434782608692</v>
      </c>
      <c r="V71" s="4">
        <v>0</v>
      </c>
      <c r="W71" s="10">
        <v>0</v>
      </c>
      <c r="X71" s="4">
        <v>63.762173913043469</v>
      </c>
      <c r="Y71" s="4">
        <v>0</v>
      </c>
      <c r="Z71" s="10">
        <v>0</v>
      </c>
      <c r="AA71" s="4">
        <v>10.553913043478262</v>
      </c>
      <c r="AB71" s="4">
        <v>0</v>
      </c>
      <c r="AC71" s="10">
        <v>0</v>
      </c>
      <c r="AD71" s="4">
        <v>136.78739130434781</v>
      </c>
      <c r="AE71" s="4">
        <v>0</v>
      </c>
      <c r="AF71" s="10">
        <v>0</v>
      </c>
      <c r="AG71" s="4">
        <v>5.6695652173913045</v>
      </c>
      <c r="AH71" s="4">
        <v>0</v>
      </c>
      <c r="AI71" s="10">
        <v>0</v>
      </c>
      <c r="AJ71" s="4">
        <v>0.41684782608695647</v>
      </c>
      <c r="AK71" s="4">
        <v>0</v>
      </c>
      <c r="AL71" s="10" t="s">
        <v>415</v>
      </c>
      <c r="AM71" s="1">
        <v>425016</v>
      </c>
      <c r="AN71" s="1">
        <v>4</v>
      </c>
      <c r="AX71"/>
      <c r="AY71"/>
    </row>
    <row r="72" spans="1:51" x14ac:dyDescent="0.25">
      <c r="A72" t="s">
        <v>226</v>
      </c>
      <c r="B72" t="s">
        <v>164</v>
      </c>
      <c r="C72" t="s">
        <v>286</v>
      </c>
      <c r="D72" t="s">
        <v>256</v>
      </c>
      <c r="E72" s="4">
        <v>40.293478260869563</v>
      </c>
      <c r="F72" s="4">
        <v>179.43326086956523</v>
      </c>
      <c r="G72" s="4">
        <v>51.865326086956529</v>
      </c>
      <c r="H72" s="10">
        <v>0.28905079156232244</v>
      </c>
      <c r="I72" s="4">
        <v>161.86804347826089</v>
      </c>
      <c r="J72" s="4">
        <v>51.865326086956529</v>
      </c>
      <c r="K72" s="10">
        <v>0.3204173286614298</v>
      </c>
      <c r="L72" s="4">
        <v>26.347608695652177</v>
      </c>
      <c r="M72" s="4">
        <v>8.3448913043478292</v>
      </c>
      <c r="N72" s="10">
        <v>0.31672291025503518</v>
      </c>
      <c r="O72" s="4">
        <v>8.7823913043478292</v>
      </c>
      <c r="P72" s="4">
        <v>8.3448913043478292</v>
      </c>
      <c r="Q72" s="8">
        <v>0.95018441050521052</v>
      </c>
      <c r="R72" s="4">
        <v>11.652173913043478</v>
      </c>
      <c r="S72" s="4">
        <v>0</v>
      </c>
      <c r="T72" s="10">
        <v>0</v>
      </c>
      <c r="U72" s="4">
        <v>5.9130434782608692</v>
      </c>
      <c r="V72" s="4">
        <v>0</v>
      </c>
      <c r="W72" s="10">
        <v>0</v>
      </c>
      <c r="X72" s="4">
        <v>46.89478260869565</v>
      </c>
      <c r="Y72" s="4">
        <v>24.296956521739126</v>
      </c>
      <c r="Z72" s="10">
        <v>0.51811641231990202</v>
      </c>
      <c r="AA72" s="4">
        <v>0</v>
      </c>
      <c r="AB72" s="4">
        <v>0</v>
      </c>
      <c r="AC72" s="10" t="s">
        <v>415</v>
      </c>
      <c r="AD72" s="4">
        <v>106.19086956521741</v>
      </c>
      <c r="AE72" s="4">
        <v>19.22347826086957</v>
      </c>
      <c r="AF72" s="10">
        <v>0.18102760001473966</v>
      </c>
      <c r="AG72" s="4">
        <v>0</v>
      </c>
      <c r="AH72" s="4">
        <v>0</v>
      </c>
      <c r="AI72" s="10" t="s">
        <v>415</v>
      </c>
      <c r="AJ72" s="4">
        <v>0</v>
      </c>
      <c r="AK72" s="4">
        <v>0</v>
      </c>
      <c r="AL72" s="10" t="s">
        <v>415</v>
      </c>
      <c r="AM72" s="1">
        <v>425392</v>
      </c>
      <c r="AN72" s="1">
        <v>4</v>
      </c>
      <c r="AX72"/>
      <c r="AY72"/>
    </row>
    <row r="73" spans="1:51" x14ac:dyDescent="0.25">
      <c r="A73" t="s">
        <v>226</v>
      </c>
      <c r="B73" t="s">
        <v>40</v>
      </c>
      <c r="C73" t="s">
        <v>330</v>
      </c>
      <c r="D73" t="s">
        <v>267</v>
      </c>
      <c r="E73" s="4">
        <v>54.847826086956523</v>
      </c>
      <c r="F73" s="4">
        <v>252.30706521739131</v>
      </c>
      <c r="G73" s="4">
        <v>0</v>
      </c>
      <c r="H73" s="10">
        <v>0</v>
      </c>
      <c r="I73" s="4">
        <v>224.86413043478262</v>
      </c>
      <c r="J73" s="4">
        <v>0</v>
      </c>
      <c r="K73" s="10">
        <v>0</v>
      </c>
      <c r="L73" s="4">
        <v>25.013586956521738</v>
      </c>
      <c r="M73" s="4">
        <v>0</v>
      </c>
      <c r="N73" s="10">
        <v>0</v>
      </c>
      <c r="O73" s="4">
        <v>2.8043478260869565</v>
      </c>
      <c r="P73" s="4">
        <v>0</v>
      </c>
      <c r="Q73" s="8">
        <v>0</v>
      </c>
      <c r="R73" s="4">
        <v>16.904891304347824</v>
      </c>
      <c r="S73" s="4">
        <v>0</v>
      </c>
      <c r="T73" s="10">
        <v>0</v>
      </c>
      <c r="U73" s="4">
        <v>5.3043478260869561</v>
      </c>
      <c r="V73" s="4">
        <v>0</v>
      </c>
      <c r="W73" s="10">
        <v>0</v>
      </c>
      <c r="X73" s="4">
        <v>68.589673913043484</v>
      </c>
      <c r="Y73" s="4">
        <v>0</v>
      </c>
      <c r="Z73" s="10">
        <v>0</v>
      </c>
      <c r="AA73" s="4">
        <v>5.2336956521739131</v>
      </c>
      <c r="AB73" s="4">
        <v>0</v>
      </c>
      <c r="AC73" s="10">
        <v>0</v>
      </c>
      <c r="AD73" s="4">
        <v>124.48097826086956</v>
      </c>
      <c r="AE73" s="4">
        <v>0</v>
      </c>
      <c r="AF73" s="10">
        <v>0</v>
      </c>
      <c r="AG73" s="4">
        <v>28.989130434782609</v>
      </c>
      <c r="AH73" s="4">
        <v>0</v>
      </c>
      <c r="AI73" s="10">
        <v>0</v>
      </c>
      <c r="AJ73" s="4">
        <v>0</v>
      </c>
      <c r="AK73" s="4">
        <v>0</v>
      </c>
      <c r="AL73" s="10" t="s">
        <v>415</v>
      </c>
      <c r="AM73" s="1">
        <v>425086</v>
      </c>
      <c r="AN73" s="1">
        <v>4</v>
      </c>
      <c r="AX73"/>
      <c r="AY73"/>
    </row>
    <row r="74" spans="1:51" x14ac:dyDescent="0.25">
      <c r="A74" t="s">
        <v>226</v>
      </c>
      <c r="B74" t="s">
        <v>101</v>
      </c>
      <c r="C74" t="s">
        <v>304</v>
      </c>
      <c r="D74" t="s">
        <v>248</v>
      </c>
      <c r="E74" s="4">
        <v>77.281690140845072</v>
      </c>
      <c r="F74" s="4">
        <v>236.79633802816895</v>
      </c>
      <c r="G74" s="4">
        <v>87.081408450704245</v>
      </c>
      <c r="H74" s="10">
        <v>0.3677481213427598</v>
      </c>
      <c r="I74" s="4">
        <v>215.02732394366191</v>
      </c>
      <c r="J74" s="4">
        <v>87.081408450704245</v>
      </c>
      <c r="K74" s="10">
        <v>0.40497833881576811</v>
      </c>
      <c r="L74" s="4">
        <v>32.264084507042256</v>
      </c>
      <c r="M74" s="4">
        <v>9.7961971830985917</v>
      </c>
      <c r="N74" s="10">
        <v>0.30362545018007203</v>
      </c>
      <c r="O74" s="4">
        <v>17.390845070422539</v>
      </c>
      <c r="P74" s="4">
        <v>9.7961971830985917</v>
      </c>
      <c r="Q74" s="8">
        <v>0.56329621380846318</v>
      </c>
      <c r="R74" s="4">
        <v>9.6901408450704221</v>
      </c>
      <c r="S74" s="4">
        <v>0</v>
      </c>
      <c r="T74" s="10">
        <v>0</v>
      </c>
      <c r="U74" s="4">
        <v>5.183098591549296</v>
      </c>
      <c r="V74" s="4">
        <v>0</v>
      </c>
      <c r="W74" s="10">
        <v>0</v>
      </c>
      <c r="X74" s="4">
        <v>70.340563380281651</v>
      </c>
      <c r="Y74" s="4">
        <v>40.778591549295776</v>
      </c>
      <c r="Z74" s="10">
        <v>0.57973080665895138</v>
      </c>
      <c r="AA74" s="4">
        <v>6.8957746478873245</v>
      </c>
      <c r="AB74" s="4">
        <v>0</v>
      </c>
      <c r="AC74" s="10">
        <v>0</v>
      </c>
      <c r="AD74" s="4">
        <v>102.52253521126761</v>
      </c>
      <c r="AE74" s="4">
        <v>36.506619718309878</v>
      </c>
      <c r="AF74" s="10">
        <v>0.35608385652072388</v>
      </c>
      <c r="AG74" s="4">
        <v>24.773380281690134</v>
      </c>
      <c r="AH74" s="4">
        <v>0</v>
      </c>
      <c r="AI74" s="10">
        <v>0</v>
      </c>
      <c r="AJ74" s="4">
        <v>0</v>
      </c>
      <c r="AK74" s="4">
        <v>0</v>
      </c>
      <c r="AL74" s="10" t="s">
        <v>415</v>
      </c>
      <c r="AM74" s="1">
        <v>425287</v>
      </c>
      <c r="AN74" s="1">
        <v>4</v>
      </c>
      <c r="AX74"/>
      <c r="AY74"/>
    </row>
    <row r="75" spans="1:51" x14ac:dyDescent="0.25">
      <c r="A75" t="s">
        <v>226</v>
      </c>
      <c r="B75" t="s">
        <v>43</v>
      </c>
      <c r="C75" t="s">
        <v>286</v>
      </c>
      <c r="D75" t="s">
        <v>256</v>
      </c>
      <c r="E75" s="4">
        <v>84.140845070422529</v>
      </c>
      <c r="F75" s="4">
        <v>281.36352112676047</v>
      </c>
      <c r="G75" s="4">
        <v>0.11267605633802817</v>
      </c>
      <c r="H75" s="10">
        <v>4.0046433840037538E-4</v>
      </c>
      <c r="I75" s="4">
        <v>265.16732394366193</v>
      </c>
      <c r="J75" s="4">
        <v>0</v>
      </c>
      <c r="K75" s="10">
        <v>0</v>
      </c>
      <c r="L75" s="4">
        <v>40.305915492957737</v>
      </c>
      <c r="M75" s="4">
        <v>0.11267605633802817</v>
      </c>
      <c r="N75" s="10">
        <v>2.7955215744377513E-3</v>
      </c>
      <c r="O75" s="4">
        <v>26.893239436619716</v>
      </c>
      <c r="P75" s="4">
        <v>0</v>
      </c>
      <c r="Q75" s="8">
        <v>0</v>
      </c>
      <c r="R75" s="4">
        <v>7.891549295774646</v>
      </c>
      <c r="S75" s="4">
        <v>0.11267605633802817</v>
      </c>
      <c r="T75" s="10">
        <v>1.4278065322148852E-2</v>
      </c>
      <c r="U75" s="4">
        <v>5.52112676056338</v>
      </c>
      <c r="V75" s="4">
        <v>0</v>
      </c>
      <c r="W75" s="10">
        <v>0</v>
      </c>
      <c r="X75" s="4">
        <v>62.792816901408422</v>
      </c>
      <c r="Y75" s="4">
        <v>0</v>
      </c>
      <c r="Z75" s="10">
        <v>0</v>
      </c>
      <c r="AA75" s="4">
        <v>2.7835211267605633</v>
      </c>
      <c r="AB75" s="4">
        <v>0</v>
      </c>
      <c r="AC75" s="10">
        <v>0</v>
      </c>
      <c r="AD75" s="4">
        <v>147.38957746478872</v>
      </c>
      <c r="AE75" s="4">
        <v>0</v>
      </c>
      <c r="AF75" s="10">
        <v>0</v>
      </c>
      <c r="AG75" s="4">
        <v>28.091690140845081</v>
      </c>
      <c r="AH75" s="4">
        <v>0</v>
      </c>
      <c r="AI75" s="10">
        <v>0</v>
      </c>
      <c r="AJ75" s="4">
        <v>0</v>
      </c>
      <c r="AK75" s="4">
        <v>0</v>
      </c>
      <c r="AL75" s="10" t="s">
        <v>415</v>
      </c>
      <c r="AM75" s="1">
        <v>425090</v>
      </c>
      <c r="AN75" s="1">
        <v>4</v>
      </c>
      <c r="AX75"/>
      <c r="AY75"/>
    </row>
    <row r="76" spans="1:51" x14ac:dyDescent="0.25">
      <c r="A76" t="s">
        <v>226</v>
      </c>
      <c r="B76" t="s">
        <v>95</v>
      </c>
      <c r="C76" t="s">
        <v>294</v>
      </c>
      <c r="D76" t="s">
        <v>249</v>
      </c>
      <c r="E76" s="4">
        <v>77.760563380281695</v>
      </c>
      <c r="F76" s="4">
        <v>278.48999999999995</v>
      </c>
      <c r="G76" s="4">
        <v>80.685915492957747</v>
      </c>
      <c r="H76" s="10">
        <v>0.28972643718969354</v>
      </c>
      <c r="I76" s="4">
        <v>252.6814084507042</v>
      </c>
      <c r="J76" s="4">
        <v>80.685915492957747</v>
      </c>
      <c r="K76" s="10">
        <v>0.31931876582324348</v>
      </c>
      <c r="L76" s="4">
        <v>42.735070422535202</v>
      </c>
      <c r="M76" s="4">
        <v>6.7581690140845065</v>
      </c>
      <c r="N76" s="10">
        <v>0.1581410524719942</v>
      </c>
      <c r="O76" s="4">
        <v>27.270281690140841</v>
      </c>
      <c r="P76" s="4">
        <v>6.7581690140845065</v>
      </c>
      <c r="Q76" s="8">
        <v>0.24782175303043608</v>
      </c>
      <c r="R76" s="4">
        <v>10.619718309859154</v>
      </c>
      <c r="S76" s="4">
        <v>0</v>
      </c>
      <c r="T76" s="10">
        <v>0</v>
      </c>
      <c r="U76" s="4">
        <v>4.845070422535211</v>
      </c>
      <c r="V76" s="4">
        <v>0</v>
      </c>
      <c r="W76" s="10">
        <v>0</v>
      </c>
      <c r="X76" s="4">
        <v>48.270845070422538</v>
      </c>
      <c r="Y76" s="4">
        <v>24.879718309859154</v>
      </c>
      <c r="Z76" s="10">
        <v>0.51541915774546787</v>
      </c>
      <c r="AA76" s="4">
        <v>10.343802816901407</v>
      </c>
      <c r="AB76" s="4">
        <v>0</v>
      </c>
      <c r="AC76" s="10">
        <v>0</v>
      </c>
      <c r="AD76" s="4">
        <v>167.04380281690138</v>
      </c>
      <c r="AE76" s="4">
        <v>49.048028169014081</v>
      </c>
      <c r="AF76" s="10">
        <v>0.29362375222489506</v>
      </c>
      <c r="AG76" s="4">
        <v>10.096478873239437</v>
      </c>
      <c r="AH76" s="4">
        <v>0</v>
      </c>
      <c r="AI76" s="10">
        <v>0</v>
      </c>
      <c r="AJ76" s="4">
        <v>0</v>
      </c>
      <c r="AK76" s="4">
        <v>0</v>
      </c>
      <c r="AL76" s="10" t="s">
        <v>415</v>
      </c>
      <c r="AM76" s="1">
        <v>425172</v>
      </c>
      <c r="AN76" s="1">
        <v>4</v>
      </c>
      <c r="AX76"/>
      <c r="AY76"/>
    </row>
    <row r="77" spans="1:51" x14ac:dyDescent="0.25">
      <c r="A77" t="s">
        <v>226</v>
      </c>
      <c r="B77" t="s">
        <v>13</v>
      </c>
      <c r="C77" t="s">
        <v>307</v>
      </c>
      <c r="D77" t="s">
        <v>260</v>
      </c>
      <c r="E77" s="4">
        <v>140.6056338028169</v>
      </c>
      <c r="F77" s="4">
        <v>389.91633802816904</v>
      </c>
      <c r="G77" s="4">
        <v>147.69718309859152</v>
      </c>
      <c r="H77" s="10">
        <v>0.37879198354576593</v>
      </c>
      <c r="I77" s="4">
        <v>363.99211267605637</v>
      </c>
      <c r="J77" s="4">
        <v>146.58450704225351</v>
      </c>
      <c r="K77" s="10">
        <v>0.40271341586104631</v>
      </c>
      <c r="L77" s="4">
        <v>23.162535211267603</v>
      </c>
      <c r="M77" s="4">
        <v>12.007605633802816</v>
      </c>
      <c r="N77" s="10">
        <v>0.51840636287350872</v>
      </c>
      <c r="O77" s="4">
        <v>10.894929577464788</v>
      </c>
      <c r="P77" s="4">
        <v>10.894929577464788</v>
      </c>
      <c r="Q77" s="8">
        <v>1</v>
      </c>
      <c r="R77" s="4">
        <v>11.140845070422536</v>
      </c>
      <c r="S77" s="4">
        <v>1.1126760563380282</v>
      </c>
      <c r="T77" s="10">
        <v>9.9873577749683945E-2</v>
      </c>
      <c r="U77" s="4">
        <v>1.1267605633802817</v>
      </c>
      <c r="V77" s="4">
        <v>0</v>
      </c>
      <c r="W77" s="10">
        <v>0</v>
      </c>
      <c r="X77" s="4">
        <v>116.8338028169014</v>
      </c>
      <c r="Y77" s="4">
        <v>53.430281690140845</v>
      </c>
      <c r="Z77" s="10">
        <v>0.45731869032693612</v>
      </c>
      <c r="AA77" s="4">
        <v>13.656619718309862</v>
      </c>
      <c r="AB77" s="4">
        <v>0</v>
      </c>
      <c r="AC77" s="10">
        <v>0</v>
      </c>
      <c r="AD77" s="4">
        <v>220.48732394366201</v>
      </c>
      <c r="AE77" s="4">
        <v>82.259295774647867</v>
      </c>
      <c r="AF77" s="10">
        <v>0.37307947823642879</v>
      </c>
      <c r="AG77" s="4">
        <v>15.776056338028164</v>
      </c>
      <c r="AH77" s="4">
        <v>0</v>
      </c>
      <c r="AI77" s="10">
        <v>0</v>
      </c>
      <c r="AJ77" s="4">
        <v>0</v>
      </c>
      <c r="AK77" s="4">
        <v>0</v>
      </c>
      <c r="AL77" s="10" t="s">
        <v>415</v>
      </c>
      <c r="AM77" s="1">
        <v>425032</v>
      </c>
      <c r="AN77" s="1">
        <v>4</v>
      </c>
      <c r="AX77"/>
      <c r="AY77"/>
    </row>
    <row r="78" spans="1:51" x14ac:dyDescent="0.25">
      <c r="A78" t="s">
        <v>226</v>
      </c>
      <c r="B78" t="s">
        <v>90</v>
      </c>
      <c r="C78" t="s">
        <v>331</v>
      </c>
      <c r="D78" t="s">
        <v>251</v>
      </c>
      <c r="E78" s="4">
        <v>95.323943661971825</v>
      </c>
      <c r="F78" s="4">
        <v>345.15591549295772</v>
      </c>
      <c r="G78" s="4">
        <v>0</v>
      </c>
      <c r="H78" s="10">
        <v>0</v>
      </c>
      <c r="I78" s="4">
        <v>320.80154929577463</v>
      </c>
      <c r="J78" s="4">
        <v>0</v>
      </c>
      <c r="K78" s="10">
        <v>0</v>
      </c>
      <c r="L78" s="4">
        <v>47.393239436619716</v>
      </c>
      <c r="M78" s="4">
        <v>0</v>
      </c>
      <c r="N78" s="10">
        <v>0</v>
      </c>
      <c r="O78" s="4">
        <v>26.435492957746479</v>
      </c>
      <c r="P78" s="4">
        <v>0</v>
      </c>
      <c r="Q78" s="8">
        <v>0</v>
      </c>
      <c r="R78" s="4">
        <v>15.549295774647888</v>
      </c>
      <c r="S78" s="4">
        <v>0</v>
      </c>
      <c r="T78" s="10">
        <v>0</v>
      </c>
      <c r="U78" s="4">
        <v>5.408450704225352</v>
      </c>
      <c r="V78" s="4">
        <v>0</v>
      </c>
      <c r="W78" s="10">
        <v>0</v>
      </c>
      <c r="X78" s="4">
        <v>84.973802816901454</v>
      </c>
      <c r="Y78" s="4">
        <v>0</v>
      </c>
      <c r="Z78" s="10">
        <v>0</v>
      </c>
      <c r="AA78" s="4">
        <v>3.396619718309859</v>
      </c>
      <c r="AB78" s="4">
        <v>0</v>
      </c>
      <c r="AC78" s="10">
        <v>0</v>
      </c>
      <c r="AD78" s="4">
        <v>199.22112676056335</v>
      </c>
      <c r="AE78" s="4">
        <v>0</v>
      </c>
      <c r="AF78" s="10">
        <v>0</v>
      </c>
      <c r="AG78" s="4">
        <v>10.171126760563384</v>
      </c>
      <c r="AH78" s="4">
        <v>0</v>
      </c>
      <c r="AI78" s="10">
        <v>0</v>
      </c>
      <c r="AJ78" s="4">
        <v>0</v>
      </c>
      <c r="AK78" s="4">
        <v>0</v>
      </c>
      <c r="AL78" s="10" t="s">
        <v>415</v>
      </c>
      <c r="AM78" s="1">
        <v>425165</v>
      </c>
      <c r="AN78" s="1">
        <v>4</v>
      </c>
      <c r="AX78"/>
      <c r="AY78"/>
    </row>
    <row r="79" spans="1:51" x14ac:dyDescent="0.25">
      <c r="A79" t="s">
        <v>226</v>
      </c>
      <c r="B79" t="s">
        <v>44</v>
      </c>
      <c r="C79" t="s">
        <v>322</v>
      </c>
      <c r="D79" t="s">
        <v>260</v>
      </c>
      <c r="E79" s="4">
        <v>84</v>
      </c>
      <c r="F79" s="4">
        <v>290.78887323943661</v>
      </c>
      <c r="G79" s="4">
        <v>0</v>
      </c>
      <c r="H79" s="10">
        <v>0</v>
      </c>
      <c r="I79" s="4">
        <v>249.99507042253524</v>
      </c>
      <c r="J79" s="4">
        <v>0</v>
      </c>
      <c r="K79" s="10">
        <v>0</v>
      </c>
      <c r="L79" s="4">
        <v>18.293098591549299</v>
      </c>
      <c r="M79" s="4">
        <v>0</v>
      </c>
      <c r="N79" s="10">
        <v>0</v>
      </c>
      <c r="O79" s="4">
        <v>3.2367605633802823</v>
      </c>
      <c r="P79" s="4">
        <v>0</v>
      </c>
      <c r="Q79" s="8">
        <v>0</v>
      </c>
      <c r="R79" s="4">
        <v>10.661971830985916</v>
      </c>
      <c r="S79" s="4">
        <v>0</v>
      </c>
      <c r="T79" s="10">
        <v>0</v>
      </c>
      <c r="U79" s="4">
        <v>4.394366197183099</v>
      </c>
      <c r="V79" s="4">
        <v>0</v>
      </c>
      <c r="W79" s="10">
        <v>0</v>
      </c>
      <c r="X79" s="4">
        <v>66.115492957746483</v>
      </c>
      <c r="Y79" s="4">
        <v>0</v>
      </c>
      <c r="Z79" s="10">
        <v>0</v>
      </c>
      <c r="AA79" s="4">
        <v>25.737464788732396</v>
      </c>
      <c r="AB79" s="4">
        <v>0</v>
      </c>
      <c r="AC79" s="10">
        <v>0</v>
      </c>
      <c r="AD79" s="4">
        <v>175.55323943661972</v>
      </c>
      <c r="AE79" s="4">
        <v>0</v>
      </c>
      <c r="AF79" s="10">
        <v>0</v>
      </c>
      <c r="AG79" s="4">
        <v>5.0895774647887313</v>
      </c>
      <c r="AH79" s="4">
        <v>0</v>
      </c>
      <c r="AI79" s="10">
        <v>0</v>
      </c>
      <c r="AJ79" s="4">
        <v>0</v>
      </c>
      <c r="AK79" s="4">
        <v>0</v>
      </c>
      <c r="AL79" s="10" t="s">
        <v>415</v>
      </c>
      <c r="AM79" s="1">
        <v>425091</v>
      </c>
      <c r="AN79" s="1">
        <v>4</v>
      </c>
      <c r="AX79"/>
      <c r="AY79"/>
    </row>
    <row r="80" spans="1:51" x14ac:dyDescent="0.25">
      <c r="A80" t="s">
        <v>226</v>
      </c>
      <c r="B80" t="s">
        <v>144</v>
      </c>
      <c r="C80" t="s">
        <v>286</v>
      </c>
      <c r="D80" t="s">
        <v>256</v>
      </c>
      <c r="E80" s="4">
        <v>108.38028169014085</v>
      </c>
      <c r="F80" s="4">
        <v>326.559014084507</v>
      </c>
      <c r="G80" s="4">
        <v>51.052816901408463</v>
      </c>
      <c r="H80" s="10">
        <v>0.15633565358632853</v>
      </c>
      <c r="I80" s="4">
        <v>301.79253521126753</v>
      </c>
      <c r="J80" s="4">
        <v>50.306338028169023</v>
      </c>
      <c r="K80" s="10">
        <v>0.16669179041473792</v>
      </c>
      <c r="L80" s="4">
        <v>24.756478873239434</v>
      </c>
      <c r="M80" s="4">
        <v>0.91549295774647887</v>
      </c>
      <c r="N80" s="10">
        <v>3.6979934118825067E-2</v>
      </c>
      <c r="O80" s="4">
        <v>6.8632394366197174</v>
      </c>
      <c r="P80" s="4">
        <v>0.16901408450704225</v>
      </c>
      <c r="Q80" s="8">
        <v>2.4625992735332145E-2</v>
      </c>
      <c r="R80" s="4">
        <v>12.710140845070422</v>
      </c>
      <c r="S80" s="4">
        <v>0.74647887323943662</v>
      </c>
      <c r="T80" s="10">
        <v>5.8730967842024785E-2</v>
      </c>
      <c r="U80" s="4">
        <v>5.183098591549296</v>
      </c>
      <c r="V80" s="4">
        <v>0</v>
      </c>
      <c r="W80" s="10">
        <v>0</v>
      </c>
      <c r="X80" s="4">
        <v>90.645352112676022</v>
      </c>
      <c r="Y80" s="4">
        <v>25.626619718309868</v>
      </c>
      <c r="Z80" s="10">
        <v>0.28271300316043663</v>
      </c>
      <c r="AA80" s="4">
        <v>6.873239436619718</v>
      </c>
      <c r="AB80" s="4">
        <v>0</v>
      </c>
      <c r="AC80" s="10">
        <v>0</v>
      </c>
      <c r="AD80" s="4">
        <v>198.27915492957743</v>
      </c>
      <c r="AE80" s="4">
        <v>24.510704225352111</v>
      </c>
      <c r="AF80" s="10">
        <v>0.1236171509509285</v>
      </c>
      <c r="AG80" s="4">
        <v>6.0047887323943669</v>
      </c>
      <c r="AH80" s="4">
        <v>0</v>
      </c>
      <c r="AI80" s="10">
        <v>0</v>
      </c>
      <c r="AJ80" s="4">
        <v>0</v>
      </c>
      <c r="AK80" s="4">
        <v>0</v>
      </c>
      <c r="AL80" s="10" t="s">
        <v>415</v>
      </c>
      <c r="AM80" s="1">
        <v>425361</v>
      </c>
      <c r="AN80" s="1">
        <v>4</v>
      </c>
      <c r="AX80"/>
      <c r="AY80"/>
    </row>
    <row r="81" spans="1:51" x14ac:dyDescent="0.25">
      <c r="A81" t="s">
        <v>226</v>
      </c>
      <c r="B81" t="s">
        <v>98</v>
      </c>
      <c r="C81" t="s">
        <v>322</v>
      </c>
      <c r="D81" t="s">
        <v>260</v>
      </c>
      <c r="E81" s="4">
        <v>110.33802816901408</v>
      </c>
      <c r="F81" s="4">
        <v>382.81985915492947</v>
      </c>
      <c r="G81" s="4">
        <v>0</v>
      </c>
      <c r="H81" s="10">
        <v>0</v>
      </c>
      <c r="I81" s="4">
        <v>343.17436619718302</v>
      </c>
      <c r="J81" s="4">
        <v>0</v>
      </c>
      <c r="K81" s="10">
        <v>0</v>
      </c>
      <c r="L81" s="4">
        <v>46.904507042253528</v>
      </c>
      <c r="M81" s="4">
        <v>0</v>
      </c>
      <c r="N81" s="10">
        <v>0</v>
      </c>
      <c r="O81" s="4">
        <v>26.134507042253528</v>
      </c>
      <c r="P81" s="4">
        <v>0</v>
      </c>
      <c r="Q81" s="8">
        <v>0</v>
      </c>
      <c r="R81" s="4">
        <v>15.474225352112677</v>
      </c>
      <c r="S81" s="4">
        <v>0</v>
      </c>
      <c r="T81" s="10">
        <v>0</v>
      </c>
      <c r="U81" s="4">
        <v>5.295774647887324</v>
      </c>
      <c r="V81" s="4">
        <v>0</v>
      </c>
      <c r="W81" s="10">
        <v>0</v>
      </c>
      <c r="X81" s="4">
        <v>102.55366197183098</v>
      </c>
      <c r="Y81" s="4">
        <v>0</v>
      </c>
      <c r="Z81" s="10">
        <v>0</v>
      </c>
      <c r="AA81" s="4">
        <v>18.875492957746481</v>
      </c>
      <c r="AB81" s="4">
        <v>0</v>
      </c>
      <c r="AC81" s="10">
        <v>0</v>
      </c>
      <c r="AD81" s="4">
        <v>210.7708450704225</v>
      </c>
      <c r="AE81" s="4">
        <v>0</v>
      </c>
      <c r="AF81" s="10">
        <v>0</v>
      </c>
      <c r="AG81" s="4">
        <v>3.7153521126760567</v>
      </c>
      <c r="AH81" s="4">
        <v>0</v>
      </c>
      <c r="AI81" s="10">
        <v>0</v>
      </c>
      <c r="AJ81" s="4">
        <v>0</v>
      </c>
      <c r="AK81" s="4">
        <v>0</v>
      </c>
      <c r="AL81" s="10" t="s">
        <v>415</v>
      </c>
      <c r="AM81" s="1">
        <v>425175</v>
      </c>
      <c r="AN81" s="1">
        <v>4</v>
      </c>
      <c r="AX81"/>
      <c r="AY81"/>
    </row>
    <row r="82" spans="1:51" x14ac:dyDescent="0.25">
      <c r="A82" t="s">
        <v>226</v>
      </c>
      <c r="B82" t="s">
        <v>38</v>
      </c>
      <c r="C82" t="s">
        <v>329</v>
      </c>
      <c r="D82" t="s">
        <v>239</v>
      </c>
      <c r="E82" s="4">
        <v>110.6304347826087</v>
      </c>
      <c r="F82" s="4">
        <v>396.76489130434788</v>
      </c>
      <c r="G82" s="4">
        <v>0</v>
      </c>
      <c r="H82" s="10">
        <v>0</v>
      </c>
      <c r="I82" s="4">
        <v>369.20586956521743</v>
      </c>
      <c r="J82" s="4">
        <v>0</v>
      </c>
      <c r="K82" s="10">
        <v>0</v>
      </c>
      <c r="L82" s="4">
        <v>46.554021739130441</v>
      </c>
      <c r="M82" s="4">
        <v>0</v>
      </c>
      <c r="N82" s="10">
        <v>0</v>
      </c>
      <c r="O82" s="4">
        <v>25.532391304347822</v>
      </c>
      <c r="P82" s="4">
        <v>0</v>
      </c>
      <c r="Q82" s="8">
        <v>0</v>
      </c>
      <c r="R82" s="4">
        <v>15.282500000000008</v>
      </c>
      <c r="S82" s="4">
        <v>0</v>
      </c>
      <c r="T82" s="10">
        <v>0</v>
      </c>
      <c r="U82" s="4">
        <v>5.7391304347826084</v>
      </c>
      <c r="V82" s="4">
        <v>0</v>
      </c>
      <c r="W82" s="10">
        <v>0</v>
      </c>
      <c r="X82" s="4">
        <v>108.59282608695655</v>
      </c>
      <c r="Y82" s="4">
        <v>0</v>
      </c>
      <c r="Z82" s="10">
        <v>0</v>
      </c>
      <c r="AA82" s="4">
        <v>6.5373913043478256</v>
      </c>
      <c r="AB82" s="4">
        <v>0</v>
      </c>
      <c r="AC82" s="10">
        <v>0</v>
      </c>
      <c r="AD82" s="4">
        <v>232.52934782608693</v>
      </c>
      <c r="AE82" s="4">
        <v>0</v>
      </c>
      <c r="AF82" s="10">
        <v>0</v>
      </c>
      <c r="AG82" s="4">
        <v>2.5513043478260866</v>
      </c>
      <c r="AH82" s="4">
        <v>0</v>
      </c>
      <c r="AI82" s="10">
        <v>0</v>
      </c>
      <c r="AJ82" s="4">
        <v>0</v>
      </c>
      <c r="AK82" s="4">
        <v>0</v>
      </c>
      <c r="AL82" s="10" t="s">
        <v>415</v>
      </c>
      <c r="AM82" s="1">
        <v>425084</v>
      </c>
      <c r="AN82" s="1">
        <v>4</v>
      </c>
      <c r="AX82"/>
      <c r="AY82"/>
    </row>
    <row r="83" spans="1:51" x14ac:dyDescent="0.25">
      <c r="A83" t="s">
        <v>226</v>
      </c>
      <c r="B83" t="s">
        <v>137</v>
      </c>
      <c r="C83" t="s">
        <v>303</v>
      </c>
      <c r="D83" t="s">
        <v>246</v>
      </c>
      <c r="E83" s="4">
        <v>73.271739130434781</v>
      </c>
      <c r="F83" s="4">
        <v>316.29608695652166</v>
      </c>
      <c r="G83" s="4">
        <v>29.596847826086957</v>
      </c>
      <c r="H83" s="10">
        <v>9.357323421505169E-2</v>
      </c>
      <c r="I83" s="4">
        <v>300.70326086956516</v>
      </c>
      <c r="J83" s="4">
        <v>29.596847826086957</v>
      </c>
      <c r="K83" s="10">
        <v>9.8425430241426817E-2</v>
      </c>
      <c r="L83" s="4">
        <v>65.185217391304349</v>
      </c>
      <c r="M83" s="4">
        <v>0</v>
      </c>
      <c r="N83" s="10">
        <v>0</v>
      </c>
      <c r="O83" s="4">
        <v>52.742717391304346</v>
      </c>
      <c r="P83" s="4">
        <v>0</v>
      </c>
      <c r="Q83" s="8">
        <v>0</v>
      </c>
      <c r="R83" s="4">
        <v>7.3772826086956522</v>
      </c>
      <c r="S83" s="4">
        <v>0</v>
      </c>
      <c r="T83" s="10">
        <v>0</v>
      </c>
      <c r="U83" s="4">
        <v>5.0652173913043477</v>
      </c>
      <c r="V83" s="4">
        <v>0</v>
      </c>
      <c r="W83" s="10">
        <v>0</v>
      </c>
      <c r="X83" s="4">
        <v>58.067717391304321</v>
      </c>
      <c r="Y83" s="4">
        <v>3.5708695652173912</v>
      </c>
      <c r="Z83" s="10">
        <v>6.1494918788595802E-2</v>
      </c>
      <c r="AA83" s="4">
        <v>3.1503260869565217</v>
      </c>
      <c r="AB83" s="4">
        <v>0</v>
      </c>
      <c r="AC83" s="10">
        <v>0</v>
      </c>
      <c r="AD83" s="4">
        <v>159.86141304347822</v>
      </c>
      <c r="AE83" s="4">
        <v>26.025978260869564</v>
      </c>
      <c r="AF83" s="10">
        <v>0.16280337928572647</v>
      </c>
      <c r="AG83" s="4">
        <v>30.031413043478256</v>
      </c>
      <c r="AH83" s="4">
        <v>0</v>
      </c>
      <c r="AI83" s="10">
        <v>0</v>
      </c>
      <c r="AJ83" s="4">
        <v>0</v>
      </c>
      <c r="AK83" s="4">
        <v>0</v>
      </c>
      <c r="AL83" s="10" t="s">
        <v>415</v>
      </c>
      <c r="AM83" s="1">
        <v>425334</v>
      </c>
      <c r="AN83" s="1">
        <v>4</v>
      </c>
      <c r="AX83"/>
      <c r="AY83"/>
    </row>
    <row r="84" spans="1:51" x14ac:dyDescent="0.25">
      <c r="A84" t="s">
        <v>226</v>
      </c>
      <c r="B84" t="s">
        <v>94</v>
      </c>
      <c r="C84" t="s">
        <v>349</v>
      </c>
      <c r="D84" t="s">
        <v>279</v>
      </c>
      <c r="E84" s="4">
        <v>87.652173913043484</v>
      </c>
      <c r="F84" s="4">
        <v>280.58271739130441</v>
      </c>
      <c r="G84" s="4">
        <v>0</v>
      </c>
      <c r="H84" s="10">
        <v>0</v>
      </c>
      <c r="I84" s="4">
        <v>251.99521739130438</v>
      </c>
      <c r="J84" s="4">
        <v>0</v>
      </c>
      <c r="K84" s="10">
        <v>0</v>
      </c>
      <c r="L84" s="4">
        <v>58.718369565217387</v>
      </c>
      <c r="M84" s="4">
        <v>0</v>
      </c>
      <c r="N84" s="10">
        <v>0</v>
      </c>
      <c r="O84" s="4">
        <v>35.203695652173913</v>
      </c>
      <c r="P84" s="4">
        <v>0</v>
      </c>
      <c r="Q84" s="8">
        <v>0</v>
      </c>
      <c r="R84" s="4">
        <v>18.471195652173908</v>
      </c>
      <c r="S84" s="4">
        <v>0</v>
      </c>
      <c r="T84" s="10">
        <v>0</v>
      </c>
      <c r="U84" s="4">
        <v>5.0434782608695654</v>
      </c>
      <c r="V84" s="4">
        <v>0</v>
      </c>
      <c r="W84" s="10">
        <v>0</v>
      </c>
      <c r="X84" s="4">
        <v>50.068913043478283</v>
      </c>
      <c r="Y84" s="4">
        <v>0</v>
      </c>
      <c r="Z84" s="10">
        <v>0</v>
      </c>
      <c r="AA84" s="4">
        <v>5.072826086956522</v>
      </c>
      <c r="AB84" s="4">
        <v>0</v>
      </c>
      <c r="AC84" s="10">
        <v>0</v>
      </c>
      <c r="AD84" s="4">
        <v>162.79391304347828</v>
      </c>
      <c r="AE84" s="4">
        <v>0</v>
      </c>
      <c r="AF84" s="10">
        <v>0</v>
      </c>
      <c r="AG84" s="4">
        <v>3.9286956521739143</v>
      </c>
      <c r="AH84" s="4">
        <v>0</v>
      </c>
      <c r="AI84" s="10">
        <v>0</v>
      </c>
      <c r="AJ84" s="4">
        <v>0</v>
      </c>
      <c r="AK84" s="4">
        <v>0</v>
      </c>
      <c r="AL84" s="10" t="s">
        <v>415</v>
      </c>
      <c r="AM84" s="1">
        <v>425171</v>
      </c>
      <c r="AN84" s="1">
        <v>4</v>
      </c>
      <c r="AX84"/>
      <c r="AY84"/>
    </row>
    <row r="85" spans="1:51" x14ac:dyDescent="0.25">
      <c r="A85" t="s">
        <v>226</v>
      </c>
      <c r="B85" t="s">
        <v>97</v>
      </c>
      <c r="C85" t="s">
        <v>350</v>
      </c>
      <c r="D85" t="s">
        <v>241</v>
      </c>
      <c r="E85" s="4">
        <v>109.29347826086956</v>
      </c>
      <c r="F85" s="4">
        <v>365.133152173913</v>
      </c>
      <c r="G85" s="4">
        <v>0</v>
      </c>
      <c r="H85" s="10">
        <v>0</v>
      </c>
      <c r="I85" s="4">
        <v>343.2771739130435</v>
      </c>
      <c r="J85" s="4">
        <v>0</v>
      </c>
      <c r="K85" s="10">
        <v>0</v>
      </c>
      <c r="L85" s="4">
        <v>28.260869565217391</v>
      </c>
      <c r="M85" s="4">
        <v>0</v>
      </c>
      <c r="N85" s="10">
        <v>0</v>
      </c>
      <c r="O85" s="4">
        <v>17.809782608695652</v>
      </c>
      <c r="P85" s="4">
        <v>0</v>
      </c>
      <c r="Q85" s="8">
        <v>0</v>
      </c>
      <c r="R85" s="4">
        <v>4.7119565217391308</v>
      </c>
      <c r="S85" s="4">
        <v>0</v>
      </c>
      <c r="T85" s="10">
        <v>0</v>
      </c>
      <c r="U85" s="4">
        <v>5.7391304347826084</v>
      </c>
      <c r="V85" s="4">
        <v>0</v>
      </c>
      <c r="W85" s="10">
        <v>0</v>
      </c>
      <c r="X85" s="4">
        <v>97.616847826086953</v>
      </c>
      <c r="Y85" s="4">
        <v>0</v>
      </c>
      <c r="Z85" s="10">
        <v>0</v>
      </c>
      <c r="AA85" s="4">
        <v>11.404891304347826</v>
      </c>
      <c r="AB85" s="4">
        <v>0</v>
      </c>
      <c r="AC85" s="10">
        <v>0</v>
      </c>
      <c r="AD85" s="4">
        <v>227.85054347826087</v>
      </c>
      <c r="AE85" s="4">
        <v>0</v>
      </c>
      <c r="AF85" s="10">
        <v>0</v>
      </c>
      <c r="AG85" s="4">
        <v>0</v>
      </c>
      <c r="AH85" s="4">
        <v>0</v>
      </c>
      <c r="AI85" s="10" t="s">
        <v>415</v>
      </c>
      <c r="AJ85" s="4">
        <v>0</v>
      </c>
      <c r="AK85" s="4">
        <v>0</v>
      </c>
      <c r="AL85" s="10" t="s">
        <v>415</v>
      </c>
      <c r="AM85" s="1">
        <v>425174</v>
      </c>
      <c r="AN85" s="1">
        <v>4</v>
      </c>
      <c r="AX85"/>
      <c r="AY85"/>
    </row>
    <row r="86" spans="1:51" x14ac:dyDescent="0.25">
      <c r="A86" t="s">
        <v>226</v>
      </c>
      <c r="B86" t="s">
        <v>99</v>
      </c>
      <c r="C86" t="s">
        <v>326</v>
      </c>
      <c r="D86" t="s">
        <v>266</v>
      </c>
      <c r="E86" s="4">
        <v>78.108695652173907</v>
      </c>
      <c r="F86" s="4">
        <v>303.10326086956525</v>
      </c>
      <c r="G86" s="4">
        <v>0</v>
      </c>
      <c r="H86" s="10">
        <v>0</v>
      </c>
      <c r="I86" s="4">
        <v>274.45380434782612</v>
      </c>
      <c r="J86" s="4">
        <v>0</v>
      </c>
      <c r="K86" s="10">
        <v>0</v>
      </c>
      <c r="L86" s="4">
        <v>33.456521739130437</v>
      </c>
      <c r="M86" s="4">
        <v>0</v>
      </c>
      <c r="N86" s="10">
        <v>0</v>
      </c>
      <c r="O86" s="4">
        <v>4.8070652173913047</v>
      </c>
      <c r="P86" s="4">
        <v>0</v>
      </c>
      <c r="Q86" s="8">
        <v>0</v>
      </c>
      <c r="R86" s="4">
        <v>23.345108695652176</v>
      </c>
      <c r="S86" s="4">
        <v>0</v>
      </c>
      <c r="T86" s="10">
        <v>0</v>
      </c>
      <c r="U86" s="4">
        <v>5.3043478260869561</v>
      </c>
      <c r="V86" s="4">
        <v>0</v>
      </c>
      <c r="W86" s="10">
        <v>0</v>
      </c>
      <c r="X86" s="4">
        <v>65.559782608695656</v>
      </c>
      <c r="Y86" s="4">
        <v>0</v>
      </c>
      <c r="Z86" s="10">
        <v>0</v>
      </c>
      <c r="AA86" s="4">
        <v>0</v>
      </c>
      <c r="AB86" s="4">
        <v>0</v>
      </c>
      <c r="AC86" s="10" t="s">
        <v>415</v>
      </c>
      <c r="AD86" s="4">
        <v>171.05978260869566</v>
      </c>
      <c r="AE86" s="4">
        <v>0</v>
      </c>
      <c r="AF86" s="10">
        <v>0</v>
      </c>
      <c r="AG86" s="4">
        <v>33.027173913043477</v>
      </c>
      <c r="AH86" s="4">
        <v>0</v>
      </c>
      <c r="AI86" s="10">
        <v>0</v>
      </c>
      <c r="AJ86" s="4">
        <v>0</v>
      </c>
      <c r="AK86" s="4">
        <v>0</v>
      </c>
      <c r="AL86" s="10" t="s">
        <v>415</v>
      </c>
      <c r="AM86" s="1">
        <v>425176</v>
      </c>
      <c r="AN86" s="1">
        <v>4</v>
      </c>
      <c r="AX86"/>
      <c r="AY86"/>
    </row>
    <row r="87" spans="1:51" x14ac:dyDescent="0.25">
      <c r="A87" t="s">
        <v>226</v>
      </c>
      <c r="B87" t="s">
        <v>51</v>
      </c>
      <c r="C87" t="s">
        <v>335</v>
      </c>
      <c r="D87" t="s">
        <v>274</v>
      </c>
      <c r="E87" s="4">
        <v>96.630434782608702</v>
      </c>
      <c r="F87" s="4">
        <v>362.2464130434783</v>
      </c>
      <c r="G87" s="4">
        <v>3.7118478260869563</v>
      </c>
      <c r="H87" s="10">
        <v>1.0246748324990163E-2</v>
      </c>
      <c r="I87" s="4">
        <v>342.6214130434783</v>
      </c>
      <c r="J87" s="4">
        <v>3.7118478260869563</v>
      </c>
      <c r="K87" s="10">
        <v>1.0833671465875154E-2</v>
      </c>
      <c r="L87" s="4">
        <v>49.767499999999984</v>
      </c>
      <c r="M87" s="4">
        <v>2.152173913043478</v>
      </c>
      <c r="N87" s="10">
        <v>4.3244565490399935E-2</v>
      </c>
      <c r="O87" s="4">
        <v>31.017499999999988</v>
      </c>
      <c r="P87" s="4">
        <v>2.152173913043478</v>
      </c>
      <c r="Q87" s="8">
        <v>6.9385795536180503E-2</v>
      </c>
      <c r="R87" s="4">
        <v>13.445652173913043</v>
      </c>
      <c r="S87" s="4">
        <v>0</v>
      </c>
      <c r="T87" s="10">
        <v>0</v>
      </c>
      <c r="U87" s="4">
        <v>5.3043478260869561</v>
      </c>
      <c r="V87" s="4">
        <v>0</v>
      </c>
      <c r="W87" s="10">
        <v>0</v>
      </c>
      <c r="X87" s="4">
        <v>108.51619565217395</v>
      </c>
      <c r="Y87" s="4">
        <v>0.7714130434782609</v>
      </c>
      <c r="Z87" s="10">
        <v>7.1087365240011238E-3</v>
      </c>
      <c r="AA87" s="4">
        <v>0.875</v>
      </c>
      <c r="AB87" s="4">
        <v>0</v>
      </c>
      <c r="AC87" s="10">
        <v>0</v>
      </c>
      <c r="AD87" s="4">
        <v>203.08771739130435</v>
      </c>
      <c r="AE87" s="4">
        <v>0.78826086956521735</v>
      </c>
      <c r="AF87" s="10">
        <v>3.8813813050368575E-3</v>
      </c>
      <c r="AG87" s="4">
        <v>0</v>
      </c>
      <c r="AH87" s="4">
        <v>0</v>
      </c>
      <c r="AI87" s="10" t="s">
        <v>415</v>
      </c>
      <c r="AJ87" s="4">
        <v>0</v>
      </c>
      <c r="AK87" s="4">
        <v>0</v>
      </c>
      <c r="AL87" s="10" t="s">
        <v>415</v>
      </c>
      <c r="AM87" s="1">
        <v>425105</v>
      </c>
      <c r="AN87" s="1">
        <v>4</v>
      </c>
      <c r="AX87"/>
      <c r="AY87"/>
    </row>
    <row r="88" spans="1:51" x14ac:dyDescent="0.25">
      <c r="A88" t="s">
        <v>226</v>
      </c>
      <c r="B88" t="s">
        <v>56</v>
      </c>
      <c r="C88" t="s">
        <v>338</v>
      </c>
      <c r="D88" t="s">
        <v>266</v>
      </c>
      <c r="E88" s="4">
        <v>107.58695652173913</v>
      </c>
      <c r="F88" s="4">
        <v>444.09891304347821</v>
      </c>
      <c r="G88" s="4">
        <v>0</v>
      </c>
      <c r="H88" s="10">
        <v>0</v>
      </c>
      <c r="I88" s="4">
        <v>399.82880434782606</v>
      </c>
      <c r="J88" s="4">
        <v>0</v>
      </c>
      <c r="K88" s="10">
        <v>0</v>
      </c>
      <c r="L88" s="4">
        <v>48.32445652173913</v>
      </c>
      <c r="M88" s="4">
        <v>0</v>
      </c>
      <c r="N88" s="10">
        <v>0</v>
      </c>
      <c r="O88" s="4">
        <v>9.8614130434782616</v>
      </c>
      <c r="P88" s="4">
        <v>0</v>
      </c>
      <c r="Q88" s="8">
        <v>0</v>
      </c>
      <c r="R88" s="4">
        <v>32.907608695652172</v>
      </c>
      <c r="S88" s="4">
        <v>0</v>
      </c>
      <c r="T88" s="10">
        <v>0</v>
      </c>
      <c r="U88" s="4">
        <v>5.5554347826086952</v>
      </c>
      <c r="V88" s="4">
        <v>0</v>
      </c>
      <c r="W88" s="10">
        <v>0</v>
      </c>
      <c r="X88" s="4">
        <v>106.67934782608695</v>
      </c>
      <c r="Y88" s="4">
        <v>0</v>
      </c>
      <c r="Z88" s="10">
        <v>0</v>
      </c>
      <c r="AA88" s="4">
        <v>5.8070652173913047</v>
      </c>
      <c r="AB88" s="4">
        <v>0</v>
      </c>
      <c r="AC88" s="10">
        <v>0</v>
      </c>
      <c r="AD88" s="4">
        <v>251.16576086956522</v>
      </c>
      <c r="AE88" s="4">
        <v>0</v>
      </c>
      <c r="AF88" s="10">
        <v>0</v>
      </c>
      <c r="AG88" s="4">
        <v>32.122282608695649</v>
      </c>
      <c r="AH88" s="4">
        <v>0</v>
      </c>
      <c r="AI88" s="10">
        <v>0</v>
      </c>
      <c r="AJ88" s="4">
        <v>0</v>
      </c>
      <c r="AK88" s="4">
        <v>0</v>
      </c>
      <c r="AL88" s="10" t="s">
        <v>415</v>
      </c>
      <c r="AM88" s="1">
        <v>425111</v>
      </c>
      <c r="AN88" s="1">
        <v>4</v>
      </c>
      <c r="AX88"/>
      <c r="AY88"/>
    </row>
    <row r="89" spans="1:51" x14ac:dyDescent="0.25">
      <c r="A89" t="s">
        <v>226</v>
      </c>
      <c r="B89" t="s">
        <v>55</v>
      </c>
      <c r="C89" t="s">
        <v>337</v>
      </c>
      <c r="D89" t="s">
        <v>270</v>
      </c>
      <c r="E89" s="4">
        <v>125.02173913043478</v>
      </c>
      <c r="F89" s="4">
        <v>382.15760869565213</v>
      </c>
      <c r="G89" s="4">
        <v>84.801630434782609</v>
      </c>
      <c r="H89" s="10">
        <v>0.22190224270091161</v>
      </c>
      <c r="I89" s="4">
        <v>366.41304347826087</v>
      </c>
      <c r="J89" s="4">
        <v>84.801630434782609</v>
      </c>
      <c r="K89" s="10">
        <v>0.23143725897359835</v>
      </c>
      <c r="L89" s="4">
        <v>55.095108695652172</v>
      </c>
      <c r="M89" s="4">
        <v>0.91304347826086951</v>
      </c>
      <c r="N89" s="10">
        <v>1.657213316892725E-2</v>
      </c>
      <c r="O89" s="4">
        <v>41.355978260869563</v>
      </c>
      <c r="P89" s="4">
        <v>0.91304347826086951</v>
      </c>
      <c r="Q89" s="8">
        <v>2.2077666075300612E-2</v>
      </c>
      <c r="R89" s="4">
        <v>8.4347826086956523</v>
      </c>
      <c r="S89" s="4">
        <v>0</v>
      </c>
      <c r="T89" s="10">
        <v>0</v>
      </c>
      <c r="U89" s="4">
        <v>5.3043478260869561</v>
      </c>
      <c r="V89" s="4">
        <v>0</v>
      </c>
      <c r="W89" s="10">
        <v>0</v>
      </c>
      <c r="X89" s="4">
        <v>87.464673913043484</v>
      </c>
      <c r="Y89" s="4">
        <v>6.7391304347826084</v>
      </c>
      <c r="Z89" s="10">
        <v>7.7049740578494411E-2</v>
      </c>
      <c r="AA89" s="4">
        <v>2.0054347826086958</v>
      </c>
      <c r="AB89" s="4">
        <v>0</v>
      </c>
      <c r="AC89" s="10">
        <v>0</v>
      </c>
      <c r="AD89" s="4">
        <v>227.61956521739131</v>
      </c>
      <c r="AE89" s="4">
        <v>77.149456521739125</v>
      </c>
      <c r="AF89" s="10">
        <v>0.33894035623895702</v>
      </c>
      <c r="AG89" s="4">
        <v>9.9728260869565215</v>
      </c>
      <c r="AH89" s="4">
        <v>0</v>
      </c>
      <c r="AI89" s="10">
        <v>0</v>
      </c>
      <c r="AJ89" s="4">
        <v>0</v>
      </c>
      <c r="AK89" s="4">
        <v>0</v>
      </c>
      <c r="AL89" s="10" t="s">
        <v>415</v>
      </c>
      <c r="AM89" s="1">
        <v>425110</v>
      </c>
      <c r="AN89" s="1">
        <v>4</v>
      </c>
      <c r="AX89"/>
      <c r="AY89"/>
    </row>
    <row r="90" spans="1:51" x14ac:dyDescent="0.25">
      <c r="A90" t="s">
        <v>226</v>
      </c>
      <c r="B90" t="s">
        <v>12</v>
      </c>
      <c r="C90" t="s">
        <v>322</v>
      </c>
      <c r="D90" t="s">
        <v>260</v>
      </c>
      <c r="E90" s="4">
        <v>88.543478260869563</v>
      </c>
      <c r="F90" s="4">
        <v>342.53000000000009</v>
      </c>
      <c r="G90" s="4">
        <v>93.591521739130428</v>
      </c>
      <c r="H90" s="10">
        <v>0.2732359844075859</v>
      </c>
      <c r="I90" s="4">
        <v>331.43967391304358</v>
      </c>
      <c r="J90" s="4">
        <v>93.591521739130428</v>
      </c>
      <c r="K90" s="10">
        <v>0.28237875277322738</v>
      </c>
      <c r="L90" s="4">
        <v>33.469891304347826</v>
      </c>
      <c r="M90" s="4">
        <v>4.163913043478261</v>
      </c>
      <c r="N90" s="10">
        <v>0.12440772530795037</v>
      </c>
      <c r="O90" s="4">
        <v>24.64858695652174</v>
      </c>
      <c r="P90" s="4">
        <v>4.163913043478261</v>
      </c>
      <c r="Q90" s="8">
        <v>0.16893110549594959</v>
      </c>
      <c r="R90" s="4">
        <v>0</v>
      </c>
      <c r="S90" s="4">
        <v>0</v>
      </c>
      <c r="T90" s="10" t="s">
        <v>415</v>
      </c>
      <c r="U90" s="4">
        <v>8.8213043478260857</v>
      </c>
      <c r="V90" s="4">
        <v>0</v>
      </c>
      <c r="W90" s="10">
        <v>0</v>
      </c>
      <c r="X90" s="4">
        <v>108.80467391304349</v>
      </c>
      <c r="Y90" s="4">
        <v>36.133695652173927</v>
      </c>
      <c r="Z90" s="10">
        <v>0.33209690680247722</v>
      </c>
      <c r="AA90" s="4">
        <v>2.2690217391304346</v>
      </c>
      <c r="AB90" s="4">
        <v>0</v>
      </c>
      <c r="AC90" s="10">
        <v>0</v>
      </c>
      <c r="AD90" s="4">
        <v>197.58423913043487</v>
      </c>
      <c r="AE90" s="4">
        <v>53.293913043478248</v>
      </c>
      <c r="AF90" s="10">
        <v>0.26972755153965683</v>
      </c>
      <c r="AG90" s="4">
        <v>0.40217391304347827</v>
      </c>
      <c r="AH90" s="4">
        <v>0</v>
      </c>
      <c r="AI90" s="10">
        <v>0</v>
      </c>
      <c r="AJ90" s="4">
        <v>0</v>
      </c>
      <c r="AK90" s="4">
        <v>0</v>
      </c>
      <c r="AL90" s="10" t="s">
        <v>415</v>
      </c>
      <c r="AM90" s="1">
        <v>425027</v>
      </c>
      <c r="AN90" s="1">
        <v>4</v>
      </c>
      <c r="AX90"/>
      <c r="AY90"/>
    </row>
    <row r="91" spans="1:51" x14ac:dyDescent="0.25">
      <c r="A91" t="s">
        <v>226</v>
      </c>
      <c r="B91" t="s">
        <v>23</v>
      </c>
      <c r="C91" t="s">
        <v>296</v>
      </c>
      <c r="D91" t="s">
        <v>255</v>
      </c>
      <c r="E91" s="4">
        <v>56.184782608695649</v>
      </c>
      <c r="F91" s="4">
        <v>182.17391304347825</v>
      </c>
      <c r="G91" s="4">
        <v>12.418478260869565</v>
      </c>
      <c r="H91" s="10">
        <v>6.8168257756563252E-2</v>
      </c>
      <c r="I91" s="4">
        <v>176.69565217391306</v>
      </c>
      <c r="J91" s="4">
        <v>12.418478260869565</v>
      </c>
      <c r="K91" s="10">
        <v>7.0281742125984245E-2</v>
      </c>
      <c r="L91" s="4">
        <v>28.948369565217394</v>
      </c>
      <c r="M91" s="4">
        <v>0</v>
      </c>
      <c r="N91" s="10">
        <v>0</v>
      </c>
      <c r="O91" s="4">
        <v>23.470108695652176</v>
      </c>
      <c r="P91" s="4">
        <v>0</v>
      </c>
      <c r="Q91" s="8">
        <v>0</v>
      </c>
      <c r="R91" s="4">
        <v>0</v>
      </c>
      <c r="S91" s="4">
        <v>0</v>
      </c>
      <c r="T91" s="10" t="s">
        <v>415</v>
      </c>
      <c r="U91" s="4">
        <v>5.4782608695652177</v>
      </c>
      <c r="V91" s="4">
        <v>0</v>
      </c>
      <c r="W91" s="10">
        <v>0</v>
      </c>
      <c r="X91" s="4">
        <v>53.326086956521742</v>
      </c>
      <c r="Y91" s="4">
        <v>0</v>
      </c>
      <c r="Z91" s="10">
        <v>0</v>
      </c>
      <c r="AA91" s="4">
        <v>0</v>
      </c>
      <c r="AB91" s="4">
        <v>0</v>
      </c>
      <c r="AC91" s="10" t="s">
        <v>415</v>
      </c>
      <c r="AD91" s="4">
        <v>99.899456521739125</v>
      </c>
      <c r="AE91" s="4">
        <v>12.418478260869565</v>
      </c>
      <c r="AF91" s="10">
        <v>0.12430976797323395</v>
      </c>
      <c r="AG91" s="4">
        <v>0</v>
      </c>
      <c r="AH91" s="4">
        <v>0</v>
      </c>
      <c r="AI91" s="10" t="s">
        <v>415</v>
      </c>
      <c r="AJ91" s="4">
        <v>0</v>
      </c>
      <c r="AK91" s="4">
        <v>0</v>
      </c>
      <c r="AL91" s="10" t="s">
        <v>415</v>
      </c>
      <c r="AM91" s="1">
        <v>425061</v>
      </c>
      <c r="AN91" s="1">
        <v>4</v>
      </c>
      <c r="AX91"/>
      <c r="AY91"/>
    </row>
    <row r="92" spans="1:51" x14ac:dyDescent="0.25">
      <c r="A92" t="s">
        <v>226</v>
      </c>
      <c r="B92" t="s">
        <v>29</v>
      </c>
      <c r="C92" t="s">
        <v>328</v>
      </c>
      <c r="D92" t="s">
        <v>267</v>
      </c>
      <c r="E92" s="4">
        <v>21.565217391304348</v>
      </c>
      <c r="F92" s="4">
        <v>129.32989130434783</v>
      </c>
      <c r="G92" s="4">
        <v>0</v>
      </c>
      <c r="H92" s="10">
        <v>0</v>
      </c>
      <c r="I92" s="4">
        <v>109.48478260869565</v>
      </c>
      <c r="J92" s="4">
        <v>0</v>
      </c>
      <c r="K92" s="10">
        <v>0</v>
      </c>
      <c r="L92" s="4">
        <v>25.185326086956522</v>
      </c>
      <c r="M92" s="4">
        <v>0</v>
      </c>
      <c r="N92" s="10">
        <v>0</v>
      </c>
      <c r="O92" s="4">
        <v>15.152717391304348</v>
      </c>
      <c r="P92" s="4">
        <v>0</v>
      </c>
      <c r="Q92" s="8">
        <v>0</v>
      </c>
      <c r="R92" s="4">
        <v>5.1630434782608692</v>
      </c>
      <c r="S92" s="4">
        <v>0</v>
      </c>
      <c r="T92" s="10">
        <v>0</v>
      </c>
      <c r="U92" s="4">
        <v>4.8695652173913047</v>
      </c>
      <c r="V92" s="4">
        <v>0</v>
      </c>
      <c r="W92" s="10">
        <v>0</v>
      </c>
      <c r="X92" s="4">
        <v>42.260869565217391</v>
      </c>
      <c r="Y92" s="4">
        <v>0</v>
      </c>
      <c r="Z92" s="10">
        <v>0</v>
      </c>
      <c r="AA92" s="4">
        <v>9.8125</v>
      </c>
      <c r="AB92" s="4">
        <v>0</v>
      </c>
      <c r="AC92" s="10">
        <v>0</v>
      </c>
      <c r="AD92" s="4">
        <v>52.071195652173913</v>
      </c>
      <c r="AE92" s="4">
        <v>0</v>
      </c>
      <c r="AF92" s="10">
        <v>0</v>
      </c>
      <c r="AG92" s="4">
        <v>0</v>
      </c>
      <c r="AH92" s="4">
        <v>0</v>
      </c>
      <c r="AI92" s="10" t="s">
        <v>415</v>
      </c>
      <c r="AJ92" s="4">
        <v>0</v>
      </c>
      <c r="AK92" s="4">
        <v>0</v>
      </c>
      <c r="AL92" s="10" t="s">
        <v>415</v>
      </c>
      <c r="AM92" s="1">
        <v>425070</v>
      </c>
      <c r="AN92" s="1">
        <v>4</v>
      </c>
      <c r="AX92"/>
      <c r="AY92"/>
    </row>
    <row r="93" spans="1:51" x14ac:dyDescent="0.25">
      <c r="A93" t="s">
        <v>226</v>
      </c>
      <c r="B93" t="s">
        <v>18</v>
      </c>
      <c r="C93" t="s">
        <v>297</v>
      </c>
      <c r="D93" t="s">
        <v>250</v>
      </c>
      <c r="E93" s="4">
        <v>224.86956521739131</v>
      </c>
      <c r="F93" s="4">
        <v>763.14673913043475</v>
      </c>
      <c r="G93" s="4">
        <v>0</v>
      </c>
      <c r="H93" s="10">
        <v>0</v>
      </c>
      <c r="I93" s="4">
        <v>719.42119565217388</v>
      </c>
      <c r="J93" s="4">
        <v>0</v>
      </c>
      <c r="K93" s="10">
        <v>0</v>
      </c>
      <c r="L93" s="4">
        <v>144.32608695652175</v>
      </c>
      <c r="M93" s="4">
        <v>0</v>
      </c>
      <c r="N93" s="10">
        <v>0</v>
      </c>
      <c r="O93" s="4">
        <v>100.60054347826087</v>
      </c>
      <c r="P93" s="4">
        <v>0</v>
      </c>
      <c r="Q93" s="8">
        <v>0</v>
      </c>
      <c r="R93" s="4">
        <v>38.334239130434781</v>
      </c>
      <c r="S93" s="4">
        <v>0</v>
      </c>
      <c r="T93" s="10">
        <v>0</v>
      </c>
      <c r="U93" s="4">
        <v>5.3913043478260869</v>
      </c>
      <c r="V93" s="4">
        <v>0</v>
      </c>
      <c r="W93" s="10">
        <v>0</v>
      </c>
      <c r="X93" s="4">
        <v>201.10054347826087</v>
      </c>
      <c r="Y93" s="4">
        <v>0</v>
      </c>
      <c r="Z93" s="10">
        <v>0</v>
      </c>
      <c r="AA93" s="4">
        <v>0</v>
      </c>
      <c r="AB93" s="4">
        <v>0</v>
      </c>
      <c r="AC93" s="10" t="s">
        <v>415</v>
      </c>
      <c r="AD93" s="4">
        <v>387.01358695652175</v>
      </c>
      <c r="AE93" s="4">
        <v>0</v>
      </c>
      <c r="AF93" s="10">
        <v>0</v>
      </c>
      <c r="AG93" s="4">
        <v>30.706521739130434</v>
      </c>
      <c r="AH93" s="4">
        <v>0</v>
      </c>
      <c r="AI93" s="10">
        <v>0</v>
      </c>
      <c r="AJ93" s="4">
        <v>0</v>
      </c>
      <c r="AK93" s="4">
        <v>0</v>
      </c>
      <c r="AL93" s="10" t="s">
        <v>415</v>
      </c>
      <c r="AM93" s="1">
        <v>425052</v>
      </c>
      <c r="AN93" s="1">
        <v>4</v>
      </c>
      <c r="AX93"/>
      <c r="AY93"/>
    </row>
    <row r="94" spans="1:51" x14ac:dyDescent="0.25">
      <c r="A94" t="s">
        <v>226</v>
      </c>
      <c r="B94" t="s">
        <v>169</v>
      </c>
      <c r="C94" t="s">
        <v>364</v>
      </c>
      <c r="D94" t="s">
        <v>247</v>
      </c>
      <c r="E94" s="4">
        <v>103.1304347826087</v>
      </c>
      <c r="F94" s="4">
        <v>387.34043478260872</v>
      </c>
      <c r="G94" s="4">
        <v>15.141304347826086</v>
      </c>
      <c r="H94" s="10">
        <v>3.9090430505464797E-2</v>
      </c>
      <c r="I94" s="4">
        <v>365.16108695652173</v>
      </c>
      <c r="J94" s="4">
        <v>15.141304347826086</v>
      </c>
      <c r="K94" s="10">
        <v>4.1464725811896003E-2</v>
      </c>
      <c r="L94" s="4">
        <v>53.470108695652172</v>
      </c>
      <c r="M94" s="4">
        <v>1.513586956521739</v>
      </c>
      <c r="N94" s="10">
        <v>2.8307160644407175E-2</v>
      </c>
      <c r="O94" s="4">
        <v>31.290760869565219</v>
      </c>
      <c r="P94" s="4">
        <v>1.513586956521739</v>
      </c>
      <c r="Q94" s="8">
        <v>4.8371689101172378E-2</v>
      </c>
      <c r="R94" s="4">
        <v>17.135869565217391</v>
      </c>
      <c r="S94" s="4">
        <v>0</v>
      </c>
      <c r="T94" s="10">
        <v>0</v>
      </c>
      <c r="U94" s="4">
        <v>5.0434782608695654</v>
      </c>
      <c r="V94" s="4">
        <v>0</v>
      </c>
      <c r="W94" s="10">
        <v>0</v>
      </c>
      <c r="X94" s="4">
        <v>121.36467391304348</v>
      </c>
      <c r="Y94" s="4">
        <v>9.0489130434782616</v>
      </c>
      <c r="Z94" s="10">
        <v>7.4559694775447702E-2</v>
      </c>
      <c r="AA94" s="4">
        <v>0</v>
      </c>
      <c r="AB94" s="4">
        <v>0</v>
      </c>
      <c r="AC94" s="10" t="s">
        <v>415</v>
      </c>
      <c r="AD94" s="4">
        <v>212.42684782608697</v>
      </c>
      <c r="AE94" s="4">
        <v>4.5788043478260869</v>
      </c>
      <c r="AF94" s="10">
        <v>2.1554734698952631E-2</v>
      </c>
      <c r="AG94" s="4">
        <v>7.880434782608696E-2</v>
      </c>
      <c r="AH94" s="4">
        <v>0</v>
      </c>
      <c r="AI94" s="10">
        <v>0</v>
      </c>
      <c r="AJ94" s="4">
        <v>0</v>
      </c>
      <c r="AK94" s="4">
        <v>0</v>
      </c>
      <c r="AL94" s="10" t="s">
        <v>415</v>
      </c>
      <c r="AM94" s="1">
        <v>425397</v>
      </c>
      <c r="AN94" s="1">
        <v>4</v>
      </c>
      <c r="AX94"/>
      <c r="AY94"/>
    </row>
    <row r="95" spans="1:51" x14ac:dyDescent="0.25">
      <c r="A95" t="s">
        <v>226</v>
      </c>
      <c r="B95" t="s">
        <v>155</v>
      </c>
      <c r="C95" t="s">
        <v>293</v>
      </c>
      <c r="D95" t="s">
        <v>270</v>
      </c>
      <c r="E95" s="4">
        <v>63.086956521739133</v>
      </c>
      <c r="F95" s="4">
        <v>333.44771739130431</v>
      </c>
      <c r="G95" s="4">
        <v>40.700760869565215</v>
      </c>
      <c r="H95" s="10">
        <v>0.1220603973180073</v>
      </c>
      <c r="I95" s="4">
        <v>313.44499999999999</v>
      </c>
      <c r="J95" s="4">
        <v>40.700760869565215</v>
      </c>
      <c r="K95" s="10">
        <v>0.12984976908090803</v>
      </c>
      <c r="L95" s="4">
        <v>75.220108695652172</v>
      </c>
      <c r="M95" s="4">
        <v>0.28260869565217389</v>
      </c>
      <c r="N95" s="10">
        <v>3.7570897005165995E-3</v>
      </c>
      <c r="O95" s="4">
        <v>55.217391304347828</v>
      </c>
      <c r="P95" s="4">
        <v>0.28260869565217389</v>
      </c>
      <c r="Q95" s="8">
        <v>5.1181102362204715E-3</v>
      </c>
      <c r="R95" s="4">
        <v>14.698369565217391</v>
      </c>
      <c r="S95" s="4">
        <v>0</v>
      </c>
      <c r="T95" s="10">
        <v>0</v>
      </c>
      <c r="U95" s="4">
        <v>5.3043478260869561</v>
      </c>
      <c r="V95" s="4">
        <v>0</v>
      </c>
      <c r="W95" s="10">
        <v>0</v>
      </c>
      <c r="X95" s="4">
        <v>100.14369565217393</v>
      </c>
      <c r="Y95" s="4">
        <v>13.505434782608695</v>
      </c>
      <c r="Z95" s="10">
        <v>0.13486055906621136</v>
      </c>
      <c r="AA95" s="4">
        <v>0</v>
      </c>
      <c r="AB95" s="4">
        <v>0</v>
      </c>
      <c r="AC95" s="10" t="s">
        <v>415</v>
      </c>
      <c r="AD95" s="4">
        <v>156.11108695652172</v>
      </c>
      <c r="AE95" s="4">
        <v>26.912717391304344</v>
      </c>
      <c r="AF95" s="10">
        <v>0.17239465765041895</v>
      </c>
      <c r="AG95" s="4">
        <v>1.9728260869565217</v>
      </c>
      <c r="AH95" s="4">
        <v>0</v>
      </c>
      <c r="AI95" s="10">
        <v>0</v>
      </c>
      <c r="AJ95" s="4">
        <v>0</v>
      </c>
      <c r="AK95" s="4">
        <v>0</v>
      </c>
      <c r="AL95" s="10" t="s">
        <v>415</v>
      </c>
      <c r="AM95" s="1">
        <v>425381</v>
      </c>
      <c r="AN95" s="1">
        <v>4</v>
      </c>
      <c r="AX95"/>
      <c r="AY95"/>
    </row>
    <row r="96" spans="1:51" x14ac:dyDescent="0.25">
      <c r="A96" t="s">
        <v>226</v>
      </c>
      <c r="B96" t="s">
        <v>30</v>
      </c>
      <c r="C96" t="s">
        <v>292</v>
      </c>
      <c r="D96" t="s">
        <v>246</v>
      </c>
      <c r="E96" s="4">
        <v>118.5</v>
      </c>
      <c r="F96" s="4">
        <v>401.02684782608696</v>
      </c>
      <c r="G96" s="4">
        <v>0</v>
      </c>
      <c r="H96" s="10">
        <v>0</v>
      </c>
      <c r="I96" s="4">
        <v>383.95891304347822</v>
      </c>
      <c r="J96" s="4">
        <v>0</v>
      </c>
      <c r="K96" s="10">
        <v>0</v>
      </c>
      <c r="L96" s="4">
        <v>76.412717391304341</v>
      </c>
      <c r="M96" s="4">
        <v>0</v>
      </c>
      <c r="N96" s="10">
        <v>0</v>
      </c>
      <c r="O96" s="4">
        <v>59.344782608695645</v>
      </c>
      <c r="P96" s="4">
        <v>0</v>
      </c>
      <c r="Q96" s="8">
        <v>0</v>
      </c>
      <c r="R96" s="4">
        <v>12.372282608695652</v>
      </c>
      <c r="S96" s="4">
        <v>0</v>
      </c>
      <c r="T96" s="10">
        <v>0</v>
      </c>
      <c r="U96" s="4">
        <v>4.6956521739130439</v>
      </c>
      <c r="V96" s="4">
        <v>0</v>
      </c>
      <c r="W96" s="10">
        <v>0</v>
      </c>
      <c r="X96" s="4">
        <v>81.548913043478265</v>
      </c>
      <c r="Y96" s="4">
        <v>0</v>
      </c>
      <c r="Z96" s="10">
        <v>0</v>
      </c>
      <c r="AA96" s="4">
        <v>0</v>
      </c>
      <c r="AB96" s="4">
        <v>0</v>
      </c>
      <c r="AC96" s="10" t="s">
        <v>415</v>
      </c>
      <c r="AD96" s="4">
        <v>208.8016304347826</v>
      </c>
      <c r="AE96" s="4">
        <v>0</v>
      </c>
      <c r="AF96" s="10">
        <v>0</v>
      </c>
      <c r="AG96" s="4">
        <v>34.263586956521742</v>
      </c>
      <c r="AH96" s="4">
        <v>0</v>
      </c>
      <c r="AI96" s="10">
        <v>0</v>
      </c>
      <c r="AJ96" s="4">
        <v>0</v>
      </c>
      <c r="AK96" s="4">
        <v>0</v>
      </c>
      <c r="AL96" s="10" t="s">
        <v>415</v>
      </c>
      <c r="AM96" s="1">
        <v>425071</v>
      </c>
      <c r="AN96" s="1">
        <v>4</v>
      </c>
      <c r="AX96"/>
      <c r="AY96"/>
    </row>
    <row r="97" spans="1:51" x14ac:dyDescent="0.25">
      <c r="A97" t="s">
        <v>226</v>
      </c>
      <c r="B97" t="s">
        <v>132</v>
      </c>
      <c r="C97" t="s">
        <v>306</v>
      </c>
      <c r="D97" t="s">
        <v>267</v>
      </c>
      <c r="E97" s="4">
        <v>124.43478260869566</v>
      </c>
      <c r="F97" s="4">
        <v>520.03695652173917</v>
      </c>
      <c r="G97" s="4">
        <v>0</v>
      </c>
      <c r="H97" s="10">
        <v>0</v>
      </c>
      <c r="I97" s="4">
        <v>497.60217391304349</v>
      </c>
      <c r="J97" s="4">
        <v>0</v>
      </c>
      <c r="K97" s="10">
        <v>0</v>
      </c>
      <c r="L97" s="4">
        <v>92.244565217391312</v>
      </c>
      <c r="M97" s="4">
        <v>0</v>
      </c>
      <c r="N97" s="10">
        <v>0</v>
      </c>
      <c r="O97" s="4">
        <v>69.809782608695656</v>
      </c>
      <c r="P97" s="4">
        <v>0</v>
      </c>
      <c r="Q97" s="8">
        <v>0</v>
      </c>
      <c r="R97" s="4">
        <v>16.695652173913043</v>
      </c>
      <c r="S97" s="4">
        <v>0</v>
      </c>
      <c r="T97" s="10">
        <v>0</v>
      </c>
      <c r="U97" s="4">
        <v>5.7391304347826084</v>
      </c>
      <c r="V97" s="4">
        <v>0</v>
      </c>
      <c r="W97" s="10">
        <v>0</v>
      </c>
      <c r="X97" s="4">
        <v>146.04619565217391</v>
      </c>
      <c r="Y97" s="4">
        <v>0</v>
      </c>
      <c r="Z97" s="10">
        <v>0</v>
      </c>
      <c r="AA97" s="4">
        <v>0</v>
      </c>
      <c r="AB97" s="4">
        <v>0</v>
      </c>
      <c r="AC97" s="10" t="s">
        <v>415</v>
      </c>
      <c r="AD97" s="4">
        <v>270.96630434782611</v>
      </c>
      <c r="AE97" s="4">
        <v>0</v>
      </c>
      <c r="AF97" s="10">
        <v>0</v>
      </c>
      <c r="AG97" s="4">
        <v>10.779891304347826</v>
      </c>
      <c r="AH97" s="4">
        <v>0</v>
      </c>
      <c r="AI97" s="10">
        <v>0</v>
      </c>
      <c r="AJ97" s="4">
        <v>0</v>
      </c>
      <c r="AK97" s="4">
        <v>0</v>
      </c>
      <c r="AL97" s="10" t="s">
        <v>415</v>
      </c>
      <c r="AM97" s="1">
        <v>425324</v>
      </c>
      <c r="AN97" s="1">
        <v>4</v>
      </c>
      <c r="AX97"/>
      <c r="AY97"/>
    </row>
    <row r="98" spans="1:51" x14ac:dyDescent="0.25">
      <c r="A98" t="s">
        <v>226</v>
      </c>
      <c r="B98" t="s">
        <v>130</v>
      </c>
      <c r="C98" t="s">
        <v>318</v>
      </c>
      <c r="D98" t="s">
        <v>256</v>
      </c>
      <c r="E98" s="4">
        <v>106.1195652173913</v>
      </c>
      <c r="F98" s="4">
        <v>529.00576086956517</v>
      </c>
      <c r="G98" s="4">
        <v>0</v>
      </c>
      <c r="H98" s="10">
        <v>0</v>
      </c>
      <c r="I98" s="4">
        <v>511.39706521739129</v>
      </c>
      <c r="J98" s="4">
        <v>0</v>
      </c>
      <c r="K98" s="10">
        <v>0</v>
      </c>
      <c r="L98" s="4">
        <v>86.350543478260875</v>
      </c>
      <c r="M98" s="4">
        <v>0</v>
      </c>
      <c r="N98" s="10">
        <v>0</v>
      </c>
      <c r="O98" s="4">
        <v>68.741847826086953</v>
      </c>
      <c r="P98" s="4">
        <v>0</v>
      </c>
      <c r="Q98" s="8">
        <v>0</v>
      </c>
      <c r="R98" s="4">
        <v>12.217391304347826</v>
      </c>
      <c r="S98" s="4">
        <v>0</v>
      </c>
      <c r="T98" s="10">
        <v>0</v>
      </c>
      <c r="U98" s="4">
        <v>5.3913043478260869</v>
      </c>
      <c r="V98" s="4">
        <v>0</v>
      </c>
      <c r="W98" s="10">
        <v>0</v>
      </c>
      <c r="X98" s="4">
        <v>130.38891304347825</v>
      </c>
      <c r="Y98" s="4">
        <v>0</v>
      </c>
      <c r="Z98" s="10">
        <v>0</v>
      </c>
      <c r="AA98" s="4">
        <v>0</v>
      </c>
      <c r="AB98" s="4">
        <v>0</v>
      </c>
      <c r="AC98" s="10" t="s">
        <v>415</v>
      </c>
      <c r="AD98" s="4">
        <v>236.19021739130434</v>
      </c>
      <c r="AE98" s="4">
        <v>0</v>
      </c>
      <c r="AF98" s="10">
        <v>0</v>
      </c>
      <c r="AG98" s="4">
        <v>76.076086956521735</v>
      </c>
      <c r="AH98" s="4">
        <v>0</v>
      </c>
      <c r="AI98" s="10">
        <v>0</v>
      </c>
      <c r="AJ98" s="4">
        <v>0</v>
      </c>
      <c r="AK98" s="4">
        <v>0</v>
      </c>
      <c r="AL98" s="10" t="s">
        <v>415</v>
      </c>
      <c r="AM98" s="1">
        <v>425322</v>
      </c>
      <c r="AN98" s="1">
        <v>4</v>
      </c>
      <c r="AX98"/>
      <c r="AY98"/>
    </row>
    <row r="99" spans="1:51" x14ac:dyDescent="0.25">
      <c r="A99" t="s">
        <v>226</v>
      </c>
      <c r="B99" t="s">
        <v>25</v>
      </c>
      <c r="C99" t="s">
        <v>294</v>
      </c>
      <c r="D99" t="s">
        <v>249</v>
      </c>
      <c r="E99" s="4">
        <v>126</v>
      </c>
      <c r="F99" s="4">
        <v>400.12836956521738</v>
      </c>
      <c r="G99" s="4">
        <v>0</v>
      </c>
      <c r="H99" s="10">
        <v>0</v>
      </c>
      <c r="I99" s="4">
        <v>383.43271739130432</v>
      </c>
      <c r="J99" s="4">
        <v>0</v>
      </c>
      <c r="K99" s="10">
        <v>0</v>
      </c>
      <c r="L99" s="4">
        <v>76.267608695652171</v>
      </c>
      <c r="M99" s="4">
        <v>0</v>
      </c>
      <c r="N99" s="10">
        <v>0</v>
      </c>
      <c r="O99" s="4">
        <v>59.571956521739132</v>
      </c>
      <c r="P99" s="4">
        <v>0</v>
      </c>
      <c r="Q99" s="8">
        <v>0</v>
      </c>
      <c r="R99" s="4">
        <v>11.565217391304348</v>
      </c>
      <c r="S99" s="4">
        <v>0</v>
      </c>
      <c r="T99" s="10">
        <v>0</v>
      </c>
      <c r="U99" s="4">
        <v>5.1304347826086953</v>
      </c>
      <c r="V99" s="4">
        <v>0</v>
      </c>
      <c r="W99" s="10">
        <v>0</v>
      </c>
      <c r="X99" s="4">
        <v>86.178913043478246</v>
      </c>
      <c r="Y99" s="4">
        <v>0</v>
      </c>
      <c r="Z99" s="10">
        <v>0</v>
      </c>
      <c r="AA99" s="4">
        <v>0</v>
      </c>
      <c r="AB99" s="4">
        <v>0</v>
      </c>
      <c r="AC99" s="10" t="s">
        <v>415</v>
      </c>
      <c r="AD99" s="4">
        <v>202.45510869565217</v>
      </c>
      <c r="AE99" s="4">
        <v>0</v>
      </c>
      <c r="AF99" s="10">
        <v>0</v>
      </c>
      <c r="AG99" s="4">
        <v>35.226739130434787</v>
      </c>
      <c r="AH99" s="4">
        <v>0</v>
      </c>
      <c r="AI99" s="10">
        <v>0</v>
      </c>
      <c r="AJ99" s="4">
        <v>0</v>
      </c>
      <c r="AK99" s="4">
        <v>0</v>
      </c>
      <c r="AL99" s="10" t="s">
        <v>415</v>
      </c>
      <c r="AM99" s="1">
        <v>425063</v>
      </c>
      <c r="AN99" s="1">
        <v>4</v>
      </c>
      <c r="AX99"/>
      <c r="AY99"/>
    </row>
    <row r="100" spans="1:51" x14ac:dyDescent="0.25">
      <c r="A100" t="s">
        <v>226</v>
      </c>
      <c r="B100" t="s">
        <v>20</v>
      </c>
      <c r="C100" t="s">
        <v>303</v>
      </c>
      <c r="D100" t="s">
        <v>246</v>
      </c>
      <c r="E100" s="4">
        <v>130.56521739130434</v>
      </c>
      <c r="F100" s="4">
        <v>427.5221739130435</v>
      </c>
      <c r="G100" s="4">
        <v>0</v>
      </c>
      <c r="H100" s="10">
        <v>0</v>
      </c>
      <c r="I100" s="4">
        <v>404.74228260869563</v>
      </c>
      <c r="J100" s="4">
        <v>0</v>
      </c>
      <c r="K100" s="10">
        <v>0</v>
      </c>
      <c r="L100" s="4">
        <v>97.262826086956522</v>
      </c>
      <c r="M100" s="4">
        <v>0</v>
      </c>
      <c r="N100" s="10">
        <v>0</v>
      </c>
      <c r="O100" s="4">
        <v>74.482934782608694</v>
      </c>
      <c r="P100" s="4">
        <v>0</v>
      </c>
      <c r="Q100" s="8">
        <v>0</v>
      </c>
      <c r="R100" s="4">
        <v>17.649456521739129</v>
      </c>
      <c r="S100" s="4">
        <v>0</v>
      </c>
      <c r="T100" s="10">
        <v>0</v>
      </c>
      <c r="U100" s="4">
        <v>5.1304347826086953</v>
      </c>
      <c r="V100" s="4">
        <v>0</v>
      </c>
      <c r="W100" s="10">
        <v>0</v>
      </c>
      <c r="X100" s="4">
        <v>57.690217391304351</v>
      </c>
      <c r="Y100" s="4">
        <v>0</v>
      </c>
      <c r="Z100" s="10">
        <v>0</v>
      </c>
      <c r="AA100" s="4">
        <v>0</v>
      </c>
      <c r="AB100" s="4">
        <v>0</v>
      </c>
      <c r="AC100" s="10" t="s">
        <v>415</v>
      </c>
      <c r="AD100" s="4">
        <v>269.09358695652173</v>
      </c>
      <c r="AE100" s="4">
        <v>0</v>
      </c>
      <c r="AF100" s="10">
        <v>0</v>
      </c>
      <c r="AG100" s="4">
        <v>3.4755434782608696</v>
      </c>
      <c r="AH100" s="4">
        <v>0</v>
      </c>
      <c r="AI100" s="10">
        <v>0</v>
      </c>
      <c r="AJ100" s="4">
        <v>0</v>
      </c>
      <c r="AK100" s="4">
        <v>0</v>
      </c>
      <c r="AL100" s="10" t="s">
        <v>415</v>
      </c>
      <c r="AM100" s="1">
        <v>425054</v>
      </c>
      <c r="AN100" s="1">
        <v>4</v>
      </c>
      <c r="AX100"/>
      <c r="AY100"/>
    </row>
    <row r="101" spans="1:51" x14ac:dyDescent="0.25">
      <c r="A101" t="s">
        <v>226</v>
      </c>
      <c r="B101" t="s">
        <v>136</v>
      </c>
      <c r="C101" t="s">
        <v>335</v>
      </c>
      <c r="D101" t="s">
        <v>274</v>
      </c>
      <c r="E101" s="4">
        <v>143.94565217391303</v>
      </c>
      <c r="F101" s="4">
        <v>544.18565217391301</v>
      </c>
      <c r="G101" s="4">
        <v>0.52119565217391306</v>
      </c>
      <c r="H101" s="10">
        <v>9.5775338818993212E-4</v>
      </c>
      <c r="I101" s="4">
        <v>528.27260869565214</v>
      </c>
      <c r="J101" s="4">
        <v>0.52119565217391306</v>
      </c>
      <c r="K101" s="10">
        <v>9.8660358987907285E-4</v>
      </c>
      <c r="L101" s="4">
        <v>51.705108695652171</v>
      </c>
      <c r="M101" s="4">
        <v>0</v>
      </c>
      <c r="N101" s="10">
        <v>0</v>
      </c>
      <c r="O101" s="4">
        <v>41.832826086956523</v>
      </c>
      <c r="P101" s="4">
        <v>0</v>
      </c>
      <c r="Q101" s="8">
        <v>0</v>
      </c>
      <c r="R101" s="4">
        <v>6.2201086956521738</v>
      </c>
      <c r="S101" s="4">
        <v>0</v>
      </c>
      <c r="T101" s="10">
        <v>0</v>
      </c>
      <c r="U101" s="4">
        <v>3.652173913043478</v>
      </c>
      <c r="V101" s="4">
        <v>0</v>
      </c>
      <c r="W101" s="10">
        <v>0</v>
      </c>
      <c r="X101" s="4">
        <v>158.88804347826087</v>
      </c>
      <c r="Y101" s="4">
        <v>0.52119565217391306</v>
      </c>
      <c r="Z101" s="10">
        <v>3.2802698098880127E-3</v>
      </c>
      <c r="AA101" s="4">
        <v>6.0407608695652177</v>
      </c>
      <c r="AB101" s="4">
        <v>0</v>
      </c>
      <c r="AC101" s="10">
        <v>0</v>
      </c>
      <c r="AD101" s="4">
        <v>327.55173913043478</v>
      </c>
      <c r="AE101" s="4">
        <v>0</v>
      </c>
      <c r="AF101" s="10">
        <v>0</v>
      </c>
      <c r="AG101" s="4">
        <v>0</v>
      </c>
      <c r="AH101" s="4">
        <v>0</v>
      </c>
      <c r="AI101" s="10" t="s">
        <v>415</v>
      </c>
      <c r="AJ101" s="4">
        <v>0</v>
      </c>
      <c r="AK101" s="4">
        <v>0</v>
      </c>
      <c r="AL101" s="10" t="s">
        <v>415</v>
      </c>
      <c r="AM101" s="1">
        <v>425333</v>
      </c>
      <c r="AN101" s="1">
        <v>4</v>
      </c>
      <c r="AX101"/>
      <c r="AY101"/>
    </row>
    <row r="102" spans="1:51" x14ac:dyDescent="0.25">
      <c r="A102" t="s">
        <v>226</v>
      </c>
      <c r="B102" t="s">
        <v>142</v>
      </c>
      <c r="C102" t="s">
        <v>286</v>
      </c>
      <c r="D102" t="s">
        <v>256</v>
      </c>
      <c r="E102" s="4">
        <v>141.88043478260869</v>
      </c>
      <c r="F102" s="4">
        <v>580.82304347826096</v>
      </c>
      <c r="G102" s="4">
        <v>0</v>
      </c>
      <c r="H102" s="10">
        <v>0</v>
      </c>
      <c r="I102" s="4">
        <v>550.39369565217396</v>
      </c>
      <c r="J102" s="4">
        <v>0</v>
      </c>
      <c r="K102" s="10">
        <v>0</v>
      </c>
      <c r="L102" s="4">
        <v>109.29619565217392</v>
      </c>
      <c r="M102" s="4">
        <v>0</v>
      </c>
      <c r="N102" s="10">
        <v>0</v>
      </c>
      <c r="O102" s="4">
        <v>83.997282608695656</v>
      </c>
      <c r="P102" s="4">
        <v>0</v>
      </c>
      <c r="Q102" s="8">
        <v>0</v>
      </c>
      <c r="R102" s="4">
        <v>19.559782608695652</v>
      </c>
      <c r="S102" s="4">
        <v>0</v>
      </c>
      <c r="T102" s="10">
        <v>0</v>
      </c>
      <c r="U102" s="4">
        <v>5.7391304347826084</v>
      </c>
      <c r="V102" s="4">
        <v>0</v>
      </c>
      <c r="W102" s="10">
        <v>0</v>
      </c>
      <c r="X102" s="4">
        <v>107.32717391304347</v>
      </c>
      <c r="Y102" s="4">
        <v>0</v>
      </c>
      <c r="Z102" s="10">
        <v>0</v>
      </c>
      <c r="AA102" s="4">
        <v>5.1304347826086953</v>
      </c>
      <c r="AB102" s="4">
        <v>0</v>
      </c>
      <c r="AC102" s="10">
        <v>0</v>
      </c>
      <c r="AD102" s="4">
        <v>307.42217391304354</v>
      </c>
      <c r="AE102" s="4">
        <v>0</v>
      </c>
      <c r="AF102" s="10">
        <v>0</v>
      </c>
      <c r="AG102" s="4">
        <v>51.647065217391301</v>
      </c>
      <c r="AH102" s="4">
        <v>0</v>
      </c>
      <c r="AI102" s="10">
        <v>0</v>
      </c>
      <c r="AJ102" s="4">
        <v>0</v>
      </c>
      <c r="AK102" s="4">
        <v>0</v>
      </c>
      <c r="AL102" s="10" t="s">
        <v>415</v>
      </c>
      <c r="AM102" s="1">
        <v>425359</v>
      </c>
      <c r="AN102" s="1">
        <v>4</v>
      </c>
      <c r="AX102"/>
      <c r="AY102"/>
    </row>
    <row r="103" spans="1:51" x14ac:dyDescent="0.25">
      <c r="A103" t="s">
        <v>226</v>
      </c>
      <c r="B103" t="s">
        <v>128</v>
      </c>
      <c r="C103" t="s">
        <v>354</v>
      </c>
      <c r="D103" t="s">
        <v>259</v>
      </c>
      <c r="E103" s="4">
        <v>151.40217391304347</v>
      </c>
      <c r="F103" s="4">
        <v>571.97500000000002</v>
      </c>
      <c r="G103" s="4">
        <v>64.682065217391298</v>
      </c>
      <c r="H103" s="10">
        <v>0.11308547614387218</v>
      </c>
      <c r="I103" s="4">
        <v>535.37445652173915</v>
      </c>
      <c r="J103" s="4">
        <v>64.682065217391298</v>
      </c>
      <c r="K103" s="10">
        <v>0.12081649475326593</v>
      </c>
      <c r="L103" s="4">
        <v>58.163043478260875</v>
      </c>
      <c r="M103" s="4">
        <v>1.2907608695652173</v>
      </c>
      <c r="N103" s="10">
        <v>2.2192113623621751E-2</v>
      </c>
      <c r="O103" s="4">
        <v>26.630434782608695</v>
      </c>
      <c r="P103" s="4">
        <v>1.2907608695652173</v>
      </c>
      <c r="Q103" s="8">
        <v>4.8469387755102039E-2</v>
      </c>
      <c r="R103" s="4">
        <v>26.054347826086957</v>
      </c>
      <c r="S103" s="4">
        <v>0</v>
      </c>
      <c r="T103" s="10">
        <v>0</v>
      </c>
      <c r="U103" s="4">
        <v>5.4782608695652177</v>
      </c>
      <c r="V103" s="4">
        <v>0</v>
      </c>
      <c r="W103" s="10">
        <v>0</v>
      </c>
      <c r="X103" s="4">
        <v>170.23239130434783</v>
      </c>
      <c r="Y103" s="4">
        <v>34.559782608695649</v>
      </c>
      <c r="Z103" s="10">
        <v>0.20301531538089235</v>
      </c>
      <c r="AA103" s="4">
        <v>5.0679347826086953</v>
      </c>
      <c r="AB103" s="4">
        <v>0</v>
      </c>
      <c r="AC103" s="10">
        <v>0</v>
      </c>
      <c r="AD103" s="4">
        <v>328.78065217391304</v>
      </c>
      <c r="AE103" s="4">
        <v>28.831521739130434</v>
      </c>
      <c r="AF103" s="10">
        <v>8.7692270054503099E-2</v>
      </c>
      <c r="AG103" s="4">
        <v>9.7309782608695645</v>
      </c>
      <c r="AH103" s="4">
        <v>0</v>
      </c>
      <c r="AI103" s="10">
        <v>0</v>
      </c>
      <c r="AJ103" s="4">
        <v>0</v>
      </c>
      <c r="AK103" s="4">
        <v>0</v>
      </c>
      <c r="AL103" s="10" t="s">
        <v>415</v>
      </c>
      <c r="AM103" s="1">
        <v>425320</v>
      </c>
      <c r="AN103" s="1">
        <v>4</v>
      </c>
      <c r="AX103"/>
      <c r="AY103"/>
    </row>
    <row r="104" spans="1:51" x14ac:dyDescent="0.25">
      <c r="A104" t="s">
        <v>226</v>
      </c>
      <c r="B104" t="s">
        <v>141</v>
      </c>
      <c r="C104" t="s">
        <v>304</v>
      </c>
      <c r="D104" t="s">
        <v>248</v>
      </c>
      <c r="E104" s="4">
        <v>97.554347826086953</v>
      </c>
      <c r="F104" s="4">
        <v>485.31467391304352</v>
      </c>
      <c r="G104" s="4">
        <v>28.930434782608685</v>
      </c>
      <c r="H104" s="10">
        <v>5.9611704194611495E-2</v>
      </c>
      <c r="I104" s="4">
        <v>458.1380434782609</v>
      </c>
      <c r="J104" s="4">
        <v>28.930434782608685</v>
      </c>
      <c r="K104" s="10">
        <v>6.3147855093988639E-2</v>
      </c>
      <c r="L104" s="4">
        <v>56.271739130434781</v>
      </c>
      <c r="M104" s="4">
        <v>0</v>
      </c>
      <c r="N104" s="10">
        <v>0</v>
      </c>
      <c r="O104" s="4">
        <v>34.024456521739133</v>
      </c>
      <c r="P104" s="4">
        <v>0</v>
      </c>
      <c r="Q104" s="8">
        <v>0</v>
      </c>
      <c r="R104" s="4">
        <v>17.203804347826086</v>
      </c>
      <c r="S104" s="4">
        <v>0</v>
      </c>
      <c r="T104" s="10">
        <v>0</v>
      </c>
      <c r="U104" s="4">
        <v>5.0434782608695654</v>
      </c>
      <c r="V104" s="4">
        <v>0</v>
      </c>
      <c r="W104" s="10">
        <v>0</v>
      </c>
      <c r="X104" s="4">
        <v>130.21054347826086</v>
      </c>
      <c r="Y104" s="4">
        <v>28.930434782608685</v>
      </c>
      <c r="Z104" s="10">
        <v>0.2221819678330329</v>
      </c>
      <c r="AA104" s="4">
        <v>4.9293478260869561</v>
      </c>
      <c r="AB104" s="4">
        <v>0</v>
      </c>
      <c r="AC104" s="10">
        <v>0</v>
      </c>
      <c r="AD104" s="4">
        <v>266.65304347826088</v>
      </c>
      <c r="AE104" s="4">
        <v>0</v>
      </c>
      <c r="AF104" s="10">
        <v>0</v>
      </c>
      <c r="AG104" s="4">
        <v>27.25</v>
      </c>
      <c r="AH104" s="4">
        <v>0</v>
      </c>
      <c r="AI104" s="10">
        <v>0</v>
      </c>
      <c r="AJ104" s="4">
        <v>0</v>
      </c>
      <c r="AK104" s="4">
        <v>0</v>
      </c>
      <c r="AL104" s="10" t="s">
        <v>415</v>
      </c>
      <c r="AM104" s="1">
        <v>425352</v>
      </c>
      <c r="AN104" s="1">
        <v>4</v>
      </c>
      <c r="AX104"/>
      <c r="AY104"/>
    </row>
    <row r="105" spans="1:51" x14ac:dyDescent="0.25">
      <c r="A105" t="s">
        <v>226</v>
      </c>
      <c r="B105" t="s">
        <v>54</v>
      </c>
      <c r="C105" t="s">
        <v>336</v>
      </c>
      <c r="D105" t="s">
        <v>237</v>
      </c>
      <c r="E105" s="4">
        <v>125.64130434782609</v>
      </c>
      <c r="F105" s="4">
        <v>422.5236956521739</v>
      </c>
      <c r="G105" s="4">
        <v>0</v>
      </c>
      <c r="H105" s="10">
        <v>0</v>
      </c>
      <c r="I105" s="4">
        <v>402.21934782608702</v>
      </c>
      <c r="J105" s="4">
        <v>0</v>
      </c>
      <c r="K105" s="10">
        <v>0</v>
      </c>
      <c r="L105" s="4">
        <v>61.750000000000007</v>
      </c>
      <c r="M105" s="4">
        <v>0</v>
      </c>
      <c r="N105" s="10">
        <v>0</v>
      </c>
      <c r="O105" s="4">
        <v>41.445652173913047</v>
      </c>
      <c r="P105" s="4">
        <v>0</v>
      </c>
      <c r="Q105" s="8">
        <v>0</v>
      </c>
      <c r="R105" s="4">
        <v>15.217391304347826</v>
      </c>
      <c r="S105" s="4">
        <v>0</v>
      </c>
      <c r="T105" s="10">
        <v>0</v>
      </c>
      <c r="U105" s="4">
        <v>5.0869565217391308</v>
      </c>
      <c r="V105" s="4">
        <v>0</v>
      </c>
      <c r="W105" s="10">
        <v>0</v>
      </c>
      <c r="X105" s="4">
        <v>94.181304347826085</v>
      </c>
      <c r="Y105" s="4">
        <v>0</v>
      </c>
      <c r="Z105" s="10">
        <v>0</v>
      </c>
      <c r="AA105" s="4">
        <v>0</v>
      </c>
      <c r="AB105" s="4">
        <v>0</v>
      </c>
      <c r="AC105" s="10" t="s">
        <v>415</v>
      </c>
      <c r="AD105" s="4">
        <v>247.91032608695653</v>
      </c>
      <c r="AE105" s="4">
        <v>0</v>
      </c>
      <c r="AF105" s="10">
        <v>0</v>
      </c>
      <c r="AG105" s="4">
        <v>18.682065217391305</v>
      </c>
      <c r="AH105" s="4">
        <v>0</v>
      </c>
      <c r="AI105" s="10">
        <v>0</v>
      </c>
      <c r="AJ105" s="4">
        <v>0</v>
      </c>
      <c r="AK105" s="4">
        <v>0</v>
      </c>
      <c r="AL105" s="10" t="s">
        <v>415</v>
      </c>
      <c r="AM105" s="1">
        <v>425109</v>
      </c>
      <c r="AN105" s="1">
        <v>4</v>
      </c>
      <c r="AX105"/>
      <c r="AY105"/>
    </row>
    <row r="106" spans="1:51" x14ac:dyDescent="0.25">
      <c r="A106" t="s">
        <v>226</v>
      </c>
      <c r="B106" t="s">
        <v>84</v>
      </c>
      <c r="C106" t="s">
        <v>301</v>
      </c>
      <c r="D106" t="s">
        <v>252</v>
      </c>
      <c r="E106" s="4">
        <v>77.408450704225359</v>
      </c>
      <c r="F106" s="4">
        <v>281.96802816901419</v>
      </c>
      <c r="G106" s="4">
        <v>0.56338028169014087</v>
      </c>
      <c r="H106" s="10">
        <v>1.9980289444463031E-3</v>
      </c>
      <c r="I106" s="4">
        <v>250.31760563380294</v>
      </c>
      <c r="J106" s="4">
        <v>0</v>
      </c>
      <c r="K106" s="10">
        <v>0</v>
      </c>
      <c r="L106" s="4">
        <v>58.661830985915508</v>
      </c>
      <c r="M106" s="4">
        <v>0.56338028169014087</v>
      </c>
      <c r="N106" s="10">
        <v>9.6038645951130718E-3</v>
      </c>
      <c r="O106" s="4">
        <v>41.088732394366211</v>
      </c>
      <c r="P106" s="4">
        <v>0</v>
      </c>
      <c r="Q106" s="8">
        <v>0</v>
      </c>
      <c r="R106" s="4">
        <v>11.939295774647888</v>
      </c>
      <c r="S106" s="4">
        <v>0.56338028169014087</v>
      </c>
      <c r="T106" s="10">
        <v>4.71870613077894E-2</v>
      </c>
      <c r="U106" s="4">
        <v>5.6338028169014081</v>
      </c>
      <c r="V106" s="4">
        <v>0</v>
      </c>
      <c r="W106" s="10">
        <v>0</v>
      </c>
      <c r="X106" s="4">
        <v>41.362112676056348</v>
      </c>
      <c r="Y106" s="4">
        <v>0</v>
      </c>
      <c r="Z106" s="10">
        <v>0</v>
      </c>
      <c r="AA106" s="4">
        <v>14.077323943661975</v>
      </c>
      <c r="AB106" s="4">
        <v>0</v>
      </c>
      <c r="AC106" s="10">
        <v>0</v>
      </c>
      <c r="AD106" s="4">
        <v>161.83830985915503</v>
      </c>
      <c r="AE106" s="4">
        <v>0</v>
      </c>
      <c r="AF106" s="10">
        <v>0</v>
      </c>
      <c r="AG106" s="4">
        <v>6.0284507042253521</v>
      </c>
      <c r="AH106" s="4">
        <v>0</v>
      </c>
      <c r="AI106" s="10">
        <v>0</v>
      </c>
      <c r="AJ106" s="4">
        <v>0</v>
      </c>
      <c r="AK106" s="4">
        <v>0</v>
      </c>
      <c r="AL106" s="10" t="s">
        <v>415</v>
      </c>
      <c r="AM106" s="1">
        <v>425156</v>
      </c>
      <c r="AN106" s="1">
        <v>4</v>
      </c>
      <c r="AX106"/>
      <c r="AY106"/>
    </row>
    <row r="107" spans="1:51" x14ac:dyDescent="0.25">
      <c r="A107" t="s">
        <v>226</v>
      </c>
      <c r="B107" t="s">
        <v>26</v>
      </c>
      <c r="C107" t="s">
        <v>326</v>
      </c>
      <c r="D107" t="s">
        <v>266</v>
      </c>
      <c r="E107" s="4">
        <v>60.097826086956523</v>
      </c>
      <c r="F107" s="4">
        <v>228.6358695652174</v>
      </c>
      <c r="G107" s="4">
        <v>0</v>
      </c>
      <c r="H107" s="10">
        <v>0</v>
      </c>
      <c r="I107" s="4">
        <v>206.63858695652175</v>
      </c>
      <c r="J107" s="4">
        <v>0</v>
      </c>
      <c r="K107" s="10">
        <v>0</v>
      </c>
      <c r="L107" s="4">
        <v>30.644021739130437</v>
      </c>
      <c r="M107" s="4">
        <v>0</v>
      </c>
      <c r="N107" s="10">
        <v>0</v>
      </c>
      <c r="O107" s="4">
        <v>9.6766304347826093</v>
      </c>
      <c r="P107" s="4">
        <v>0</v>
      </c>
      <c r="Q107" s="8">
        <v>0</v>
      </c>
      <c r="R107" s="4">
        <v>15.489130434782609</v>
      </c>
      <c r="S107" s="4">
        <v>0</v>
      </c>
      <c r="T107" s="10">
        <v>0</v>
      </c>
      <c r="U107" s="4">
        <v>5.4782608695652177</v>
      </c>
      <c r="V107" s="4">
        <v>0</v>
      </c>
      <c r="W107" s="10">
        <v>0</v>
      </c>
      <c r="X107" s="4">
        <v>54.217391304347828</v>
      </c>
      <c r="Y107" s="4">
        <v>0</v>
      </c>
      <c r="Z107" s="10">
        <v>0</v>
      </c>
      <c r="AA107" s="4">
        <v>1.0298913043478262</v>
      </c>
      <c r="AB107" s="4">
        <v>0</v>
      </c>
      <c r="AC107" s="10">
        <v>0</v>
      </c>
      <c r="AD107" s="4">
        <v>111.54076086956522</v>
      </c>
      <c r="AE107" s="4">
        <v>0</v>
      </c>
      <c r="AF107" s="10">
        <v>0</v>
      </c>
      <c r="AG107" s="4">
        <v>31.203804347826086</v>
      </c>
      <c r="AH107" s="4">
        <v>0</v>
      </c>
      <c r="AI107" s="10">
        <v>0</v>
      </c>
      <c r="AJ107" s="4">
        <v>0</v>
      </c>
      <c r="AK107" s="4">
        <v>0</v>
      </c>
      <c r="AL107" s="10" t="s">
        <v>415</v>
      </c>
      <c r="AM107" s="1">
        <v>425064</v>
      </c>
      <c r="AN107" s="1">
        <v>4</v>
      </c>
      <c r="AX107"/>
      <c r="AY107"/>
    </row>
    <row r="108" spans="1:51" x14ac:dyDescent="0.25">
      <c r="A108" t="s">
        <v>226</v>
      </c>
      <c r="B108" t="s">
        <v>153</v>
      </c>
      <c r="C108" t="s">
        <v>335</v>
      </c>
      <c r="D108" t="s">
        <v>274</v>
      </c>
      <c r="E108" s="4">
        <v>76.739130434782609</v>
      </c>
      <c r="F108" s="4">
        <v>295.97847826086957</v>
      </c>
      <c r="G108" s="4">
        <v>0.13043478260869565</v>
      </c>
      <c r="H108" s="10">
        <v>4.4069009130364209E-4</v>
      </c>
      <c r="I108" s="4">
        <v>266.61217391304348</v>
      </c>
      <c r="J108" s="4">
        <v>0.13043478260869565</v>
      </c>
      <c r="K108" s="10">
        <v>4.8923040795292947E-4</v>
      </c>
      <c r="L108" s="4">
        <v>41.471195652173932</v>
      </c>
      <c r="M108" s="4">
        <v>0.13043478260869565</v>
      </c>
      <c r="N108" s="10">
        <v>3.1451898253109134E-3</v>
      </c>
      <c r="O108" s="4">
        <v>30.433152173913061</v>
      </c>
      <c r="P108" s="4">
        <v>0.13043478260869565</v>
      </c>
      <c r="Q108" s="8">
        <v>4.2859438898512391E-3</v>
      </c>
      <c r="R108" s="4">
        <v>5.2989130434782608</v>
      </c>
      <c r="S108" s="4">
        <v>0</v>
      </c>
      <c r="T108" s="10">
        <v>0</v>
      </c>
      <c r="U108" s="4">
        <v>5.7391304347826084</v>
      </c>
      <c r="V108" s="4">
        <v>0</v>
      </c>
      <c r="W108" s="10">
        <v>0</v>
      </c>
      <c r="X108" s="4">
        <v>69.329782608695652</v>
      </c>
      <c r="Y108" s="4">
        <v>0</v>
      </c>
      <c r="Z108" s="10">
        <v>0</v>
      </c>
      <c r="AA108" s="4">
        <v>18.32826086956522</v>
      </c>
      <c r="AB108" s="4">
        <v>0</v>
      </c>
      <c r="AC108" s="10">
        <v>0</v>
      </c>
      <c r="AD108" s="4">
        <v>163.51652173913041</v>
      </c>
      <c r="AE108" s="4">
        <v>0</v>
      </c>
      <c r="AF108" s="10">
        <v>0</v>
      </c>
      <c r="AG108" s="4">
        <v>3.3327173913043486</v>
      </c>
      <c r="AH108" s="4">
        <v>0</v>
      </c>
      <c r="AI108" s="10">
        <v>0</v>
      </c>
      <c r="AJ108" s="4">
        <v>0</v>
      </c>
      <c r="AK108" s="4">
        <v>0</v>
      </c>
      <c r="AL108" s="10" t="s">
        <v>415</v>
      </c>
      <c r="AM108" s="1">
        <v>425379</v>
      </c>
      <c r="AN108" s="1">
        <v>4</v>
      </c>
      <c r="AX108"/>
      <c r="AY108"/>
    </row>
    <row r="109" spans="1:51" x14ac:dyDescent="0.25">
      <c r="A109" t="s">
        <v>226</v>
      </c>
      <c r="B109" t="s">
        <v>116</v>
      </c>
      <c r="C109" t="s">
        <v>286</v>
      </c>
      <c r="D109" t="s">
        <v>256</v>
      </c>
      <c r="E109" s="4">
        <v>99.597826086956516</v>
      </c>
      <c r="F109" s="4">
        <v>334.99771739130438</v>
      </c>
      <c r="G109" s="4">
        <v>0</v>
      </c>
      <c r="H109" s="10">
        <v>0</v>
      </c>
      <c r="I109" s="4">
        <v>293.7051086956522</v>
      </c>
      <c r="J109" s="4">
        <v>0</v>
      </c>
      <c r="K109" s="10">
        <v>0</v>
      </c>
      <c r="L109" s="4">
        <v>48.376413043478259</v>
      </c>
      <c r="M109" s="4">
        <v>0</v>
      </c>
      <c r="N109" s="10">
        <v>0</v>
      </c>
      <c r="O109" s="4">
        <v>17.093913043478256</v>
      </c>
      <c r="P109" s="4">
        <v>0</v>
      </c>
      <c r="Q109" s="8">
        <v>0</v>
      </c>
      <c r="R109" s="4">
        <v>29.108586956521748</v>
      </c>
      <c r="S109" s="4">
        <v>0</v>
      </c>
      <c r="T109" s="10">
        <v>0</v>
      </c>
      <c r="U109" s="4">
        <v>2.1739130434782608</v>
      </c>
      <c r="V109" s="4">
        <v>0</v>
      </c>
      <c r="W109" s="10">
        <v>0</v>
      </c>
      <c r="X109" s="4">
        <v>81.909891304347838</v>
      </c>
      <c r="Y109" s="4">
        <v>0</v>
      </c>
      <c r="Z109" s="10">
        <v>0</v>
      </c>
      <c r="AA109" s="4">
        <v>10.010108695652177</v>
      </c>
      <c r="AB109" s="4">
        <v>0</v>
      </c>
      <c r="AC109" s="10">
        <v>0</v>
      </c>
      <c r="AD109" s="4">
        <v>194.7013043478261</v>
      </c>
      <c r="AE109" s="4">
        <v>0</v>
      </c>
      <c r="AF109" s="10">
        <v>0</v>
      </c>
      <c r="AG109" s="4">
        <v>0</v>
      </c>
      <c r="AH109" s="4">
        <v>0</v>
      </c>
      <c r="AI109" s="10" t="s">
        <v>415</v>
      </c>
      <c r="AJ109" s="4">
        <v>0</v>
      </c>
      <c r="AK109" s="4">
        <v>0</v>
      </c>
      <c r="AL109" s="10" t="s">
        <v>415</v>
      </c>
      <c r="AM109" s="1">
        <v>425305</v>
      </c>
      <c r="AN109" s="1">
        <v>4</v>
      </c>
      <c r="AX109"/>
      <c r="AY109"/>
    </row>
    <row r="110" spans="1:51" x14ac:dyDescent="0.25">
      <c r="A110" t="s">
        <v>226</v>
      </c>
      <c r="B110" t="s">
        <v>45</v>
      </c>
      <c r="C110" t="s">
        <v>325</v>
      </c>
      <c r="D110" t="s">
        <v>242</v>
      </c>
      <c r="E110" s="4">
        <v>85.130434782608702</v>
      </c>
      <c r="F110" s="4">
        <v>321.79195652173917</v>
      </c>
      <c r="G110" s="4">
        <v>68.244565217391312</v>
      </c>
      <c r="H110" s="10">
        <v>0.21207666579068438</v>
      </c>
      <c r="I110" s="4">
        <v>295.64249999999998</v>
      </c>
      <c r="J110" s="4">
        <v>68.244565217391312</v>
      </c>
      <c r="K110" s="10">
        <v>0.23083475893145036</v>
      </c>
      <c r="L110" s="4">
        <v>25.633152173913043</v>
      </c>
      <c r="M110" s="4">
        <v>0.52989130434782605</v>
      </c>
      <c r="N110" s="10">
        <v>2.0672108555072618E-2</v>
      </c>
      <c r="O110" s="4">
        <v>14.959239130434783</v>
      </c>
      <c r="P110" s="4">
        <v>0.52989130434782605</v>
      </c>
      <c r="Q110" s="8">
        <v>3.5422343324250677E-2</v>
      </c>
      <c r="R110" s="4">
        <v>5.1304347826086953</v>
      </c>
      <c r="S110" s="4">
        <v>0</v>
      </c>
      <c r="T110" s="10">
        <v>0</v>
      </c>
      <c r="U110" s="4">
        <v>5.5434782608695654</v>
      </c>
      <c r="V110" s="4">
        <v>0</v>
      </c>
      <c r="W110" s="10">
        <v>0</v>
      </c>
      <c r="X110" s="4">
        <v>104.69565217391305</v>
      </c>
      <c r="Y110" s="4">
        <v>40.771739130434781</v>
      </c>
      <c r="Z110" s="10">
        <v>0.38943106312292358</v>
      </c>
      <c r="AA110" s="4">
        <v>15.475543478260869</v>
      </c>
      <c r="AB110" s="4">
        <v>0</v>
      </c>
      <c r="AC110" s="10">
        <v>0</v>
      </c>
      <c r="AD110" s="4">
        <v>175.05282608695654</v>
      </c>
      <c r="AE110" s="4">
        <v>26.942934782608695</v>
      </c>
      <c r="AF110" s="10">
        <v>0.15391316658449683</v>
      </c>
      <c r="AG110" s="4">
        <v>0.93478260869565222</v>
      </c>
      <c r="AH110" s="4">
        <v>0</v>
      </c>
      <c r="AI110" s="10">
        <v>0</v>
      </c>
      <c r="AJ110" s="4">
        <v>0</v>
      </c>
      <c r="AK110" s="4">
        <v>0</v>
      </c>
      <c r="AL110" s="10" t="s">
        <v>415</v>
      </c>
      <c r="AM110" s="1">
        <v>425095</v>
      </c>
      <c r="AN110" s="1">
        <v>4</v>
      </c>
      <c r="AX110"/>
      <c r="AY110"/>
    </row>
    <row r="111" spans="1:51" x14ac:dyDescent="0.25">
      <c r="A111" t="s">
        <v>226</v>
      </c>
      <c r="B111" t="s">
        <v>123</v>
      </c>
      <c r="C111" t="s">
        <v>287</v>
      </c>
      <c r="D111" t="s">
        <v>256</v>
      </c>
      <c r="E111" s="4">
        <v>79.695652173913047</v>
      </c>
      <c r="F111" s="4">
        <v>180.01782608695652</v>
      </c>
      <c r="G111" s="4">
        <v>0</v>
      </c>
      <c r="H111" s="10">
        <v>0</v>
      </c>
      <c r="I111" s="4">
        <v>156.54576086956521</v>
      </c>
      <c r="J111" s="4">
        <v>0</v>
      </c>
      <c r="K111" s="10">
        <v>0</v>
      </c>
      <c r="L111" s="4">
        <v>35.201739130434781</v>
      </c>
      <c r="M111" s="4">
        <v>0</v>
      </c>
      <c r="N111" s="10">
        <v>0</v>
      </c>
      <c r="O111" s="4">
        <v>18.398260869565217</v>
      </c>
      <c r="P111" s="4">
        <v>0</v>
      </c>
      <c r="Q111" s="8">
        <v>0</v>
      </c>
      <c r="R111" s="4">
        <v>11.749130434782607</v>
      </c>
      <c r="S111" s="4">
        <v>0</v>
      </c>
      <c r="T111" s="10">
        <v>0</v>
      </c>
      <c r="U111" s="4">
        <v>5.0543478260869561</v>
      </c>
      <c r="V111" s="4">
        <v>0</v>
      </c>
      <c r="W111" s="10">
        <v>0</v>
      </c>
      <c r="X111" s="4">
        <v>45.997717391304327</v>
      </c>
      <c r="Y111" s="4">
        <v>0</v>
      </c>
      <c r="Z111" s="10">
        <v>0</v>
      </c>
      <c r="AA111" s="4">
        <v>6.6685869565217386</v>
      </c>
      <c r="AB111" s="4">
        <v>0</v>
      </c>
      <c r="AC111" s="10">
        <v>0</v>
      </c>
      <c r="AD111" s="4">
        <v>86.008804347826114</v>
      </c>
      <c r="AE111" s="4">
        <v>0</v>
      </c>
      <c r="AF111" s="10">
        <v>0</v>
      </c>
      <c r="AG111" s="4">
        <v>6.1409782608695656</v>
      </c>
      <c r="AH111" s="4">
        <v>0</v>
      </c>
      <c r="AI111" s="10">
        <v>0</v>
      </c>
      <c r="AJ111" s="4">
        <v>0</v>
      </c>
      <c r="AK111" s="4">
        <v>0</v>
      </c>
      <c r="AL111" s="10" t="s">
        <v>415</v>
      </c>
      <c r="AM111" s="1">
        <v>425314</v>
      </c>
      <c r="AN111" s="1">
        <v>4</v>
      </c>
      <c r="AX111"/>
      <c r="AY111"/>
    </row>
    <row r="112" spans="1:51" x14ac:dyDescent="0.25">
      <c r="A112" t="s">
        <v>226</v>
      </c>
      <c r="B112" t="s">
        <v>48</v>
      </c>
      <c r="C112" t="s">
        <v>286</v>
      </c>
      <c r="D112" t="s">
        <v>256</v>
      </c>
      <c r="E112" s="4">
        <v>112.68478260869566</v>
      </c>
      <c r="F112" s="4">
        <v>340.17250000000001</v>
      </c>
      <c r="G112" s="4">
        <v>0</v>
      </c>
      <c r="H112" s="10">
        <v>0</v>
      </c>
      <c r="I112" s="4">
        <v>317.19945652173908</v>
      </c>
      <c r="J112" s="4">
        <v>0</v>
      </c>
      <c r="K112" s="10">
        <v>0</v>
      </c>
      <c r="L112" s="4">
        <v>58.851956521739126</v>
      </c>
      <c r="M112" s="4">
        <v>0</v>
      </c>
      <c r="N112" s="10">
        <v>0</v>
      </c>
      <c r="O112" s="4">
        <v>41.082934782608689</v>
      </c>
      <c r="P112" s="4">
        <v>0</v>
      </c>
      <c r="Q112" s="8">
        <v>0</v>
      </c>
      <c r="R112" s="4">
        <v>15.769021739130435</v>
      </c>
      <c r="S112" s="4">
        <v>0</v>
      </c>
      <c r="T112" s="10">
        <v>0</v>
      </c>
      <c r="U112" s="4">
        <v>2</v>
      </c>
      <c r="V112" s="4">
        <v>0</v>
      </c>
      <c r="W112" s="10">
        <v>0</v>
      </c>
      <c r="X112" s="4">
        <v>64.098478260869555</v>
      </c>
      <c r="Y112" s="4">
        <v>0</v>
      </c>
      <c r="Z112" s="10">
        <v>0</v>
      </c>
      <c r="AA112" s="4">
        <v>5.2040217391304333</v>
      </c>
      <c r="AB112" s="4">
        <v>0</v>
      </c>
      <c r="AC112" s="10">
        <v>0</v>
      </c>
      <c r="AD112" s="4">
        <v>212.01804347826086</v>
      </c>
      <c r="AE112" s="4">
        <v>0</v>
      </c>
      <c r="AF112" s="10">
        <v>0</v>
      </c>
      <c r="AG112" s="4">
        <v>0</v>
      </c>
      <c r="AH112" s="4">
        <v>0</v>
      </c>
      <c r="AI112" s="10" t="s">
        <v>415</v>
      </c>
      <c r="AJ112" s="4">
        <v>0</v>
      </c>
      <c r="AK112" s="4">
        <v>0</v>
      </c>
      <c r="AL112" s="10" t="s">
        <v>415</v>
      </c>
      <c r="AM112" s="1">
        <v>425102</v>
      </c>
      <c r="AN112" s="1">
        <v>4</v>
      </c>
      <c r="AX112"/>
      <c r="AY112"/>
    </row>
    <row r="113" spans="1:51" x14ac:dyDescent="0.25">
      <c r="A113" t="s">
        <v>226</v>
      </c>
      <c r="B113" t="s">
        <v>111</v>
      </c>
      <c r="C113" t="s">
        <v>321</v>
      </c>
      <c r="D113" t="s">
        <v>239</v>
      </c>
      <c r="E113" s="4">
        <v>60.826086956521742</v>
      </c>
      <c r="F113" s="4">
        <v>186.28695652173911</v>
      </c>
      <c r="G113" s="4">
        <v>0</v>
      </c>
      <c r="H113" s="10">
        <v>0</v>
      </c>
      <c r="I113" s="4">
        <v>167.00521739130437</v>
      </c>
      <c r="J113" s="4">
        <v>0</v>
      </c>
      <c r="K113" s="10">
        <v>0</v>
      </c>
      <c r="L113" s="4">
        <v>39.513804347826067</v>
      </c>
      <c r="M113" s="4">
        <v>0</v>
      </c>
      <c r="N113" s="10">
        <v>0</v>
      </c>
      <c r="O113" s="4">
        <v>20.874782608695639</v>
      </c>
      <c r="P113" s="4">
        <v>0</v>
      </c>
      <c r="Q113" s="8">
        <v>0</v>
      </c>
      <c r="R113" s="4">
        <v>12.89989130434782</v>
      </c>
      <c r="S113" s="4">
        <v>0</v>
      </c>
      <c r="T113" s="10">
        <v>0</v>
      </c>
      <c r="U113" s="4">
        <v>5.7391304347826084</v>
      </c>
      <c r="V113" s="4">
        <v>0</v>
      </c>
      <c r="W113" s="10">
        <v>0</v>
      </c>
      <c r="X113" s="4">
        <v>38.295652173913062</v>
      </c>
      <c r="Y113" s="4">
        <v>0</v>
      </c>
      <c r="Z113" s="10">
        <v>0</v>
      </c>
      <c r="AA113" s="4">
        <v>0.64271739130434791</v>
      </c>
      <c r="AB113" s="4">
        <v>0</v>
      </c>
      <c r="AC113" s="10">
        <v>0</v>
      </c>
      <c r="AD113" s="4">
        <v>102.90228260869566</v>
      </c>
      <c r="AE113" s="4">
        <v>0</v>
      </c>
      <c r="AF113" s="10">
        <v>0</v>
      </c>
      <c r="AG113" s="4">
        <v>4.9324999999999992</v>
      </c>
      <c r="AH113" s="4">
        <v>0</v>
      </c>
      <c r="AI113" s="10">
        <v>0</v>
      </c>
      <c r="AJ113" s="4">
        <v>0</v>
      </c>
      <c r="AK113" s="4">
        <v>0</v>
      </c>
      <c r="AL113" s="10" t="s">
        <v>415</v>
      </c>
      <c r="AM113" s="1">
        <v>425298</v>
      </c>
      <c r="AN113" s="1">
        <v>4</v>
      </c>
      <c r="AX113"/>
      <c r="AY113"/>
    </row>
    <row r="114" spans="1:51" x14ac:dyDescent="0.25">
      <c r="A114" t="s">
        <v>226</v>
      </c>
      <c r="B114" t="s">
        <v>165</v>
      </c>
      <c r="C114" t="s">
        <v>292</v>
      </c>
      <c r="D114" t="s">
        <v>246</v>
      </c>
      <c r="E114" s="4">
        <v>5.0978260869565215</v>
      </c>
      <c r="F114" s="4">
        <v>49.497391304347829</v>
      </c>
      <c r="G114" s="4">
        <v>0</v>
      </c>
      <c r="H114" s="10">
        <v>0</v>
      </c>
      <c r="I114" s="4">
        <v>36.845217391304345</v>
      </c>
      <c r="J114" s="4">
        <v>0</v>
      </c>
      <c r="K114" s="10">
        <v>0</v>
      </c>
      <c r="L114" s="4">
        <v>24.447282608695655</v>
      </c>
      <c r="M114" s="4">
        <v>0</v>
      </c>
      <c r="N114" s="10">
        <v>0</v>
      </c>
      <c r="O114" s="4">
        <v>11.795108695652177</v>
      </c>
      <c r="P114" s="4">
        <v>0</v>
      </c>
      <c r="Q114" s="8">
        <v>0</v>
      </c>
      <c r="R114" s="4">
        <v>7.1739130434782608</v>
      </c>
      <c r="S114" s="4">
        <v>0</v>
      </c>
      <c r="T114" s="10">
        <v>0</v>
      </c>
      <c r="U114" s="4">
        <v>5.4782608695652177</v>
      </c>
      <c r="V114" s="4">
        <v>0</v>
      </c>
      <c r="W114" s="10">
        <v>0</v>
      </c>
      <c r="X114" s="4">
        <v>7.7934782608695654</v>
      </c>
      <c r="Y114" s="4">
        <v>0</v>
      </c>
      <c r="Z114" s="10">
        <v>0</v>
      </c>
      <c r="AA114" s="4">
        <v>0</v>
      </c>
      <c r="AB114" s="4">
        <v>0</v>
      </c>
      <c r="AC114" s="10" t="s">
        <v>415</v>
      </c>
      <c r="AD114" s="4">
        <v>17.256630434782604</v>
      </c>
      <c r="AE114" s="4">
        <v>0</v>
      </c>
      <c r="AF114" s="10">
        <v>0</v>
      </c>
      <c r="AG114" s="4">
        <v>0</v>
      </c>
      <c r="AH114" s="4">
        <v>0</v>
      </c>
      <c r="AI114" s="10" t="s">
        <v>415</v>
      </c>
      <c r="AJ114" s="4">
        <v>0</v>
      </c>
      <c r="AK114" s="4">
        <v>0</v>
      </c>
      <c r="AL114" s="10" t="s">
        <v>415</v>
      </c>
      <c r="AM114" s="1">
        <v>425393</v>
      </c>
      <c r="AN114" s="1">
        <v>4</v>
      </c>
      <c r="AX114"/>
      <c r="AY114"/>
    </row>
    <row r="115" spans="1:51" x14ac:dyDescent="0.25">
      <c r="A115" t="s">
        <v>226</v>
      </c>
      <c r="B115" t="s">
        <v>174</v>
      </c>
      <c r="C115" t="s">
        <v>283</v>
      </c>
      <c r="D115" t="s">
        <v>258</v>
      </c>
      <c r="E115" s="4">
        <v>37.25</v>
      </c>
      <c r="F115" s="4">
        <v>132.08793478260867</v>
      </c>
      <c r="G115" s="4">
        <v>0</v>
      </c>
      <c r="H115" s="10">
        <v>0</v>
      </c>
      <c r="I115" s="4">
        <v>114.13141304347826</v>
      </c>
      <c r="J115" s="4">
        <v>0</v>
      </c>
      <c r="K115" s="10">
        <v>0</v>
      </c>
      <c r="L115" s="4">
        <v>18.798913043478262</v>
      </c>
      <c r="M115" s="4">
        <v>0</v>
      </c>
      <c r="N115" s="10">
        <v>0</v>
      </c>
      <c r="O115" s="4">
        <v>0.84239130434782605</v>
      </c>
      <c r="P115" s="4">
        <v>0</v>
      </c>
      <c r="Q115" s="8">
        <v>0</v>
      </c>
      <c r="R115" s="4">
        <v>14.478260869565217</v>
      </c>
      <c r="S115" s="4">
        <v>0</v>
      </c>
      <c r="T115" s="10">
        <v>0</v>
      </c>
      <c r="U115" s="4">
        <v>3.4782608695652173</v>
      </c>
      <c r="V115" s="4">
        <v>0</v>
      </c>
      <c r="W115" s="10">
        <v>0</v>
      </c>
      <c r="X115" s="4">
        <v>39.228478260869558</v>
      </c>
      <c r="Y115" s="4">
        <v>0</v>
      </c>
      <c r="Z115" s="10">
        <v>0</v>
      </c>
      <c r="AA115" s="4">
        <v>0</v>
      </c>
      <c r="AB115" s="4">
        <v>0</v>
      </c>
      <c r="AC115" s="10" t="s">
        <v>415</v>
      </c>
      <c r="AD115" s="4">
        <v>73.897499999999994</v>
      </c>
      <c r="AE115" s="4">
        <v>0</v>
      </c>
      <c r="AF115" s="10">
        <v>0</v>
      </c>
      <c r="AG115" s="4">
        <v>0.16304347826086957</v>
      </c>
      <c r="AH115" s="4">
        <v>0</v>
      </c>
      <c r="AI115" s="10">
        <v>0</v>
      </c>
      <c r="AJ115" s="4">
        <v>0</v>
      </c>
      <c r="AK115" s="4">
        <v>0</v>
      </c>
      <c r="AL115" s="10" t="s">
        <v>415</v>
      </c>
      <c r="AM115" s="1">
        <v>425406</v>
      </c>
      <c r="AN115" s="1">
        <v>4</v>
      </c>
      <c r="AX115"/>
      <c r="AY115"/>
    </row>
    <row r="116" spans="1:51" x14ac:dyDescent="0.25">
      <c r="A116" t="s">
        <v>226</v>
      </c>
      <c r="B116" t="s">
        <v>161</v>
      </c>
      <c r="C116" t="s">
        <v>301</v>
      </c>
      <c r="D116" t="s">
        <v>252</v>
      </c>
      <c r="E116" s="4">
        <v>28.869565217391305</v>
      </c>
      <c r="F116" s="4">
        <v>169.1330434782609</v>
      </c>
      <c r="G116" s="4">
        <v>0</v>
      </c>
      <c r="H116" s="10">
        <v>0</v>
      </c>
      <c r="I116" s="4">
        <v>147.03793478260872</v>
      </c>
      <c r="J116" s="4">
        <v>0</v>
      </c>
      <c r="K116" s="10">
        <v>0</v>
      </c>
      <c r="L116" s="4">
        <v>51.927608695652189</v>
      </c>
      <c r="M116" s="4">
        <v>0</v>
      </c>
      <c r="N116" s="10">
        <v>0</v>
      </c>
      <c r="O116" s="4">
        <v>34.854239130434799</v>
      </c>
      <c r="P116" s="4">
        <v>0</v>
      </c>
      <c r="Q116" s="8">
        <v>0</v>
      </c>
      <c r="R116" s="4">
        <v>11.334239130434783</v>
      </c>
      <c r="S116" s="4">
        <v>0</v>
      </c>
      <c r="T116" s="10">
        <v>0</v>
      </c>
      <c r="U116" s="4">
        <v>5.7391304347826084</v>
      </c>
      <c r="V116" s="4">
        <v>0</v>
      </c>
      <c r="W116" s="10">
        <v>0</v>
      </c>
      <c r="X116" s="4">
        <v>39.37163043478261</v>
      </c>
      <c r="Y116" s="4">
        <v>0</v>
      </c>
      <c r="Z116" s="10">
        <v>0</v>
      </c>
      <c r="AA116" s="4">
        <v>5.0217391304347823</v>
      </c>
      <c r="AB116" s="4">
        <v>0</v>
      </c>
      <c r="AC116" s="10">
        <v>0</v>
      </c>
      <c r="AD116" s="4">
        <v>72.812065217391307</v>
      </c>
      <c r="AE116" s="4">
        <v>0</v>
      </c>
      <c r="AF116" s="10">
        <v>0</v>
      </c>
      <c r="AG116" s="4">
        <v>0</v>
      </c>
      <c r="AH116" s="4">
        <v>0</v>
      </c>
      <c r="AI116" s="10" t="s">
        <v>415</v>
      </c>
      <c r="AJ116" s="4">
        <v>0</v>
      </c>
      <c r="AK116" s="4">
        <v>0</v>
      </c>
      <c r="AL116" s="10" t="s">
        <v>415</v>
      </c>
      <c r="AM116" s="1">
        <v>425389</v>
      </c>
      <c r="AN116" s="1">
        <v>4</v>
      </c>
      <c r="AX116"/>
      <c r="AY116"/>
    </row>
    <row r="117" spans="1:51" x14ac:dyDescent="0.25">
      <c r="A117" t="s">
        <v>226</v>
      </c>
      <c r="B117" t="s">
        <v>173</v>
      </c>
      <c r="C117" t="s">
        <v>321</v>
      </c>
      <c r="D117" t="s">
        <v>239</v>
      </c>
      <c r="E117" s="4">
        <v>19.5</v>
      </c>
      <c r="F117" s="4">
        <v>109.48347826086956</v>
      </c>
      <c r="G117" s="4">
        <v>49.505434782608695</v>
      </c>
      <c r="H117" s="10">
        <v>0.45217265261385481</v>
      </c>
      <c r="I117" s="4">
        <v>97.434565217391295</v>
      </c>
      <c r="J117" s="4">
        <v>49.255434782608695</v>
      </c>
      <c r="K117" s="10">
        <v>0.50552321624992469</v>
      </c>
      <c r="L117" s="4">
        <v>21.029891304347824</v>
      </c>
      <c r="M117" s="4">
        <v>0</v>
      </c>
      <c r="N117" s="10">
        <v>0</v>
      </c>
      <c r="O117" s="4">
        <v>9.2309782608695645</v>
      </c>
      <c r="P117" s="4">
        <v>0</v>
      </c>
      <c r="Q117" s="8">
        <v>0</v>
      </c>
      <c r="R117" s="4">
        <v>5.7173913043478262</v>
      </c>
      <c r="S117" s="4">
        <v>0</v>
      </c>
      <c r="T117" s="10">
        <v>0</v>
      </c>
      <c r="U117" s="4">
        <v>6.0815217391304346</v>
      </c>
      <c r="V117" s="4">
        <v>0</v>
      </c>
      <c r="W117" s="10">
        <v>0</v>
      </c>
      <c r="X117" s="4">
        <v>32.072826086956518</v>
      </c>
      <c r="Y117" s="4">
        <v>11.592391304347826</v>
      </c>
      <c r="Z117" s="10">
        <v>0.36143965838614572</v>
      </c>
      <c r="AA117" s="4">
        <v>0.25</v>
      </c>
      <c r="AB117" s="4">
        <v>0.25</v>
      </c>
      <c r="AC117" s="10">
        <v>1</v>
      </c>
      <c r="AD117" s="4">
        <v>56.087282608695652</v>
      </c>
      <c r="AE117" s="4">
        <v>37.619565217391305</v>
      </c>
      <c r="AF117" s="10">
        <v>0.67073253450076842</v>
      </c>
      <c r="AG117" s="4">
        <v>4.3478260869565216E-2</v>
      </c>
      <c r="AH117" s="4">
        <v>4.3478260869565216E-2</v>
      </c>
      <c r="AI117" s="10">
        <v>1</v>
      </c>
      <c r="AJ117" s="4">
        <v>0</v>
      </c>
      <c r="AK117" s="4">
        <v>0</v>
      </c>
      <c r="AL117" s="10" t="s">
        <v>415</v>
      </c>
      <c r="AM117" s="1">
        <v>425403</v>
      </c>
      <c r="AN117" s="1">
        <v>4</v>
      </c>
      <c r="AX117"/>
      <c r="AY117"/>
    </row>
    <row r="118" spans="1:51" x14ac:dyDescent="0.25">
      <c r="A118" t="s">
        <v>226</v>
      </c>
      <c r="B118" t="s">
        <v>168</v>
      </c>
      <c r="C118" t="s">
        <v>309</v>
      </c>
      <c r="D118" t="s">
        <v>274</v>
      </c>
      <c r="E118" s="4">
        <v>19.304347826086957</v>
      </c>
      <c r="F118" s="4">
        <v>102.17445652173913</v>
      </c>
      <c r="G118" s="4">
        <v>10.478260869565217</v>
      </c>
      <c r="H118" s="10">
        <v>0.10255264599656384</v>
      </c>
      <c r="I118" s="4">
        <v>79.619021739130432</v>
      </c>
      <c r="J118" s="4">
        <v>10.478260869565217</v>
      </c>
      <c r="K118" s="10">
        <v>0.13160499389074329</v>
      </c>
      <c r="L118" s="4">
        <v>28.802717391304348</v>
      </c>
      <c r="M118" s="4">
        <v>1.6358695652173914</v>
      </c>
      <c r="N118" s="10">
        <v>5.6795667679302601E-2</v>
      </c>
      <c r="O118" s="4">
        <v>6.2472826086956523</v>
      </c>
      <c r="P118" s="4">
        <v>1.6358695652173914</v>
      </c>
      <c r="Q118" s="8">
        <v>0.26185297955632886</v>
      </c>
      <c r="R118" s="4">
        <v>16.990217391304348</v>
      </c>
      <c r="S118" s="4">
        <v>0</v>
      </c>
      <c r="T118" s="10">
        <v>0</v>
      </c>
      <c r="U118" s="4">
        <v>5.5652173913043477</v>
      </c>
      <c r="V118" s="4">
        <v>0</v>
      </c>
      <c r="W118" s="10">
        <v>0</v>
      </c>
      <c r="X118" s="4">
        <v>16.657934782608695</v>
      </c>
      <c r="Y118" s="4">
        <v>0.5</v>
      </c>
      <c r="Z118" s="10">
        <v>3.001572563016711E-2</v>
      </c>
      <c r="AA118" s="4">
        <v>0</v>
      </c>
      <c r="AB118" s="4">
        <v>0</v>
      </c>
      <c r="AC118" s="10" t="s">
        <v>415</v>
      </c>
      <c r="AD118" s="4">
        <v>56.615978260869568</v>
      </c>
      <c r="AE118" s="4">
        <v>8.2445652173913047</v>
      </c>
      <c r="AF118" s="10">
        <v>0.14562258695597916</v>
      </c>
      <c r="AG118" s="4">
        <v>0</v>
      </c>
      <c r="AH118" s="4">
        <v>0</v>
      </c>
      <c r="AI118" s="10" t="s">
        <v>415</v>
      </c>
      <c r="AJ118" s="4">
        <v>9.7826086956521743E-2</v>
      </c>
      <c r="AK118" s="4">
        <v>9.7826086956521743E-2</v>
      </c>
      <c r="AL118" s="10">
        <v>1</v>
      </c>
      <c r="AM118" s="1">
        <v>425396</v>
      </c>
      <c r="AN118" s="1">
        <v>4</v>
      </c>
      <c r="AX118"/>
      <c r="AY118"/>
    </row>
    <row r="119" spans="1:51" x14ac:dyDescent="0.25">
      <c r="A119" t="s">
        <v>226</v>
      </c>
      <c r="B119" t="s">
        <v>108</v>
      </c>
      <c r="C119" t="s">
        <v>298</v>
      </c>
      <c r="D119" t="s">
        <v>262</v>
      </c>
      <c r="E119" s="4">
        <v>140.36619718309859</v>
      </c>
      <c r="F119" s="4">
        <v>483.59535211267621</v>
      </c>
      <c r="G119" s="4">
        <v>23.183239436619719</v>
      </c>
      <c r="H119" s="10">
        <v>4.7939334684130912E-2</v>
      </c>
      <c r="I119" s="4">
        <v>447.48450704225365</v>
      </c>
      <c r="J119" s="4">
        <v>22.957887323943662</v>
      </c>
      <c r="K119" s="10">
        <v>5.1304317719710169E-2</v>
      </c>
      <c r="L119" s="4">
        <v>25.636901408450704</v>
      </c>
      <c r="M119" s="4">
        <v>1.6136619718309861</v>
      </c>
      <c r="N119" s="10">
        <v>6.2942940963180288E-2</v>
      </c>
      <c r="O119" s="4">
        <v>15.38338028169014</v>
      </c>
      <c r="P119" s="4">
        <v>1.3883098591549299</v>
      </c>
      <c r="Q119" s="8">
        <v>9.0247386057753953E-2</v>
      </c>
      <c r="R119" s="4">
        <v>5.070422535211268</v>
      </c>
      <c r="S119" s="4">
        <v>0.22535211267605634</v>
      </c>
      <c r="T119" s="10">
        <v>4.4444444444444439E-2</v>
      </c>
      <c r="U119" s="4">
        <v>5.183098591549296</v>
      </c>
      <c r="V119" s="4">
        <v>0</v>
      </c>
      <c r="W119" s="10">
        <v>0</v>
      </c>
      <c r="X119" s="4">
        <v>152.4816901408451</v>
      </c>
      <c r="Y119" s="4">
        <v>21.457323943661972</v>
      </c>
      <c r="Z119" s="10">
        <v>0.14072065914171175</v>
      </c>
      <c r="AA119" s="4">
        <v>25.857323943661974</v>
      </c>
      <c r="AB119" s="4">
        <v>0</v>
      </c>
      <c r="AC119" s="10">
        <v>0</v>
      </c>
      <c r="AD119" s="4">
        <v>239.83253521126767</v>
      </c>
      <c r="AE119" s="4">
        <v>0.11225352112676056</v>
      </c>
      <c r="AF119" s="10">
        <v>4.6804959563921054E-4</v>
      </c>
      <c r="AG119" s="4">
        <v>39.78690140845071</v>
      </c>
      <c r="AH119" s="4">
        <v>0</v>
      </c>
      <c r="AI119" s="10">
        <v>0</v>
      </c>
      <c r="AJ119" s="4">
        <v>0</v>
      </c>
      <c r="AK119" s="4">
        <v>0</v>
      </c>
      <c r="AL119" s="10" t="s">
        <v>415</v>
      </c>
      <c r="AM119" s="1">
        <v>425295</v>
      </c>
      <c r="AN119" s="1">
        <v>4</v>
      </c>
      <c r="AX119"/>
      <c r="AY119"/>
    </row>
    <row r="120" spans="1:51" x14ac:dyDescent="0.25">
      <c r="A120" t="s">
        <v>226</v>
      </c>
      <c r="B120" t="s">
        <v>32</v>
      </c>
      <c r="C120" t="s">
        <v>308</v>
      </c>
      <c r="D120" t="s">
        <v>245</v>
      </c>
      <c r="E120" s="4">
        <v>84.434782608695656</v>
      </c>
      <c r="F120" s="4">
        <v>343.57641304347823</v>
      </c>
      <c r="G120" s="4">
        <v>60.143478260869571</v>
      </c>
      <c r="H120" s="10">
        <v>0.17505124326814209</v>
      </c>
      <c r="I120" s="4">
        <v>318.36771739130432</v>
      </c>
      <c r="J120" s="4">
        <v>60.143478260869571</v>
      </c>
      <c r="K120" s="10">
        <v>0.18891198753970237</v>
      </c>
      <c r="L120" s="4">
        <v>66.163478260869582</v>
      </c>
      <c r="M120" s="4">
        <v>17.143695652173907</v>
      </c>
      <c r="N120" s="10">
        <v>0.2591111607612237</v>
      </c>
      <c r="O120" s="4">
        <v>40.954782608695652</v>
      </c>
      <c r="P120" s="4">
        <v>17.143695652173907</v>
      </c>
      <c r="Q120" s="8">
        <v>0.41860057751921509</v>
      </c>
      <c r="R120" s="4">
        <v>20.165217391304367</v>
      </c>
      <c r="S120" s="4">
        <v>0</v>
      </c>
      <c r="T120" s="10">
        <v>0</v>
      </c>
      <c r="U120" s="4">
        <v>5.0434782608695654</v>
      </c>
      <c r="V120" s="4">
        <v>0</v>
      </c>
      <c r="W120" s="10">
        <v>0</v>
      </c>
      <c r="X120" s="4">
        <v>100.59413043478258</v>
      </c>
      <c r="Y120" s="4">
        <v>14.92945652173913</v>
      </c>
      <c r="Z120" s="10">
        <v>0.14841279960582024</v>
      </c>
      <c r="AA120" s="4">
        <v>0</v>
      </c>
      <c r="AB120" s="4">
        <v>0</v>
      </c>
      <c r="AC120" s="10" t="s">
        <v>415</v>
      </c>
      <c r="AD120" s="4">
        <v>176.81880434782607</v>
      </c>
      <c r="AE120" s="4">
        <v>28.070326086956534</v>
      </c>
      <c r="AF120" s="10">
        <v>0.15875192794392204</v>
      </c>
      <c r="AG120" s="4">
        <v>0</v>
      </c>
      <c r="AH120" s="4">
        <v>0</v>
      </c>
      <c r="AI120" s="10" t="s">
        <v>415</v>
      </c>
      <c r="AJ120" s="4">
        <v>0</v>
      </c>
      <c r="AK120" s="4">
        <v>0</v>
      </c>
      <c r="AL120" s="10" t="s">
        <v>415</v>
      </c>
      <c r="AM120" s="1">
        <v>425075</v>
      </c>
      <c r="AN120" s="1">
        <v>4</v>
      </c>
      <c r="AX120"/>
      <c r="AY120"/>
    </row>
    <row r="121" spans="1:51" x14ac:dyDescent="0.25">
      <c r="A121" t="s">
        <v>226</v>
      </c>
      <c r="B121" t="s">
        <v>77</v>
      </c>
      <c r="C121" t="s">
        <v>320</v>
      </c>
      <c r="D121" t="s">
        <v>259</v>
      </c>
      <c r="E121" s="4">
        <v>137.31521739130434</v>
      </c>
      <c r="F121" s="4">
        <v>453.34804347826082</v>
      </c>
      <c r="G121" s="4">
        <v>0</v>
      </c>
      <c r="H121" s="10">
        <v>0</v>
      </c>
      <c r="I121" s="4">
        <v>420.03749999999991</v>
      </c>
      <c r="J121" s="4">
        <v>0</v>
      </c>
      <c r="K121" s="10">
        <v>0</v>
      </c>
      <c r="L121" s="4">
        <v>74.51858695652173</v>
      </c>
      <c r="M121" s="4">
        <v>0</v>
      </c>
      <c r="N121" s="10">
        <v>0</v>
      </c>
      <c r="O121" s="4">
        <v>52.289565217391299</v>
      </c>
      <c r="P121" s="4">
        <v>0</v>
      </c>
      <c r="Q121" s="8">
        <v>0</v>
      </c>
      <c r="R121" s="4">
        <v>18.163804347826083</v>
      </c>
      <c r="S121" s="4">
        <v>0</v>
      </c>
      <c r="T121" s="10">
        <v>0</v>
      </c>
      <c r="U121" s="4">
        <v>4.0652173913043477</v>
      </c>
      <c r="V121" s="4">
        <v>0</v>
      </c>
      <c r="W121" s="10">
        <v>0</v>
      </c>
      <c r="X121" s="4">
        <v>118.95510869565216</v>
      </c>
      <c r="Y121" s="4">
        <v>0</v>
      </c>
      <c r="Z121" s="10">
        <v>0</v>
      </c>
      <c r="AA121" s="4">
        <v>11.081521739130435</v>
      </c>
      <c r="AB121" s="4">
        <v>0</v>
      </c>
      <c r="AC121" s="10">
        <v>0</v>
      </c>
      <c r="AD121" s="4">
        <v>248.79282608695647</v>
      </c>
      <c r="AE121" s="4">
        <v>0</v>
      </c>
      <c r="AF121" s="10">
        <v>0</v>
      </c>
      <c r="AG121" s="4">
        <v>0</v>
      </c>
      <c r="AH121" s="4">
        <v>0</v>
      </c>
      <c r="AI121" s="10" t="s">
        <v>415</v>
      </c>
      <c r="AJ121" s="4">
        <v>0</v>
      </c>
      <c r="AK121" s="4">
        <v>0</v>
      </c>
      <c r="AL121" s="10" t="s">
        <v>415</v>
      </c>
      <c r="AM121" s="1">
        <v>425145</v>
      </c>
      <c r="AN121" s="1">
        <v>4</v>
      </c>
      <c r="AX121"/>
      <c r="AY121"/>
    </row>
    <row r="122" spans="1:51" x14ac:dyDescent="0.25">
      <c r="A122" t="s">
        <v>226</v>
      </c>
      <c r="B122" t="s">
        <v>50</v>
      </c>
      <c r="C122" t="s">
        <v>334</v>
      </c>
      <c r="D122" t="s">
        <v>273</v>
      </c>
      <c r="E122" s="4">
        <v>77.086956521739125</v>
      </c>
      <c r="F122" s="4">
        <v>241.45456521739129</v>
      </c>
      <c r="G122" s="4">
        <v>0</v>
      </c>
      <c r="H122" s="10">
        <v>0</v>
      </c>
      <c r="I122" s="4">
        <v>217.0007608695652</v>
      </c>
      <c r="J122" s="4">
        <v>0</v>
      </c>
      <c r="K122" s="10">
        <v>0</v>
      </c>
      <c r="L122" s="4">
        <v>32.190217391304344</v>
      </c>
      <c r="M122" s="4">
        <v>0</v>
      </c>
      <c r="N122" s="10">
        <v>0</v>
      </c>
      <c r="O122" s="4">
        <v>7.7364130434782608</v>
      </c>
      <c r="P122" s="4">
        <v>0</v>
      </c>
      <c r="Q122" s="8">
        <v>0</v>
      </c>
      <c r="R122" s="4">
        <v>20.019021739130434</v>
      </c>
      <c r="S122" s="4">
        <v>0</v>
      </c>
      <c r="T122" s="10">
        <v>0</v>
      </c>
      <c r="U122" s="4">
        <v>4.4347826086956523</v>
      </c>
      <c r="V122" s="4">
        <v>0</v>
      </c>
      <c r="W122" s="10">
        <v>0</v>
      </c>
      <c r="X122" s="4">
        <v>66.035217391304343</v>
      </c>
      <c r="Y122" s="4">
        <v>0</v>
      </c>
      <c r="Z122" s="10">
        <v>0</v>
      </c>
      <c r="AA122" s="4">
        <v>0</v>
      </c>
      <c r="AB122" s="4">
        <v>0</v>
      </c>
      <c r="AC122" s="10" t="s">
        <v>415</v>
      </c>
      <c r="AD122" s="4">
        <v>135.73184782608695</v>
      </c>
      <c r="AE122" s="4">
        <v>0</v>
      </c>
      <c r="AF122" s="10">
        <v>0</v>
      </c>
      <c r="AG122" s="4">
        <v>7.4972826086956523</v>
      </c>
      <c r="AH122" s="4">
        <v>0</v>
      </c>
      <c r="AI122" s="10">
        <v>0</v>
      </c>
      <c r="AJ122" s="4">
        <v>0</v>
      </c>
      <c r="AK122" s="4">
        <v>0</v>
      </c>
      <c r="AL122" s="10" t="s">
        <v>415</v>
      </c>
      <c r="AM122" s="1">
        <v>425104</v>
      </c>
      <c r="AN122" s="1">
        <v>4</v>
      </c>
      <c r="AX122"/>
      <c r="AY122"/>
    </row>
    <row r="123" spans="1:51" x14ac:dyDescent="0.25">
      <c r="A123" t="s">
        <v>226</v>
      </c>
      <c r="B123" t="s">
        <v>171</v>
      </c>
      <c r="C123" t="s">
        <v>304</v>
      </c>
      <c r="D123" t="s">
        <v>248</v>
      </c>
      <c r="E123" s="4">
        <v>99.836956521739125</v>
      </c>
      <c r="F123" s="4">
        <v>342.5</v>
      </c>
      <c r="G123" s="4">
        <v>0</v>
      </c>
      <c r="H123" s="10">
        <v>0</v>
      </c>
      <c r="I123" s="4">
        <v>303.28260869565219</v>
      </c>
      <c r="J123" s="4">
        <v>0</v>
      </c>
      <c r="K123" s="10">
        <v>0</v>
      </c>
      <c r="L123" s="4">
        <v>70.902173913043484</v>
      </c>
      <c r="M123" s="4">
        <v>0</v>
      </c>
      <c r="N123" s="10">
        <v>0</v>
      </c>
      <c r="O123" s="4">
        <v>36.078804347826086</v>
      </c>
      <c r="P123" s="4">
        <v>0</v>
      </c>
      <c r="Q123" s="8">
        <v>0</v>
      </c>
      <c r="R123" s="4">
        <v>29.084239130434781</v>
      </c>
      <c r="S123" s="4">
        <v>0</v>
      </c>
      <c r="T123" s="10">
        <v>0</v>
      </c>
      <c r="U123" s="4">
        <v>5.7391304347826084</v>
      </c>
      <c r="V123" s="4">
        <v>0</v>
      </c>
      <c r="W123" s="10">
        <v>0</v>
      </c>
      <c r="X123" s="4">
        <v>100.77173913043478</v>
      </c>
      <c r="Y123" s="4">
        <v>0</v>
      </c>
      <c r="Z123" s="10">
        <v>0</v>
      </c>
      <c r="AA123" s="4">
        <v>4.3940217391304346</v>
      </c>
      <c r="AB123" s="4">
        <v>0</v>
      </c>
      <c r="AC123" s="10">
        <v>0</v>
      </c>
      <c r="AD123" s="4">
        <v>160.72554347826087</v>
      </c>
      <c r="AE123" s="4">
        <v>0</v>
      </c>
      <c r="AF123" s="10">
        <v>0</v>
      </c>
      <c r="AG123" s="4">
        <v>5.7065217391304346</v>
      </c>
      <c r="AH123" s="4">
        <v>0</v>
      </c>
      <c r="AI123" s="10">
        <v>0</v>
      </c>
      <c r="AJ123" s="4">
        <v>0</v>
      </c>
      <c r="AK123" s="4">
        <v>0</v>
      </c>
      <c r="AL123" s="10" t="s">
        <v>415</v>
      </c>
      <c r="AM123" s="1">
        <v>425400</v>
      </c>
      <c r="AN123" s="1">
        <v>4</v>
      </c>
      <c r="AX123"/>
      <c r="AY123"/>
    </row>
    <row r="124" spans="1:51" x14ac:dyDescent="0.25">
      <c r="A124" t="s">
        <v>226</v>
      </c>
      <c r="B124" t="s">
        <v>6</v>
      </c>
      <c r="C124" t="s">
        <v>304</v>
      </c>
      <c r="D124" t="s">
        <v>248</v>
      </c>
      <c r="E124" s="4">
        <v>95.880434782608702</v>
      </c>
      <c r="F124" s="4">
        <v>35.610108695652173</v>
      </c>
      <c r="G124" s="4">
        <v>0</v>
      </c>
      <c r="H124" s="10">
        <v>0</v>
      </c>
      <c r="I124" s="4">
        <v>35.610108695652173</v>
      </c>
      <c r="J124" s="4">
        <v>0</v>
      </c>
      <c r="K124" s="10">
        <v>0</v>
      </c>
      <c r="L124" s="4">
        <v>0.61869565217391309</v>
      </c>
      <c r="M124" s="4">
        <v>0</v>
      </c>
      <c r="N124" s="10">
        <v>0</v>
      </c>
      <c r="O124" s="4">
        <v>0.61869565217391309</v>
      </c>
      <c r="P124" s="4">
        <v>0</v>
      </c>
      <c r="Q124" s="8">
        <v>0</v>
      </c>
      <c r="R124" s="4">
        <v>0</v>
      </c>
      <c r="S124" s="4">
        <v>0</v>
      </c>
      <c r="T124" s="10" t="s">
        <v>415</v>
      </c>
      <c r="U124" s="4">
        <v>0</v>
      </c>
      <c r="V124" s="4">
        <v>0</v>
      </c>
      <c r="W124" s="10" t="s">
        <v>415</v>
      </c>
      <c r="X124" s="4">
        <v>15.844673913043476</v>
      </c>
      <c r="Y124" s="4">
        <v>0</v>
      </c>
      <c r="Z124" s="10">
        <v>0</v>
      </c>
      <c r="AA124" s="4">
        <v>0</v>
      </c>
      <c r="AB124" s="4">
        <v>0</v>
      </c>
      <c r="AC124" s="10" t="s">
        <v>415</v>
      </c>
      <c r="AD124" s="4">
        <v>19.146739130434781</v>
      </c>
      <c r="AE124" s="4">
        <v>0</v>
      </c>
      <c r="AF124" s="10">
        <v>0</v>
      </c>
      <c r="AG124" s="4">
        <v>0</v>
      </c>
      <c r="AH124" s="4">
        <v>0</v>
      </c>
      <c r="AI124" s="10" t="s">
        <v>415</v>
      </c>
      <c r="AJ124" s="4">
        <v>0</v>
      </c>
      <c r="AK124" s="4">
        <v>0</v>
      </c>
      <c r="AL124" s="10" t="s">
        <v>415</v>
      </c>
      <c r="AM124" s="1">
        <v>425013</v>
      </c>
      <c r="AN124" s="1">
        <v>4</v>
      </c>
      <c r="AX124"/>
      <c r="AY124"/>
    </row>
    <row r="125" spans="1:51" x14ac:dyDescent="0.25">
      <c r="A125" t="s">
        <v>226</v>
      </c>
      <c r="B125" t="s">
        <v>96</v>
      </c>
      <c r="C125" t="s">
        <v>290</v>
      </c>
      <c r="D125" t="s">
        <v>267</v>
      </c>
      <c r="E125" s="4">
        <v>75.989130434782609</v>
      </c>
      <c r="F125" s="4">
        <v>251.99108695652171</v>
      </c>
      <c r="G125" s="4">
        <v>0</v>
      </c>
      <c r="H125" s="10">
        <v>0</v>
      </c>
      <c r="I125" s="4">
        <v>232.5486956521739</v>
      </c>
      <c r="J125" s="4">
        <v>0</v>
      </c>
      <c r="K125" s="10">
        <v>0</v>
      </c>
      <c r="L125" s="4">
        <v>50.77391304347826</v>
      </c>
      <c r="M125" s="4">
        <v>0</v>
      </c>
      <c r="N125" s="10">
        <v>0</v>
      </c>
      <c r="O125" s="4">
        <v>31.331521739130434</v>
      </c>
      <c r="P125" s="4">
        <v>0</v>
      </c>
      <c r="Q125" s="8">
        <v>0</v>
      </c>
      <c r="R125" s="4">
        <v>14.143478260869566</v>
      </c>
      <c r="S125" s="4">
        <v>0</v>
      </c>
      <c r="T125" s="10">
        <v>0</v>
      </c>
      <c r="U125" s="4">
        <v>5.2989130434782608</v>
      </c>
      <c r="V125" s="4">
        <v>0</v>
      </c>
      <c r="W125" s="10">
        <v>0</v>
      </c>
      <c r="X125" s="4">
        <v>83.154130434782616</v>
      </c>
      <c r="Y125" s="4">
        <v>0</v>
      </c>
      <c r="Z125" s="10">
        <v>0</v>
      </c>
      <c r="AA125" s="4">
        <v>0</v>
      </c>
      <c r="AB125" s="4">
        <v>0</v>
      </c>
      <c r="AC125" s="10" t="s">
        <v>415</v>
      </c>
      <c r="AD125" s="4">
        <v>108.53858695652173</v>
      </c>
      <c r="AE125" s="4">
        <v>0</v>
      </c>
      <c r="AF125" s="10">
        <v>0</v>
      </c>
      <c r="AG125" s="4">
        <v>9.5244565217391308</v>
      </c>
      <c r="AH125" s="4">
        <v>0</v>
      </c>
      <c r="AI125" s="10">
        <v>0</v>
      </c>
      <c r="AJ125" s="4">
        <v>0</v>
      </c>
      <c r="AK125" s="4">
        <v>0</v>
      </c>
      <c r="AL125" s="10" t="s">
        <v>415</v>
      </c>
      <c r="AM125" s="1">
        <v>425173</v>
      </c>
      <c r="AN125" s="1">
        <v>4</v>
      </c>
      <c r="AX125"/>
      <c r="AY125"/>
    </row>
    <row r="126" spans="1:51" x14ac:dyDescent="0.25">
      <c r="A126" t="s">
        <v>226</v>
      </c>
      <c r="B126" t="s">
        <v>58</v>
      </c>
      <c r="C126" t="s">
        <v>314</v>
      </c>
      <c r="D126" t="s">
        <v>271</v>
      </c>
      <c r="E126" s="4">
        <v>57</v>
      </c>
      <c r="F126" s="4">
        <v>203.02934782608696</v>
      </c>
      <c r="G126" s="4">
        <v>0</v>
      </c>
      <c r="H126" s="10">
        <v>0</v>
      </c>
      <c r="I126" s="4">
        <v>185.2086956521739</v>
      </c>
      <c r="J126" s="4">
        <v>0</v>
      </c>
      <c r="K126" s="10">
        <v>0</v>
      </c>
      <c r="L126" s="4">
        <v>37.842391304347828</v>
      </c>
      <c r="M126" s="4">
        <v>0</v>
      </c>
      <c r="N126" s="10">
        <v>0</v>
      </c>
      <c r="O126" s="4">
        <v>20.021739130434781</v>
      </c>
      <c r="P126" s="4">
        <v>0</v>
      </c>
      <c r="Q126" s="8">
        <v>0</v>
      </c>
      <c r="R126" s="4">
        <v>11.994565217391305</v>
      </c>
      <c r="S126" s="4">
        <v>0</v>
      </c>
      <c r="T126" s="10">
        <v>0</v>
      </c>
      <c r="U126" s="4">
        <v>5.8260869565217392</v>
      </c>
      <c r="V126" s="4">
        <v>0</v>
      </c>
      <c r="W126" s="10">
        <v>0</v>
      </c>
      <c r="X126" s="4">
        <v>61.031195652173913</v>
      </c>
      <c r="Y126" s="4">
        <v>0</v>
      </c>
      <c r="Z126" s="10">
        <v>0</v>
      </c>
      <c r="AA126" s="4">
        <v>0</v>
      </c>
      <c r="AB126" s="4">
        <v>0</v>
      </c>
      <c r="AC126" s="10" t="s">
        <v>415</v>
      </c>
      <c r="AD126" s="4">
        <v>66.372608695652175</v>
      </c>
      <c r="AE126" s="4">
        <v>0</v>
      </c>
      <c r="AF126" s="10">
        <v>0</v>
      </c>
      <c r="AG126" s="4">
        <v>37.783152173913045</v>
      </c>
      <c r="AH126" s="4">
        <v>0</v>
      </c>
      <c r="AI126" s="10">
        <v>0</v>
      </c>
      <c r="AJ126" s="4">
        <v>0</v>
      </c>
      <c r="AK126" s="4">
        <v>0</v>
      </c>
      <c r="AL126" s="10" t="s">
        <v>415</v>
      </c>
      <c r="AM126" s="1">
        <v>425113</v>
      </c>
      <c r="AN126" s="1">
        <v>4</v>
      </c>
      <c r="AX126"/>
      <c r="AY126"/>
    </row>
    <row r="127" spans="1:51" x14ac:dyDescent="0.25">
      <c r="A127" t="s">
        <v>226</v>
      </c>
      <c r="B127" t="s">
        <v>124</v>
      </c>
      <c r="C127" t="s">
        <v>357</v>
      </c>
      <c r="D127" t="s">
        <v>282</v>
      </c>
      <c r="E127" s="4">
        <v>65.326086956521735</v>
      </c>
      <c r="F127" s="4">
        <v>186.85934782608695</v>
      </c>
      <c r="G127" s="4">
        <v>0</v>
      </c>
      <c r="H127" s="10">
        <v>0</v>
      </c>
      <c r="I127" s="4">
        <v>172.51923913043478</v>
      </c>
      <c r="J127" s="4">
        <v>0</v>
      </c>
      <c r="K127" s="10">
        <v>0</v>
      </c>
      <c r="L127" s="4">
        <v>18.345543478260868</v>
      </c>
      <c r="M127" s="4">
        <v>0</v>
      </c>
      <c r="N127" s="10">
        <v>0</v>
      </c>
      <c r="O127" s="4">
        <v>4.0054347826086953</v>
      </c>
      <c r="P127" s="4">
        <v>0</v>
      </c>
      <c r="Q127" s="8">
        <v>0</v>
      </c>
      <c r="R127" s="4">
        <v>9.5574999999999992</v>
      </c>
      <c r="S127" s="4">
        <v>0</v>
      </c>
      <c r="T127" s="10">
        <v>0</v>
      </c>
      <c r="U127" s="4">
        <v>4.7826086956521738</v>
      </c>
      <c r="V127" s="4">
        <v>0</v>
      </c>
      <c r="W127" s="10">
        <v>0</v>
      </c>
      <c r="X127" s="4">
        <v>53.524673913043486</v>
      </c>
      <c r="Y127" s="4">
        <v>0</v>
      </c>
      <c r="Z127" s="10">
        <v>0</v>
      </c>
      <c r="AA127" s="4">
        <v>0</v>
      </c>
      <c r="AB127" s="4">
        <v>0</v>
      </c>
      <c r="AC127" s="10" t="s">
        <v>415</v>
      </c>
      <c r="AD127" s="4">
        <v>114.9891304347826</v>
      </c>
      <c r="AE127" s="4">
        <v>0</v>
      </c>
      <c r="AF127" s="10">
        <v>0</v>
      </c>
      <c r="AG127" s="4">
        <v>0</v>
      </c>
      <c r="AH127" s="4">
        <v>0</v>
      </c>
      <c r="AI127" s="10" t="s">
        <v>415</v>
      </c>
      <c r="AJ127" s="4">
        <v>0</v>
      </c>
      <c r="AK127" s="4">
        <v>0</v>
      </c>
      <c r="AL127" s="10" t="s">
        <v>415</v>
      </c>
      <c r="AM127" s="1">
        <v>425315</v>
      </c>
      <c r="AN127" s="1">
        <v>4</v>
      </c>
      <c r="AX127"/>
      <c r="AY127"/>
    </row>
    <row r="128" spans="1:51" x14ac:dyDescent="0.25">
      <c r="A128" t="s">
        <v>226</v>
      </c>
      <c r="B128" t="s">
        <v>74</v>
      </c>
      <c r="C128" t="s">
        <v>343</v>
      </c>
      <c r="D128" t="s">
        <v>278</v>
      </c>
      <c r="E128" s="4">
        <v>114.23913043478261</v>
      </c>
      <c r="F128" s="4">
        <v>350.50326086956511</v>
      </c>
      <c r="G128" s="4">
        <v>0</v>
      </c>
      <c r="H128" s="10">
        <v>0</v>
      </c>
      <c r="I128" s="4">
        <v>326.02206521739117</v>
      </c>
      <c r="J128" s="4">
        <v>0</v>
      </c>
      <c r="K128" s="10">
        <v>0</v>
      </c>
      <c r="L128" s="4">
        <v>41.531739130434786</v>
      </c>
      <c r="M128" s="4">
        <v>0</v>
      </c>
      <c r="N128" s="10">
        <v>0</v>
      </c>
      <c r="O128" s="4">
        <v>23.952934782608697</v>
      </c>
      <c r="P128" s="4">
        <v>0</v>
      </c>
      <c r="Q128" s="8">
        <v>0</v>
      </c>
      <c r="R128" s="4">
        <v>12.013586956521738</v>
      </c>
      <c r="S128" s="4">
        <v>0</v>
      </c>
      <c r="T128" s="10">
        <v>0</v>
      </c>
      <c r="U128" s="4">
        <v>5.5652173913043477</v>
      </c>
      <c r="V128" s="4">
        <v>0</v>
      </c>
      <c r="W128" s="10">
        <v>0</v>
      </c>
      <c r="X128" s="4">
        <v>90.641521739130354</v>
      </c>
      <c r="Y128" s="4">
        <v>0</v>
      </c>
      <c r="Z128" s="10">
        <v>0</v>
      </c>
      <c r="AA128" s="4">
        <v>6.9023913043478258</v>
      </c>
      <c r="AB128" s="4">
        <v>0</v>
      </c>
      <c r="AC128" s="10">
        <v>0</v>
      </c>
      <c r="AD128" s="4">
        <v>209.84684782608693</v>
      </c>
      <c r="AE128" s="4">
        <v>0</v>
      </c>
      <c r="AF128" s="10">
        <v>0</v>
      </c>
      <c r="AG128" s="4">
        <v>1.5807608695652176</v>
      </c>
      <c r="AH128" s="4">
        <v>0</v>
      </c>
      <c r="AI128" s="10">
        <v>0</v>
      </c>
      <c r="AJ128" s="4">
        <v>0</v>
      </c>
      <c r="AK128" s="4">
        <v>0</v>
      </c>
      <c r="AL128" s="10" t="s">
        <v>415</v>
      </c>
      <c r="AM128" s="1">
        <v>425140</v>
      </c>
      <c r="AN128" s="1">
        <v>4</v>
      </c>
      <c r="AX128"/>
      <c r="AY128"/>
    </row>
    <row r="129" spans="1:51" x14ac:dyDescent="0.25">
      <c r="A129" t="s">
        <v>226</v>
      </c>
      <c r="B129" t="s">
        <v>109</v>
      </c>
      <c r="C129" t="s">
        <v>354</v>
      </c>
      <c r="D129" t="s">
        <v>259</v>
      </c>
      <c r="E129" s="4">
        <v>102.83695652173913</v>
      </c>
      <c r="F129" s="4">
        <v>6.7668478260869565</v>
      </c>
      <c r="G129" s="4">
        <v>0</v>
      </c>
      <c r="H129" s="10">
        <v>0</v>
      </c>
      <c r="I129" s="4">
        <v>6.3510869565217387</v>
      </c>
      <c r="J129" s="4">
        <v>0</v>
      </c>
      <c r="K129" s="10">
        <v>0</v>
      </c>
      <c r="L129" s="4">
        <v>0.54619565217391308</v>
      </c>
      <c r="M129" s="4">
        <v>0</v>
      </c>
      <c r="N129" s="10">
        <v>0</v>
      </c>
      <c r="O129" s="4">
        <v>0.13043478260869565</v>
      </c>
      <c r="P129" s="4">
        <v>0</v>
      </c>
      <c r="Q129" s="8">
        <v>0</v>
      </c>
      <c r="R129" s="4">
        <v>0.41576086956521741</v>
      </c>
      <c r="S129" s="4">
        <v>0</v>
      </c>
      <c r="T129" s="10">
        <v>0</v>
      </c>
      <c r="U129" s="4">
        <v>0</v>
      </c>
      <c r="V129" s="4">
        <v>0</v>
      </c>
      <c r="W129" s="10" t="s">
        <v>415</v>
      </c>
      <c r="X129" s="4">
        <v>0.9656521739130437</v>
      </c>
      <c r="Y129" s="4">
        <v>0</v>
      </c>
      <c r="Z129" s="10">
        <v>0</v>
      </c>
      <c r="AA129" s="4">
        <v>0</v>
      </c>
      <c r="AB129" s="4">
        <v>0</v>
      </c>
      <c r="AC129" s="10" t="s">
        <v>415</v>
      </c>
      <c r="AD129" s="4">
        <v>5.2549999999999999</v>
      </c>
      <c r="AE129" s="4">
        <v>0</v>
      </c>
      <c r="AF129" s="10">
        <v>0</v>
      </c>
      <c r="AG129" s="4">
        <v>0</v>
      </c>
      <c r="AH129" s="4">
        <v>0</v>
      </c>
      <c r="AI129" s="10" t="s">
        <v>415</v>
      </c>
      <c r="AJ129" s="4">
        <v>0</v>
      </c>
      <c r="AK129" s="4">
        <v>0</v>
      </c>
      <c r="AL129" s="10" t="s">
        <v>415</v>
      </c>
      <c r="AM129" s="1">
        <v>425296</v>
      </c>
      <c r="AN129" s="1">
        <v>4</v>
      </c>
      <c r="AX129"/>
      <c r="AY129"/>
    </row>
    <row r="130" spans="1:51" x14ac:dyDescent="0.25">
      <c r="A130" t="s">
        <v>226</v>
      </c>
      <c r="B130" t="s">
        <v>39</v>
      </c>
      <c r="C130" t="s">
        <v>324</v>
      </c>
      <c r="D130" t="s">
        <v>264</v>
      </c>
      <c r="E130" s="4">
        <v>70.630434782608702</v>
      </c>
      <c r="F130" s="4">
        <v>248.39043478260868</v>
      </c>
      <c r="G130" s="4">
        <v>0</v>
      </c>
      <c r="H130" s="10">
        <v>0</v>
      </c>
      <c r="I130" s="4">
        <v>223.28249999999997</v>
      </c>
      <c r="J130" s="4">
        <v>0</v>
      </c>
      <c r="K130" s="10">
        <v>0</v>
      </c>
      <c r="L130" s="4">
        <v>27.984130434782607</v>
      </c>
      <c r="M130" s="4">
        <v>0</v>
      </c>
      <c r="N130" s="10">
        <v>0</v>
      </c>
      <c r="O130" s="4">
        <v>9.1820652173913047</v>
      </c>
      <c r="P130" s="4">
        <v>0</v>
      </c>
      <c r="Q130" s="8">
        <v>0</v>
      </c>
      <c r="R130" s="4">
        <v>13.639021739130435</v>
      </c>
      <c r="S130" s="4">
        <v>0</v>
      </c>
      <c r="T130" s="10">
        <v>0</v>
      </c>
      <c r="U130" s="4">
        <v>5.1630434782608692</v>
      </c>
      <c r="V130" s="4">
        <v>0</v>
      </c>
      <c r="W130" s="10">
        <v>0</v>
      </c>
      <c r="X130" s="4">
        <v>74.144021739130423</v>
      </c>
      <c r="Y130" s="4">
        <v>0</v>
      </c>
      <c r="Z130" s="10">
        <v>0</v>
      </c>
      <c r="AA130" s="4">
        <v>6.3058695652173924</v>
      </c>
      <c r="AB130" s="4">
        <v>0</v>
      </c>
      <c r="AC130" s="10">
        <v>0</v>
      </c>
      <c r="AD130" s="4">
        <v>139.95641304347825</v>
      </c>
      <c r="AE130" s="4">
        <v>0</v>
      </c>
      <c r="AF130" s="10">
        <v>0</v>
      </c>
      <c r="AG130" s="4">
        <v>0</v>
      </c>
      <c r="AH130" s="4">
        <v>0</v>
      </c>
      <c r="AI130" s="10" t="s">
        <v>415</v>
      </c>
      <c r="AJ130" s="4">
        <v>0</v>
      </c>
      <c r="AK130" s="4">
        <v>0</v>
      </c>
      <c r="AL130" s="10" t="s">
        <v>415</v>
      </c>
      <c r="AM130" s="1">
        <v>425085</v>
      </c>
      <c r="AN130" s="1">
        <v>4</v>
      </c>
      <c r="AX130"/>
      <c r="AY130"/>
    </row>
    <row r="131" spans="1:51" x14ac:dyDescent="0.25">
      <c r="A131" t="s">
        <v>226</v>
      </c>
      <c r="B131" t="s">
        <v>102</v>
      </c>
      <c r="C131" t="s">
        <v>346</v>
      </c>
      <c r="D131" t="s">
        <v>244</v>
      </c>
      <c r="E131" s="4">
        <v>110.34782608695652</v>
      </c>
      <c r="F131" s="4">
        <v>341.74010869565217</v>
      </c>
      <c r="G131" s="4">
        <v>0</v>
      </c>
      <c r="H131" s="10">
        <v>0</v>
      </c>
      <c r="I131" s="4">
        <v>317.49815217391301</v>
      </c>
      <c r="J131" s="4">
        <v>0</v>
      </c>
      <c r="K131" s="10">
        <v>0</v>
      </c>
      <c r="L131" s="4">
        <v>60.010760869565225</v>
      </c>
      <c r="M131" s="4">
        <v>0</v>
      </c>
      <c r="N131" s="10">
        <v>0</v>
      </c>
      <c r="O131" s="4">
        <v>35.768804347826084</v>
      </c>
      <c r="P131" s="4">
        <v>0</v>
      </c>
      <c r="Q131" s="8">
        <v>0</v>
      </c>
      <c r="R131" s="4">
        <v>18.665869565217395</v>
      </c>
      <c r="S131" s="4">
        <v>0</v>
      </c>
      <c r="T131" s="10">
        <v>0</v>
      </c>
      <c r="U131" s="4">
        <v>5.5760869565217392</v>
      </c>
      <c r="V131" s="4">
        <v>0</v>
      </c>
      <c r="W131" s="10">
        <v>0</v>
      </c>
      <c r="X131" s="4">
        <v>88.993913043478258</v>
      </c>
      <c r="Y131" s="4">
        <v>0</v>
      </c>
      <c r="Z131" s="10">
        <v>0</v>
      </c>
      <c r="AA131" s="4">
        <v>0</v>
      </c>
      <c r="AB131" s="4">
        <v>0</v>
      </c>
      <c r="AC131" s="10" t="s">
        <v>415</v>
      </c>
      <c r="AD131" s="4">
        <v>189.78978260869562</v>
      </c>
      <c r="AE131" s="4">
        <v>0</v>
      </c>
      <c r="AF131" s="10">
        <v>0</v>
      </c>
      <c r="AG131" s="4">
        <v>2.9456521739130435</v>
      </c>
      <c r="AH131" s="4">
        <v>0</v>
      </c>
      <c r="AI131" s="10">
        <v>0</v>
      </c>
      <c r="AJ131" s="4">
        <v>0</v>
      </c>
      <c r="AK131" s="4">
        <v>0</v>
      </c>
      <c r="AL131" s="10" t="s">
        <v>415</v>
      </c>
      <c r="AM131" s="1">
        <v>425288</v>
      </c>
      <c r="AN131" s="1">
        <v>4</v>
      </c>
      <c r="AX131"/>
      <c r="AY131"/>
    </row>
    <row r="132" spans="1:51" x14ac:dyDescent="0.25">
      <c r="A132" t="s">
        <v>226</v>
      </c>
      <c r="B132" t="s">
        <v>67</v>
      </c>
      <c r="C132" t="s">
        <v>331</v>
      </c>
      <c r="D132" t="s">
        <v>251</v>
      </c>
      <c r="E132" s="4">
        <v>92.847826086956516</v>
      </c>
      <c r="F132" s="4">
        <v>300.83206521739135</v>
      </c>
      <c r="G132" s="4">
        <v>0</v>
      </c>
      <c r="H132" s="10">
        <v>0</v>
      </c>
      <c r="I132" s="4">
        <v>265.67206521739132</v>
      </c>
      <c r="J132" s="4">
        <v>0</v>
      </c>
      <c r="K132" s="10">
        <v>0</v>
      </c>
      <c r="L132" s="4">
        <v>64.373369565217402</v>
      </c>
      <c r="M132" s="4">
        <v>0</v>
      </c>
      <c r="N132" s="10">
        <v>0</v>
      </c>
      <c r="O132" s="4">
        <v>34.392717391304352</v>
      </c>
      <c r="P132" s="4">
        <v>0</v>
      </c>
      <c r="Q132" s="8">
        <v>0</v>
      </c>
      <c r="R132" s="4">
        <v>24.241521739130437</v>
      </c>
      <c r="S132" s="4">
        <v>0</v>
      </c>
      <c r="T132" s="10">
        <v>0</v>
      </c>
      <c r="U132" s="4">
        <v>5.7391304347826084</v>
      </c>
      <c r="V132" s="4">
        <v>0</v>
      </c>
      <c r="W132" s="10">
        <v>0</v>
      </c>
      <c r="X132" s="4">
        <v>72.129891304347822</v>
      </c>
      <c r="Y132" s="4">
        <v>0</v>
      </c>
      <c r="Z132" s="10">
        <v>0</v>
      </c>
      <c r="AA132" s="4">
        <v>5.1793478260869561</v>
      </c>
      <c r="AB132" s="4">
        <v>0</v>
      </c>
      <c r="AC132" s="10">
        <v>0</v>
      </c>
      <c r="AD132" s="4">
        <v>154.6983695652174</v>
      </c>
      <c r="AE132" s="4">
        <v>0</v>
      </c>
      <c r="AF132" s="10">
        <v>0</v>
      </c>
      <c r="AG132" s="4">
        <v>4.4510869565217392</v>
      </c>
      <c r="AH132" s="4">
        <v>0</v>
      </c>
      <c r="AI132" s="10">
        <v>0</v>
      </c>
      <c r="AJ132" s="4">
        <v>0</v>
      </c>
      <c r="AK132" s="4">
        <v>0</v>
      </c>
      <c r="AL132" s="10" t="s">
        <v>415</v>
      </c>
      <c r="AM132" s="1">
        <v>425127</v>
      </c>
      <c r="AN132" s="1">
        <v>4</v>
      </c>
      <c r="AX132"/>
      <c r="AY132"/>
    </row>
    <row r="133" spans="1:51" x14ac:dyDescent="0.25">
      <c r="A133" t="s">
        <v>226</v>
      </c>
      <c r="B133" t="s">
        <v>19</v>
      </c>
      <c r="C133" t="s">
        <v>323</v>
      </c>
      <c r="D133" t="s">
        <v>263</v>
      </c>
      <c r="E133" s="4">
        <v>105.15217391304348</v>
      </c>
      <c r="F133" s="4">
        <v>335.5264130434781</v>
      </c>
      <c r="G133" s="4">
        <v>0</v>
      </c>
      <c r="H133" s="10">
        <v>0</v>
      </c>
      <c r="I133" s="4">
        <v>309.24413043478245</v>
      </c>
      <c r="J133" s="4">
        <v>0</v>
      </c>
      <c r="K133" s="10">
        <v>0</v>
      </c>
      <c r="L133" s="4">
        <v>36.014782608695654</v>
      </c>
      <c r="M133" s="4">
        <v>0</v>
      </c>
      <c r="N133" s="10">
        <v>0</v>
      </c>
      <c r="O133" s="4">
        <v>14.791521739130436</v>
      </c>
      <c r="P133" s="4">
        <v>0</v>
      </c>
      <c r="Q133" s="8">
        <v>0</v>
      </c>
      <c r="R133" s="4">
        <v>16.005869565217392</v>
      </c>
      <c r="S133" s="4">
        <v>0</v>
      </c>
      <c r="T133" s="10">
        <v>0</v>
      </c>
      <c r="U133" s="4">
        <v>5.2173913043478262</v>
      </c>
      <c r="V133" s="4">
        <v>0</v>
      </c>
      <c r="W133" s="10">
        <v>0</v>
      </c>
      <c r="X133" s="4">
        <v>106.34445652173903</v>
      </c>
      <c r="Y133" s="4">
        <v>0</v>
      </c>
      <c r="Z133" s="10">
        <v>0</v>
      </c>
      <c r="AA133" s="4">
        <v>5.0590217391304346</v>
      </c>
      <c r="AB133" s="4">
        <v>0</v>
      </c>
      <c r="AC133" s="10">
        <v>0</v>
      </c>
      <c r="AD133" s="4">
        <v>188.108152173913</v>
      </c>
      <c r="AE133" s="4">
        <v>0</v>
      </c>
      <c r="AF133" s="10">
        <v>0</v>
      </c>
      <c r="AG133" s="4">
        <v>0</v>
      </c>
      <c r="AH133" s="4">
        <v>0</v>
      </c>
      <c r="AI133" s="10" t="s">
        <v>415</v>
      </c>
      <c r="AJ133" s="4">
        <v>0</v>
      </c>
      <c r="AK133" s="4">
        <v>0</v>
      </c>
      <c r="AL133" s="10" t="s">
        <v>415</v>
      </c>
      <c r="AM133" s="1">
        <v>425053</v>
      </c>
      <c r="AN133" s="1">
        <v>4</v>
      </c>
      <c r="AX133"/>
      <c r="AY133"/>
    </row>
    <row r="134" spans="1:51" x14ac:dyDescent="0.25">
      <c r="A134" t="s">
        <v>226</v>
      </c>
      <c r="B134" t="s">
        <v>182</v>
      </c>
      <c r="C134" t="s">
        <v>293</v>
      </c>
      <c r="D134" t="s">
        <v>278</v>
      </c>
      <c r="E134" s="4">
        <v>44.5</v>
      </c>
      <c r="F134" s="4">
        <v>234.80739130434782</v>
      </c>
      <c r="G134" s="4">
        <v>98.448695652173924</v>
      </c>
      <c r="H134" s="10">
        <v>0.41927426179088512</v>
      </c>
      <c r="I134" s="4">
        <v>214.45956521739129</v>
      </c>
      <c r="J134" s="4">
        <v>98.448695652173924</v>
      </c>
      <c r="K134" s="10">
        <v>0.45905481321096314</v>
      </c>
      <c r="L134" s="4">
        <v>27.024130434782606</v>
      </c>
      <c r="M134" s="4">
        <v>1.6898913043478263</v>
      </c>
      <c r="N134" s="10">
        <v>6.2532680132892524E-2</v>
      </c>
      <c r="O134" s="4">
        <v>6.6763043478260862</v>
      </c>
      <c r="P134" s="4">
        <v>1.6898913043478263</v>
      </c>
      <c r="Q134" s="8">
        <v>0.25311777538992547</v>
      </c>
      <c r="R134" s="4">
        <v>12.956521739130435</v>
      </c>
      <c r="S134" s="4">
        <v>0</v>
      </c>
      <c r="T134" s="10">
        <v>0</v>
      </c>
      <c r="U134" s="4">
        <v>7.3913043478260869</v>
      </c>
      <c r="V134" s="4">
        <v>0</v>
      </c>
      <c r="W134" s="10">
        <v>0</v>
      </c>
      <c r="X134" s="4">
        <v>70.200434782608696</v>
      </c>
      <c r="Y134" s="4">
        <v>18.920543478260878</v>
      </c>
      <c r="Z134" s="10">
        <v>0.26952174209251784</v>
      </c>
      <c r="AA134" s="4">
        <v>0</v>
      </c>
      <c r="AB134" s="4">
        <v>0</v>
      </c>
      <c r="AC134" s="10" t="s">
        <v>415</v>
      </c>
      <c r="AD134" s="4">
        <v>137.58282608695652</v>
      </c>
      <c r="AE134" s="4">
        <v>77.838260869565218</v>
      </c>
      <c r="AF134" s="10">
        <v>0.56575564758619712</v>
      </c>
      <c r="AG134" s="4">
        <v>0</v>
      </c>
      <c r="AH134" s="4">
        <v>0</v>
      </c>
      <c r="AI134" s="10" t="s">
        <v>415</v>
      </c>
      <c r="AJ134" s="4">
        <v>0</v>
      </c>
      <c r="AK134" s="4">
        <v>0</v>
      </c>
      <c r="AL134" s="10" t="s">
        <v>415</v>
      </c>
      <c r="AM134" s="1">
        <v>425414</v>
      </c>
      <c r="AN134" s="1">
        <v>4</v>
      </c>
      <c r="AX134"/>
      <c r="AY134"/>
    </row>
    <row r="135" spans="1:51" x14ac:dyDescent="0.25">
      <c r="A135" t="s">
        <v>226</v>
      </c>
      <c r="B135" t="s">
        <v>159</v>
      </c>
      <c r="C135" t="s">
        <v>304</v>
      </c>
      <c r="D135" t="s">
        <v>248</v>
      </c>
      <c r="E135" s="4">
        <v>72.076086956521735</v>
      </c>
      <c r="F135" s="4">
        <v>326.99130434782603</v>
      </c>
      <c r="G135" s="4">
        <v>56.329456521739132</v>
      </c>
      <c r="H135" s="10">
        <v>0.17226591586001494</v>
      </c>
      <c r="I135" s="4">
        <v>289.79565217391297</v>
      </c>
      <c r="J135" s="4">
        <v>56.329456521739132</v>
      </c>
      <c r="K135" s="10">
        <v>0.19437647217679629</v>
      </c>
      <c r="L135" s="4">
        <v>47.723260869565209</v>
      </c>
      <c r="M135" s="4">
        <v>8.1141304347826093</v>
      </c>
      <c r="N135" s="10">
        <v>0.17002464389346189</v>
      </c>
      <c r="O135" s="4">
        <v>30.065652173913037</v>
      </c>
      <c r="P135" s="4">
        <v>8.1141304347826093</v>
      </c>
      <c r="Q135" s="8">
        <v>0.26988040664632479</v>
      </c>
      <c r="R135" s="4">
        <v>12.179347826086957</v>
      </c>
      <c r="S135" s="4">
        <v>0</v>
      </c>
      <c r="T135" s="10">
        <v>0</v>
      </c>
      <c r="U135" s="4">
        <v>5.4782608695652177</v>
      </c>
      <c r="V135" s="4">
        <v>0</v>
      </c>
      <c r="W135" s="10">
        <v>0</v>
      </c>
      <c r="X135" s="4">
        <v>62.494347826086944</v>
      </c>
      <c r="Y135" s="4">
        <v>18.069565217391304</v>
      </c>
      <c r="Z135" s="10">
        <v>0.28913919171820762</v>
      </c>
      <c r="AA135" s="4">
        <v>19.538043478260871</v>
      </c>
      <c r="AB135" s="4">
        <v>0</v>
      </c>
      <c r="AC135" s="10">
        <v>0</v>
      </c>
      <c r="AD135" s="4">
        <v>197.235652173913</v>
      </c>
      <c r="AE135" s="4">
        <v>30.145760869565216</v>
      </c>
      <c r="AF135" s="10">
        <v>0.15284133744230036</v>
      </c>
      <c r="AG135" s="4">
        <v>0</v>
      </c>
      <c r="AH135" s="4">
        <v>0</v>
      </c>
      <c r="AI135" s="10" t="s">
        <v>415</v>
      </c>
      <c r="AJ135" s="4">
        <v>0</v>
      </c>
      <c r="AK135" s="4">
        <v>0</v>
      </c>
      <c r="AL135" s="10" t="s">
        <v>415</v>
      </c>
      <c r="AM135" s="1">
        <v>425387</v>
      </c>
      <c r="AN135" s="1">
        <v>4</v>
      </c>
      <c r="AX135"/>
      <c r="AY135"/>
    </row>
    <row r="136" spans="1:51" x14ac:dyDescent="0.25">
      <c r="A136" t="s">
        <v>226</v>
      </c>
      <c r="B136" t="s">
        <v>113</v>
      </c>
      <c r="C136" t="s">
        <v>297</v>
      </c>
      <c r="D136" t="s">
        <v>250</v>
      </c>
      <c r="E136" s="4">
        <v>194.85869565217391</v>
      </c>
      <c r="F136" s="4">
        <v>780.7288043478261</v>
      </c>
      <c r="G136" s="4">
        <v>129.85510869565223</v>
      </c>
      <c r="H136" s="10">
        <v>0.16632549993352094</v>
      </c>
      <c r="I136" s="4">
        <v>701.1631521739132</v>
      </c>
      <c r="J136" s="4">
        <v>129.85510869565223</v>
      </c>
      <c r="K136" s="10">
        <v>0.18519956203209548</v>
      </c>
      <c r="L136" s="4">
        <v>81.673913043478265</v>
      </c>
      <c r="M136" s="4">
        <v>0</v>
      </c>
      <c r="N136" s="10">
        <v>0</v>
      </c>
      <c r="O136" s="4">
        <v>15.329347826086961</v>
      </c>
      <c r="P136" s="4">
        <v>0</v>
      </c>
      <c r="Q136" s="8">
        <v>0</v>
      </c>
      <c r="R136" s="4">
        <v>61.040217391304353</v>
      </c>
      <c r="S136" s="4">
        <v>0</v>
      </c>
      <c r="T136" s="10">
        <v>0</v>
      </c>
      <c r="U136" s="4">
        <v>5.3043478260869561</v>
      </c>
      <c r="V136" s="4">
        <v>0</v>
      </c>
      <c r="W136" s="10">
        <v>0</v>
      </c>
      <c r="X136" s="4">
        <v>196.78880434782621</v>
      </c>
      <c r="Y136" s="4">
        <v>31.783804347826095</v>
      </c>
      <c r="Z136" s="10">
        <v>0.16151225905945288</v>
      </c>
      <c r="AA136" s="4">
        <v>13.221086956521738</v>
      </c>
      <c r="AB136" s="4">
        <v>0</v>
      </c>
      <c r="AC136" s="10">
        <v>0</v>
      </c>
      <c r="AD136" s="4">
        <v>440.31249999999994</v>
      </c>
      <c r="AE136" s="4">
        <v>97.889239130434831</v>
      </c>
      <c r="AF136" s="10">
        <v>0.22231764742185345</v>
      </c>
      <c r="AG136" s="4">
        <v>48.732500000000016</v>
      </c>
      <c r="AH136" s="4">
        <v>0.18206521739130435</v>
      </c>
      <c r="AI136" s="10">
        <v>3.7360122585811169E-3</v>
      </c>
      <c r="AJ136" s="4">
        <v>0</v>
      </c>
      <c r="AK136" s="4">
        <v>0</v>
      </c>
      <c r="AL136" s="10" t="s">
        <v>415</v>
      </c>
      <c r="AM136" s="1">
        <v>425301</v>
      </c>
      <c r="AN136" s="1">
        <v>4</v>
      </c>
      <c r="AX136"/>
      <c r="AY136"/>
    </row>
    <row r="137" spans="1:51" x14ac:dyDescent="0.25">
      <c r="A137" t="s">
        <v>226</v>
      </c>
      <c r="B137" t="s">
        <v>71</v>
      </c>
      <c r="C137" t="s">
        <v>313</v>
      </c>
      <c r="D137" t="s">
        <v>254</v>
      </c>
      <c r="E137" s="4">
        <v>60.239130434782609</v>
      </c>
      <c r="F137" s="4">
        <v>205.40489130434781</v>
      </c>
      <c r="G137" s="4">
        <v>35.983695652173914</v>
      </c>
      <c r="H137" s="10">
        <v>0.17518421992617975</v>
      </c>
      <c r="I137" s="4">
        <v>188.10054347826087</v>
      </c>
      <c r="J137" s="4">
        <v>35.983695652173914</v>
      </c>
      <c r="K137" s="10">
        <v>0.19130032793516419</v>
      </c>
      <c r="L137" s="4">
        <v>25.013586956521742</v>
      </c>
      <c r="M137" s="4">
        <v>1.2608695652173914</v>
      </c>
      <c r="N137" s="10">
        <v>5.0407387289516561E-2</v>
      </c>
      <c r="O137" s="4">
        <v>13.146739130434783</v>
      </c>
      <c r="P137" s="4">
        <v>1.2608695652173914</v>
      </c>
      <c r="Q137" s="8">
        <v>9.5907399751963621E-2</v>
      </c>
      <c r="R137" s="4">
        <v>7.2581521739130439</v>
      </c>
      <c r="S137" s="4">
        <v>0</v>
      </c>
      <c r="T137" s="10">
        <v>0</v>
      </c>
      <c r="U137" s="4">
        <v>4.6086956521739131</v>
      </c>
      <c r="V137" s="4">
        <v>0</v>
      </c>
      <c r="W137" s="10">
        <v>0</v>
      </c>
      <c r="X137" s="4">
        <v>49.744565217391305</v>
      </c>
      <c r="Y137" s="4">
        <v>3.4347826086956523</v>
      </c>
      <c r="Z137" s="10">
        <v>6.9048399431880264E-2</v>
      </c>
      <c r="AA137" s="4">
        <v>5.4375</v>
      </c>
      <c r="AB137" s="4">
        <v>0</v>
      </c>
      <c r="AC137" s="10">
        <v>0</v>
      </c>
      <c r="AD137" s="4">
        <v>125.20923913043478</v>
      </c>
      <c r="AE137" s="4">
        <v>31.288043478260871</v>
      </c>
      <c r="AF137" s="10">
        <v>0.24988606029038349</v>
      </c>
      <c r="AG137" s="4">
        <v>0</v>
      </c>
      <c r="AH137" s="4">
        <v>0</v>
      </c>
      <c r="AI137" s="10" t="s">
        <v>415</v>
      </c>
      <c r="AJ137" s="4">
        <v>0</v>
      </c>
      <c r="AK137" s="4">
        <v>0</v>
      </c>
      <c r="AL137" s="10" t="s">
        <v>415</v>
      </c>
      <c r="AM137" s="1">
        <v>425132</v>
      </c>
      <c r="AN137" s="1">
        <v>4</v>
      </c>
      <c r="AX137"/>
      <c r="AY137"/>
    </row>
    <row r="138" spans="1:51" x14ac:dyDescent="0.25">
      <c r="A138" t="s">
        <v>226</v>
      </c>
      <c r="B138" t="s">
        <v>86</v>
      </c>
      <c r="C138" t="s">
        <v>346</v>
      </c>
      <c r="D138" t="s">
        <v>244</v>
      </c>
      <c r="E138" s="4">
        <v>83.858695652173907</v>
      </c>
      <c r="F138" s="4">
        <v>266.95380434782612</v>
      </c>
      <c r="G138" s="4">
        <v>65.161739130434796</v>
      </c>
      <c r="H138" s="10">
        <v>0.24409368987876506</v>
      </c>
      <c r="I138" s="4">
        <v>252.10043478260872</v>
      </c>
      <c r="J138" s="4">
        <v>65.161739130434796</v>
      </c>
      <c r="K138" s="10">
        <v>0.25847531435883908</v>
      </c>
      <c r="L138" s="4">
        <v>25.446413043478266</v>
      </c>
      <c r="M138" s="4">
        <v>6.1141304347826084</v>
      </c>
      <c r="N138" s="10">
        <v>0.24027474616307923</v>
      </c>
      <c r="O138" s="4">
        <v>20.272500000000004</v>
      </c>
      <c r="P138" s="4">
        <v>6.1141304347826084</v>
      </c>
      <c r="Q138" s="8">
        <v>0.30159725908410934</v>
      </c>
      <c r="R138" s="4">
        <v>0</v>
      </c>
      <c r="S138" s="4">
        <v>0</v>
      </c>
      <c r="T138" s="10" t="s">
        <v>415</v>
      </c>
      <c r="U138" s="4">
        <v>5.1739130434782608</v>
      </c>
      <c r="V138" s="4">
        <v>0</v>
      </c>
      <c r="W138" s="10">
        <v>0</v>
      </c>
      <c r="X138" s="4">
        <v>69.295543478260882</v>
      </c>
      <c r="Y138" s="4">
        <v>29.648043478260874</v>
      </c>
      <c r="Z138" s="10">
        <v>0.42784920920003949</v>
      </c>
      <c r="AA138" s="4">
        <v>9.6794565217391302</v>
      </c>
      <c r="AB138" s="4">
        <v>0</v>
      </c>
      <c r="AC138" s="10">
        <v>0</v>
      </c>
      <c r="AD138" s="4">
        <v>162.53239130434784</v>
      </c>
      <c r="AE138" s="4">
        <v>29.399565217391306</v>
      </c>
      <c r="AF138" s="10">
        <v>0.18088434546157353</v>
      </c>
      <c r="AG138" s="4">
        <v>0</v>
      </c>
      <c r="AH138" s="4">
        <v>0</v>
      </c>
      <c r="AI138" s="10" t="s">
        <v>415</v>
      </c>
      <c r="AJ138" s="4">
        <v>0</v>
      </c>
      <c r="AK138" s="4">
        <v>0</v>
      </c>
      <c r="AL138" s="10" t="s">
        <v>415</v>
      </c>
      <c r="AM138" s="1">
        <v>425158</v>
      </c>
      <c r="AN138" s="1">
        <v>4</v>
      </c>
      <c r="AX138"/>
      <c r="AY138"/>
    </row>
    <row r="139" spans="1:51" x14ac:dyDescent="0.25">
      <c r="A139" t="s">
        <v>226</v>
      </c>
      <c r="B139" t="s">
        <v>118</v>
      </c>
      <c r="C139" t="s">
        <v>300</v>
      </c>
      <c r="D139" t="s">
        <v>256</v>
      </c>
      <c r="E139" s="4">
        <v>39.978260869565219</v>
      </c>
      <c r="F139" s="4">
        <v>137.31065217391301</v>
      </c>
      <c r="G139" s="4">
        <v>0</v>
      </c>
      <c r="H139" s="10">
        <v>0</v>
      </c>
      <c r="I139" s="4">
        <v>121.2236956521739</v>
      </c>
      <c r="J139" s="4">
        <v>0</v>
      </c>
      <c r="K139" s="10">
        <v>0</v>
      </c>
      <c r="L139" s="4">
        <v>13.27336956521739</v>
      </c>
      <c r="M139" s="4">
        <v>0</v>
      </c>
      <c r="N139" s="10">
        <v>0</v>
      </c>
      <c r="O139" s="4">
        <v>1.7081521739130432</v>
      </c>
      <c r="P139" s="4">
        <v>0</v>
      </c>
      <c r="Q139" s="8">
        <v>0</v>
      </c>
      <c r="R139" s="4">
        <v>8.695652173913043</v>
      </c>
      <c r="S139" s="4">
        <v>0</v>
      </c>
      <c r="T139" s="10">
        <v>0</v>
      </c>
      <c r="U139" s="4">
        <v>2.8695652173913042</v>
      </c>
      <c r="V139" s="4">
        <v>0</v>
      </c>
      <c r="W139" s="10">
        <v>0</v>
      </c>
      <c r="X139" s="4">
        <v>43.982173913043468</v>
      </c>
      <c r="Y139" s="4">
        <v>0</v>
      </c>
      <c r="Z139" s="10">
        <v>0</v>
      </c>
      <c r="AA139" s="4">
        <v>4.5217391304347823</v>
      </c>
      <c r="AB139" s="4">
        <v>0</v>
      </c>
      <c r="AC139" s="10">
        <v>0</v>
      </c>
      <c r="AD139" s="4">
        <v>70.863804347826076</v>
      </c>
      <c r="AE139" s="4">
        <v>0</v>
      </c>
      <c r="AF139" s="10">
        <v>0</v>
      </c>
      <c r="AG139" s="4">
        <v>4.6695652173913063</v>
      </c>
      <c r="AH139" s="4">
        <v>0</v>
      </c>
      <c r="AI139" s="10">
        <v>0</v>
      </c>
      <c r="AJ139" s="4">
        <v>0</v>
      </c>
      <c r="AK139" s="4">
        <v>0</v>
      </c>
      <c r="AL139" s="10" t="s">
        <v>415</v>
      </c>
      <c r="AM139" s="1">
        <v>425307</v>
      </c>
      <c r="AN139" s="1">
        <v>4</v>
      </c>
      <c r="AX139"/>
      <c r="AY139"/>
    </row>
    <row r="140" spans="1:51" x14ac:dyDescent="0.25">
      <c r="A140" t="s">
        <v>226</v>
      </c>
      <c r="B140" t="s">
        <v>37</v>
      </c>
      <c r="C140" t="s">
        <v>293</v>
      </c>
      <c r="D140" t="s">
        <v>270</v>
      </c>
      <c r="E140" s="4">
        <v>146.09859154929578</v>
      </c>
      <c r="F140" s="4">
        <v>483.90957746478875</v>
      </c>
      <c r="G140" s="4">
        <v>0</v>
      </c>
      <c r="H140" s="10">
        <v>0</v>
      </c>
      <c r="I140" s="4">
        <v>456.90084507042252</v>
      </c>
      <c r="J140" s="4">
        <v>0</v>
      </c>
      <c r="K140" s="10">
        <v>0</v>
      </c>
      <c r="L140" s="4">
        <v>40.819577464788722</v>
      </c>
      <c r="M140" s="4">
        <v>0</v>
      </c>
      <c r="N140" s="10">
        <v>0</v>
      </c>
      <c r="O140" s="4">
        <v>19.728028169014078</v>
      </c>
      <c r="P140" s="4">
        <v>0</v>
      </c>
      <c r="Q140" s="8">
        <v>0</v>
      </c>
      <c r="R140" s="4">
        <v>16.02112676056338</v>
      </c>
      <c r="S140" s="4">
        <v>0</v>
      </c>
      <c r="T140" s="10">
        <v>0</v>
      </c>
      <c r="U140" s="4">
        <v>5.070422535211268</v>
      </c>
      <c r="V140" s="4">
        <v>0</v>
      </c>
      <c r="W140" s="10">
        <v>0</v>
      </c>
      <c r="X140" s="4">
        <v>162.07521126760562</v>
      </c>
      <c r="Y140" s="4">
        <v>0</v>
      </c>
      <c r="Z140" s="10">
        <v>0</v>
      </c>
      <c r="AA140" s="4">
        <v>5.9171830985915488</v>
      </c>
      <c r="AB140" s="4">
        <v>0</v>
      </c>
      <c r="AC140" s="10">
        <v>0</v>
      </c>
      <c r="AD140" s="4">
        <v>275.09760563380286</v>
      </c>
      <c r="AE140" s="4">
        <v>0</v>
      </c>
      <c r="AF140" s="10">
        <v>0</v>
      </c>
      <c r="AG140" s="4">
        <v>0</v>
      </c>
      <c r="AH140" s="4">
        <v>0</v>
      </c>
      <c r="AI140" s="10" t="s">
        <v>415</v>
      </c>
      <c r="AJ140" s="4">
        <v>0</v>
      </c>
      <c r="AK140" s="4">
        <v>0</v>
      </c>
      <c r="AL140" s="10" t="s">
        <v>415</v>
      </c>
      <c r="AM140" s="1">
        <v>425082</v>
      </c>
      <c r="AN140" s="1">
        <v>4</v>
      </c>
      <c r="AX140"/>
      <c r="AY140"/>
    </row>
    <row r="141" spans="1:51" x14ac:dyDescent="0.25">
      <c r="A141" t="s">
        <v>226</v>
      </c>
      <c r="B141" t="s">
        <v>87</v>
      </c>
      <c r="C141" t="s">
        <v>331</v>
      </c>
      <c r="D141" t="s">
        <v>251</v>
      </c>
      <c r="E141" s="4">
        <v>76.119565217391298</v>
      </c>
      <c r="F141" s="4">
        <v>247.89815217391305</v>
      </c>
      <c r="G141" s="4">
        <v>3.7771739130434785</v>
      </c>
      <c r="H141" s="10">
        <v>1.5236797369887617E-2</v>
      </c>
      <c r="I141" s="4">
        <v>234.10608695652172</v>
      </c>
      <c r="J141" s="4">
        <v>3.7771739130434785</v>
      </c>
      <c r="K141" s="10">
        <v>1.6134454093647624E-2</v>
      </c>
      <c r="L141" s="4">
        <v>31.93695652173913</v>
      </c>
      <c r="M141" s="4">
        <v>0</v>
      </c>
      <c r="N141" s="10">
        <v>0</v>
      </c>
      <c r="O141" s="4">
        <v>23.922065217391303</v>
      </c>
      <c r="P141" s="4">
        <v>0</v>
      </c>
      <c r="Q141" s="8">
        <v>0</v>
      </c>
      <c r="R141" s="4">
        <v>2.2757608695652172</v>
      </c>
      <c r="S141" s="4">
        <v>0</v>
      </c>
      <c r="T141" s="10">
        <v>0</v>
      </c>
      <c r="U141" s="4">
        <v>5.7391304347826084</v>
      </c>
      <c r="V141" s="4">
        <v>0</v>
      </c>
      <c r="W141" s="10">
        <v>0</v>
      </c>
      <c r="X141" s="4">
        <v>93.243478260869537</v>
      </c>
      <c r="Y141" s="4">
        <v>2.2540217391304349</v>
      </c>
      <c r="Z141" s="10">
        <v>2.4173505548820303E-2</v>
      </c>
      <c r="AA141" s="4">
        <v>5.7771739130434785</v>
      </c>
      <c r="AB141" s="4">
        <v>0</v>
      </c>
      <c r="AC141" s="10">
        <v>0</v>
      </c>
      <c r="AD141" s="4">
        <v>115.53826086956524</v>
      </c>
      <c r="AE141" s="4">
        <v>1.5231521739130434</v>
      </c>
      <c r="AF141" s="10">
        <v>1.318309763752267E-2</v>
      </c>
      <c r="AG141" s="4">
        <v>1.4022826086956521</v>
      </c>
      <c r="AH141" s="4">
        <v>0</v>
      </c>
      <c r="AI141" s="10">
        <v>0</v>
      </c>
      <c r="AJ141" s="4">
        <v>0</v>
      </c>
      <c r="AK141" s="4">
        <v>0</v>
      </c>
      <c r="AL141" s="10" t="s">
        <v>415</v>
      </c>
      <c r="AM141" s="1">
        <v>425159</v>
      </c>
      <c r="AN141" s="1">
        <v>4</v>
      </c>
      <c r="AX141"/>
      <c r="AY141"/>
    </row>
    <row r="142" spans="1:51" x14ac:dyDescent="0.25">
      <c r="A142" t="s">
        <v>226</v>
      </c>
      <c r="B142" t="s">
        <v>88</v>
      </c>
      <c r="C142" t="s">
        <v>286</v>
      </c>
      <c r="D142" t="s">
        <v>256</v>
      </c>
      <c r="E142" s="4">
        <v>47.478260869565219</v>
      </c>
      <c r="F142" s="4">
        <v>245.99423913043478</v>
      </c>
      <c r="G142" s="4">
        <v>22.892826086956518</v>
      </c>
      <c r="H142" s="10">
        <v>9.3062447998296161E-2</v>
      </c>
      <c r="I142" s="4">
        <v>217.08434782608694</v>
      </c>
      <c r="J142" s="4">
        <v>22.892826086956518</v>
      </c>
      <c r="K142" s="10">
        <v>0.10545590373607533</v>
      </c>
      <c r="L142" s="4">
        <v>36.689456521739132</v>
      </c>
      <c r="M142" s="4">
        <v>0</v>
      </c>
      <c r="N142" s="10">
        <v>0</v>
      </c>
      <c r="O142" s="4">
        <v>13.121630434782611</v>
      </c>
      <c r="P142" s="4">
        <v>0</v>
      </c>
      <c r="Q142" s="8">
        <v>0</v>
      </c>
      <c r="R142" s="4">
        <v>12.089565217391302</v>
      </c>
      <c r="S142" s="4">
        <v>0</v>
      </c>
      <c r="T142" s="10">
        <v>0</v>
      </c>
      <c r="U142" s="4">
        <v>11.478260869565217</v>
      </c>
      <c r="V142" s="4">
        <v>0</v>
      </c>
      <c r="W142" s="10">
        <v>0</v>
      </c>
      <c r="X142" s="4">
        <v>78.576521739130428</v>
      </c>
      <c r="Y142" s="4">
        <v>7.1043478260869559</v>
      </c>
      <c r="Z142" s="10">
        <v>9.0413111561147813E-2</v>
      </c>
      <c r="AA142" s="4">
        <v>5.3420652173913048</v>
      </c>
      <c r="AB142" s="4">
        <v>0</v>
      </c>
      <c r="AC142" s="10">
        <v>0</v>
      </c>
      <c r="AD142" s="4">
        <v>125.3861956521739</v>
      </c>
      <c r="AE142" s="4">
        <v>15.788478260869562</v>
      </c>
      <c r="AF142" s="10">
        <v>0.1259187917676951</v>
      </c>
      <c r="AG142" s="4">
        <v>0</v>
      </c>
      <c r="AH142" s="4">
        <v>0</v>
      </c>
      <c r="AI142" s="10" t="s">
        <v>415</v>
      </c>
      <c r="AJ142" s="4">
        <v>0</v>
      </c>
      <c r="AK142" s="4">
        <v>0</v>
      </c>
      <c r="AL142" s="10" t="s">
        <v>415</v>
      </c>
      <c r="AM142" s="1">
        <v>425160</v>
      </c>
      <c r="AN142" s="1">
        <v>4</v>
      </c>
      <c r="AX142"/>
      <c r="AY142"/>
    </row>
    <row r="143" spans="1:51" x14ac:dyDescent="0.25">
      <c r="A143" t="s">
        <v>226</v>
      </c>
      <c r="B143" t="s">
        <v>152</v>
      </c>
      <c r="C143" t="s">
        <v>307</v>
      </c>
      <c r="D143" t="s">
        <v>260</v>
      </c>
      <c r="E143" s="4">
        <v>39.380434782608695</v>
      </c>
      <c r="F143" s="4">
        <v>184.96021739130435</v>
      </c>
      <c r="G143" s="4">
        <v>0</v>
      </c>
      <c r="H143" s="10">
        <v>0</v>
      </c>
      <c r="I143" s="4">
        <v>167.00913043478261</v>
      </c>
      <c r="J143" s="4">
        <v>0</v>
      </c>
      <c r="K143" s="10">
        <v>0</v>
      </c>
      <c r="L143" s="4">
        <v>35.339673913043477</v>
      </c>
      <c r="M143" s="4">
        <v>0</v>
      </c>
      <c r="N143" s="10">
        <v>0</v>
      </c>
      <c r="O143" s="4">
        <v>17.388586956521738</v>
      </c>
      <c r="P143" s="4">
        <v>0</v>
      </c>
      <c r="Q143" s="8">
        <v>0</v>
      </c>
      <c r="R143" s="4">
        <v>9.9402173913043477</v>
      </c>
      <c r="S143" s="4">
        <v>0</v>
      </c>
      <c r="T143" s="10">
        <v>0</v>
      </c>
      <c r="U143" s="4">
        <v>8.0108695652173907</v>
      </c>
      <c r="V143" s="4">
        <v>0</v>
      </c>
      <c r="W143" s="10">
        <v>0</v>
      </c>
      <c r="X143" s="4">
        <v>41.285652173913043</v>
      </c>
      <c r="Y143" s="4">
        <v>0</v>
      </c>
      <c r="Z143" s="10">
        <v>0</v>
      </c>
      <c r="AA143" s="4">
        <v>0</v>
      </c>
      <c r="AB143" s="4">
        <v>0</v>
      </c>
      <c r="AC143" s="10" t="s">
        <v>415</v>
      </c>
      <c r="AD143" s="4">
        <v>108.33489130434783</v>
      </c>
      <c r="AE143" s="4">
        <v>0</v>
      </c>
      <c r="AF143" s="10">
        <v>0</v>
      </c>
      <c r="AG143" s="4">
        <v>0</v>
      </c>
      <c r="AH143" s="4">
        <v>0</v>
      </c>
      <c r="AI143" s="10" t="s">
        <v>415</v>
      </c>
      <c r="AJ143" s="4">
        <v>0</v>
      </c>
      <c r="AK143" s="4">
        <v>0</v>
      </c>
      <c r="AL143" s="10" t="s">
        <v>415</v>
      </c>
      <c r="AM143" s="1">
        <v>425376</v>
      </c>
      <c r="AN143" s="1">
        <v>4</v>
      </c>
      <c r="AX143"/>
      <c r="AY143"/>
    </row>
    <row r="144" spans="1:51" x14ac:dyDescent="0.25">
      <c r="A144" t="s">
        <v>226</v>
      </c>
      <c r="B144" t="s">
        <v>36</v>
      </c>
      <c r="C144" t="s">
        <v>315</v>
      </c>
      <c r="D144" t="s">
        <v>269</v>
      </c>
      <c r="E144" s="4">
        <v>158.41304347826087</v>
      </c>
      <c r="F144" s="4">
        <v>737.60543478260888</v>
      </c>
      <c r="G144" s="4">
        <v>2.8826086956521744</v>
      </c>
      <c r="H144" s="10">
        <v>3.9080632540373734E-3</v>
      </c>
      <c r="I144" s="4">
        <v>686.69021739130449</v>
      </c>
      <c r="J144" s="4">
        <v>2.8826086956521744</v>
      </c>
      <c r="K144" s="10">
        <v>4.1978298549279385E-3</v>
      </c>
      <c r="L144" s="4">
        <v>187.53043478260869</v>
      </c>
      <c r="M144" s="4">
        <v>0</v>
      </c>
      <c r="N144" s="10">
        <v>0</v>
      </c>
      <c r="O144" s="4">
        <v>136.61521739130436</v>
      </c>
      <c r="P144" s="4">
        <v>0</v>
      </c>
      <c r="Q144" s="8">
        <v>0</v>
      </c>
      <c r="R144" s="4">
        <v>45.17608695652175</v>
      </c>
      <c r="S144" s="4">
        <v>0</v>
      </c>
      <c r="T144" s="10">
        <v>0</v>
      </c>
      <c r="U144" s="4">
        <v>5.7391304347826084</v>
      </c>
      <c r="V144" s="4">
        <v>0</v>
      </c>
      <c r="W144" s="10">
        <v>0</v>
      </c>
      <c r="X144" s="4">
        <v>71.367391304347791</v>
      </c>
      <c r="Y144" s="4">
        <v>2.2532608695652177</v>
      </c>
      <c r="Z144" s="10">
        <v>3.1572694873435093E-2</v>
      </c>
      <c r="AA144" s="4">
        <v>0</v>
      </c>
      <c r="AB144" s="4">
        <v>0</v>
      </c>
      <c r="AC144" s="10" t="s">
        <v>415</v>
      </c>
      <c r="AD144" s="4">
        <v>478.70760869565237</v>
      </c>
      <c r="AE144" s="4">
        <v>0.62934782608695661</v>
      </c>
      <c r="AF144" s="10">
        <v>1.31468105928326E-3</v>
      </c>
      <c r="AG144" s="4">
        <v>0</v>
      </c>
      <c r="AH144" s="4">
        <v>0</v>
      </c>
      <c r="AI144" s="10" t="s">
        <v>415</v>
      </c>
      <c r="AJ144" s="4">
        <v>0</v>
      </c>
      <c r="AK144" s="4">
        <v>0</v>
      </c>
      <c r="AL144" s="10" t="s">
        <v>415</v>
      </c>
      <c r="AM144" s="1">
        <v>425081</v>
      </c>
      <c r="AN144" s="1">
        <v>4</v>
      </c>
      <c r="AX144"/>
      <c r="AY144"/>
    </row>
    <row r="145" spans="1:51" x14ac:dyDescent="0.25">
      <c r="A145" t="s">
        <v>226</v>
      </c>
      <c r="B145" t="s">
        <v>78</v>
      </c>
      <c r="C145" t="s">
        <v>302</v>
      </c>
      <c r="D145" t="s">
        <v>270</v>
      </c>
      <c r="E145" s="4">
        <v>144.92391304347825</v>
      </c>
      <c r="F145" s="4">
        <v>515.60250000000008</v>
      </c>
      <c r="G145" s="4">
        <v>274.62684782608704</v>
      </c>
      <c r="H145" s="10">
        <v>0.53263288643109175</v>
      </c>
      <c r="I145" s="4">
        <v>476.21119565217396</v>
      </c>
      <c r="J145" s="4">
        <v>274.62684782608704</v>
      </c>
      <c r="K145" s="10">
        <v>0.57669128809536707</v>
      </c>
      <c r="L145" s="4">
        <v>67.845652173913038</v>
      </c>
      <c r="M145" s="4">
        <v>3.1439130434782609</v>
      </c>
      <c r="N145" s="10">
        <v>4.6339197026498774E-2</v>
      </c>
      <c r="O145" s="4">
        <v>32.280434782608694</v>
      </c>
      <c r="P145" s="4">
        <v>3.1439130434782609</v>
      </c>
      <c r="Q145" s="8">
        <v>9.7393763889824236E-2</v>
      </c>
      <c r="R145" s="4">
        <v>29.739130434782609</v>
      </c>
      <c r="S145" s="4">
        <v>0</v>
      </c>
      <c r="T145" s="10">
        <v>0</v>
      </c>
      <c r="U145" s="4">
        <v>5.8260869565217392</v>
      </c>
      <c r="V145" s="4">
        <v>0</v>
      </c>
      <c r="W145" s="10">
        <v>0</v>
      </c>
      <c r="X145" s="4">
        <v>130.75543478260872</v>
      </c>
      <c r="Y145" s="4">
        <v>100.54000000000002</v>
      </c>
      <c r="Z145" s="10">
        <v>0.76891641381603559</v>
      </c>
      <c r="AA145" s="4">
        <v>3.8260869565217392</v>
      </c>
      <c r="AB145" s="4">
        <v>0</v>
      </c>
      <c r="AC145" s="10">
        <v>0</v>
      </c>
      <c r="AD145" s="4">
        <v>313.17532608695655</v>
      </c>
      <c r="AE145" s="4">
        <v>170.94293478260875</v>
      </c>
      <c r="AF145" s="10">
        <v>0.5458378120604066</v>
      </c>
      <c r="AG145" s="4">
        <v>0</v>
      </c>
      <c r="AH145" s="4">
        <v>0</v>
      </c>
      <c r="AI145" s="10" t="s">
        <v>415</v>
      </c>
      <c r="AJ145" s="4">
        <v>0</v>
      </c>
      <c r="AK145" s="4">
        <v>0</v>
      </c>
      <c r="AL145" s="10" t="s">
        <v>415</v>
      </c>
      <c r="AM145" s="1">
        <v>425146</v>
      </c>
      <c r="AN145" s="1">
        <v>4</v>
      </c>
      <c r="AX145"/>
      <c r="AY145"/>
    </row>
    <row r="146" spans="1:51" x14ac:dyDescent="0.25">
      <c r="A146" t="s">
        <v>226</v>
      </c>
      <c r="B146" t="s">
        <v>147</v>
      </c>
      <c r="C146" t="s">
        <v>312</v>
      </c>
      <c r="D146" t="s">
        <v>248</v>
      </c>
      <c r="E146" s="4">
        <v>33.728260869565219</v>
      </c>
      <c r="F146" s="4">
        <v>103.1116304347826</v>
      </c>
      <c r="G146" s="4">
        <v>22.118043478260869</v>
      </c>
      <c r="H146" s="10">
        <v>0.21450580681342615</v>
      </c>
      <c r="I146" s="4">
        <v>98.37391304347824</v>
      </c>
      <c r="J146" s="4">
        <v>22.118043478260869</v>
      </c>
      <c r="K146" s="10">
        <v>0.22483647131618498</v>
      </c>
      <c r="L146" s="4">
        <v>14.828478260869566</v>
      </c>
      <c r="M146" s="4">
        <v>5.1541304347826085</v>
      </c>
      <c r="N146" s="10">
        <v>0.34758323437568717</v>
      </c>
      <c r="O146" s="4">
        <v>10.090760869565218</v>
      </c>
      <c r="P146" s="4">
        <v>5.1541304347826085</v>
      </c>
      <c r="Q146" s="8">
        <v>0.51077718532880911</v>
      </c>
      <c r="R146" s="4">
        <v>2.2481521739130432</v>
      </c>
      <c r="S146" s="4">
        <v>0</v>
      </c>
      <c r="T146" s="10">
        <v>0</v>
      </c>
      <c r="U146" s="4">
        <v>2.4895652173913048</v>
      </c>
      <c r="V146" s="4">
        <v>0</v>
      </c>
      <c r="W146" s="10">
        <v>0</v>
      </c>
      <c r="X146" s="4">
        <v>17.777499999999993</v>
      </c>
      <c r="Y146" s="4">
        <v>2.7620652173913043</v>
      </c>
      <c r="Z146" s="10">
        <v>0.1553685961125752</v>
      </c>
      <c r="AA146" s="4">
        <v>0</v>
      </c>
      <c r="AB146" s="4">
        <v>0</v>
      </c>
      <c r="AC146" s="10" t="s">
        <v>415</v>
      </c>
      <c r="AD146" s="4">
        <v>70.505652173913035</v>
      </c>
      <c r="AE146" s="4">
        <v>14.201847826086956</v>
      </c>
      <c r="AF146" s="10">
        <v>0.20142850095274509</v>
      </c>
      <c r="AG146" s="4">
        <v>0</v>
      </c>
      <c r="AH146" s="4">
        <v>0</v>
      </c>
      <c r="AI146" s="10" t="s">
        <v>415</v>
      </c>
      <c r="AJ146" s="4">
        <v>0</v>
      </c>
      <c r="AK146" s="4">
        <v>0</v>
      </c>
      <c r="AL146" s="10" t="s">
        <v>415</v>
      </c>
      <c r="AM146" s="1">
        <v>425370</v>
      </c>
      <c r="AN146" s="1">
        <v>4</v>
      </c>
      <c r="AX146"/>
      <c r="AY146"/>
    </row>
    <row r="147" spans="1:51" x14ac:dyDescent="0.25">
      <c r="A147" t="s">
        <v>226</v>
      </c>
      <c r="B147" t="s">
        <v>73</v>
      </c>
      <c r="C147" t="s">
        <v>308</v>
      </c>
      <c r="D147" t="s">
        <v>245</v>
      </c>
      <c r="E147" s="4">
        <v>99.413043478260875</v>
      </c>
      <c r="F147" s="4">
        <v>365.49130434782614</v>
      </c>
      <c r="G147" s="4">
        <v>30.966847826086958</v>
      </c>
      <c r="H147" s="10">
        <v>8.4726633596231393E-2</v>
      </c>
      <c r="I147" s="4">
        <v>317.19510869565215</v>
      </c>
      <c r="J147" s="4">
        <v>30.966847826086958</v>
      </c>
      <c r="K147" s="10">
        <v>9.7627129098638035E-2</v>
      </c>
      <c r="L147" s="4">
        <v>38.023478260869567</v>
      </c>
      <c r="M147" s="4">
        <v>0.46097826086956517</v>
      </c>
      <c r="N147" s="10">
        <v>1.2123516362887917E-2</v>
      </c>
      <c r="O147" s="4">
        <v>15.278913043478259</v>
      </c>
      <c r="P147" s="4">
        <v>0.46097826086956517</v>
      </c>
      <c r="Q147" s="8">
        <v>3.0170880582786736E-2</v>
      </c>
      <c r="R147" s="4">
        <v>17.266304347826086</v>
      </c>
      <c r="S147" s="4">
        <v>0</v>
      </c>
      <c r="T147" s="10">
        <v>0</v>
      </c>
      <c r="U147" s="4">
        <v>5.4782608695652177</v>
      </c>
      <c r="V147" s="4">
        <v>0</v>
      </c>
      <c r="W147" s="10">
        <v>0</v>
      </c>
      <c r="X147" s="4">
        <v>96.936630434782614</v>
      </c>
      <c r="Y147" s="4">
        <v>21.849673913043478</v>
      </c>
      <c r="Z147" s="10">
        <v>0.22540162387575027</v>
      </c>
      <c r="AA147" s="4">
        <v>25.551630434782609</v>
      </c>
      <c r="AB147" s="4">
        <v>0</v>
      </c>
      <c r="AC147" s="10">
        <v>0</v>
      </c>
      <c r="AD147" s="4">
        <v>187.30565217391305</v>
      </c>
      <c r="AE147" s="4">
        <v>8.6561956521739134</v>
      </c>
      <c r="AF147" s="10">
        <v>4.6214278916349237E-2</v>
      </c>
      <c r="AG147" s="4">
        <v>17.543478260869566</v>
      </c>
      <c r="AH147" s="4">
        <v>0</v>
      </c>
      <c r="AI147" s="10">
        <v>0</v>
      </c>
      <c r="AJ147" s="4">
        <v>0.13043478260869565</v>
      </c>
      <c r="AK147" s="4">
        <v>0</v>
      </c>
      <c r="AL147" s="10" t="s">
        <v>415</v>
      </c>
      <c r="AM147" s="1">
        <v>425139</v>
      </c>
      <c r="AN147" s="1">
        <v>4</v>
      </c>
      <c r="AX147"/>
      <c r="AY147"/>
    </row>
    <row r="148" spans="1:51" x14ac:dyDescent="0.25">
      <c r="A148" t="s">
        <v>226</v>
      </c>
      <c r="B148" t="s">
        <v>184</v>
      </c>
      <c r="C148" t="s">
        <v>285</v>
      </c>
      <c r="D148" t="s">
        <v>240</v>
      </c>
      <c r="E148" s="4">
        <v>29.217391304347824</v>
      </c>
      <c r="F148" s="4">
        <v>160.02163043478257</v>
      </c>
      <c r="G148" s="4">
        <v>47.897282608695647</v>
      </c>
      <c r="H148" s="10">
        <v>0.29931755149949163</v>
      </c>
      <c r="I148" s="4">
        <v>138.51456521739127</v>
      </c>
      <c r="J148" s="4">
        <v>47.897282608695647</v>
      </c>
      <c r="K148" s="10">
        <v>0.34579239037803283</v>
      </c>
      <c r="L148" s="4">
        <v>17.199673913043476</v>
      </c>
      <c r="M148" s="4">
        <v>1.2431521739130436</v>
      </c>
      <c r="N148" s="10">
        <v>7.2277659460176835E-2</v>
      </c>
      <c r="O148" s="4">
        <v>1.7336956521739131</v>
      </c>
      <c r="P148" s="4">
        <v>1.2431521739130436</v>
      </c>
      <c r="Q148" s="8">
        <v>0.71705329153605024</v>
      </c>
      <c r="R148" s="4">
        <v>9.0245652173913022</v>
      </c>
      <c r="S148" s="4">
        <v>0</v>
      </c>
      <c r="T148" s="10">
        <v>0</v>
      </c>
      <c r="U148" s="4">
        <v>6.4414130434782582</v>
      </c>
      <c r="V148" s="4">
        <v>0</v>
      </c>
      <c r="W148" s="10">
        <v>0</v>
      </c>
      <c r="X148" s="4">
        <v>51.575326086956515</v>
      </c>
      <c r="Y148" s="4">
        <v>11.645434782608692</v>
      </c>
      <c r="Z148" s="10">
        <v>0.22579469033262869</v>
      </c>
      <c r="AA148" s="4">
        <v>6.0410869565217391</v>
      </c>
      <c r="AB148" s="4">
        <v>0</v>
      </c>
      <c r="AC148" s="10">
        <v>0</v>
      </c>
      <c r="AD148" s="4">
        <v>85.205543478260836</v>
      </c>
      <c r="AE148" s="4">
        <v>35.008695652173913</v>
      </c>
      <c r="AF148" s="10">
        <v>0.41087345051799307</v>
      </c>
      <c r="AG148" s="4">
        <v>0</v>
      </c>
      <c r="AH148" s="4">
        <v>0</v>
      </c>
      <c r="AI148" s="10" t="s">
        <v>415</v>
      </c>
      <c r="AJ148" s="4">
        <v>0</v>
      </c>
      <c r="AK148" s="4">
        <v>0</v>
      </c>
      <c r="AL148" s="10" t="s">
        <v>415</v>
      </c>
      <c r="AM148" s="1">
        <v>425416</v>
      </c>
      <c r="AN148" s="1">
        <v>4</v>
      </c>
      <c r="AX148"/>
      <c r="AY148"/>
    </row>
    <row r="149" spans="1:51" x14ac:dyDescent="0.25">
      <c r="A149" t="s">
        <v>226</v>
      </c>
      <c r="B149" t="s">
        <v>185</v>
      </c>
      <c r="C149" t="s">
        <v>302</v>
      </c>
      <c r="D149" t="s">
        <v>270</v>
      </c>
      <c r="E149" s="4">
        <v>38.739130434782609</v>
      </c>
      <c r="F149" s="4">
        <v>112.14673913043478</v>
      </c>
      <c r="G149" s="4">
        <v>10.284782608695652</v>
      </c>
      <c r="H149" s="10">
        <v>9.1708262660528228E-2</v>
      </c>
      <c r="I149" s="4">
        <v>94.91630434782607</v>
      </c>
      <c r="J149" s="4">
        <v>10.284782608695652</v>
      </c>
      <c r="K149" s="10">
        <v>0.10835633223778388</v>
      </c>
      <c r="L149" s="4">
        <v>26.222826086956523</v>
      </c>
      <c r="M149" s="4">
        <v>0</v>
      </c>
      <c r="N149" s="10">
        <v>0</v>
      </c>
      <c r="O149" s="4">
        <v>8.9923913043478247</v>
      </c>
      <c r="P149" s="4">
        <v>0</v>
      </c>
      <c r="Q149" s="8">
        <v>0</v>
      </c>
      <c r="R149" s="4">
        <v>6.1266304347826086</v>
      </c>
      <c r="S149" s="4">
        <v>0</v>
      </c>
      <c r="T149" s="10">
        <v>0</v>
      </c>
      <c r="U149" s="4">
        <v>11.103804347826088</v>
      </c>
      <c r="V149" s="4">
        <v>0</v>
      </c>
      <c r="W149" s="10">
        <v>0</v>
      </c>
      <c r="X149" s="4">
        <v>28.328260869565209</v>
      </c>
      <c r="Y149" s="4">
        <v>1.5804347826086957</v>
      </c>
      <c r="Z149" s="10">
        <v>5.5790039137441502E-2</v>
      </c>
      <c r="AA149" s="4">
        <v>0</v>
      </c>
      <c r="AB149" s="4">
        <v>0</v>
      </c>
      <c r="AC149" s="10" t="s">
        <v>415</v>
      </c>
      <c r="AD149" s="4">
        <v>57.595652173913045</v>
      </c>
      <c r="AE149" s="4">
        <v>8.7043478260869556</v>
      </c>
      <c r="AF149" s="10">
        <v>0.15112855740922471</v>
      </c>
      <c r="AG149" s="4">
        <v>0</v>
      </c>
      <c r="AH149" s="4">
        <v>0</v>
      </c>
      <c r="AI149" s="10" t="s">
        <v>415</v>
      </c>
      <c r="AJ149" s="4">
        <v>0</v>
      </c>
      <c r="AK149" s="4">
        <v>0</v>
      </c>
      <c r="AL149" s="10" t="s">
        <v>415</v>
      </c>
      <c r="AM149" s="1">
        <v>425417</v>
      </c>
      <c r="AN149" s="1">
        <v>4</v>
      </c>
      <c r="AX149"/>
      <c r="AY149"/>
    </row>
    <row r="150" spans="1:51" x14ac:dyDescent="0.25">
      <c r="A150" t="s">
        <v>226</v>
      </c>
      <c r="B150" t="s">
        <v>57</v>
      </c>
      <c r="C150" t="s">
        <v>339</v>
      </c>
      <c r="D150" t="s">
        <v>256</v>
      </c>
      <c r="E150" s="4">
        <v>118.57608695652173</v>
      </c>
      <c r="F150" s="4">
        <v>384.36380434782609</v>
      </c>
      <c r="G150" s="4">
        <v>0</v>
      </c>
      <c r="H150" s="10">
        <v>0</v>
      </c>
      <c r="I150" s="4">
        <v>344.79510869565212</v>
      </c>
      <c r="J150" s="4">
        <v>0</v>
      </c>
      <c r="K150" s="10">
        <v>0</v>
      </c>
      <c r="L150" s="4">
        <v>52.850652173913048</v>
      </c>
      <c r="M150" s="4">
        <v>0</v>
      </c>
      <c r="N150" s="10">
        <v>0</v>
      </c>
      <c r="O150" s="4">
        <v>24.193369565217392</v>
      </c>
      <c r="P150" s="4">
        <v>0</v>
      </c>
      <c r="Q150" s="8">
        <v>0</v>
      </c>
      <c r="R150" s="4">
        <v>23.12489130434783</v>
      </c>
      <c r="S150" s="4">
        <v>0</v>
      </c>
      <c r="T150" s="10">
        <v>0</v>
      </c>
      <c r="U150" s="4">
        <v>5.5323913043478266</v>
      </c>
      <c r="V150" s="4">
        <v>0</v>
      </c>
      <c r="W150" s="10">
        <v>0</v>
      </c>
      <c r="X150" s="4">
        <v>74.015978260869559</v>
      </c>
      <c r="Y150" s="4">
        <v>0</v>
      </c>
      <c r="Z150" s="10">
        <v>0</v>
      </c>
      <c r="AA150" s="4">
        <v>10.911413043478264</v>
      </c>
      <c r="AB150" s="4">
        <v>0</v>
      </c>
      <c r="AC150" s="10">
        <v>0</v>
      </c>
      <c r="AD150" s="4">
        <v>246.58576086956518</v>
      </c>
      <c r="AE150" s="4">
        <v>0</v>
      </c>
      <c r="AF150" s="10">
        <v>0</v>
      </c>
      <c r="AG150" s="4">
        <v>0</v>
      </c>
      <c r="AH150" s="4">
        <v>0</v>
      </c>
      <c r="AI150" s="10" t="s">
        <v>415</v>
      </c>
      <c r="AJ150" s="4">
        <v>0</v>
      </c>
      <c r="AK150" s="4">
        <v>0</v>
      </c>
      <c r="AL150" s="10" t="s">
        <v>415</v>
      </c>
      <c r="AM150" s="1">
        <v>425112</v>
      </c>
      <c r="AN150" s="1">
        <v>4</v>
      </c>
      <c r="AX150"/>
      <c r="AY150"/>
    </row>
    <row r="151" spans="1:51" x14ac:dyDescent="0.25">
      <c r="A151" t="s">
        <v>226</v>
      </c>
      <c r="B151" t="s">
        <v>178</v>
      </c>
      <c r="C151" t="s">
        <v>322</v>
      </c>
      <c r="D151" t="s">
        <v>260</v>
      </c>
      <c r="E151" s="4">
        <v>23.423913043478262</v>
      </c>
      <c r="F151" s="4">
        <v>109.8333695652174</v>
      </c>
      <c r="G151" s="4">
        <v>0</v>
      </c>
      <c r="H151" s="10">
        <v>0</v>
      </c>
      <c r="I151" s="4">
        <v>95.329782608695666</v>
      </c>
      <c r="J151" s="4">
        <v>0</v>
      </c>
      <c r="K151" s="10">
        <v>0</v>
      </c>
      <c r="L151" s="4">
        <v>48.622282608695663</v>
      </c>
      <c r="M151" s="4">
        <v>0</v>
      </c>
      <c r="N151" s="10">
        <v>0</v>
      </c>
      <c r="O151" s="4">
        <v>40.970108695652186</v>
      </c>
      <c r="P151" s="4">
        <v>0</v>
      </c>
      <c r="Q151" s="8">
        <v>0</v>
      </c>
      <c r="R151" s="4">
        <v>0</v>
      </c>
      <c r="S151" s="4">
        <v>0</v>
      </c>
      <c r="T151" s="10" t="s">
        <v>415</v>
      </c>
      <c r="U151" s="4">
        <v>7.6521739130434785</v>
      </c>
      <c r="V151" s="4">
        <v>0</v>
      </c>
      <c r="W151" s="10">
        <v>0</v>
      </c>
      <c r="X151" s="4">
        <v>0</v>
      </c>
      <c r="Y151" s="4">
        <v>0</v>
      </c>
      <c r="Z151" s="10" t="s">
        <v>415</v>
      </c>
      <c r="AA151" s="4">
        <v>6.8514130434782592</v>
      </c>
      <c r="AB151" s="4">
        <v>0</v>
      </c>
      <c r="AC151" s="10">
        <v>0</v>
      </c>
      <c r="AD151" s="4">
        <v>54.35967391304348</v>
      </c>
      <c r="AE151" s="4">
        <v>0</v>
      </c>
      <c r="AF151" s="10">
        <v>0</v>
      </c>
      <c r="AG151" s="4">
        <v>0</v>
      </c>
      <c r="AH151" s="4">
        <v>0</v>
      </c>
      <c r="AI151" s="10" t="s">
        <v>415</v>
      </c>
      <c r="AJ151" s="4">
        <v>0</v>
      </c>
      <c r="AK151" s="4">
        <v>0</v>
      </c>
      <c r="AL151" s="10" t="s">
        <v>415</v>
      </c>
      <c r="AM151" s="1">
        <v>425410</v>
      </c>
      <c r="AN151" s="1">
        <v>4</v>
      </c>
      <c r="AX151"/>
      <c r="AY151"/>
    </row>
    <row r="152" spans="1:51" x14ac:dyDescent="0.25">
      <c r="A152" t="s">
        <v>226</v>
      </c>
      <c r="B152" t="s">
        <v>85</v>
      </c>
      <c r="C152" t="s">
        <v>283</v>
      </c>
      <c r="D152" t="s">
        <v>258</v>
      </c>
      <c r="E152" s="4">
        <v>62.108695652173914</v>
      </c>
      <c r="F152" s="4">
        <v>299.15173913043475</v>
      </c>
      <c r="G152" s="4">
        <v>17.594999999999999</v>
      </c>
      <c r="H152" s="10">
        <v>5.8816305234074905E-2</v>
      </c>
      <c r="I152" s="4">
        <v>291.96967391304344</v>
      </c>
      <c r="J152" s="4">
        <v>16.152065217391304</v>
      </c>
      <c r="K152" s="10">
        <v>5.5321037287597997E-2</v>
      </c>
      <c r="L152" s="4">
        <v>31.753152173913044</v>
      </c>
      <c r="M152" s="4">
        <v>1.4429347826086956</v>
      </c>
      <c r="N152" s="10">
        <v>4.54422532511322E-2</v>
      </c>
      <c r="O152" s="4">
        <v>24.571086956521739</v>
      </c>
      <c r="P152" s="4">
        <v>0</v>
      </c>
      <c r="Q152" s="8">
        <v>0</v>
      </c>
      <c r="R152" s="4">
        <v>1.4429347826086956</v>
      </c>
      <c r="S152" s="4">
        <v>1.4429347826086956</v>
      </c>
      <c r="T152" s="10">
        <v>1</v>
      </c>
      <c r="U152" s="4">
        <v>5.7391304347826084</v>
      </c>
      <c r="V152" s="4">
        <v>0</v>
      </c>
      <c r="W152" s="10">
        <v>0</v>
      </c>
      <c r="X152" s="4">
        <v>62.112826086956503</v>
      </c>
      <c r="Y152" s="4">
        <v>16.152065217391304</v>
      </c>
      <c r="Z152" s="10">
        <v>0.26004395927467205</v>
      </c>
      <c r="AA152" s="4">
        <v>0</v>
      </c>
      <c r="AB152" s="4">
        <v>0</v>
      </c>
      <c r="AC152" s="10" t="s">
        <v>415</v>
      </c>
      <c r="AD152" s="4">
        <v>205.19695652173908</v>
      </c>
      <c r="AE152" s="4">
        <v>0</v>
      </c>
      <c r="AF152" s="10">
        <v>0</v>
      </c>
      <c r="AG152" s="4">
        <v>8.8804347826086955E-2</v>
      </c>
      <c r="AH152" s="4">
        <v>0</v>
      </c>
      <c r="AI152" s="10">
        <v>0</v>
      </c>
      <c r="AJ152" s="4">
        <v>0</v>
      </c>
      <c r="AK152" s="4">
        <v>0</v>
      </c>
      <c r="AL152" s="10" t="s">
        <v>415</v>
      </c>
      <c r="AM152" s="1">
        <v>425157</v>
      </c>
      <c r="AN152" s="1">
        <v>4</v>
      </c>
      <c r="AX152"/>
      <c r="AY152"/>
    </row>
    <row r="153" spans="1:51" x14ac:dyDescent="0.25">
      <c r="A153" t="s">
        <v>226</v>
      </c>
      <c r="B153" t="s">
        <v>156</v>
      </c>
      <c r="C153" t="s">
        <v>322</v>
      </c>
      <c r="D153" t="s">
        <v>260</v>
      </c>
      <c r="E153" s="4">
        <v>13.739130434782609</v>
      </c>
      <c r="F153" s="4">
        <v>82.47608695652174</v>
      </c>
      <c r="G153" s="4">
        <v>0</v>
      </c>
      <c r="H153" s="10">
        <v>0</v>
      </c>
      <c r="I153" s="4">
        <v>68.16358695652174</v>
      </c>
      <c r="J153" s="4">
        <v>0</v>
      </c>
      <c r="K153" s="10">
        <v>0</v>
      </c>
      <c r="L153" s="4">
        <v>44.048369565217385</v>
      </c>
      <c r="M153" s="4">
        <v>0</v>
      </c>
      <c r="N153" s="10">
        <v>0</v>
      </c>
      <c r="O153" s="4">
        <v>29.735869565217385</v>
      </c>
      <c r="P153" s="4">
        <v>0</v>
      </c>
      <c r="Q153" s="8">
        <v>0</v>
      </c>
      <c r="R153" s="4">
        <v>9.1820652173913047</v>
      </c>
      <c r="S153" s="4">
        <v>0</v>
      </c>
      <c r="T153" s="10">
        <v>0</v>
      </c>
      <c r="U153" s="4">
        <v>5.1304347826086953</v>
      </c>
      <c r="V153" s="4">
        <v>0</v>
      </c>
      <c r="W153" s="10">
        <v>0</v>
      </c>
      <c r="X153" s="4">
        <v>10.208695652173912</v>
      </c>
      <c r="Y153" s="4">
        <v>0</v>
      </c>
      <c r="Z153" s="10">
        <v>0</v>
      </c>
      <c r="AA153" s="4">
        <v>0</v>
      </c>
      <c r="AB153" s="4">
        <v>0</v>
      </c>
      <c r="AC153" s="10" t="s">
        <v>415</v>
      </c>
      <c r="AD153" s="4">
        <v>28.21902173913044</v>
      </c>
      <c r="AE153" s="4">
        <v>0</v>
      </c>
      <c r="AF153" s="10">
        <v>0</v>
      </c>
      <c r="AG153" s="4">
        <v>0</v>
      </c>
      <c r="AH153" s="4">
        <v>0</v>
      </c>
      <c r="AI153" s="10" t="s">
        <v>415</v>
      </c>
      <c r="AJ153" s="4">
        <v>0</v>
      </c>
      <c r="AK153" s="4">
        <v>0</v>
      </c>
      <c r="AL153" s="10" t="s">
        <v>415</v>
      </c>
      <c r="AM153" s="1">
        <v>425384</v>
      </c>
      <c r="AN153" s="1">
        <v>4</v>
      </c>
      <c r="AX153"/>
      <c r="AY153"/>
    </row>
    <row r="154" spans="1:51" x14ac:dyDescent="0.25">
      <c r="A154" t="s">
        <v>226</v>
      </c>
      <c r="B154" t="s">
        <v>181</v>
      </c>
      <c r="C154" t="s">
        <v>366</v>
      </c>
      <c r="D154" t="s">
        <v>254</v>
      </c>
      <c r="E154" s="4">
        <v>39.076086956521742</v>
      </c>
      <c r="F154" s="4">
        <v>150.26184782608695</v>
      </c>
      <c r="G154" s="4">
        <v>1.7345652173913042</v>
      </c>
      <c r="H154" s="10">
        <v>1.1543616975873276E-2</v>
      </c>
      <c r="I154" s="4">
        <v>141.29445652173914</v>
      </c>
      <c r="J154" s="4">
        <v>1.7345652173913042</v>
      </c>
      <c r="K154" s="10">
        <v>1.2276243952461286E-2</v>
      </c>
      <c r="L154" s="4">
        <v>26.158152173913038</v>
      </c>
      <c r="M154" s="4">
        <v>0</v>
      </c>
      <c r="N154" s="10">
        <v>0</v>
      </c>
      <c r="O154" s="4">
        <v>17.190760869565214</v>
      </c>
      <c r="P154" s="4">
        <v>0</v>
      </c>
      <c r="Q154" s="8">
        <v>0</v>
      </c>
      <c r="R154" s="4">
        <v>3.2173913043478262</v>
      </c>
      <c r="S154" s="4">
        <v>0</v>
      </c>
      <c r="T154" s="10">
        <v>0</v>
      </c>
      <c r="U154" s="4">
        <v>5.75</v>
      </c>
      <c r="V154" s="4">
        <v>0</v>
      </c>
      <c r="W154" s="10">
        <v>0</v>
      </c>
      <c r="X154" s="4">
        <v>42.115760869565221</v>
      </c>
      <c r="Y154" s="4">
        <v>1.7345652173913042</v>
      </c>
      <c r="Z154" s="10">
        <v>4.1185655478559346E-2</v>
      </c>
      <c r="AA154" s="4">
        <v>0</v>
      </c>
      <c r="AB154" s="4">
        <v>0</v>
      </c>
      <c r="AC154" s="10" t="s">
        <v>415</v>
      </c>
      <c r="AD154" s="4">
        <v>81.944239130434781</v>
      </c>
      <c r="AE154" s="4">
        <v>0</v>
      </c>
      <c r="AF154" s="10">
        <v>0</v>
      </c>
      <c r="AG154" s="4">
        <v>4.3695652173913038E-2</v>
      </c>
      <c r="AH154" s="4">
        <v>0</v>
      </c>
      <c r="AI154" s="10">
        <v>0</v>
      </c>
      <c r="AJ154" s="4">
        <v>0</v>
      </c>
      <c r="AK154" s="4">
        <v>0</v>
      </c>
      <c r="AL154" s="10" t="s">
        <v>415</v>
      </c>
      <c r="AM154" s="1">
        <v>425413</v>
      </c>
      <c r="AN154" s="1">
        <v>4</v>
      </c>
      <c r="AX154"/>
      <c r="AY154"/>
    </row>
    <row r="155" spans="1:51" x14ac:dyDescent="0.25">
      <c r="A155" t="s">
        <v>226</v>
      </c>
      <c r="B155" t="s">
        <v>183</v>
      </c>
      <c r="C155" t="s">
        <v>305</v>
      </c>
      <c r="D155" t="s">
        <v>247</v>
      </c>
      <c r="E155" s="4">
        <v>38.021739130434781</v>
      </c>
      <c r="F155" s="4">
        <v>156.88597826086956</v>
      </c>
      <c r="G155" s="4">
        <v>25.084456521739128</v>
      </c>
      <c r="H155" s="10">
        <v>0.15988972883241842</v>
      </c>
      <c r="I155" s="4">
        <v>147.17130434782609</v>
      </c>
      <c r="J155" s="4">
        <v>25.084456521739128</v>
      </c>
      <c r="K155" s="10">
        <v>0.1704439369678635</v>
      </c>
      <c r="L155" s="4">
        <v>17.059021739130436</v>
      </c>
      <c r="M155" s="4">
        <v>1.2826086956521738</v>
      </c>
      <c r="N155" s="10">
        <v>7.518653269021236E-2</v>
      </c>
      <c r="O155" s="4">
        <v>7.3742391304347823</v>
      </c>
      <c r="P155" s="4">
        <v>1.2826086956521738</v>
      </c>
      <c r="Q155" s="8">
        <v>0.17393098772165147</v>
      </c>
      <c r="R155" s="4">
        <v>3.3260869565217392</v>
      </c>
      <c r="S155" s="4">
        <v>0</v>
      </c>
      <c r="T155" s="10">
        <v>0</v>
      </c>
      <c r="U155" s="4">
        <v>6.3586956521739131</v>
      </c>
      <c r="V155" s="4">
        <v>0</v>
      </c>
      <c r="W155" s="10">
        <v>0</v>
      </c>
      <c r="X155" s="4">
        <v>48.794782608695634</v>
      </c>
      <c r="Y155" s="4">
        <v>7.896521739130435</v>
      </c>
      <c r="Z155" s="10">
        <v>0.1618312720533201</v>
      </c>
      <c r="AA155" s="4">
        <v>2.9891304347826088E-2</v>
      </c>
      <c r="AB155" s="4">
        <v>0</v>
      </c>
      <c r="AC155" s="10">
        <v>0</v>
      </c>
      <c r="AD155" s="4">
        <v>91.002282608695666</v>
      </c>
      <c r="AE155" s="4">
        <v>15.905326086956517</v>
      </c>
      <c r="AF155" s="10">
        <v>0.17477941905422814</v>
      </c>
      <c r="AG155" s="4">
        <v>0</v>
      </c>
      <c r="AH155" s="4">
        <v>0</v>
      </c>
      <c r="AI155" s="10" t="s">
        <v>415</v>
      </c>
      <c r="AJ155" s="4">
        <v>0</v>
      </c>
      <c r="AK155" s="4">
        <v>0</v>
      </c>
      <c r="AL155" s="10" t="s">
        <v>415</v>
      </c>
      <c r="AM155" s="1">
        <v>425415</v>
      </c>
      <c r="AN155" s="1">
        <v>4</v>
      </c>
      <c r="AX155"/>
      <c r="AY155"/>
    </row>
    <row r="156" spans="1:51" x14ac:dyDescent="0.25">
      <c r="A156" t="s">
        <v>226</v>
      </c>
      <c r="B156" t="s">
        <v>92</v>
      </c>
      <c r="C156" t="s">
        <v>289</v>
      </c>
      <c r="D156" t="s">
        <v>268</v>
      </c>
      <c r="E156" s="4">
        <v>125.25352112676056</v>
      </c>
      <c r="F156" s="4">
        <v>394.26408450704236</v>
      </c>
      <c r="G156" s="4">
        <v>23.389014084507053</v>
      </c>
      <c r="H156" s="10">
        <v>5.9323217618847748E-2</v>
      </c>
      <c r="I156" s="4">
        <v>339.51774647887333</v>
      </c>
      <c r="J156" s="4">
        <v>23.389014084507053</v>
      </c>
      <c r="K156" s="10">
        <v>6.8888929450886441E-2</v>
      </c>
      <c r="L156" s="4">
        <v>38.578450704225347</v>
      </c>
      <c r="M156" s="4">
        <v>6.2239436619718331</v>
      </c>
      <c r="N156" s="10">
        <v>0.16133213097876295</v>
      </c>
      <c r="O156" s="4">
        <v>21.105352112676055</v>
      </c>
      <c r="P156" s="4">
        <v>6.2239436619718331</v>
      </c>
      <c r="Q156" s="8">
        <v>0.29489883081522622</v>
      </c>
      <c r="R156" s="4">
        <v>11.951971830985917</v>
      </c>
      <c r="S156" s="4">
        <v>0</v>
      </c>
      <c r="T156" s="10">
        <v>0</v>
      </c>
      <c r="U156" s="4">
        <v>5.52112676056338</v>
      </c>
      <c r="V156" s="4">
        <v>0</v>
      </c>
      <c r="W156" s="10">
        <v>0</v>
      </c>
      <c r="X156" s="4">
        <v>103.18535211267609</v>
      </c>
      <c r="Y156" s="4">
        <v>17.165070422535219</v>
      </c>
      <c r="Z156" s="10">
        <v>0.16635181322821235</v>
      </c>
      <c r="AA156" s="4">
        <v>37.273239436619725</v>
      </c>
      <c r="AB156" s="4">
        <v>0</v>
      </c>
      <c r="AC156" s="10">
        <v>0</v>
      </c>
      <c r="AD156" s="4">
        <v>206.34140845070425</v>
      </c>
      <c r="AE156" s="4">
        <v>0</v>
      </c>
      <c r="AF156" s="10">
        <v>0</v>
      </c>
      <c r="AG156" s="4">
        <v>8.8856338028169013</v>
      </c>
      <c r="AH156" s="4">
        <v>0</v>
      </c>
      <c r="AI156" s="10">
        <v>0</v>
      </c>
      <c r="AJ156" s="4">
        <v>0</v>
      </c>
      <c r="AK156" s="4">
        <v>0</v>
      </c>
      <c r="AL156" s="10" t="s">
        <v>415</v>
      </c>
      <c r="AM156" s="1">
        <v>425169</v>
      </c>
      <c r="AN156" s="1">
        <v>4</v>
      </c>
      <c r="AX156"/>
      <c r="AY156"/>
    </row>
    <row r="157" spans="1:51" x14ac:dyDescent="0.25">
      <c r="A157" t="s">
        <v>226</v>
      </c>
      <c r="B157" t="s">
        <v>76</v>
      </c>
      <c r="C157" t="s">
        <v>344</v>
      </c>
      <c r="D157" t="s">
        <v>252</v>
      </c>
      <c r="E157" s="4">
        <v>79.633802816901408</v>
      </c>
      <c r="F157" s="4">
        <v>261.74380281690134</v>
      </c>
      <c r="G157" s="4">
        <v>64.595070422535215</v>
      </c>
      <c r="H157" s="10">
        <v>0.24678739182116055</v>
      </c>
      <c r="I157" s="4">
        <v>244.89183098591542</v>
      </c>
      <c r="J157" s="4">
        <v>64.144366197183103</v>
      </c>
      <c r="K157" s="10">
        <v>0.26192938302165036</v>
      </c>
      <c r="L157" s="4">
        <v>19.71380281690141</v>
      </c>
      <c r="M157" s="4">
        <v>6.704225352112676</v>
      </c>
      <c r="N157" s="10">
        <v>0.34007773205304065</v>
      </c>
      <c r="O157" s="4">
        <v>10.812394366197184</v>
      </c>
      <c r="P157" s="4">
        <v>6.253521126760563</v>
      </c>
      <c r="Q157" s="8">
        <v>0.57836598582742804</v>
      </c>
      <c r="R157" s="4">
        <v>5.746478873239437</v>
      </c>
      <c r="S157" s="4">
        <v>0</v>
      </c>
      <c r="T157" s="10">
        <v>0</v>
      </c>
      <c r="U157" s="4">
        <v>3.1549295774647885</v>
      </c>
      <c r="V157" s="4">
        <v>0.45070422535211269</v>
      </c>
      <c r="W157" s="10">
        <v>0.14285714285714288</v>
      </c>
      <c r="X157" s="4">
        <v>78.64070422535211</v>
      </c>
      <c r="Y157" s="4">
        <v>38.863380281690141</v>
      </c>
      <c r="Z157" s="10">
        <v>0.49418911827548723</v>
      </c>
      <c r="AA157" s="4">
        <v>7.9505633802816904</v>
      </c>
      <c r="AB157" s="4">
        <v>0</v>
      </c>
      <c r="AC157" s="10">
        <v>0</v>
      </c>
      <c r="AD157" s="4">
        <v>147.11507042253515</v>
      </c>
      <c r="AE157" s="4">
        <v>19.027464788732399</v>
      </c>
      <c r="AF157" s="10">
        <v>0.12933729178175182</v>
      </c>
      <c r="AG157" s="4">
        <v>8.3236619718309868</v>
      </c>
      <c r="AH157" s="4">
        <v>0</v>
      </c>
      <c r="AI157" s="10">
        <v>0</v>
      </c>
      <c r="AJ157" s="4">
        <v>0</v>
      </c>
      <c r="AK157" s="4">
        <v>0</v>
      </c>
      <c r="AL157" s="10" t="s">
        <v>415</v>
      </c>
      <c r="AM157" s="1">
        <v>425143</v>
      </c>
      <c r="AN157" s="1">
        <v>4</v>
      </c>
      <c r="AX157"/>
      <c r="AY157"/>
    </row>
    <row r="158" spans="1:51" x14ac:dyDescent="0.25">
      <c r="A158" t="s">
        <v>226</v>
      </c>
      <c r="B158" t="s">
        <v>172</v>
      </c>
      <c r="C158" t="s">
        <v>335</v>
      </c>
      <c r="D158" t="s">
        <v>274</v>
      </c>
      <c r="E158" s="4">
        <v>14.25</v>
      </c>
      <c r="F158" s="4">
        <v>129.23956521739126</v>
      </c>
      <c r="G158" s="4">
        <v>1.6639130434782607</v>
      </c>
      <c r="H158" s="10">
        <v>1.28746412964128E-2</v>
      </c>
      <c r="I158" s="4">
        <v>103.46184782608694</v>
      </c>
      <c r="J158" s="4">
        <v>1.6639130434782607</v>
      </c>
      <c r="K158" s="10">
        <v>1.6082382814921276E-2</v>
      </c>
      <c r="L158" s="4">
        <v>51.574347826086971</v>
      </c>
      <c r="M158" s="4">
        <v>0.21467391304347827</v>
      </c>
      <c r="N158" s="10">
        <v>4.1624164355383948E-3</v>
      </c>
      <c r="O158" s="4">
        <v>31.041195652173929</v>
      </c>
      <c r="P158" s="4">
        <v>0.21467391304347827</v>
      </c>
      <c r="Q158" s="8">
        <v>6.9157746192822266E-3</v>
      </c>
      <c r="R158" s="4">
        <v>14.370108695652171</v>
      </c>
      <c r="S158" s="4">
        <v>0</v>
      </c>
      <c r="T158" s="10">
        <v>0</v>
      </c>
      <c r="U158" s="4">
        <v>6.1630434782608692</v>
      </c>
      <c r="V158" s="4">
        <v>0</v>
      </c>
      <c r="W158" s="10">
        <v>0</v>
      </c>
      <c r="X158" s="4">
        <v>13.649239130434777</v>
      </c>
      <c r="Y158" s="4">
        <v>0</v>
      </c>
      <c r="Z158" s="10">
        <v>0</v>
      </c>
      <c r="AA158" s="4">
        <v>5.2445652173913047</v>
      </c>
      <c r="AB158" s="4">
        <v>0</v>
      </c>
      <c r="AC158" s="10">
        <v>0</v>
      </c>
      <c r="AD158" s="4">
        <v>58.771413043478233</v>
      </c>
      <c r="AE158" s="4">
        <v>1.4492391304347825</v>
      </c>
      <c r="AF158" s="10">
        <v>2.4658912477783314E-2</v>
      </c>
      <c r="AG158" s="4">
        <v>0</v>
      </c>
      <c r="AH158" s="4">
        <v>0</v>
      </c>
      <c r="AI158" s="10" t="s">
        <v>415</v>
      </c>
      <c r="AJ158" s="4">
        <v>0</v>
      </c>
      <c r="AK158" s="4">
        <v>0</v>
      </c>
      <c r="AL158" s="10" t="s">
        <v>415</v>
      </c>
      <c r="AM158" s="1">
        <v>425401</v>
      </c>
      <c r="AN158" s="1">
        <v>4</v>
      </c>
      <c r="AX158"/>
      <c r="AY158"/>
    </row>
    <row r="159" spans="1:51" x14ac:dyDescent="0.25">
      <c r="A159" t="s">
        <v>226</v>
      </c>
      <c r="B159" t="s">
        <v>162</v>
      </c>
      <c r="C159" t="s">
        <v>322</v>
      </c>
      <c r="D159" t="s">
        <v>260</v>
      </c>
      <c r="E159" s="4">
        <v>21.489130434782609</v>
      </c>
      <c r="F159" s="4">
        <v>115.68141304347827</v>
      </c>
      <c r="G159" s="4">
        <v>10.225108695652176</v>
      </c>
      <c r="H159" s="10">
        <v>8.8390247202539976E-2</v>
      </c>
      <c r="I159" s="4">
        <v>108.4083695652174</v>
      </c>
      <c r="J159" s="4">
        <v>10.225108695652176</v>
      </c>
      <c r="K159" s="10">
        <v>9.432028852256516E-2</v>
      </c>
      <c r="L159" s="4">
        <v>20.870543478260871</v>
      </c>
      <c r="M159" s="4">
        <v>1.1824999999999999</v>
      </c>
      <c r="N159" s="10">
        <v>5.6658802451968387E-2</v>
      </c>
      <c r="O159" s="4">
        <v>18.303586956521741</v>
      </c>
      <c r="P159" s="4">
        <v>1.1824999999999999</v>
      </c>
      <c r="Q159" s="8">
        <v>6.4604823240871051E-2</v>
      </c>
      <c r="R159" s="4">
        <v>0</v>
      </c>
      <c r="S159" s="4">
        <v>0</v>
      </c>
      <c r="T159" s="10" t="s">
        <v>415</v>
      </c>
      <c r="U159" s="4">
        <v>2.5669565217391308</v>
      </c>
      <c r="V159" s="4">
        <v>0</v>
      </c>
      <c r="W159" s="10">
        <v>0</v>
      </c>
      <c r="X159" s="4">
        <v>24.134456521739125</v>
      </c>
      <c r="Y159" s="4">
        <v>5.5567391304347851</v>
      </c>
      <c r="Z159" s="10">
        <v>0.23024090579498027</v>
      </c>
      <c r="AA159" s="4">
        <v>4.70608695652174</v>
      </c>
      <c r="AB159" s="4">
        <v>0</v>
      </c>
      <c r="AC159" s="10">
        <v>0</v>
      </c>
      <c r="AD159" s="4">
        <v>65.970326086956533</v>
      </c>
      <c r="AE159" s="4">
        <v>3.4858695652173917</v>
      </c>
      <c r="AF159" s="10">
        <v>5.2839962631420247E-2</v>
      </c>
      <c r="AG159" s="4">
        <v>0</v>
      </c>
      <c r="AH159" s="4">
        <v>0</v>
      </c>
      <c r="AI159" s="10" t="s">
        <v>415</v>
      </c>
      <c r="AJ159" s="4">
        <v>0</v>
      </c>
      <c r="AK159" s="4">
        <v>0</v>
      </c>
      <c r="AL159" s="10" t="s">
        <v>415</v>
      </c>
      <c r="AM159" s="1">
        <v>425390</v>
      </c>
      <c r="AN159" s="1">
        <v>4</v>
      </c>
      <c r="AX159"/>
      <c r="AY159"/>
    </row>
    <row r="160" spans="1:51" x14ac:dyDescent="0.25">
      <c r="A160" t="s">
        <v>226</v>
      </c>
      <c r="B160" t="s">
        <v>53</v>
      </c>
      <c r="C160" t="s">
        <v>336</v>
      </c>
      <c r="D160" t="s">
        <v>237</v>
      </c>
      <c r="E160" s="4">
        <v>138.42391304347825</v>
      </c>
      <c r="F160" s="4">
        <v>468.84945652173923</v>
      </c>
      <c r="G160" s="4">
        <v>131.75163043478261</v>
      </c>
      <c r="H160" s="10">
        <v>0.28101052182551406</v>
      </c>
      <c r="I160" s="4">
        <v>430.91467391304354</v>
      </c>
      <c r="J160" s="4">
        <v>131.75163043478261</v>
      </c>
      <c r="K160" s="10">
        <v>0.30574876747262836</v>
      </c>
      <c r="L160" s="4">
        <v>40.892391304347825</v>
      </c>
      <c r="M160" s="4">
        <v>1.4711956521739129</v>
      </c>
      <c r="N160" s="10">
        <v>3.5977246750485102E-2</v>
      </c>
      <c r="O160" s="4">
        <v>20.098913043478262</v>
      </c>
      <c r="P160" s="4">
        <v>1.4711956521739129</v>
      </c>
      <c r="Q160" s="8">
        <v>7.3197771889027083E-2</v>
      </c>
      <c r="R160" s="4">
        <v>16.793478260869566</v>
      </c>
      <c r="S160" s="4">
        <v>0</v>
      </c>
      <c r="T160" s="10">
        <v>0</v>
      </c>
      <c r="U160" s="4">
        <v>4</v>
      </c>
      <c r="V160" s="4">
        <v>0</v>
      </c>
      <c r="W160" s="10">
        <v>0</v>
      </c>
      <c r="X160" s="4">
        <v>117.25586956521737</v>
      </c>
      <c r="Y160" s="4">
        <v>47.872717391304356</v>
      </c>
      <c r="Z160" s="10">
        <v>0.40827565876928396</v>
      </c>
      <c r="AA160" s="4">
        <v>17.141304347826086</v>
      </c>
      <c r="AB160" s="4">
        <v>0</v>
      </c>
      <c r="AC160" s="10">
        <v>0</v>
      </c>
      <c r="AD160" s="4">
        <v>255.44304347826096</v>
      </c>
      <c r="AE160" s="4">
        <v>82.407717391304345</v>
      </c>
      <c r="AF160" s="10">
        <v>0.32260701356041238</v>
      </c>
      <c r="AG160" s="4">
        <v>38.116847826086953</v>
      </c>
      <c r="AH160" s="4">
        <v>0</v>
      </c>
      <c r="AI160" s="10">
        <v>0</v>
      </c>
      <c r="AJ160" s="4">
        <v>0</v>
      </c>
      <c r="AK160" s="4">
        <v>0</v>
      </c>
      <c r="AL160" s="10" t="s">
        <v>415</v>
      </c>
      <c r="AM160" s="1">
        <v>425107</v>
      </c>
      <c r="AN160" s="1">
        <v>4</v>
      </c>
      <c r="AX160"/>
      <c r="AY160"/>
    </row>
    <row r="161" spans="1:51" x14ac:dyDescent="0.25">
      <c r="A161" t="s">
        <v>226</v>
      </c>
      <c r="B161" t="s">
        <v>0</v>
      </c>
      <c r="C161" t="s">
        <v>332</v>
      </c>
      <c r="D161" t="s">
        <v>271</v>
      </c>
      <c r="E161" s="4">
        <v>102.18478260869566</v>
      </c>
      <c r="F161" s="4">
        <v>350.8478260869565</v>
      </c>
      <c r="G161" s="4">
        <v>0</v>
      </c>
      <c r="H161" s="10">
        <v>0</v>
      </c>
      <c r="I161" s="4">
        <v>330.9375</v>
      </c>
      <c r="J161" s="4">
        <v>0</v>
      </c>
      <c r="K161" s="10">
        <v>0</v>
      </c>
      <c r="L161" s="4">
        <v>18.315217391304348</v>
      </c>
      <c r="M161" s="4">
        <v>0</v>
      </c>
      <c r="N161" s="10">
        <v>0</v>
      </c>
      <c r="O161" s="4">
        <v>3.7961956521739131</v>
      </c>
      <c r="P161" s="4">
        <v>0</v>
      </c>
      <c r="Q161" s="8">
        <v>0</v>
      </c>
      <c r="R161" s="4">
        <v>9.4755434782608692</v>
      </c>
      <c r="S161" s="4">
        <v>0</v>
      </c>
      <c r="T161" s="10">
        <v>0</v>
      </c>
      <c r="U161" s="4">
        <v>5.0434782608695654</v>
      </c>
      <c r="V161" s="4">
        <v>0</v>
      </c>
      <c r="W161" s="10">
        <v>0</v>
      </c>
      <c r="X161" s="4">
        <v>116.34239130434783</v>
      </c>
      <c r="Y161" s="4">
        <v>0</v>
      </c>
      <c r="Z161" s="10">
        <v>0</v>
      </c>
      <c r="AA161" s="4">
        <v>5.3913043478260869</v>
      </c>
      <c r="AB161" s="4">
        <v>0</v>
      </c>
      <c r="AC161" s="10">
        <v>0</v>
      </c>
      <c r="AD161" s="4">
        <v>210.79891304347825</v>
      </c>
      <c r="AE161" s="4">
        <v>0</v>
      </c>
      <c r="AF161" s="10">
        <v>0</v>
      </c>
      <c r="AG161" s="4">
        <v>0</v>
      </c>
      <c r="AH161" s="4">
        <v>0</v>
      </c>
      <c r="AI161" s="10" t="s">
        <v>415</v>
      </c>
      <c r="AJ161" s="4">
        <v>0</v>
      </c>
      <c r="AK161" s="4">
        <v>0</v>
      </c>
      <c r="AL161" s="10" t="s">
        <v>415</v>
      </c>
      <c r="AM161" s="1">
        <v>425093</v>
      </c>
      <c r="AN161" s="1">
        <v>4</v>
      </c>
      <c r="AX161"/>
      <c r="AY161"/>
    </row>
    <row r="162" spans="1:51" x14ac:dyDescent="0.25">
      <c r="A162" t="s">
        <v>226</v>
      </c>
      <c r="B162" t="s">
        <v>166</v>
      </c>
      <c r="C162" t="s">
        <v>286</v>
      </c>
      <c r="D162" t="s">
        <v>256</v>
      </c>
      <c r="E162" s="4">
        <v>24.923913043478262</v>
      </c>
      <c r="F162" s="4">
        <v>140.01423913043479</v>
      </c>
      <c r="G162" s="4">
        <v>9.6581521739130416</v>
      </c>
      <c r="H162" s="10">
        <v>6.8979785441077024E-2</v>
      </c>
      <c r="I162" s="4">
        <v>123.8566304347826</v>
      </c>
      <c r="J162" s="4">
        <v>9.6581521739130416</v>
      </c>
      <c r="K162" s="10">
        <v>7.7978483186643729E-2</v>
      </c>
      <c r="L162" s="4">
        <v>39.988586956521736</v>
      </c>
      <c r="M162" s="4">
        <v>0</v>
      </c>
      <c r="N162" s="10">
        <v>0</v>
      </c>
      <c r="O162" s="4">
        <v>28.803804347826084</v>
      </c>
      <c r="P162" s="4">
        <v>0</v>
      </c>
      <c r="Q162" s="8">
        <v>0</v>
      </c>
      <c r="R162" s="4">
        <v>6.2119565217391308</v>
      </c>
      <c r="S162" s="4">
        <v>0</v>
      </c>
      <c r="T162" s="10">
        <v>0</v>
      </c>
      <c r="U162" s="4">
        <v>4.9728260869565215</v>
      </c>
      <c r="V162" s="4">
        <v>0</v>
      </c>
      <c r="W162" s="10">
        <v>0</v>
      </c>
      <c r="X162" s="4">
        <v>12.405108695652178</v>
      </c>
      <c r="Y162" s="4">
        <v>0</v>
      </c>
      <c r="Z162" s="10">
        <v>0</v>
      </c>
      <c r="AA162" s="4">
        <v>4.9728260869565215</v>
      </c>
      <c r="AB162" s="4">
        <v>0</v>
      </c>
      <c r="AC162" s="10">
        <v>0</v>
      </c>
      <c r="AD162" s="4">
        <v>82.64771739130434</v>
      </c>
      <c r="AE162" s="4">
        <v>9.6581521739130416</v>
      </c>
      <c r="AF162" s="10">
        <v>0.11685927305391268</v>
      </c>
      <c r="AG162" s="4">
        <v>0</v>
      </c>
      <c r="AH162" s="4">
        <v>0</v>
      </c>
      <c r="AI162" s="10" t="s">
        <v>415</v>
      </c>
      <c r="AJ162" s="4">
        <v>0</v>
      </c>
      <c r="AK162" s="4">
        <v>0</v>
      </c>
      <c r="AL162" s="10" t="s">
        <v>415</v>
      </c>
      <c r="AM162" s="1">
        <v>425394</v>
      </c>
      <c r="AN162" s="1">
        <v>4</v>
      </c>
      <c r="AX162"/>
      <c r="AY162"/>
    </row>
    <row r="163" spans="1:51" x14ac:dyDescent="0.25">
      <c r="A163" t="s">
        <v>226</v>
      </c>
      <c r="B163" t="s">
        <v>149</v>
      </c>
      <c r="C163" t="s">
        <v>286</v>
      </c>
      <c r="D163" t="s">
        <v>256</v>
      </c>
      <c r="E163" s="4">
        <v>21.608695652173914</v>
      </c>
      <c r="F163" s="4">
        <v>82.590326086956537</v>
      </c>
      <c r="G163" s="4">
        <v>0</v>
      </c>
      <c r="H163" s="10">
        <v>0</v>
      </c>
      <c r="I163" s="4">
        <v>76.459891304347835</v>
      </c>
      <c r="J163" s="4">
        <v>0</v>
      </c>
      <c r="K163" s="10">
        <v>0</v>
      </c>
      <c r="L163" s="4">
        <v>13.60945652173913</v>
      </c>
      <c r="M163" s="4">
        <v>0</v>
      </c>
      <c r="N163" s="10">
        <v>0</v>
      </c>
      <c r="O163" s="4">
        <v>7.4790217391304337</v>
      </c>
      <c r="P163" s="4">
        <v>0</v>
      </c>
      <c r="Q163" s="8">
        <v>0</v>
      </c>
      <c r="R163" s="4">
        <v>0</v>
      </c>
      <c r="S163" s="4">
        <v>0</v>
      </c>
      <c r="T163" s="10" t="s">
        <v>415</v>
      </c>
      <c r="U163" s="4">
        <v>6.1304347826086953</v>
      </c>
      <c r="V163" s="4">
        <v>0</v>
      </c>
      <c r="W163" s="10">
        <v>0</v>
      </c>
      <c r="X163" s="4">
        <v>19.618804347826089</v>
      </c>
      <c r="Y163" s="4">
        <v>0</v>
      </c>
      <c r="Z163" s="10">
        <v>0</v>
      </c>
      <c r="AA163" s="4">
        <v>0</v>
      </c>
      <c r="AB163" s="4">
        <v>0</v>
      </c>
      <c r="AC163" s="10" t="s">
        <v>415</v>
      </c>
      <c r="AD163" s="4">
        <v>49.362065217391311</v>
      </c>
      <c r="AE163" s="4">
        <v>0</v>
      </c>
      <c r="AF163" s="10">
        <v>0</v>
      </c>
      <c r="AG163" s="4">
        <v>0</v>
      </c>
      <c r="AH163" s="4">
        <v>0</v>
      </c>
      <c r="AI163" s="10" t="s">
        <v>415</v>
      </c>
      <c r="AJ163" s="4">
        <v>0</v>
      </c>
      <c r="AK163" s="4">
        <v>0</v>
      </c>
      <c r="AL163" s="10" t="s">
        <v>415</v>
      </c>
      <c r="AM163" s="1">
        <v>425373</v>
      </c>
      <c r="AN163" s="1">
        <v>4</v>
      </c>
      <c r="AX163"/>
      <c r="AY163"/>
    </row>
    <row r="164" spans="1:51" x14ac:dyDescent="0.25">
      <c r="A164" t="s">
        <v>226</v>
      </c>
      <c r="B164" t="s">
        <v>47</v>
      </c>
      <c r="C164" t="s">
        <v>333</v>
      </c>
      <c r="D164" t="s">
        <v>248</v>
      </c>
      <c r="E164" s="4">
        <v>119.18478260869566</v>
      </c>
      <c r="F164" s="4">
        <v>464.84260869565213</v>
      </c>
      <c r="G164" s="4">
        <v>132.0907608695652</v>
      </c>
      <c r="H164" s="10">
        <v>0.28416233451621775</v>
      </c>
      <c r="I164" s="4">
        <v>443.12249999999995</v>
      </c>
      <c r="J164" s="4">
        <v>132.0907608695652</v>
      </c>
      <c r="K164" s="10">
        <v>0.29809084591634416</v>
      </c>
      <c r="L164" s="4">
        <v>42.856739130434789</v>
      </c>
      <c r="M164" s="4">
        <v>12.139347826086956</v>
      </c>
      <c r="N164" s="10">
        <v>0.2832541176112528</v>
      </c>
      <c r="O164" s="4">
        <v>32.856739130434789</v>
      </c>
      <c r="P164" s="4">
        <v>12.139347826086956</v>
      </c>
      <c r="Q164" s="8">
        <v>0.36946295181320743</v>
      </c>
      <c r="R164" s="4">
        <v>4.5217391304347823</v>
      </c>
      <c r="S164" s="4">
        <v>0</v>
      </c>
      <c r="T164" s="10">
        <v>0</v>
      </c>
      <c r="U164" s="4">
        <v>5.4782608695652177</v>
      </c>
      <c r="V164" s="4">
        <v>0</v>
      </c>
      <c r="W164" s="10">
        <v>0</v>
      </c>
      <c r="X164" s="4">
        <v>98.50326086956521</v>
      </c>
      <c r="Y164" s="4">
        <v>26.21076086956522</v>
      </c>
      <c r="Z164" s="10">
        <v>0.2660902861304526</v>
      </c>
      <c r="AA164" s="4">
        <v>11.720108695652174</v>
      </c>
      <c r="AB164" s="4">
        <v>0</v>
      </c>
      <c r="AC164" s="10">
        <v>0</v>
      </c>
      <c r="AD164" s="4">
        <v>311.76249999999993</v>
      </c>
      <c r="AE164" s="4">
        <v>93.74065217391302</v>
      </c>
      <c r="AF164" s="10">
        <v>0.30067969102734626</v>
      </c>
      <c r="AG164" s="4">
        <v>0</v>
      </c>
      <c r="AH164" s="4">
        <v>0</v>
      </c>
      <c r="AI164" s="10" t="s">
        <v>415</v>
      </c>
      <c r="AJ164" s="4">
        <v>0</v>
      </c>
      <c r="AK164" s="4">
        <v>0</v>
      </c>
      <c r="AL164" s="10" t="s">
        <v>415</v>
      </c>
      <c r="AM164" s="1">
        <v>425100</v>
      </c>
      <c r="AN164" s="1">
        <v>4</v>
      </c>
      <c r="AX164"/>
      <c r="AY164"/>
    </row>
    <row r="165" spans="1:51" x14ac:dyDescent="0.25">
      <c r="A165" t="s">
        <v>226</v>
      </c>
      <c r="B165" t="s">
        <v>175</v>
      </c>
      <c r="C165" t="s">
        <v>365</v>
      </c>
      <c r="D165" t="s">
        <v>251</v>
      </c>
      <c r="E165" s="4">
        <v>41.326086956521742</v>
      </c>
      <c r="F165" s="4">
        <v>179.52173913043478</v>
      </c>
      <c r="G165" s="4">
        <v>8.9673913043478262</v>
      </c>
      <c r="H165" s="10">
        <v>4.9951562121579078E-2</v>
      </c>
      <c r="I165" s="4">
        <v>165.00543478260869</v>
      </c>
      <c r="J165" s="4">
        <v>8.9673913043478262</v>
      </c>
      <c r="K165" s="10">
        <v>5.4346036033068743E-2</v>
      </c>
      <c r="L165" s="4">
        <v>42.679347826086961</v>
      </c>
      <c r="M165" s="4">
        <v>0</v>
      </c>
      <c r="N165" s="10">
        <v>0</v>
      </c>
      <c r="O165" s="4">
        <v>28.163043478260871</v>
      </c>
      <c r="P165" s="4">
        <v>0</v>
      </c>
      <c r="Q165" s="8">
        <v>0</v>
      </c>
      <c r="R165" s="4">
        <v>8.7771739130434785</v>
      </c>
      <c r="S165" s="4">
        <v>0</v>
      </c>
      <c r="T165" s="10">
        <v>0</v>
      </c>
      <c r="U165" s="4">
        <v>5.7391304347826084</v>
      </c>
      <c r="V165" s="4">
        <v>0</v>
      </c>
      <c r="W165" s="10">
        <v>0</v>
      </c>
      <c r="X165" s="4">
        <v>51.054347826086953</v>
      </c>
      <c r="Y165" s="4">
        <v>0.42391304347826086</v>
      </c>
      <c r="Z165" s="10">
        <v>8.303172237598468E-3</v>
      </c>
      <c r="AA165" s="4">
        <v>0</v>
      </c>
      <c r="AB165" s="4">
        <v>0</v>
      </c>
      <c r="AC165" s="10" t="s">
        <v>415</v>
      </c>
      <c r="AD165" s="4">
        <v>85.788043478260875</v>
      </c>
      <c r="AE165" s="4">
        <v>8.5434782608695645</v>
      </c>
      <c r="AF165" s="10">
        <v>9.9588216661387383E-2</v>
      </c>
      <c r="AG165" s="4">
        <v>0</v>
      </c>
      <c r="AH165" s="4">
        <v>0</v>
      </c>
      <c r="AI165" s="10" t="s">
        <v>415</v>
      </c>
      <c r="AJ165" s="4">
        <v>0</v>
      </c>
      <c r="AK165" s="4">
        <v>0</v>
      </c>
      <c r="AL165" s="10" t="s">
        <v>415</v>
      </c>
      <c r="AM165" s="1">
        <v>425407</v>
      </c>
      <c r="AN165" s="1">
        <v>4</v>
      </c>
      <c r="AX165"/>
      <c r="AY165"/>
    </row>
    <row r="166" spans="1:51" x14ac:dyDescent="0.25">
      <c r="A166" t="s">
        <v>226</v>
      </c>
      <c r="B166" t="s">
        <v>70</v>
      </c>
      <c r="C166" t="s">
        <v>324</v>
      </c>
      <c r="D166" t="s">
        <v>264</v>
      </c>
      <c r="E166" s="4">
        <v>94.934782608695656</v>
      </c>
      <c r="F166" s="4">
        <v>340.51684782608703</v>
      </c>
      <c r="G166" s="4">
        <v>99.103804347826099</v>
      </c>
      <c r="H166" s="10">
        <v>0.291039356732333</v>
      </c>
      <c r="I166" s="4">
        <v>339.30489130434785</v>
      </c>
      <c r="J166" s="4">
        <v>99.103804347826099</v>
      </c>
      <c r="K166" s="10">
        <v>0.29207891453274837</v>
      </c>
      <c r="L166" s="4">
        <v>25.72282608695652</v>
      </c>
      <c r="M166" s="4">
        <v>2.8994565217391304</v>
      </c>
      <c r="N166" s="10">
        <v>0.1127192055778576</v>
      </c>
      <c r="O166" s="4">
        <v>24.510869565217391</v>
      </c>
      <c r="P166" s="4">
        <v>2.8994565217391304</v>
      </c>
      <c r="Q166" s="8">
        <v>0.11829268292682926</v>
      </c>
      <c r="R166" s="4">
        <v>0</v>
      </c>
      <c r="S166" s="4">
        <v>0</v>
      </c>
      <c r="T166" s="10" t="s">
        <v>415</v>
      </c>
      <c r="U166" s="4">
        <v>1.2119565217391304</v>
      </c>
      <c r="V166" s="4">
        <v>0</v>
      </c>
      <c r="W166" s="10">
        <v>0</v>
      </c>
      <c r="X166" s="4">
        <v>119.9979347826087</v>
      </c>
      <c r="Y166" s="4">
        <v>43.87836956521739</v>
      </c>
      <c r="Z166" s="10">
        <v>0.36565937276094423</v>
      </c>
      <c r="AA166" s="4">
        <v>0</v>
      </c>
      <c r="AB166" s="4">
        <v>0</v>
      </c>
      <c r="AC166" s="10" t="s">
        <v>415</v>
      </c>
      <c r="AD166" s="4">
        <v>194.7960869565218</v>
      </c>
      <c r="AE166" s="4">
        <v>52.325978260869576</v>
      </c>
      <c r="AF166" s="10">
        <v>0.26861924732886783</v>
      </c>
      <c r="AG166" s="4">
        <v>0</v>
      </c>
      <c r="AH166" s="4">
        <v>0</v>
      </c>
      <c r="AI166" s="10" t="s">
        <v>415</v>
      </c>
      <c r="AJ166" s="4">
        <v>0</v>
      </c>
      <c r="AK166" s="4">
        <v>0</v>
      </c>
      <c r="AL166" s="10" t="s">
        <v>415</v>
      </c>
      <c r="AM166" s="1">
        <v>425131</v>
      </c>
      <c r="AN166" s="1">
        <v>4</v>
      </c>
      <c r="AX166"/>
      <c r="AY166"/>
    </row>
    <row r="167" spans="1:51" x14ac:dyDescent="0.25">
      <c r="A167" t="s">
        <v>226</v>
      </c>
      <c r="B167" t="s">
        <v>119</v>
      </c>
      <c r="C167" t="s">
        <v>320</v>
      </c>
      <c r="D167" t="s">
        <v>259</v>
      </c>
      <c r="E167" s="4">
        <v>95.673913043478265</v>
      </c>
      <c r="F167" s="4">
        <v>329.37445652173909</v>
      </c>
      <c r="G167" s="4">
        <v>159.56304347826085</v>
      </c>
      <c r="H167" s="10">
        <v>0.48444267707726602</v>
      </c>
      <c r="I167" s="4">
        <v>321.63978260869561</v>
      </c>
      <c r="J167" s="4">
        <v>159.56304347826085</v>
      </c>
      <c r="K167" s="10">
        <v>0.49609237446968424</v>
      </c>
      <c r="L167" s="4">
        <v>14.431630434782608</v>
      </c>
      <c r="M167" s="4">
        <v>3.7418478260869565</v>
      </c>
      <c r="N167" s="10">
        <v>0.25928101769211653</v>
      </c>
      <c r="O167" s="4">
        <v>8.513152173913042</v>
      </c>
      <c r="P167" s="4">
        <v>3.7418478260869565</v>
      </c>
      <c r="Q167" s="8">
        <v>0.43953728884973386</v>
      </c>
      <c r="R167" s="4">
        <v>3.25</v>
      </c>
      <c r="S167" s="4">
        <v>0</v>
      </c>
      <c r="T167" s="10">
        <v>0</v>
      </c>
      <c r="U167" s="4">
        <v>2.6684782608695654</v>
      </c>
      <c r="V167" s="4">
        <v>0</v>
      </c>
      <c r="W167" s="10">
        <v>0</v>
      </c>
      <c r="X167" s="4">
        <v>99.131413043478247</v>
      </c>
      <c r="Y167" s="4">
        <v>49.189565217391291</v>
      </c>
      <c r="Z167" s="10">
        <v>0.49620562954970832</v>
      </c>
      <c r="AA167" s="4">
        <v>1.8161956521739131</v>
      </c>
      <c r="AB167" s="4">
        <v>0</v>
      </c>
      <c r="AC167" s="10">
        <v>0</v>
      </c>
      <c r="AD167" s="4">
        <v>213.99521739130432</v>
      </c>
      <c r="AE167" s="4">
        <v>106.63163043478262</v>
      </c>
      <c r="AF167" s="10">
        <v>0.49828978298986781</v>
      </c>
      <c r="AG167" s="4">
        <v>0</v>
      </c>
      <c r="AH167" s="4">
        <v>0</v>
      </c>
      <c r="AI167" s="10" t="s">
        <v>415</v>
      </c>
      <c r="AJ167" s="4">
        <v>0</v>
      </c>
      <c r="AK167" s="4">
        <v>0</v>
      </c>
      <c r="AL167" s="10" t="s">
        <v>415</v>
      </c>
      <c r="AM167" s="1">
        <v>425308</v>
      </c>
      <c r="AN167" s="1">
        <v>4</v>
      </c>
      <c r="AX167"/>
      <c r="AY167"/>
    </row>
    <row r="168" spans="1:51" x14ac:dyDescent="0.25">
      <c r="A168" t="s">
        <v>226</v>
      </c>
      <c r="B168" t="s">
        <v>133</v>
      </c>
      <c r="C168" t="s">
        <v>345</v>
      </c>
      <c r="D168" t="s">
        <v>254</v>
      </c>
      <c r="E168" s="4">
        <v>35.576086956521742</v>
      </c>
      <c r="F168" s="4">
        <v>217.58586956521739</v>
      </c>
      <c r="G168" s="4">
        <v>34.455434782608691</v>
      </c>
      <c r="H168" s="10">
        <v>0.15835327381993114</v>
      </c>
      <c r="I168" s="4">
        <v>199.03695652173911</v>
      </c>
      <c r="J168" s="4">
        <v>28.542391304347824</v>
      </c>
      <c r="K168" s="10">
        <v>0.14340247059209019</v>
      </c>
      <c r="L168" s="4">
        <v>55.000000000000007</v>
      </c>
      <c r="M168" s="4">
        <v>8.7771739130434785</v>
      </c>
      <c r="N168" s="10">
        <v>0.15958498023715414</v>
      </c>
      <c r="O168" s="4">
        <v>36.451086956521742</v>
      </c>
      <c r="P168" s="4">
        <v>2.8641304347826089</v>
      </c>
      <c r="Q168" s="8">
        <v>7.8574623527657664E-2</v>
      </c>
      <c r="R168" s="4">
        <v>5.5652173913043477</v>
      </c>
      <c r="S168" s="4">
        <v>0</v>
      </c>
      <c r="T168" s="10">
        <v>0</v>
      </c>
      <c r="U168" s="4">
        <v>12.983695652173912</v>
      </c>
      <c r="V168" s="4">
        <v>5.9130434782608692</v>
      </c>
      <c r="W168" s="10">
        <v>0.45542067810799497</v>
      </c>
      <c r="X168" s="4">
        <v>53.045108695652168</v>
      </c>
      <c r="Y168" s="4">
        <v>8.4771739130434778</v>
      </c>
      <c r="Z168" s="10">
        <v>0.15981066155753409</v>
      </c>
      <c r="AA168" s="4">
        <v>0</v>
      </c>
      <c r="AB168" s="4">
        <v>0</v>
      </c>
      <c r="AC168" s="10" t="s">
        <v>415</v>
      </c>
      <c r="AD168" s="4">
        <v>109.54076086956522</v>
      </c>
      <c r="AE168" s="4">
        <v>17.201086956521738</v>
      </c>
      <c r="AF168" s="10">
        <v>0.15702909875716306</v>
      </c>
      <c r="AG168" s="4">
        <v>0</v>
      </c>
      <c r="AH168" s="4">
        <v>0</v>
      </c>
      <c r="AI168" s="10" t="s">
        <v>415</v>
      </c>
      <c r="AJ168" s="4">
        <v>0</v>
      </c>
      <c r="AK168" s="4">
        <v>0</v>
      </c>
      <c r="AL168" s="10" t="s">
        <v>415</v>
      </c>
      <c r="AM168" s="1">
        <v>425325</v>
      </c>
      <c r="AN168" s="1">
        <v>4</v>
      </c>
      <c r="AX168"/>
      <c r="AY168"/>
    </row>
    <row r="169" spans="1:51" x14ac:dyDescent="0.25">
      <c r="A169" t="s">
        <v>226</v>
      </c>
      <c r="B169" t="s">
        <v>167</v>
      </c>
      <c r="C169" t="s">
        <v>328</v>
      </c>
      <c r="D169" t="s">
        <v>267</v>
      </c>
      <c r="E169" s="4">
        <v>46.902173913043477</v>
      </c>
      <c r="F169" s="4">
        <v>250.33445652173913</v>
      </c>
      <c r="G169" s="4">
        <v>48.910543478260863</v>
      </c>
      <c r="H169" s="10">
        <v>0.19538078839743522</v>
      </c>
      <c r="I169" s="4">
        <v>238.68228260869563</v>
      </c>
      <c r="J169" s="4">
        <v>48.910543478260863</v>
      </c>
      <c r="K169" s="10">
        <v>0.20491903690416174</v>
      </c>
      <c r="L169" s="4">
        <v>38.228260869565212</v>
      </c>
      <c r="M169" s="4">
        <v>0</v>
      </c>
      <c r="N169" s="10">
        <v>0</v>
      </c>
      <c r="O169" s="4">
        <v>26.576086956521738</v>
      </c>
      <c r="P169" s="4">
        <v>0</v>
      </c>
      <c r="Q169" s="8">
        <v>0</v>
      </c>
      <c r="R169" s="4">
        <v>5.7391304347826084</v>
      </c>
      <c r="S169" s="4">
        <v>0</v>
      </c>
      <c r="T169" s="10">
        <v>0</v>
      </c>
      <c r="U169" s="4">
        <v>5.9130434782608692</v>
      </c>
      <c r="V169" s="4">
        <v>0</v>
      </c>
      <c r="W169" s="10">
        <v>0</v>
      </c>
      <c r="X169" s="4">
        <v>73.050652173913051</v>
      </c>
      <c r="Y169" s="4">
        <v>15.360434782608694</v>
      </c>
      <c r="Z169" s="10">
        <v>0.21027101504911716</v>
      </c>
      <c r="AA169" s="4">
        <v>0</v>
      </c>
      <c r="AB169" s="4">
        <v>0</v>
      </c>
      <c r="AC169" s="10" t="s">
        <v>415</v>
      </c>
      <c r="AD169" s="4">
        <v>139.05554347826086</v>
      </c>
      <c r="AE169" s="4">
        <v>33.55010869565217</v>
      </c>
      <c r="AF169" s="10">
        <v>0.24127127805514062</v>
      </c>
      <c r="AG169" s="4">
        <v>0</v>
      </c>
      <c r="AH169" s="4">
        <v>0</v>
      </c>
      <c r="AI169" s="10" t="s">
        <v>415</v>
      </c>
      <c r="AJ169" s="4">
        <v>0</v>
      </c>
      <c r="AK169" s="4">
        <v>0</v>
      </c>
      <c r="AL169" s="10" t="s">
        <v>415</v>
      </c>
      <c r="AM169" s="1">
        <v>425395</v>
      </c>
      <c r="AN169" s="1">
        <v>4</v>
      </c>
      <c r="AX169"/>
      <c r="AY169"/>
    </row>
    <row r="170" spans="1:51" x14ac:dyDescent="0.25">
      <c r="A170" t="s">
        <v>226</v>
      </c>
      <c r="B170" t="s">
        <v>46</v>
      </c>
      <c r="C170" t="s">
        <v>322</v>
      </c>
      <c r="D170" t="s">
        <v>260</v>
      </c>
      <c r="E170" s="4">
        <v>74.816901408450704</v>
      </c>
      <c r="F170" s="4">
        <v>239.80521126760561</v>
      </c>
      <c r="G170" s="4">
        <v>79.18042253521125</v>
      </c>
      <c r="H170" s="10">
        <v>0.33018641303358298</v>
      </c>
      <c r="I170" s="4">
        <v>213.16042253521124</v>
      </c>
      <c r="J170" s="4">
        <v>78.78605633802816</v>
      </c>
      <c r="K170" s="10">
        <v>0.36960921451079298</v>
      </c>
      <c r="L170" s="4">
        <v>20.517323943661971</v>
      </c>
      <c r="M170" s="4">
        <v>1.265774647887324</v>
      </c>
      <c r="N170" s="10">
        <v>6.1692969870875185E-2</v>
      </c>
      <c r="O170" s="4">
        <v>9.3070422535211286</v>
      </c>
      <c r="P170" s="4">
        <v>0.87140845070422546</v>
      </c>
      <c r="Q170" s="8">
        <v>9.3628934624697333E-2</v>
      </c>
      <c r="R170" s="4">
        <v>6.5905633802816883</v>
      </c>
      <c r="S170" s="4">
        <v>0.39436619718309857</v>
      </c>
      <c r="T170" s="10">
        <v>5.9838009958754525E-2</v>
      </c>
      <c r="U170" s="4">
        <v>4.619718309859155</v>
      </c>
      <c r="V170" s="4">
        <v>0</v>
      </c>
      <c r="W170" s="10">
        <v>0</v>
      </c>
      <c r="X170" s="4">
        <v>60.630985915492957</v>
      </c>
      <c r="Y170" s="4">
        <v>21.281267605633804</v>
      </c>
      <c r="Z170" s="10">
        <v>0.35099656197732765</v>
      </c>
      <c r="AA170" s="4">
        <v>15.43450704225352</v>
      </c>
      <c r="AB170" s="4">
        <v>0</v>
      </c>
      <c r="AC170" s="10">
        <v>0</v>
      </c>
      <c r="AD170" s="4">
        <v>142.14802816901405</v>
      </c>
      <c r="AE170" s="4">
        <v>56.63338028169013</v>
      </c>
      <c r="AF170" s="10">
        <v>0.39841129709061474</v>
      </c>
      <c r="AG170" s="4">
        <v>1.0743661971830987</v>
      </c>
      <c r="AH170" s="4">
        <v>0</v>
      </c>
      <c r="AI170" s="10">
        <v>0</v>
      </c>
      <c r="AJ170" s="4">
        <v>0</v>
      </c>
      <c r="AK170" s="4">
        <v>0</v>
      </c>
      <c r="AL170" s="10" t="s">
        <v>415</v>
      </c>
      <c r="AM170" s="1">
        <v>425096</v>
      </c>
      <c r="AN170" s="1">
        <v>4</v>
      </c>
      <c r="AX170"/>
      <c r="AY170"/>
    </row>
    <row r="171" spans="1:51" x14ac:dyDescent="0.25">
      <c r="A171" t="s">
        <v>226</v>
      </c>
      <c r="B171" t="s">
        <v>158</v>
      </c>
      <c r="C171" t="s">
        <v>323</v>
      </c>
      <c r="D171" t="s">
        <v>263</v>
      </c>
      <c r="E171" s="4">
        <v>155.95652173913044</v>
      </c>
      <c r="F171" s="4">
        <v>620.02206521739129</v>
      </c>
      <c r="G171" s="4">
        <v>126.84445652173912</v>
      </c>
      <c r="H171" s="10">
        <v>0.20458055226996655</v>
      </c>
      <c r="I171" s="4">
        <v>569.82934782608686</v>
      </c>
      <c r="J171" s="4">
        <v>120.07576086956522</v>
      </c>
      <c r="K171" s="10">
        <v>0.21072231770381294</v>
      </c>
      <c r="L171" s="4">
        <v>114.40826086956523</v>
      </c>
      <c r="M171" s="4">
        <v>12.17195652173913</v>
      </c>
      <c r="N171" s="10">
        <v>0.10639053884068875</v>
      </c>
      <c r="O171" s="4">
        <v>69.226413043478274</v>
      </c>
      <c r="P171" s="4">
        <v>5.4032608695652167</v>
      </c>
      <c r="Q171" s="8">
        <v>7.8052012693069189E-2</v>
      </c>
      <c r="R171" s="4">
        <v>39.616630434782607</v>
      </c>
      <c r="S171" s="4">
        <v>6.7686956521739132</v>
      </c>
      <c r="T171" s="10">
        <v>0.17085490557599603</v>
      </c>
      <c r="U171" s="4">
        <v>5.5652173913043477</v>
      </c>
      <c r="V171" s="4">
        <v>0</v>
      </c>
      <c r="W171" s="10">
        <v>0</v>
      </c>
      <c r="X171" s="4">
        <v>121.31184782608692</v>
      </c>
      <c r="Y171" s="4">
        <v>27.656739130434794</v>
      </c>
      <c r="Z171" s="10">
        <v>0.22798052808562927</v>
      </c>
      <c r="AA171" s="4">
        <v>5.0108695652173916</v>
      </c>
      <c r="AB171" s="4">
        <v>0</v>
      </c>
      <c r="AC171" s="10">
        <v>0</v>
      </c>
      <c r="AD171" s="4">
        <v>362.98499999999996</v>
      </c>
      <c r="AE171" s="4">
        <v>87.015760869565199</v>
      </c>
      <c r="AF171" s="10">
        <v>0.23972274575964631</v>
      </c>
      <c r="AG171" s="4">
        <v>16.306086956521739</v>
      </c>
      <c r="AH171" s="4">
        <v>0</v>
      </c>
      <c r="AI171" s="10">
        <v>0</v>
      </c>
      <c r="AJ171" s="4">
        <v>0</v>
      </c>
      <c r="AK171" s="4">
        <v>0</v>
      </c>
      <c r="AL171" s="10" t="s">
        <v>415</v>
      </c>
      <c r="AM171" s="1">
        <v>425386</v>
      </c>
      <c r="AN171" s="1">
        <v>4</v>
      </c>
      <c r="AX171"/>
      <c r="AY171"/>
    </row>
    <row r="172" spans="1:51" x14ac:dyDescent="0.25">
      <c r="A172" t="s">
        <v>226</v>
      </c>
      <c r="B172" t="s">
        <v>180</v>
      </c>
      <c r="C172" t="s">
        <v>309</v>
      </c>
      <c r="D172" t="s">
        <v>274</v>
      </c>
      <c r="E172" s="4">
        <v>43.163043478260867</v>
      </c>
      <c r="F172" s="4">
        <v>213.69989130434783</v>
      </c>
      <c r="G172" s="4">
        <v>58.232500000000002</v>
      </c>
      <c r="H172" s="10">
        <v>0.27249662900888538</v>
      </c>
      <c r="I172" s="4">
        <v>194.3792391304348</v>
      </c>
      <c r="J172" s="4">
        <v>58.232500000000002</v>
      </c>
      <c r="K172" s="10">
        <v>0.29958189084650189</v>
      </c>
      <c r="L172" s="4">
        <v>26.478369565217392</v>
      </c>
      <c r="M172" s="4">
        <v>7.1577173913043488</v>
      </c>
      <c r="N172" s="10">
        <v>0.27032319243352865</v>
      </c>
      <c r="O172" s="4">
        <v>17.260978260869564</v>
      </c>
      <c r="P172" s="4">
        <v>7.1577173913043488</v>
      </c>
      <c r="Q172" s="8">
        <v>0.41467622999855175</v>
      </c>
      <c r="R172" s="4">
        <v>3.2173913043478262</v>
      </c>
      <c r="S172" s="4">
        <v>0</v>
      </c>
      <c r="T172" s="10">
        <v>0</v>
      </c>
      <c r="U172" s="4">
        <v>6</v>
      </c>
      <c r="V172" s="4">
        <v>0</v>
      </c>
      <c r="W172" s="10">
        <v>0</v>
      </c>
      <c r="X172" s="4">
        <v>60.91065217391305</v>
      </c>
      <c r="Y172" s="4">
        <v>17.383478260869566</v>
      </c>
      <c r="Z172" s="10">
        <v>0.28539307396079072</v>
      </c>
      <c r="AA172" s="4">
        <v>10.103260869565217</v>
      </c>
      <c r="AB172" s="4">
        <v>0</v>
      </c>
      <c r="AC172" s="10">
        <v>0</v>
      </c>
      <c r="AD172" s="4">
        <v>116.20760869565218</v>
      </c>
      <c r="AE172" s="4">
        <v>33.691304347826083</v>
      </c>
      <c r="AF172" s="10">
        <v>0.28992339422510305</v>
      </c>
      <c r="AG172" s="4">
        <v>0</v>
      </c>
      <c r="AH172" s="4">
        <v>0</v>
      </c>
      <c r="AI172" s="10" t="s">
        <v>415</v>
      </c>
      <c r="AJ172" s="4">
        <v>0</v>
      </c>
      <c r="AK172" s="4">
        <v>0</v>
      </c>
      <c r="AL172" s="10" t="s">
        <v>415</v>
      </c>
      <c r="AM172" s="1">
        <v>425412</v>
      </c>
      <c r="AN172" s="1">
        <v>4</v>
      </c>
      <c r="AX172"/>
      <c r="AY172"/>
    </row>
    <row r="173" spans="1:51" x14ac:dyDescent="0.25">
      <c r="A173" t="s">
        <v>226</v>
      </c>
      <c r="B173" t="s">
        <v>105</v>
      </c>
      <c r="C173" t="s">
        <v>331</v>
      </c>
      <c r="D173" t="s">
        <v>251</v>
      </c>
      <c r="E173" s="4">
        <v>11.315217391304348</v>
      </c>
      <c r="F173" s="4">
        <v>78.489130434782609</v>
      </c>
      <c r="G173" s="4">
        <v>0</v>
      </c>
      <c r="H173" s="10">
        <v>0</v>
      </c>
      <c r="I173" s="4">
        <v>78.391304347826093</v>
      </c>
      <c r="J173" s="4">
        <v>0</v>
      </c>
      <c r="K173" s="10">
        <v>0</v>
      </c>
      <c r="L173" s="4">
        <v>27.043478260869566</v>
      </c>
      <c r="M173" s="4">
        <v>0</v>
      </c>
      <c r="N173" s="10">
        <v>0</v>
      </c>
      <c r="O173" s="4">
        <v>26.945652173913043</v>
      </c>
      <c r="P173" s="4">
        <v>0</v>
      </c>
      <c r="Q173" s="8">
        <v>0</v>
      </c>
      <c r="R173" s="4">
        <v>0</v>
      </c>
      <c r="S173" s="4">
        <v>0</v>
      </c>
      <c r="T173" s="10" t="s">
        <v>415</v>
      </c>
      <c r="U173" s="4">
        <v>9.7826086956521743E-2</v>
      </c>
      <c r="V173" s="4">
        <v>0</v>
      </c>
      <c r="W173" s="10">
        <v>0</v>
      </c>
      <c r="X173" s="4">
        <v>8.4728260869565215</v>
      </c>
      <c r="Y173" s="4">
        <v>0</v>
      </c>
      <c r="Z173" s="10">
        <v>0</v>
      </c>
      <c r="AA173" s="4">
        <v>0</v>
      </c>
      <c r="AB173" s="4">
        <v>0</v>
      </c>
      <c r="AC173" s="10" t="s">
        <v>415</v>
      </c>
      <c r="AD173" s="4">
        <v>42.972826086956523</v>
      </c>
      <c r="AE173" s="4">
        <v>0</v>
      </c>
      <c r="AF173" s="10">
        <v>0</v>
      </c>
      <c r="AG173" s="4">
        <v>0</v>
      </c>
      <c r="AH173" s="4">
        <v>0</v>
      </c>
      <c r="AI173" s="10" t="s">
        <v>415</v>
      </c>
      <c r="AJ173" s="4">
        <v>0</v>
      </c>
      <c r="AK173" s="4">
        <v>0</v>
      </c>
      <c r="AL173" s="10" t="s">
        <v>415</v>
      </c>
      <c r="AM173" s="1">
        <v>425291</v>
      </c>
      <c r="AN173" s="1">
        <v>4</v>
      </c>
      <c r="AX173"/>
      <c r="AY173"/>
    </row>
    <row r="174" spans="1:51" x14ac:dyDescent="0.25">
      <c r="A174" t="s">
        <v>226</v>
      </c>
      <c r="B174" t="s">
        <v>176</v>
      </c>
      <c r="C174" t="s">
        <v>322</v>
      </c>
      <c r="D174" t="s">
        <v>260</v>
      </c>
      <c r="E174" s="4">
        <v>112.3943661971831</v>
      </c>
      <c r="F174" s="4">
        <v>493.22267605633806</v>
      </c>
      <c r="G174" s="4">
        <v>60.962112676056336</v>
      </c>
      <c r="H174" s="10">
        <v>0.12359957405748509</v>
      </c>
      <c r="I174" s="4">
        <v>463.05366197183093</v>
      </c>
      <c r="J174" s="4">
        <v>60.962112676056336</v>
      </c>
      <c r="K174" s="10">
        <v>0.13165237138274669</v>
      </c>
      <c r="L174" s="4">
        <v>80.229577464788733</v>
      </c>
      <c r="M174" s="4">
        <v>2.4619718309859158</v>
      </c>
      <c r="N174" s="10">
        <v>3.0686586029527941E-2</v>
      </c>
      <c r="O174" s="4">
        <v>52.680281690140845</v>
      </c>
      <c r="P174" s="4">
        <v>2.4619718309859158</v>
      </c>
      <c r="Q174" s="8">
        <v>4.673421918027966E-2</v>
      </c>
      <c r="R174" s="4">
        <v>22.253521126760564</v>
      </c>
      <c r="S174" s="4">
        <v>0</v>
      </c>
      <c r="T174" s="10">
        <v>0</v>
      </c>
      <c r="U174" s="4">
        <v>5.295774647887324</v>
      </c>
      <c r="V174" s="4">
        <v>0</v>
      </c>
      <c r="W174" s="10">
        <v>0</v>
      </c>
      <c r="X174" s="4">
        <v>109.00676056338028</v>
      </c>
      <c r="Y174" s="4">
        <v>20.221549295774647</v>
      </c>
      <c r="Z174" s="10">
        <v>0.18550729506375105</v>
      </c>
      <c r="AA174" s="4">
        <v>2.619718309859155</v>
      </c>
      <c r="AB174" s="4">
        <v>0</v>
      </c>
      <c r="AC174" s="10">
        <v>0</v>
      </c>
      <c r="AD174" s="4">
        <v>301.36661971830983</v>
      </c>
      <c r="AE174" s="4">
        <v>38.278591549295776</v>
      </c>
      <c r="AF174" s="10">
        <v>0.12701669343829494</v>
      </c>
      <c r="AG174" s="4">
        <v>0</v>
      </c>
      <c r="AH174" s="4">
        <v>0</v>
      </c>
      <c r="AI174" s="10" t="s">
        <v>415</v>
      </c>
      <c r="AJ174" s="4">
        <v>0</v>
      </c>
      <c r="AK174" s="4">
        <v>0</v>
      </c>
      <c r="AL174" s="10" t="s">
        <v>415</v>
      </c>
      <c r="AM174" s="1">
        <v>425408</v>
      </c>
      <c r="AN174" s="1">
        <v>4</v>
      </c>
      <c r="AX174"/>
      <c r="AY174"/>
    </row>
    <row r="175" spans="1:51" x14ac:dyDescent="0.25">
      <c r="A175" t="s">
        <v>226</v>
      </c>
      <c r="B175" t="s">
        <v>104</v>
      </c>
      <c r="C175" t="s">
        <v>322</v>
      </c>
      <c r="D175" t="s">
        <v>260</v>
      </c>
      <c r="E175" s="4">
        <v>72.126760563380287</v>
      </c>
      <c r="F175" s="4">
        <v>291.16901408450701</v>
      </c>
      <c r="G175" s="4">
        <v>34.70774647887324</v>
      </c>
      <c r="H175" s="10">
        <v>0.11920137377255359</v>
      </c>
      <c r="I175" s="4">
        <v>270.18309859154931</v>
      </c>
      <c r="J175" s="4">
        <v>34.70774647887324</v>
      </c>
      <c r="K175" s="10">
        <v>0.12846009487567117</v>
      </c>
      <c r="L175" s="4">
        <v>59.482394366197184</v>
      </c>
      <c r="M175" s="4">
        <v>3.0035211267605635</v>
      </c>
      <c r="N175" s="10">
        <v>5.0494287574735099E-2</v>
      </c>
      <c r="O175" s="4">
        <v>38.49647887323944</v>
      </c>
      <c r="P175" s="4">
        <v>3.0035211267605635</v>
      </c>
      <c r="Q175" s="8">
        <v>7.8020671361931762E-2</v>
      </c>
      <c r="R175" s="4">
        <v>15.549295774647888</v>
      </c>
      <c r="S175" s="4">
        <v>0</v>
      </c>
      <c r="T175" s="10">
        <v>0</v>
      </c>
      <c r="U175" s="4">
        <v>5.436619718309859</v>
      </c>
      <c r="V175" s="4">
        <v>0</v>
      </c>
      <c r="W175" s="10">
        <v>0</v>
      </c>
      <c r="X175" s="4">
        <v>80.08450704225352</v>
      </c>
      <c r="Y175" s="4">
        <v>4.464788732394366</v>
      </c>
      <c r="Z175" s="10">
        <v>5.5750967288075971E-2</v>
      </c>
      <c r="AA175" s="4">
        <v>0</v>
      </c>
      <c r="AB175" s="4">
        <v>0</v>
      </c>
      <c r="AC175" s="10" t="s">
        <v>415</v>
      </c>
      <c r="AD175" s="4">
        <v>151.60211267605635</v>
      </c>
      <c r="AE175" s="4">
        <v>27.239436619718308</v>
      </c>
      <c r="AF175" s="10">
        <v>0.17967715712460802</v>
      </c>
      <c r="AG175" s="4">
        <v>0</v>
      </c>
      <c r="AH175" s="4">
        <v>0</v>
      </c>
      <c r="AI175" s="10" t="s">
        <v>415</v>
      </c>
      <c r="AJ175" s="4">
        <v>0</v>
      </c>
      <c r="AK175" s="4">
        <v>0</v>
      </c>
      <c r="AL175" s="10" t="s">
        <v>415</v>
      </c>
      <c r="AM175" s="1">
        <v>425290</v>
      </c>
      <c r="AN175" s="1">
        <v>4</v>
      </c>
      <c r="AX175"/>
      <c r="AY175"/>
    </row>
    <row r="176" spans="1:51" x14ac:dyDescent="0.25">
      <c r="A176" t="s">
        <v>226</v>
      </c>
      <c r="B176" t="s">
        <v>68</v>
      </c>
      <c r="C176" t="s">
        <v>293</v>
      </c>
      <c r="D176" t="s">
        <v>270</v>
      </c>
      <c r="E176" s="4">
        <v>140.3943661971831</v>
      </c>
      <c r="F176" s="4">
        <v>504.81690140845069</v>
      </c>
      <c r="G176" s="4">
        <v>42.975352112676056</v>
      </c>
      <c r="H176" s="10">
        <v>8.5130573070699184E-2</v>
      </c>
      <c r="I176" s="4">
        <v>470.70422535211264</v>
      </c>
      <c r="J176" s="4">
        <v>41.683098591549296</v>
      </c>
      <c r="K176" s="10">
        <v>8.8554757630161587E-2</v>
      </c>
      <c r="L176" s="4">
        <v>65.144366197183089</v>
      </c>
      <c r="M176" s="4">
        <v>0.16901408450704225</v>
      </c>
      <c r="N176" s="10">
        <v>2.594454353818713E-3</v>
      </c>
      <c r="O176" s="4">
        <v>36.978873239436616</v>
      </c>
      <c r="P176" s="4">
        <v>0.16901408450704225</v>
      </c>
      <c r="Q176" s="8">
        <v>4.5705579889544854E-3</v>
      </c>
      <c r="R176" s="4">
        <v>23.475352112676056</v>
      </c>
      <c r="S176" s="4">
        <v>0</v>
      </c>
      <c r="T176" s="10">
        <v>0</v>
      </c>
      <c r="U176" s="4">
        <v>4.6901408450704229</v>
      </c>
      <c r="V176" s="4">
        <v>0</v>
      </c>
      <c r="W176" s="10">
        <v>0</v>
      </c>
      <c r="X176" s="4">
        <v>137.03521126760563</v>
      </c>
      <c r="Y176" s="4">
        <v>10.440140845070422</v>
      </c>
      <c r="Z176" s="10">
        <v>7.6185826609794949E-2</v>
      </c>
      <c r="AA176" s="4">
        <v>5.947183098591549</v>
      </c>
      <c r="AB176" s="4">
        <v>1.2922535211267605</v>
      </c>
      <c r="AC176" s="10">
        <v>0.2172883362936649</v>
      </c>
      <c r="AD176" s="4">
        <v>296.6901408450704</v>
      </c>
      <c r="AE176" s="4">
        <v>31.073943661971832</v>
      </c>
      <c r="AF176" s="10">
        <v>0.10473534298599574</v>
      </c>
      <c r="AG176" s="4">
        <v>0</v>
      </c>
      <c r="AH176" s="4">
        <v>0</v>
      </c>
      <c r="AI176" s="10" t="s">
        <v>415</v>
      </c>
      <c r="AJ176" s="4">
        <v>0</v>
      </c>
      <c r="AK176" s="4">
        <v>0</v>
      </c>
      <c r="AL176" s="10" t="s">
        <v>415</v>
      </c>
      <c r="AM176" s="1">
        <v>425128</v>
      </c>
      <c r="AN176" s="1">
        <v>4</v>
      </c>
      <c r="AX176"/>
      <c r="AY176"/>
    </row>
    <row r="177" spans="1:51" x14ac:dyDescent="0.25">
      <c r="A177" t="s">
        <v>226</v>
      </c>
      <c r="B177" t="s">
        <v>28</v>
      </c>
      <c r="C177" t="s">
        <v>304</v>
      </c>
      <c r="D177" t="s">
        <v>248</v>
      </c>
      <c r="E177" s="4">
        <v>96.309859154929583</v>
      </c>
      <c r="F177" s="4">
        <v>342.6056338028169</v>
      </c>
      <c r="G177" s="4">
        <v>0</v>
      </c>
      <c r="H177" s="10">
        <v>0</v>
      </c>
      <c r="I177" s="4">
        <v>316.6901408450704</v>
      </c>
      <c r="J177" s="4">
        <v>0</v>
      </c>
      <c r="K177" s="10">
        <v>0</v>
      </c>
      <c r="L177" s="4">
        <v>36.225352112676063</v>
      </c>
      <c r="M177" s="4">
        <v>0</v>
      </c>
      <c r="N177" s="10">
        <v>0</v>
      </c>
      <c r="O177" s="4">
        <v>10.309859154929578</v>
      </c>
      <c r="P177" s="4">
        <v>0</v>
      </c>
      <c r="Q177" s="8">
        <v>0</v>
      </c>
      <c r="R177" s="4">
        <v>20.845070422535212</v>
      </c>
      <c r="S177" s="4">
        <v>0</v>
      </c>
      <c r="T177" s="10">
        <v>0</v>
      </c>
      <c r="U177" s="4">
        <v>5.070422535211268</v>
      </c>
      <c r="V177" s="4">
        <v>0</v>
      </c>
      <c r="W177" s="10">
        <v>0</v>
      </c>
      <c r="X177" s="4">
        <v>82.052816901408448</v>
      </c>
      <c r="Y177" s="4">
        <v>0</v>
      </c>
      <c r="Z177" s="10">
        <v>0</v>
      </c>
      <c r="AA177" s="4">
        <v>0</v>
      </c>
      <c r="AB177" s="4">
        <v>0</v>
      </c>
      <c r="AC177" s="10" t="s">
        <v>415</v>
      </c>
      <c r="AD177" s="4">
        <v>224.32746478873239</v>
      </c>
      <c r="AE177" s="4">
        <v>0</v>
      </c>
      <c r="AF177" s="10">
        <v>0</v>
      </c>
      <c r="AG177" s="4">
        <v>0</v>
      </c>
      <c r="AH177" s="4">
        <v>0</v>
      </c>
      <c r="AI177" s="10" t="s">
        <v>415</v>
      </c>
      <c r="AJ177" s="4">
        <v>0</v>
      </c>
      <c r="AK177" s="4">
        <v>0</v>
      </c>
      <c r="AL177" s="10" t="s">
        <v>415</v>
      </c>
      <c r="AM177" s="1">
        <v>425068</v>
      </c>
      <c r="AN177" s="1">
        <v>4</v>
      </c>
      <c r="AX177"/>
      <c r="AY177"/>
    </row>
    <row r="178" spans="1:51" x14ac:dyDescent="0.25">
      <c r="A178" t="s">
        <v>226</v>
      </c>
      <c r="B178" t="s">
        <v>9</v>
      </c>
      <c r="C178" t="s">
        <v>295</v>
      </c>
      <c r="D178" t="s">
        <v>253</v>
      </c>
      <c r="E178" s="4">
        <v>100.77464788732394</v>
      </c>
      <c r="F178" s="4">
        <v>413.86859154929579</v>
      </c>
      <c r="G178" s="4">
        <v>21.509436619718311</v>
      </c>
      <c r="H178" s="10">
        <v>5.1971657330165698E-2</v>
      </c>
      <c r="I178" s="4">
        <v>391.0516901408451</v>
      </c>
      <c r="J178" s="4">
        <v>21.509436619718311</v>
      </c>
      <c r="K178" s="10">
        <v>5.500407532306345E-2</v>
      </c>
      <c r="L178" s="4">
        <v>72.207746478873233</v>
      </c>
      <c r="M178" s="4">
        <v>0</v>
      </c>
      <c r="N178" s="10">
        <v>0</v>
      </c>
      <c r="O178" s="4">
        <v>49.390845070422536</v>
      </c>
      <c r="P178" s="4">
        <v>0</v>
      </c>
      <c r="Q178" s="8">
        <v>0</v>
      </c>
      <c r="R178" s="4">
        <v>18.028169014084508</v>
      </c>
      <c r="S178" s="4">
        <v>0</v>
      </c>
      <c r="T178" s="10">
        <v>0</v>
      </c>
      <c r="U178" s="4">
        <v>4.788732394366197</v>
      </c>
      <c r="V178" s="4">
        <v>0</v>
      </c>
      <c r="W178" s="10">
        <v>0</v>
      </c>
      <c r="X178" s="4">
        <v>89.710140845070427</v>
      </c>
      <c r="Y178" s="4">
        <v>7.5446478873239444</v>
      </c>
      <c r="Z178" s="10">
        <v>8.4100279146295906E-2</v>
      </c>
      <c r="AA178" s="4">
        <v>0</v>
      </c>
      <c r="AB178" s="4">
        <v>0</v>
      </c>
      <c r="AC178" s="10" t="s">
        <v>415</v>
      </c>
      <c r="AD178" s="4">
        <v>251.95070422535213</v>
      </c>
      <c r="AE178" s="4">
        <v>13.964788732394366</v>
      </c>
      <c r="AF178" s="10">
        <v>5.5426670766134667E-2</v>
      </c>
      <c r="AG178" s="4">
        <v>0</v>
      </c>
      <c r="AH178" s="4">
        <v>0</v>
      </c>
      <c r="AI178" s="10" t="s">
        <v>415</v>
      </c>
      <c r="AJ178" s="4">
        <v>0</v>
      </c>
      <c r="AK178" s="4">
        <v>0</v>
      </c>
      <c r="AL178" s="10" t="s">
        <v>415</v>
      </c>
      <c r="AM178" s="1">
        <v>425017</v>
      </c>
      <c r="AN178" s="1">
        <v>4</v>
      </c>
      <c r="AX178"/>
      <c r="AY178"/>
    </row>
    <row r="179" spans="1:51" x14ac:dyDescent="0.25">
      <c r="A179" t="s">
        <v>226</v>
      </c>
      <c r="B179" t="s">
        <v>33</v>
      </c>
      <c r="C179" t="s">
        <v>311</v>
      </c>
      <c r="D179" t="s">
        <v>261</v>
      </c>
      <c r="E179" s="4">
        <v>93.577464788732399</v>
      </c>
      <c r="F179" s="4">
        <v>392.42253521126759</v>
      </c>
      <c r="G179" s="4">
        <v>8.8661971830985919</v>
      </c>
      <c r="H179" s="10">
        <v>2.2593496518555741E-2</v>
      </c>
      <c r="I179" s="4">
        <v>364.55633802816897</v>
      </c>
      <c r="J179" s="4">
        <v>8.8661971830985919</v>
      </c>
      <c r="K179" s="10">
        <v>2.4320513068170846E-2</v>
      </c>
      <c r="L179" s="4">
        <v>65.426056338028161</v>
      </c>
      <c r="M179" s="4">
        <v>0</v>
      </c>
      <c r="N179" s="10">
        <v>0</v>
      </c>
      <c r="O179" s="4">
        <v>37.559859154929576</v>
      </c>
      <c r="P179" s="4">
        <v>0</v>
      </c>
      <c r="Q179" s="8">
        <v>0</v>
      </c>
      <c r="R179" s="4">
        <v>23.133802816901408</v>
      </c>
      <c r="S179" s="4">
        <v>0</v>
      </c>
      <c r="T179" s="10">
        <v>0</v>
      </c>
      <c r="U179" s="4">
        <v>4.732394366197183</v>
      </c>
      <c r="V179" s="4">
        <v>0</v>
      </c>
      <c r="W179" s="10">
        <v>0</v>
      </c>
      <c r="X179" s="4">
        <v>106.70422535211267</v>
      </c>
      <c r="Y179" s="4">
        <v>0.71478873239436624</v>
      </c>
      <c r="Z179" s="10">
        <v>6.6987856388595569E-3</v>
      </c>
      <c r="AA179" s="4">
        <v>0</v>
      </c>
      <c r="AB179" s="4">
        <v>0</v>
      </c>
      <c r="AC179" s="10" t="s">
        <v>415</v>
      </c>
      <c r="AD179" s="4">
        <v>220.29225352112675</v>
      </c>
      <c r="AE179" s="4">
        <v>8.1514084507042259</v>
      </c>
      <c r="AF179" s="10">
        <v>3.7002701277112672E-2</v>
      </c>
      <c r="AG179" s="4">
        <v>0</v>
      </c>
      <c r="AH179" s="4">
        <v>0</v>
      </c>
      <c r="AI179" s="10" t="s">
        <v>415</v>
      </c>
      <c r="AJ179" s="4">
        <v>0</v>
      </c>
      <c r="AK179" s="4">
        <v>0</v>
      </c>
      <c r="AL179" s="10" t="s">
        <v>415</v>
      </c>
      <c r="AM179" s="1">
        <v>425077</v>
      </c>
      <c r="AN179" s="1">
        <v>4</v>
      </c>
      <c r="AX179"/>
      <c r="AY179"/>
    </row>
    <row r="180" spans="1:51" x14ac:dyDescent="0.25">
      <c r="A180" t="s">
        <v>226</v>
      </c>
      <c r="B180" t="s">
        <v>41</v>
      </c>
      <c r="C180" t="s">
        <v>331</v>
      </c>
      <c r="D180" t="s">
        <v>251</v>
      </c>
      <c r="E180" s="4">
        <v>125.21126760563381</v>
      </c>
      <c r="F180" s="4">
        <v>481.78380281690147</v>
      </c>
      <c r="G180" s="4">
        <v>5.7556338028169014</v>
      </c>
      <c r="H180" s="10">
        <v>1.194650747734724E-2</v>
      </c>
      <c r="I180" s="4">
        <v>456.98802816901411</v>
      </c>
      <c r="J180" s="4">
        <v>5.7556338028169014</v>
      </c>
      <c r="K180" s="10">
        <v>1.2594714627159154E-2</v>
      </c>
      <c r="L180" s="4">
        <v>54.531690140845072</v>
      </c>
      <c r="M180" s="4">
        <v>0</v>
      </c>
      <c r="N180" s="10">
        <v>0</v>
      </c>
      <c r="O180" s="4">
        <v>34.728873239436616</v>
      </c>
      <c r="P180" s="4">
        <v>0</v>
      </c>
      <c r="Q180" s="8">
        <v>0</v>
      </c>
      <c r="R180" s="4">
        <v>15.070422535211268</v>
      </c>
      <c r="S180" s="4">
        <v>0</v>
      </c>
      <c r="T180" s="10">
        <v>0</v>
      </c>
      <c r="U180" s="4">
        <v>4.732394366197183</v>
      </c>
      <c r="V180" s="4">
        <v>0</v>
      </c>
      <c r="W180" s="10">
        <v>0</v>
      </c>
      <c r="X180" s="4">
        <v>149.05140845070426</v>
      </c>
      <c r="Y180" s="4">
        <v>5.7556338028169014</v>
      </c>
      <c r="Z180" s="10">
        <v>3.8615091683085044E-2</v>
      </c>
      <c r="AA180" s="4">
        <v>4.992957746478873</v>
      </c>
      <c r="AB180" s="4">
        <v>0</v>
      </c>
      <c r="AC180" s="10">
        <v>0</v>
      </c>
      <c r="AD180" s="4">
        <v>273.20774647887322</v>
      </c>
      <c r="AE180" s="4">
        <v>0</v>
      </c>
      <c r="AF180" s="10">
        <v>0</v>
      </c>
      <c r="AG180" s="4">
        <v>0</v>
      </c>
      <c r="AH180" s="4">
        <v>0</v>
      </c>
      <c r="AI180" s="10" t="s">
        <v>415</v>
      </c>
      <c r="AJ180" s="4">
        <v>0</v>
      </c>
      <c r="AK180" s="4">
        <v>0</v>
      </c>
      <c r="AL180" s="10" t="s">
        <v>415</v>
      </c>
      <c r="AM180" s="1">
        <v>425088</v>
      </c>
      <c r="AN180" s="1">
        <v>4</v>
      </c>
      <c r="AX180"/>
      <c r="AY180"/>
    </row>
    <row r="181" spans="1:51" x14ac:dyDescent="0.25">
      <c r="A181" t="s">
        <v>226</v>
      </c>
      <c r="B181" t="s">
        <v>11</v>
      </c>
      <c r="C181" t="s">
        <v>322</v>
      </c>
      <c r="D181" t="s">
        <v>260</v>
      </c>
      <c r="E181" s="4">
        <v>48.140845070422536</v>
      </c>
      <c r="F181" s="4">
        <v>207.08901408450708</v>
      </c>
      <c r="G181" s="4">
        <v>27.883661971830985</v>
      </c>
      <c r="H181" s="10">
        <v>0.13464578068082581</v>
      </c>
      <c r="I181" s="4">
        <v>194.73690140845076</v>
      </c>
      <c r="J181" s="4">
        <v>27.883661971830985</v>
      </c>
      <c r="K181" s="10">
        <v>0.14318632868326492</v>
      </c>
      <c r="L181" s="4">
        <v>31.176056338028168</v>
      </c>
      <c r="M181" s="4">
        <v>0</v>
      </c>
      <c r="N181" s="10">
        <v>0</v>
      </c>
      <c r="O181" s="4">
        <v>18.823943661971832</v>
      </c>
      <c r="P181" s="4">
        <v>0</v>
      </c>
      <c r="Q181" s="8">
        <v>0</v>
      </c>
      <c r="R181" s="4">
        <v>7.112676056338028</v>
      </c>
      <c r="S181" s="4">
        <v>0</v>
      </c>
      <c r="T181" s="10">
        <v>0</v>
      </c>
      <c r="U181" s="4">
        <v>5.23943661971831</v>
      </c>
      <c r="V181" s="4">
        <v>0</v>
      </c>
      <c r="W181" s="10">
        <v>0</v>
      </c>
      <c r="X181" s="4">
        <v>56.419577464788738</v>
      </c>
      <c r="Y181" s="4">
        <v>5.3421126760563382</v>
      </c>
      <c r="Z181" s="10">
        <v>9.468544282151585E-2</v>
      </c>
      <c r="AA181" s="4">
        <v>0</v>
      </c>
      <c r="AB181" s="4">
        <v>0</v>
      </c>
      <c r="AC181" s="10" t="s">
        <v>415</v>
      </c>
      <c r="AD181" s="4">
        <v>119.49338028169018</v>
      </c>
      <c r="AE181" s="4">
        <v>22.541549295774647</v>
      </c>
      <c r="AF181" s="10">
        <v>0.18864266156531737</v>
      </c>
      <c r="AG181" s="4">
        <v>0</v>
      </c>
      <c r="AH181" s="4">
        <v>0</v>
      </c>
      <c r="AI181" s="10" t="s">
        <v>415</v>
      </c>
      <c r="AJ181" s="4">
        <v>0</v>
      </c>
      <c r="AK181" s="4">
        <v>0</v>
      </c>
      <c r="AL181" s="10" t="s">
        <v>415</v>
      </c>
      <c r="AM181" s="1">
        <v>425024</v>
      </c>
      <c r="AN181" s="1">
        <v>4</v>
      </c>
      <c r="AX181"/>
      <c r="AY181"/>
    </row>
    <row r="182" spans="1:51" x14ac:dyDescent="0.25">
      <c r="A182" t="s">
        <v>226</v>
      </c>
      <c r="B182" t="s">
        <v>42</v>
      </c>
      <c r="C182" t="s">
        <v>284</v>
      </c>
      <c r="D182" t="s">
        <v>251</v>
      </c>
      <c r="E182" s="4">
        <v>75.380281690140848</v>
      </c>
      <c r="F182" s="4">
        <v>282.8556338028169</v>
      </c>
      <c r="G182" s="4">
        <v>41.116197183098592</v>
      </c>
      <c r="H182" s="10">
        <v>0.14536106857875541</v>
      </c>
      <c r="I182" s="4">
        <v>258.23591549295776</v>
      </c>
      <c r="J182" s="4">
        <v>41.116197183098592</v>
      </c>
      <c r="K182" s="10">
        <v>0.15921951485567024</v>
      </c>
      <c r="L182" s="4">
        <v>37.260563380281695</v>
      </c>
      <c r="M182" s="4">
        <v>0</v>
      </c>
      <c r="N182" s="10">
        <v>0</v>
      </c>
      <c r="O182" s="4">
        <v>12.640845070422536</v>
      </c>
      <c r="P182" s="4">
        <v>0</v>
      </c>
      <c r="Q182" s="8">
        <v>0</v>
      </c>
      <c r="R182" s="4">
        <v>19.098591549295776</v>
      </c>
      <c r="S182" s="4">
        <v>0</v>
      </c>
      <c r="T182" s="10">
        <v>0</v>
      </c>
      <c r="U182" s="4">
        <v>5.52112676056338</v>
      </c>
      <c r="V182" s="4">
        <v>0</v>
      </c>
      <c r="W182" s="10">
        <v>0</v>
      </c>
      <c r="X182" s="4">
        <v>86.242957746478879</v>
      </c>
      <c r="Y182" s="4">
        <v>6.320422535211268</v>
      </c>
      <c r="Z182" s="10">
        <v>7.3286245049606014E-2</v>
      </c>
      <c r="AA182" s="4">
        <v>0</v>
      </c>
      <c r="AB182" s="4">
        <v>0</v>
      </c>
      <c r="AC182" s="10" t="s">
        <v>415</v>
      </c>
      <c r="AD182" s="4">
        <v>159.35211267605635</v>
      </c>
      <c r="AE182" s="4">
        <v>34.79577464788732</v>
      </c>
      <c r="AF182" s="10">
        <v>0.21835778681279827</v>
      </c>
      <c r="AG182" s="4">
        <v>0</v>
      </c>
      <c r="AH182" s="4">
        <v>0</v>
      </c>
      <c r="AI182" s="10" t="s">
        <v>415</v>
      </c>
      <c r="AJ182" s="4">
        <v>0</v>
      </c>
      <c r="AK182" s="4">
        <v>0</v>
      </c>
      <c r="AL182" s="10" t="s">
        <v>415</v>
      </c>
      <c r="AM182" s="1">
        <v>425089</v>
      </c>
      <c r="AN182" s="1">
        <v>4</v>
      </c>
      <c r="AX182"/>
      <c r="AY182"/>
    </row>
    <row r="183" spans="1:51" x14ac:dyDescent="0.25">
      <c r="A183" t="s">
        <v>226</v>
      </c>
      <c r="B183" t="s">
        <v>157</v>
      </c>
      <c r="C183" t="s">
        <v>304</v>
      </c>
      <c r="D183" t="s">
        <v>248</v>
      </c>
      <c r="E183" s="4">
        <v>15.880434782608695</v>
      </c>
      <c r="F183" s="4">
        <v>90.015108695652145</v>
      </c>
      <c r="G183" s="4">
        <v>10.855000000000002</v>
      </c>
      <c r="H183" s="10">
        <v>0.12059086699213543</v>
      </c>
      <c r="I183" s="4">
        <v>85.366195652173886</v>
      </c>
      <c r="J183" s="4">
        <v>10.855000000000002</v>
      </c>
      <c r="K183" s="10">
        <v>0.12715806200652185</v>
      </c>
      <c r="L183" s="4">
        <v>16.813804347826089</v>
      </c>
      <c r="M183" s="4">
        <v>2.1704347826086949</v>
      </c>
      <c r="N183" s="10">
        <v>0.12908647785528191</v>
      </c>
      <c r="O183" s="4">
        <v>12.164891304347828</v>
      </c>
      <c r="P183" s="4">
        <v>2.1704347826086949</v>
      </c>
      <c r="Q183" s="8">
        <v>0.17841793471947953</v>
      </c>
      <c r="R183" s="4">
        <v>1.6278260869565206</v>
      </c>
      <c r="S183" s="4">
        <v>0</v>
      </c>
      <c r="T183" s="10">
        <v>0</v>
      </c>
      <c r="U183" s="4">
        <v>3.0210869565217391</v>
      </c>
      <c r="V183" s="4">
        <v>0</v>
      </c>
      <c r="W183" s="10">
        <v>0</v>
      </c>
      <c r="X183" s="4">
        <v>25.400869565217391</v>
      </c>
      <c r="Y183" s="4">
        <v>1.3339130434782607</v>
      </c>
      <c r="Z183" s="10">
        <v>5.2514463729416989E-2</v>
      </c>
      <c r="AA183" s="4">
        <v>0</v>
      </c>
      <c r="AB183" s="4">
        <v>0</v>
      </c>
      <c r="AC183" s="10" t="s">
        <v>415</v>
      </c>
      <c r="AD183" s="4">
        <v>47.800434782608669</v>
      </c>
      <c r="AE183" s="4">
        <v>7.3506521739130468</v>
      </c>
      <c r="AF183" s="10">
        <v>0.15377793543809878</v>
      </c>
      <c r="AG183" s="4">
        <v>0</v>
      </c>
      <c r="AH183" s="4">
        <v>0</v>
      </c>
      <c r="AI183" s="10" t="s">
        <v>415</v>
      </c>
      <c r="AJ183" s="4">
        <v>0</v>
      </c>
      <c r="AK183" s="4">
        <v>0</v>
      </c>
      <c r="AL183" s="10" t="s">
        <v>415</v>
      </c>
      <c r="AM183" s="1">
        <v>425385</v>
      </c>
      <c r="AN183" s="1">
        <v>4</v>
      </c>
      <c r="AX183"/>
      <c r="AY183"/>
    </row>
    <row r="184" spans="1:51" x14ac:dyDescent="0.25">
      <c r="A184" t="s">
        <v>226</v>
      </c>
      <c r="B184" t="s">
        <v>110</v>
      </c>
      <c r="C184" t="s">
        <v>299</v>
      </c>
      <c r="D184" t="s">
        <v>281</v>
      </c>
      <c r="E184" s="4">
        <v>32.771739130434781</v>
      </c>
      <c r="F184" s="4">
        <v>122.27315217391303</v>
      </c>
      <c r="G184" s="4">
        <v>17.663043478260867</v>
      </c>
      <c r="H184" s="10">
        <v>0.14445561567872359</v>
      </c>
      <c r="I184" s="4">
        <v>116.53402173913042</v>
      </c>
      <c r="J184" s="4">
        <v>17.663043478260867</v>
      </c>
      <c r="K184" s="10">
        <v>0.15156984385041503</v>
      </c>
      <c r="L184" s="4">
        <v>20.28532608695652</v>
      </c>
      <c r="M184" s="4">
        <v>3.2826086956521738</v>
      </c>
      <c r="N184" s="10">
        <v>0.16182183523107838</v>
      </c>
      <c r="O184" s="4">
        <v>14.546195652173912</v>
      </c>
      <c r="P184" s="4">
        <v>3.2826086956521738</v>
      </c>
      <c r="Q184" s="8">
        <v>0.22566784980384832</v>
      </c>
      <c r="R184" s="4">
        <v>0</v>
      </c>
      <c r="S184" s="4">
        <v>0</v>
      </c>
      <c r="T184" s="10" t="s">
        <v>415</v>
      </c>
      <c r="U184" s="4">
        <v>5.7391304347826084</v>
      </c>
      <c r="V184" s="4">
        <v>0</v>
      </c>
      <c r="W184" s="10">
        <v>0</v>
      </c>
      <c r="X184" s="4">
        <v>30.948369565217391</v>
      </c>
      <c r="Y184" s="4">
        <v>6.1086956521739131</v>
      </c>
      <c r="Z184" s="10">
        <v>0.1973834401615594</v>
      </c>
      <c r="AA184" s="4">
        <v>0</v>
      </c>
      <c r="AB184" s="4">
        <v>0</v>
      </c>
      <c r="AC184" s="10" t="s">
        <v>415</v>
      </c>
      <c r="AD184" s="4">
        <v>71.039456521739126</v>
      </c>
      <c r="AE184" s="4">
        <v>8.2717391304347831</v>
      </c>
      <c r="AF184" s="10">
        <v>0.11643866008326666</v>
      </c>
      <c r="AG184" s="4">
        <v>0</v>
      </c>
      <c r="AH184" s="4">
        <v>0</v>
      </c>
      <c r="AI184" s="10" t="s">
        <v>415</v>
      </c>
      <c r="AJ184" s="4">
        <v>0</v>
      </c>
      <c r="AK184" s="4">
        <v>0</v>
      </c>
      <c r="AL184" s="10" t="s">
        <v>415</v>
      </c>
      <c r="AM184" s="1">
        <v>425297</v>
      </c>
      <c r="AN184" s="1">
        <v>4</v>
      </c>
      <c r="AX184"/>
      <c r="AY184"/>
    </row>
    <row r="185" spans="1:51" x14ac:dyDescent="0.25">
      <c r="A185" t="s">
        <v>226</v>
      </c>
      <c r="B185" t="s">
        <v>151</v>
      </c>
      <c r="C185" t="s">
        <v>331</v>
      </c>
      <c r="D185" t="s">
        <v>251</v>
      </c>
      <c r="E185" s="4">
        <v>9.3152173913043477</v>
      </c>
      <c r="F185" s="4">
        <v>43.204891304347839</v>
      </c>
      <c r="G185" s="4">
        <v>0</v>
      </c>
      <c r="H185" s="10">
        <v>0</v>
      </c>
      <c r="I185" s="4">
        <v>41.37554347826088</v>
      </c>
      <c r="J185" s="4">
        <v>0</v>
      </c>
      <c r="K185" s="10">
        <v>0</v>
      </c>
      <c r="L185" s="4">
        <v>8.7791304347826102</v>
      </c>
      <c r="M185" s="4">
        <v>0</v>
      </c>
      <c r="N185" s="10">
        <v>0</v>
      </c>
      <c r="O185" s="4">
        <v>6.9497826086956538</v>
      </c>
      <c r="P185" s="4">
        <v>0</v>
      </c>
      <c r="Q185" s="8">
        <v>0</v>
      </c>
      <c r="R185" s="4">
        <v>0.46999999999999986</v>
      </c>
      <c r="S185" s="4">
        <v>0</v>
      </c>
      <c r="T185" s="10">
        <v>0</v>
      </c>
      <c r="U185" s="4">
        <v>1.3593478260869569</v>
      </c>
      <c r="V185" s="4">
        <v>0</v>
      </c>
      <c r="W185" s="10">
        <v>0</v>
      </c>
      <c r="X185" s="4">
        <v>10.701739130434783</v>
      </c>
      <c r="Y185" s="4">
        <v>0</v>
      </c>
      <c r="Z185" s="10">
        <v>0</v>
      </c>
      <c r="AA185" s="4">
        <v>0</v>
      </c>
      <c r="AB185" s="4">
        <v>0</v>
      </c>
      <c r="AC185" s="10" t="s">
        <v>415</v>
      </c>
      <c r="AD185" s="4">
        <v>23.724021739130443</v>
      </c>
      <c r="AE185" s="4">
        <v>0</v>
      </c>
      <c r="AF185" s="10">
        <v>0</v>
      </c>
      <c r="AG185" s="4">
        <v>0</v>
      </c>
      <c r="AH185" s="4">
        <v>0</v>
      </c>
      <c r="AI185" s="10" t="s">
        <v>415</v>
      </c>
      <c r="AJ185" s="4">
        <v>0</v>
      </c>
      <c r="AK185" s="4">
        <v>0</v>
      </c>
      <c r="AL185" s="10" t="s">
        <v>415</v>
      </c>
      <c r="AM185" s="1">
        <v>425375</v>
      </c>
      <c r="AN185" s="1">
        <v>4</v>
      </c>
      <c r="AX185"/>
      <c r="AY185"/>
    </row>
    <row r="186" spans="1:51" x14ac:dyDescent="0.25">
      <c r="A186" t="s">
        <v>226</v>
      </c>
      <c r="B186" t="s">
        <v>59</v>
      </c>
      <c r="C186" t="s">
        <v>340</v>
      </c>
      <c r="D186" t="s">
        <v>275</v>
      </c>
      <c r="E186" s="4">
        <v>20.228260869565219</v>
      </c>
      <c r="F186" s="4">
        <v>142.64489130434782</v>
      </c>
      <c r="G186" s="4">
        <v>1.6666304347826084</v>
      </c>
      <c r="H186" s="10">
        <v>1.1683772335222841E-2</v>
      </c>
      <c r="I186" s="4">
        <v>132.19380434782607</v>
      </c>
      <c r="J186" s="4">
        <v>1.6666304347826084</v>
      </c>
      <c r="K186" s="10">
        <v>1.2607477657556468E-2</v>
      </c>
      <c r="L186" s="4">
        <v>28.584239130434781</v>
      </c>
      <c r="M186" s="4">
        <v>0</v>
      </c>
      <c r="N186" s="10">
        <v>0</v>
      </c>
      <c r="O186" s="4">
        <v>18.133152173913043</v>
      </c>
      <c r="P186" s="4">
        <v>0</v>
      </c>
      <c r="Q186" s="8">
        <v>0</v>
      </c>
      <c r="R186" s="4">
        <v>4.8858695652173916</v>
      </c>
      <c r="S186" s="4">
        <v>0</v>
      </c>
      <c r="T186" s="10">
        <v>0</v>
      </c>
      <c r="U186" s="4">
        <v>5.5652173913043477</v>
      </c>
      <c r="V186" s="4">
        <v>0</v>
      </c>
      <c r="W186" s="10">
        <v>0</v>
      </c>
      <c r="X186" s="4">
        <v>34.701956521739127</v>
      </c>
      <c r="Y186" s="4">
        <v>1.6666304347826084</v>
      </c>
      <c r="Z186" s="10">
        <v>4.8026987577445196E-2</v>
      </c>
      <c r="AA186" s="4">
        <v>0</v>
      </c>
      <c r="AB186" s="4">
        <v>0</v>
      </c>
      <c r="AC186" s="10" t="s">
        <v>415</v>
      </c>
      <c r="AD186" s="4">
        <v>79.358695652173907</v>
      </c>
      <c r="AE186" s="4">
        <v>0</v>
      </c>
      <c r="AF186" s="10">
        <v>0</v>
      </c>
      <c r="AG186" s="4">
        <v>0</v>
      </c>
      <c r="AH186" s="4">
        <v>0</v>
      </c>
      <c r="AI186" s="10" t="s">
        <v>415</v>
      </c>
      <c r="AJ186" s="4">
        <v>0</v>
      </c>
      <c r="AK186" s="4">
        <v>0</v>
      </c>
      <c r="AL186" s="10" t="s">
        <v>415</v>
      </c>
      <c r="AM186" s="1">
        <v>425114</v>
      </c>
      <c r="AN186" s="1">
        <v>4</v>
      </c>
      <c r="AX186"/>
      <c r="AY186"/>
    </row>
    <row r="187" spans="1:51" x14ac:dyDescent="0.25">
      <c r="A187" t="s">
        <v>226</v>
      </c>
      <c r="B187" t="s">
        <v>100</v>
      </c>
      <c r="C187" t="s">
        <v>351</v>
      </c>
      <c r="D187" t="s">
        <v>260</v>
      </c>
      <c r="E187" s="4">
        <v>79.706521739130437</v>
      </c>
      <c r="F187" s="4">
        <v>247.86413043478257</v>
      </c>
      <c r="G187" s="4">
        <v>2.2902173913043482</v>
      </c>
      <c r="H187" s="10">
        <v>9.2398096783388554E-3</v>
      </c>
      <c r="I187" s="4">
        <v>215.9065217391304</v>
      </c>
      <c r="J187" s="4">
        <v>2.2902173913043482</v>
      </c>
      <c r="K187" s="10">
        <v>1.0607448875821867E-2</v>
      </c>
      <c r="L187" s="4">
        <v>61.616847826086961</v>
      </c>
      <c r="M187" s="4">
        <v>0</v>
      </c>
      <c r="N187" s="10">
        <v>0</v>
      </c>
      <c r="O187" s="4">
        <v>29.659239130434784</v>
      </c>
      <c r="P187" s="4">
        <v>0</v>
      </c>
      <c r="Q187" s="8">
        <v>0</v>
      </c>
      <c r="R187" s="4">
        <v>26.827173913043481</v>
      </c>
      <c r="S187" s="4">
        <v>0</v>
      </c>
      <c r="T187" s="10">
        <v>0</v>
      </c>
      <c r="U187" s="4">
        <v>5.1304347826086953</v>
      </c>
      <c r="V187" s="4">
        <v>0</v>
      </c>
      <c r="W187" s="10">
        <v>0</v>
      </c>
      <c r="X187" s="4">
        <v>44.761413043478242</v>
      </c>
      <c r="Y187" s="4">
        <v>0</v>
      </c>
      <c r="Z187" s="10">
        <v>0</v>
      </c>
      <c r="AA187" s="4">
        <v>0</v>
      </c>
      <c r="AB187" s="4">
        <v>0</v>
      </c>
      <c r="AC187" s="10" t="s">
        <v>415</v>
      </c>
      <c r="AD187" s="4">
        <v>135.35163043478258</v>
      </c>
      <c r="AE187" s="4">
        <v>2.2902173913043482</v>
      </c>
      <c r="AF187" s="10">
        <v>1.6920500949619957E-2</v>
      </c>
      <c r="AG187" s="4">
        <v>6.1342391304347794</v>
      </c>
      <c r="AH187" s="4">
        <v>0</v>
      </c>
      <c r="AI187" s="10">
        <v>0</v>
      </c>
      <c r="AJ187" s="4">
        <v>0</v>
      </c>
      <c r="AK187" s="4">
        <v>0</v>
      </c>
      <c r="AL187" s="10" t="s">
        <v>415</v>
      </c>
      <c r="AM187" s="1">
        <v>425179</v>
      </c>
      <c r="AN187" s="1">
        <v>4</v>
      </c>
      <c r="AX187"/>
      <c r="AY187"/>
    </row>
    <row r="188" spans="1:51" x14ac:dyDescent="0.25">
      <c r="AY188"/>
    </row>
    <row r="189" spans="1:51" x14ac:dyDescent="0.25">
      <c r="AY189"/>
    </row>
    <row r="190" spans="1:51" x14ac:dyDescent="0.25">
      <c r="F190" s="4"/>
      <c r="G190" s="4"/>
      <c r="AY190"/>
    </row>
    <row r="191" spans="1:51" x14ac:dyDescent="0.25">
      <c r="AY191"/>
    </row>
    <row r="192" spans="1:51" x14ac:dyDescent="0.25">
      <c r="AY192"/>
    </row>
    <row r="193" spans="51:51" x14ac:dyDescent="0.25">
      <c r="AY193"/>
    </row>
    <row r="194" spans="51:51" x14ac:dyDescent="0.25">
      <c r="AY194"/>
    </row>
    <row r="195" spans="51:51" x14ac:dyDescent="0.25">
      <c r="AY195"/>
    </row>
    <row r="196" spans="51:51" x14ac:dyDescent="0.25">
      <c r="AY196"/>
    </row>
    <row r="197" spans="51:51" x14ac:dyDescent="0.25">
      <c r="AY197"/>
    </row>
    <row r="198" spans="51:51" x14ac:dyDescent="0.25">
      <c r="AY198"/>
    </row>
    <row r="199" spans="51:51" x14ac:dyDescent="0.25">
      <c r="AY199"/>
    </row>
    <row r="200" spans="51:51" x14ac:dyDescent="0.25">
      <c r="AY200"/>
    </row>
    <row r="201" spans="51:51" x14ac:dyDescent="0.25">
      <c r="AY201"/>
    </row>
    <row r="202" spans="51:51" x14ac:dyDescent="0.25">
      <c r="AY202"/>
    </row>
    <row r="203" spans="51:51" x14ac:dyDescent="0.25">
      <c r="AY203"/>
    </row>
    <row r="204" spans="51:51" x14ac:dyDescent="0.25">
      <c r="AY204"/>
    </row>
    <row r="205" spans="51:51" x14ac:dyDescent="0.25">
      <c r="AY205"/>
    </row>
    <row r="206" spans="51:51" x14ac:dyDescent="0.25">
      <c r="AY206"/>
    </row>
    <row r="207" spans="51:51" x14ac:dyDescent="0.25">
      <c r="AY207"/>
    </row>
    <row r="208" spans="51: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0" spans="51:51" x14ac:dyDescent="0.25">
      <c r="AY220"/>
    </row>
    <row r="221" spans="51:51" x14ac:dyDescent="0.25">
      <c r="AY221"/>
    </row>
    <row r="222" spans="51:51" x14ac:dyDescent="0.25">
      <c r="AY222"/>
    </row>
    <row r="223" spans="51:51" x14ac:dyDescent="0.25">
      <c r="AY223"/>
    </row>
    <row r="224" spans="51:51" x14ac:dyDescent="0.25">
      <c r="AY224"/>
    </row>
    <row r="225" spans="51:51" x14ac:dyDescent="0.25">
      <c r="AY225"/>
    </row>
    <row r="226" spans="51:51" x14ac:dyDescent="0.25">
      <c r="AY226"/>
    </row>
    <row r="227" spans="51:51" x14ac:dyDescent="0.25">
      <c r="AY227"/>
    </row>
    <row r="228" spans="51:51" x14ac:dyDescent="0.25">
      <c r="AY228"/>
    </row>
    <row r="229" spans="51:51" x14ac:dyDescent="0.25">
      <c r="AY229"/>
    </row>
    <row r="230" spans="51:51" x14ac:dyDescent="0.25">
      <c r="AY230"/>
    </row>
    <row r="231" spans="51:51" x14ac:dyDescent="0.25">
      <c r="AY231"/>
    </row>
    <row r="232" spans="51:51" x14ac:dyDescent="0.25">
      <c r="AY232"/>
    </row>
    <row r="233" spans="51:51" x14ac:dyDescent="0.25">
      <c r="AY233"/>
    </row>
    <row r="234" spans="51:51" x14ac:dyDescent="0.25">
      <c r="AY234"/>
    </row>
    <row r="235" spans="51:51" x14ac:dyDescent="0.25">
      <c r="AY235"/>
    </row>
    <row r="236" spans="51:51" x14ac:dyDescent="0.25">
      <c r="AY236"/>
    </row>
    <row r="237" spans="51:51" x14ac:dyDescent="0.25">
      <c r="AY237"/>
    </row>
    <row r="238" spans="51:51" x14ac:dyDescent="0.25">
      <c r="AY238"/>
    </row>
    <row r="239" spans="51:51" x14ac:dyDescent="0.25">
      <c r="AY239"/>
    </row>
    <row r="240" spans="51:51" x14ac:dyDescent="0.25">
      <c r="AY240"/>
    </row>
    <row r="241" spans="51:51" x14ac:dyDescent="0.25">
      <c r="AY241"/>
    </row>
    <row r="242" spans="51:51" x14ac:dyDescent="0.25">
      <c r="AY242"/>
    </row>
    <row r="243" spans="51:51" x14ac:dyDescent="0.25">
      <c r="AY243"/>
    </row>
    <row r="244" spans="51:51" x14ac:dyDescent="0.25">
      <c r="AY244"/>
    </row>
    <row r="245" spans="51:51" x14ac:dyDescent="0.25">
      <c r="AY245"/>
    </row>
    <row r="246" spans="51:51" x14ac:dyDescent="0.25">
      <c r="AY246"/>
    </row>
    <row r="247" spans="51:51" x14ac:dyDescent="0.25">
      <c r="AY247"/>
    </row>
    <row r="248" spans="51:51" x14ac:dyDescent="0.25">
      <c r="AY248"/>
    </row>
    <row r="249" spans="51:51" x14ac:dyDescent="0.25">
      <c r="AY249"/>
    </row>
    <row r="250" spans="51:51" x14ac:dyDescent="0.25">
      <c r="AY250"/>
    </row>
    <row r="251" spans="51:51" x14ac:dyDescent="0.25">
      <c r="AY251"/>
    </row>
    <row r="252" spans="51:51" x14ac:dyDescent="0.25">
      <c r="AY252"/>
    </row>
    <row r="253" spans="51:51" x14ac:dyDescent="0.25">
      <c r="AY253"/>
    </row>
    <row r="254" spans="51:51" x14ac:dyDescent="0.25">
      <c r="AY254"/>
    </row>
    <row r="255" spans="51:51" x14ac:dyDescent="0.25">
      <c r="AY255"/>
    </row>
    <row r="256" spans="51:51" x14ac:dyDescent="0.25">
      <c r="AY256"/>
    </row>
    <row r="257" spans="51:51" x14ac:dyDescent="0.25">
      <c r="AY257"/>
    </row>
    <row r="258" spans="51:51" x14ac:dyDescent="0.25">
      <c r="AY258"/>
    </row>
    <row r="259" spans="51:51" x14ac:dyDescent="0.25">
      <c r="AY259"/>
    </row>
    <row r="260" spans="51:51" x14ac:dyDescent="0.25">
      <c r="AY260"/>
    </row>
    <row r="261" spans="51:51" x14ac:dyDescent="0.25">
      <c r="AY261"/>
    </row>
    <row r="262" spans="51:51" x14ac:dyDescent="0.25">
      <c r="AY262"/>
    </row>
    <row r="263" spans="51:51" x14ac:dyDescent="0.25">
      <c r="AY263"/>
    </row>
    <row r="264" spans="51:51" x14ac:dyDescent="0.25">
      <c r="AY264"/>
    </row>
    <row r="265" spans="51:51" x14ac:dyDescent="0.25">
      <c r="AY265"/>
    </row>
    <row r="266" spans="51:51" x14ac:dyDescent="0.25">
      <c r="AY266"/>
    </row>
    <row r="267" spans="51:51" x14ac:dyDescent="0.25">
      <c r="AY267"/>
    </row>
    <row r="268" spans="51:51" x14ac:dyDescent="0.25">
      <c r="AY268"/>
    </row>
    <row r="269" spans="51:51" x14ac:dyDescent="0.25">
      <c r="AY269"/>
    </row>
    <row r="270" spans="51:51" x14ac:dyDescent="0.25">
      <c r="AY270"/>
    </row>
    <row r="271" spans="51:51" x14ac:dyDescent="0.25">
      <c r="AY271"/>
    </row>
    <row r="272" spans="51:51" x14ac:dyDescent="0.25">
      <c r="AY272"/>
    </row>
    <row r="273" spans="51:51" x14ac:dyDescent="0.25">
      <c r="AY273"/>
    </row>
    <row r="274" spans="51:51" x14ac:dyDescent="0.25">
      <c r="AY274"/>
    </row>
    <row r="275" spans="51:51" x14ac:dyDescent="0.25">
      <c r="AY275"/>
    </row>
    <row r="276" spans="51:51" x14ac:dyDescent="0.25">
      <c r="AY276"/>
    </row>
    <row r="277" spans="51:51" x14ac:dyDescent="0.25">
      <c r="AY277"/>
    </row>
    <row r="278" spans="51:51" x14ac:dyDescent="0.25">
      <c r="AY278"/>
    </row>
    <row r="279" spans="51:51" x14ac:dyDescent="0.25">
      <c r="AY279"/>
    </row>
    <row r="280" spans="51:51" x14ac:dyDescent="0.25">
      <c r="AY280"/>
    </row>
    <row r="281" spans="51:51" x14ac:dyDescent="0.25">
      <c r="AY281"/>
    </row>
    <row r="282" spans="51:51" x14ac:dyDescent="0.25">
      <c r="AY282"/>
    </row>
    <row r="283" spans="51:51" x14ac:dyDescent="0.25">
      <c r="AY283"/>
    </row>
    <row r="284" spans="51:51" x14ac:dyDescent="0.25">
      <c r="AY284"/>
    </row>
    <row r="285" spans="51:51" x14ac:dyDescent="0.25">
      <c r="AY285"/>
    </row>
    <row r="286" spans="51:51" x14ac:dyDescent="0.25">
      <c r="AY286"/>
    </row>
    <row r="287" spans="51:51" x14ac:dyDescent="0.25">
      <c r="AY287"/>
    </row>
    <row r="288" spans="51:51" x14ac:dyDescent="0.25">
      <c r="AY288"/>
    </row>
    <row r="289" spans="51:51" x14ac:dyDescent="0.25">
      <c r="AY289"/>
    </row>
    <row r="290" spans="51:51" x14ac:dyDescent="0.25">
      <c r="AY290"/>
    </row>
    <row r="291" spans="51:51" x14ac:dyDescent="0.25">
      <c r="AY291"/>
    </row>
    <row r="292" spans="51:51" x14ac:dyDescent="0.25">
      <c r="AY292"/>
    </row>
    <row r="293" spans="51:51" x14ac:dyDescent="0.25">
      <c r="AY293"/>
    </row>
    <row r="294" spans="51:51" x14ac:dyDescent="0.25">
      <c r="AY294"/>
    </row>
    <row r="295" spans="51:51" x14ac:dyDescent="0.25">
      <c r="AY295"/>
    </row>
    <row r="296" spans="51:51" x14ac:dyDescent="0.25">
      <c r="AY296"/>
    </row>
    <row r="297" spans="51:51" x14ac:dyDescent="0.25">
      <c r="AY297"/>
    </row>
    <row r="298" spans="51:51" x14ac:dyDescent="0.25">
      <c r="AY298"/>
    </row>
    <row r="299" spans="51:51" x14ac:dyDescent="0.25">
      <c r="AY299"/>
    </row>
    <row r="300" spans="51:51" x14ac:dyDescent="0.25">
      <c r="AY300"/>
    </row>
    <row r="301" spans="51:51" x14ac:dyDescent="0.25">
      <c r="AY301"/>
    </row>
    <row r="302" spans="51:51" x14ac:dyDescent="0.25">
      <c r="AY302"/>
    </row>
    <row r="303" spans="51:51" x14ac:dyDescent="0.25">
      <c r="AY303"/>
    </row>
    <row r="304" spans="51:51" x14ac:dyDescent="0.25">
      <c r="AY304"/>
    </row>
    <row r="305" spans="51:51" x14ac:dyDescent="0.25">
      <c r="AY305"/>
    </row>
    <row r="306" spans="51:51" x14ac:dyDescent="0.25">
      <c r="AY306"/>
    </row>
    <row r="307" spans="51:51" x14ac:dyDescent="0.25">
      <c r="AY307"/>
    </row>
    <row r="308" spans="51:51" x14ac:dyDescent="0.25">
      <c r="AY308"/>
    </row>
    <row r="309" spans="51:51" x14ac:dyDescent="0.25">
      <c r="AY309"/>
    </row>
    <row r="310" spans="51:51" x14ac:dyDescent="0.25">
      <c r="AY310"/>
    </row>
    <row r="311" spans="51:51" x14ac:dyDescent="0.25">
      <c r="AY311"/>
    </row>
    <row r="312" spans="51:51" x14ac:dyDescent="0.25">
      <c r="AY312"/>
    </row>
    <row r="313" spans="51:51" x14ac:dyDescent="0.25">
      <c r="AY313"/>
    </row>
    <row r="314" spans="51:51" x14ac:dyDescent="0.25">
      <c r="AY314"/>
    </row>
    <row r="315" spans="51:51" x14ac:dyDescent="0.25">
      <c r="AY315"/>
    </row>
    <row r="316" spans="51:51" x14ac:dyDescent="0.25">
      <c r="AY316"/>
    </row>
    <row r="317" spans="51:51" x14ac:dyDescent="0.25">
      <c r="AY317"/>
    </row>
    <row r="318" spans="51:51" x14ac:dyDescent="0.25">
      <c r="AY318"/>
    </row>
    <row r="319" spans="51:51" x14ac:dyDescent="0.25">
      <c r="AY319"/>
    </row>
    <row r="320" spans="51:51" x14ac:dyDescent="0.25">
      <c r="AY320"/>
    </row>
    <row r="321" spans="51:51" x14ac:dyDescent="0.25">
      <c r="AY321"/>
    </row>
    <row r="322" spans="51:51" x14ac:dyDescent="0.25">
      <c r="AY322"/>
    </row>
    <row r="323" spans="51:51" x14ac:dyDescent="0.25">
      <c r="AY323"/>
    </row>
    <row r="324" spans="51:51" x14ac:dyDescent="0.25">
      <c r="AY324"/>
    </row>
    <row r="325" spans="51:51" x14ac:dyDescent="0.25">
      <c r="AY325"/>
    </row>
    <row r="326" spans="51:51" x14ac:dyDescent="0.25">
      <c r="AY326"/>
    </row>
    <row r="327" spans="51:51" x14ac:dyDescent="0.25">
      <c r="AY327"/>
    </row>
    <row r="328" spans="51:51" x14ac:dyDescent="0.25">
      <c r="AY328"/>
    </row>
    <row r="329" spans="51:51" x14ac:dyDescent="0.25">
      <c r="AY329"/>
    </row>
    <row r="330" spans="51:51" x14ac:dyDescent="0.25">
      <c r="AY330"/>
    </row>
    <row r="331" spans="51:51" x14ac:dyDescent="0.25">
      <c r="AY331"/>
    </row>
    <row r="332" spans="51:51" x14ac:dyDescent="0.25">
      <c r="AY332"/>
    </row>
    <row r="333" spans="51:51" x14ac:dyDescent="0.25">
      <c r="AY333"/>
    </row>
    <row r="334" spans="51:51" x14ac:dyDescent="0.25">
      <c r="AY334"/>
    </row>
    <row r="335" spans="51:51" x14ac:dyDescent="0.25">
      <c r="AY335"/>
    </row>
    <row r="336" spans="51:51" x14ac:dyDescent="0.25">
      <c r="AY336"/>
    </row>
    <row r="337" spans="51:51" x14ac:dyDescent="0.25">
      <c r="AY337"/>
    </row>
    <row r="338" spans="51:51" x14ac:dyDescent="0.25">
      <c r="AY338"/>
    </row>
    <row r="339" spans="51:51" x14ac:dyDescent="0.25">
      <c r="AY339"/>
    </row>
    <row r="340" spans="51:51" x14ac:dyDescent="0.25">
      <c r="AY340"/>
    </row>
    <row r="341" spans="51:51" x14ac:dyDescent="0.25">
      <c r="AY341"/>
    </row>
    <row r="342" spans="51:51" x14ac:dyDescent="0.25">
      <c r="AY342"/>
    </row>
    <row r="343" spans="51:51" x14ac:dyDescent="0.25">
      <c r="AY343"/>
    </row>
    <row r="344" spans="51:51" x14ac:dyDescent="0.25">
      <c r="AY344"/>
    </row>
    <row r="345" spans="51:51" x14ac:dyDescent="0.25">
      <c r="AY345"/>
    </row>
    <row r="346" spans="51:51" x14ac:dyDescent="0.25">
      <c r="AY346"/>
    </row>
    <row r="347" spans="51:51" x14ac:dyDescent="0.25">
      <c r="AY347"/>
    </row>
    <row r="348" spans="51:51" x14ac:dyDescent="0.25">
      <c r="AY348"/>
    </row>
    <row r="349" spans="51:51" x14ac:dyDescent="0.25">
      <c r="AY349"/>
    </row>
    <row r="350" spans="51:51" x14ac:dyDescent="0.25">
      <c r="AY350"/>
    </row>
    <row r="351" spans="51:51" x14ac:dyDescent="0.25">
      <c r="AY351"/>
    </row>
    <row r="352" spans="51:51" x14ac:dyDescent="0.25">
      <c r="AY352"/>
    </row>
    <row r="353" spans="51:51" x14ac:dyDescent="0.25">
      <c r="AY353"/>
    </row>
    <row r="354" spans="51:51" x14ac:dyDescent="0.25">
      <c r="AY354"/>
    </row>
    <row r="355" spans="51:51" x14ac:dyDescent="0.25">
      <c r="AY355"/>
    </row>
    <row r="356" spans="51:51" x14ac:dyDescent="0.25">
      <c r="AY356"/>
    </row>
    <row r="357" spans="51:51" x14ac:dyDescent="0.25">
      <c r="AY357"/>
    </row>
    <row r="358" spans="51:51" x14ac:dyDescent="0.25">
      <c r="AY358"/>
    </row>
    <row r="359" spans="51:51" x14ac:dyDescent="0.25">
      <c r="AY359"/>
    </row>
    <row r="360" spans="51:51" x14ac:dyDescent="0.25">
      <c r="AY360"/>
    </row>
    <row r="361" spans="51:51" x14ac:dyDescent="0.25">
      <c r="AY361"/>
    </row>
    <row r="362" spans="51:51" x14ac:dyDescent="0.25">
      <c r="AY362"/>
    </row>
    <row r="363" spans="51:51" x14ac:dyDescent="0.25">
      <c r="AY363"/>
    </row>
    <row r="364" spans="51:51" x14ac:dyDescent="0.25">
      <c r="AY364"/>
    </row>
    <row r="365" spans="51:51" x14ac:dyDescent="0.25">
      <c r="AY365"/>
    </row>
    <row r="366" spans="51:51" x14ac:dyDescent="0.25">
      <c r="AY366"/>
    </row>
    <row r="367" spans="51:51" x14ac:dyDescent="0.25">
      <c r="AY367"/>
    </row>
    <row r="368" spans="51:51" x14ac:dyDescent="0.25">
      <c r="AY368"/>
    </row>
    <row r="369" spans="51:51" x14ac:dyDescent="0.25">
      <c r="AY369"/>
    </row>
    <row r="370" spans="51:51" x14ac:dyDescent="0.25">
      <c r="AY370"/>
    </row>
    <row r="371" spans="51:51" x14ac:dyDescent="0.25">
      <c r="AY371"/>
    </row>
    <row r="378" spans="51:51" x14ac:dyDescent="0.25">
      <c r="AY378"/>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187"/>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367</v>
      </c>
      <c r="B1" s="2" t="s">
        <v>369</v>
      </c>
      <c r="C1" s="2" t="s">
        <v>370</v>
      </c>
      <c r="D1" s="2" t="s">
        <v>371</v>
      </c>
      <c r="E1" s="2" t="s">
        <v>372</v>
      </c>
      <c r="F1" s="2" t="s">
        <v>457</v>
      </c>
      <c r="G1" s="2" t="s">
        <v>458</v>
      </c>
      <c r="H1" s="2" t="s">
        <v>459</v>
      </c>
      <c r="I1" s="2" t="s">
        <v>460</v>
      </c>
      <c r="J1" s="2" t="s">
        <v>461</v>
      </c>
      <c r="K1" s="2" t="s">
        <v>462</v>
      </c>
      <c r="L1" s="2" t="s">
        <v>463</v>
      </c>
      <c r="M1" s="2" t="s">
        <v>464</v>
      </c>
      <c r="N1" s="2" t="s">
        <v>465</v>
      </c>
      <c r="O1" s="2" t="s">
        <v>466</v>
      </c>
      <c r="P1" s="2" t="s">
        <v>467</v>
      </c>
      <c r="Q1" s="2" t="s">
        <v>468</v>
      </c>
      <c r="R1" s="2" t="s">
        <v>469</v>
      </c>
      <c r="S1" s="2" t="s">
        <v>470</v>
      </c>
      <c r="T1" s="2" t="s">
        <v>471</v>
      </c>
      <c r="U1" s="2" t="s">
        <v>472</v>
      </c>
      <c r="V1" s="2" t="s">
        <v>473</v>
      </c>
      <c r="W1" s="2" t="s">
        <v>474</v>
      </c>
      <c r="X1" s="2" t="s">
        <v>475</v>
      </c>
      <c r="Y1" s="2" t="s">
        <v>476</v>
      </c>
      <c r="Z1" s="2" t="s">
        <v>477</v>
      </c>
      <c r="AA1" s="2" t="s">
        <v>478</v>
      </c>
      <c r="AB1" s="2" t="s">
        <v>479</v>
      </c>
      <c r="AC1" s="2" t="s">
        <v>480</v>
      </c>
      <c r="AD1" s="2" t="s">
        <v>481</v>
      </c>
      <c r="AE1" s="2" t="s">
        <v>482</v>
      </c>
      <c r="AF1" s="2" t="s">
        <v>483</v>
      </c>
      <c r="AG1" s="2" t="s">
        <v>484</v>
      </c>
      <c r="AH1" s="2" t="s">
        <v>399</v>
      </c>
      <c r="AI1" s="3" t="s">
        <v>485</v>
      </c>
    </row>
    <row r="2" spans="1:35" x14ac:dyDescent="0.25">
      <c r="A2" t="s">
        <v>226</v>
      </c>
      <c r="B2" t="s">
        <v>22</v>
      </c>
      <c r="C2" t="s">
        <v>288</v>
      </c>
      <c r="D2" t="s">
        <v>265</v>
      </c>
      <c r="E2" s="6">
        <v>60.032608695652172</v>
      </c>
      <c r="F2" s="6">
        <v>0</v>
      </c>
      <c r="G2" s="6">
        <v>0.42391304347826086</v>
      </c>
      <c r="H2" s="6">
        <v>0.49456521739130432</v>
      </c>
      <c r="I2" s="6">
        <v>1.0326086956521738</v>
      </c>
      <c r="J2" s="6">
        <v>0</v>
      </c>
      <c r="K2" s="6">
        <v>0</v>
      </c>
      <c r="L2" s="6">
        <v>0</v>
      </c>
      <c r="M2" s="6">
        <v>0</v>
      </c>
      <c r="N2" s="6">
        <v>5.2613043478260879</v>
      </c>
      <c r="O2" s="6">
        <f>SUM(NonNurse[[#This Row],[Qualified Social Work Staff Hours]],NonNurse[[#This Row],[Other Social Work Staff Hours]])/NonNurse[[#This Row],[MDS Census]]</f>
        <v>8.7640774941155186E-2</v>
      </c>
      <c r="P2" s="6">
        <v>0</v>
      </c>
      <c r="Q2" s="6">
        <v>11.113913043478256</v>
      </c>
      <c r="R2" s="6">
        <f>SUM(NonNurse[[#This Row],[Qualified Activities Professional Hours]],NonNurse[[#This Row],[Other Activities Professional Hours]])/NonNurse[[#This Row],[MDS Census]]</f>
        <v>0.18513126923773304</v>
      </c>
      <c r="S2" s="6">
        <v>0.31521739130434784</v>
      </c>
      <c r="T2" s="6">
        <v>3.558913043478261</v>
      </c>
      <c r="U2" s="6">
        <v>0</v>
      </c>
      <c r="V2" s="6">
        <f>SUM(NonNurse[[#This Row],[Occupational Therapist Hours]],NonNurse[[#This Row],[OT Assistant Hours]],NonNurse[[#This Row],[OT Aide Hours]])/NonNurse[[#This Row],[MDS Census]]</f>
        <v>6.453376787977548E-2</v>
      </c>
      <c r="W2" s="6">
        <v>0.34706521739130425</v>
      </c>
      <c r="X2" s="6">
        <v>2.7173913043478262</v>
      </c>
      <c r="Y2" s="6">
        <v>0</v>
      </c>
      <c r="Z2" s="6">
        <f>SUM(NonNurse[[#This Row],[Physical Therapist (PT) Hours]],NonNurse[[#This Row],[PT Assistant Hours]],NonNurse[[#This Row],[PT Aide Hours]])/NonNurse[[#This Row],[MDS Census]]</f>
        <v>5.1046532681513671E-2</v>
      </c>
      <c r="AA2" s="6">
        <v>0</v>
      </c>
      <c r="AB2" s="6">
        <v>0</v>
      </c>
      <c r="AC2" s="6">
        <v>0</v>
      </c>
      <c r="AD2" s="6">
        <v>0</v>
      </c>
      <c r="AE2" s="6">
        <v>0</v>
      </c>
      <c r="AF2" s="6">
        <v>0</v>
      </c>
      <c r="AG2" s="6">
        <v>0</v>
      </c>
      <c r="AH2" s="1">
        <v>425057</v>
      </c>
      <c r="AI2">
        <v>4</v>
      </c>
    </row>
    <row r="3" spans="1:35" x14ac:dyDescent="0.25">
      <c r="A3" t="s">
        <v>226</v>
      </c>
      <c r="B3" t="s">
        <v>122</v>
      </c>
      <c r="C3" t="s">
        <v>320</v>
      </c>
      <c r="D3" t="s">
        <v>259</v>
      </c>
      <c r="E3" s="6">
        <v>104.28260869565217</v>
      </c>
      <c r="F3" s="6">
        <v>5.7391304347826084</v>
      </c>
      <c r="G3" s="6">
        <v>0.22826086956521738</v>
      </c>
      <c r="H3" s="6">
        <v>0</v>
      </c>
      <c r="I3" s="6">
        <v>0</v>
      </c>
      <c r="J3" s="6">
        <v>0</v>
      </c>
      <c r="K3" s="6">
        <v>0</v>
      </c>
      <c r="L3" s="6">
        <v>6.3331521739130432</v>
      </c>
      <c r="M3" s="6">
        <v>5.0569565217391288</v>
      </c>
      <c r="N3" s="6">
        <v>5.3535869565217391</v>
      </c>
      <c r="O3" s="6">
        <f>SUM(NonNurse[[#This Row],[Qualified Social Work Staff Hours]],NonNurse[[#This Row],[Other Social Work Staff Hours]])/NonNurse[[#This Row],[MDS Census]]</f>
        <v>9.9830102147175304E-2</v>
      </c>
      <c r="P3" s="6">
        <v>0</v>
      </c>
      <c r="Q3" s="6">
        <v>10.432173913043481</v>
      </c>
      <c r="R3" s="6">
        <f>SUM(NonNurse[[#This Row],[Qualified Activities Professional Hours]],NonNurse[[#This Row],[Other Activities Professional Hours]])/NonNurse[[#This Row],[MDS Census]]</f>
        <v>0.10003752345215763</v>
      </c>
      <c r="S3" s="6">
        <v>13.996521739130438</v>
      </c>
      <c r="T3" s="6">
        <v>16.312934782608689</v>
      </c>
      <c r="U3" s="6">
        <v>0</v>
      </c>
      <c r="V3" s="6">
        <f>SUM(NonNurse[[#This Row],[Occupational Therapist Hours]],NonNurse[[#This Row],[OT Assistant Hours]],NonNurse[[#This Row],[OT Aide Hours]])/NonNurse[[#This Row],[MDS Census]]</f>
        <v>0.29064727954971858</v>
      </c>
      <c r="W3" s="6">
        <v>13.283804347826086</v>
      </c>
      <c r="X3" s="6">
        <v>12.306739130434783</v>
      </c>
      <c r="Y3" s="6">
        <v>2.4347826086956523</v>
      </c>
      <c r="Z3" s="6">
        <f>SUM(NonNurse[[#This Row],[Physical Therapist (PT) Hours]],NonNurse[[#This Row],[PT Assistant Hours]],NonNurse[[#This Row],[PT Aide Hours]])/NonNurse[[#This Row],[MDS Census]]</f>
        <v>0.26874400667083592</v>
      </c>
      <c r="AA3" s="6">
        <v>0</v>
      </c>
      <c r="AB3" s="6">
        <v>0</v>
      </c>
      <c r="AC3" s="6">
        <v>0</v>
      </c>
      <c r="AD3" s="6">
        <v>0</v>
      </c>
      <c r="AE3" s="6">
        <v>0</v>
      </c>
      <c r="AF3" s="6">
        <v>0</v>
      </c>
      <c r="AG3" s="6">
        <v>0</v>
      </c>
      <c r="AH3" s="1">
        <v>425311</v>
      </c>
      <c r="AI3">
        <v>4</v>
      </c>
    </row>
    <row r="4" spans="1:35" x14ac:dyDescent="0.25">
      <c r="A4" t="s">
        <v>226</v>
      </c>
      <c r="B4" t="s">
        <v>131</v>
      </c>
      <c r="C4" t="s">
        <v>328</v>
      </c>
      <c r="D4" t="s">
        <v>267</v>
      </c>
      <c r="E4" s="6">
        <v>69.717391304347828</v>
      </c>
      <c r="F4" s="6">
        <v>5.2989130434782608</v>
      </c>
      <c r="G4" s="6">
        <v>0</v>
      </c>
      <c r="H4" s="6">
        <v>0</v>
      </c>
      <c r="I4" s="6">
        <v>2.2282608695652173</v>
      </c>
      <c r="J4" s="6">
        <v>0</v>
      </c>
      <c r="K4" s="6">
        <v>0</v>
      </c>
      <c r="L4" s="6">
        <v>3.924021739130434</v>
      </c>
      <c r="M4" s="6">
        <v>5.6967391304347856</v>
      </c>
      <c r="N4" s="6">
        <v>0</v>
      </c>
      <c r="O4" s="6">
        <f>SUM(NonNurse[[#This Row],[Qualified Social Work Staff Hours]],NonNurse[[#This Row],[Other Social Work Staff Hours]])/NonNurse[[#This Row],[MDS Census]]</f>
        <v>8.1711880261927078E-2</v>
      </c>
      <c r="P4" s="6">
        <v>0</v>
      </c>
      <c r="Q4" s="6">
        <v>7.8445652173913061</v>
      </c>
      <c r="R4" s="6">
        <f>SUM(NonNurse[[#This Row],[Qualified Activities Professional Hours]],NonNurse[[#This Row],[Other Activities Professional Hours]])/NonNurse[[#This Row],[MDS Census]]</f>
        <v>0.11251948861864673</v>
      </c>
      <c r="S4" s="6">
        <v>9.2282608695652163E-2</v>
      </c>
      <c r="T4" s="6">
        <v>4.0618478260869555</v>
      </c>
      <c r="U4" s="6">
        <v>0</v>
      </c>
      <c r="V4" s="6">
        <f>SUM(NonNurse[[#This Row],[Occupational Therapist Hours]],NonNurse[[#This Row],[OT Assistant Hours]],NonNurse[[#This Row],[OT Aide Hours]])/NonNurse[[#This Row],[MDS Census]]</f>
        <v>5.9585282195197986E-2</v>
      </c>
      <c r="W4" s="6">
        <v>5.4782608695652177</v>
      </c>
      <c r="X4" s="6">
        <v>8.6285869565217368</v>
      </c>
      <c r="Y4" s="6">
        <v>0</v>
      </c>
      <c r="Z4" s="6">
        <f>SUM(NonNurse[[#This Row],[Physical Therapist (PT) Hours]],NonNurse[[#This Row],[PT Assistant Hours]],NonNurse[[#This Row],[PT Aide Hours]])/NonNurse[[#This Row],[MDS Census]]</f>
        <v>0.20234331150608043</v>
      </c>
      <c r="AA4" s="6">
        <v>0</v>
      </c>
      <c r="AB4" s="6">
        <v>0</v>
      </c>
      <c r="AC4" s="6">
        <v>0</v>
      </c>
      <c r="AD4" s="6">
        <v>0</v>
      </c>
      <c r="AE4" s="6">
        <v>0</v>
      </c>
      <c r="AF4" s="6">
        <v>0</v>
      </c>
      <c r="AG4" s="6">
        <v>0</v>
      </c>
      <c r="AH4" s="1">
        <v>425323</v>
      </c>
      <c r="AI4">
        <v>4</v>
      </c>
    </row>
    <row r="5" spans="1:35" x14ac:dyDescent="0.25">
      <c r="A5" t="s">
        <v>226</v>
      </c>
      <c r="B5" t="s">
        <v>27</v>
      </c>
      <c r="C5" t="s">
        <v>327</v>
      </c>
      <c r="D5" t="s">
        <v>254</v>
      </c>
      <c r="E5" s="6">
        <v>125.96739130434783</v>
      </c>
      <c r="F5" s="6">
        <v>5.3913043478260869</v>
      </c>
      <c r="G5" s="6">
        <v>0</v>
      </c>
      <c r="H5" s="6">
        <v>0</v>
      </c>
      <c r="I5" s="6">
        <v>0</v>
      </c>
      <c r="J5" s="6">
        <v>0</v>
      </c>
      <c r="K5" s="6">
        <v>5.4782608695652177</v>
      </c>
      <c r="L5" s="6">
        <v>5.4021739130434785</v>
      </c>
      <c r="M5" s="6">
        <v>1.3913043478260869</v>
      </c>
      <c r="N5" s="6">
        <v>7.8260869565217392</v>
      </c>
      <c r="O5" s="6">
        <f>SUM(NonNurse[[#This Row],[Qualified Social Work Staff Hours]],NonNurse[[#This Row],[Other Social Work Staff Hours]])/NonNurse[[#This Row],[MDS Census]]</f>
        <v>7.317283631029424E-2</v>
      </c>
      <c r="P5" s="6">
        <v>0</v>
      </c>
      <c r="Q5" s="6">
        <v>14.103260869565217</v>
      </c>
      <c r="R5" s="6">
        <f>SUM(NonNurse[[#This Row],[Qualified Activities Professional Hours]],NonNurse[[#This Row],[Other Activities Professional Hours]])/NonNurse[[#This Row],[MDS Census]]</f>
        <v>0.11195961687807403</v>
      </c>
      <c r="S5" s="6">
        <v>8.0326086956521738</v>
      </c>
      <c r="T5" s="6">
        <v>9.7228260869565215</v>
      </c>
      <c r="U5" s="6">
        <v>0</v>
      </c>
      <c r="V5" s="6">
        <f>SUM(NonNurse[[#This Row],[Occupational Therapist Hours]],NonNurse[[#This Row],[OT Assistant Hours]],NonNurse[[#This Row],[OT Aide Hours]])/NonNurse[[#This Row],[MDS Census]]</f>
        <v>0.14095262749158685</v>
      </c>
      <c r="W5" s="6">
        <v>6.8532608695652177</v>
      </c>
      <c r="X5" s="6">
        <v>11.396739130434783</v>
      </c>
      <c r="Y5" s="6">
        <v>0</v>
      </c>
      <c r="Z5" s="6">
        <f>SUM(NonNurse[[#This Row],[Physical Therapist (PT) Hours]],NonNurse[[#This Row],[PT Assistant Hours]],NonNurse[[#This Row],[PT Aide Hours]])/NonNurse[[#This Row],[MDS Census]]</f>
        <v>0.14487876434550004</v>
      </c>
      <c r="AA5" s="6">
        <v>0</v>
      </c>
      <c r="AB5" s="6">
        <v>0</v>
      </c>
      <c r="AC5" s="6">
        <v>0</v>
      </c>
      <c r="AD5" s="6">
        <v>0</v>
      </c>
      <c r="AE5" s="6">
        <v>0</v>
      </c>
      <c r="AF5" s="6">
        <v>0</v>
      </c>
      <c r="AG5" s="6">
        <v>0</v>
      </c>
      <c r="AH5" s="1">
        <v>425067</v>
      </c>
      <c r="AI5">
        <v>4</v>
      </c>
    </row>
    <row r="6" spans="1:35" x14ac:dyDescent="0.25">
      <c r="A6" t="s">
        <v>226</v>
      </c>
      <c r="B6" t="s">
        <v>148</v>
      </c>
      <c r="C6" t="s">
        <v>326</v>
      </c>
      <c r="D6" t="s">
        <v>266</v>
      </c>
      <c r="E6" s="6">
        <v>59.880434782608695</v>
      </c>
      <c r="F6" s="6">
        <v>4.7826086956521738</v>
      </c>
      <c r="G6" s="6">
        <v>0</v>
      </c>
      <c r="H6" s="6">
        <v>0</v>
      </c>
      <c r="I6" s="6">
        <v>4.7826086956521738</v>
      </c>
      <c r="J6" s="6">
        <v>0</v>
      </c>
      <c r="K6" s="6">
        <v>0</v>
      </c>
      <c r="L6" s="6">
        <v>1.7219565217391304</v>
      </c>
      <c r="M6" s="6">
        <v>0</v>
      </c>
      <c r="N6" s="6">
        <v>0</v>
      </c>
      <c r="O6" s="6">
        <f>SUM(NonNurse[[#This Row],[Qualified Social Work Staff Hours]],NonNurse[[#This Row],[Other Social Work Staff Hours]])/NonNurse[[#This Row],[MDS Census]]</f>
        <v>0</v>
      </c>
      <c r="P6" s="6">
        <v>0</v>
      </c>
      <c r="Q6" s="6">
        <v>20.272391304347824</v>
      </c>
      <c r="R6" s="6">
        <f>SUM(NonNurse[[#This Row],[Qualified Activities Professional Hours]],NonNurse[[#This Row],[Other Activities Professional Hours]])/NonNurse[[#This Row],[MDS Census]]</f>
        <v>0.33854783082229079</v>
      </c>
      <c r="S6" s="6">
        <v>0.47076086956521734</v>
      </c>
      <c r="T6" s="6">
        <v>3.0175000000000001</v>
      </c>
      <c r="U6" s="6">
        <v>0</v>
      </c>
      <c r="V6" s="6">
        <f>SUM(NonNurse[[#This Row],[Occupational Therapist Hours]],NonNurse[[#This Row],[OT Assistant Hours]],NonNurse[[#This Row],[OT Aide Hours]])/NonNurse[[#This Row],[MDS Census]]</f>
        <v>5.8253766563804689E-2</v>
      </c>
      <c r="W6" s="6">
        <v>0.8191304347826085</v>
      </c>
      <c r="X6" s="6">
        <v>4.7292391304347827</v>
      </c>
      <c r="Y6" s="6">
        <v>0</v>
      </c>
      <c r="Z6" s="6">
        <f>SUM(NonNurse[[#This Row],[Physical Therapist (PT) Hours]],NonNurse[[#This Row],[PT Assistant Hours]],NonNurse[[#This Row],[PT Aide Hours]])/NonNurse[[#This Row],[MDS Census]]</f>
        <v>9.2657469595207848E-2</v>
      </c>
      <c r="AA6" s="6">
        <v>0</v>
      </c>
      <c r="AB6" s="6">
        <v>0</v>
      </c>
      <c r="AC6" s="6">
        <v>0</v>
      </c>
      <c r="AD6" s="6">
        <v>0</v>
      </c>
      <c r="AE6" s="6">
        <v>0</v>
      </c>
      <c r="AF6" s="6">
        <v>0</v>
      </c>
      <c r="AG6" s="6">
        <v>0</v>
      </c>
      <c r="AH6" s="1">
        <v>425372</v>
      </c>
      <c r="AI6">
        <v>4</v>
      </c>
    </row>
    <row r="7" spans="1:35" x14ac:dyDescent="0.25">
      <c r="A7" t="s">
        <v>226</v>
      </c>
      <c r="B7" t="s">
        <v>179</v>
      </c>
      <c r="C7" t="s">
        <v>293</v>
      </c>
      <c r="D7" t="s">
        <v>270</v>
      </c>
      <c r="E7" s="6">
        <v>36.967391304347828</v>
      </c>
      <c r="F7" s="6">
        <v>0</v>
      </c>
      <c r="G7" s="6">
        <v>4.3528260869565205</v>
      </c>
      <c r="H7" s="6">
        <v>0.13043478260869565</v>
      </c>
      <c r="I7" s="6">
        <v>4.0434782608695654</v>
      </c>
      <c r="J7" s="6">
        <v>0</v>
      </c>
      <c r="K7" s="6">
        <v>0</v>
      </c>
      <c r="L7" s="6">
        <v>2.9804347826086954</v>
      </c>
      <c r="M7" s="6">
        <v>3.9782608695652173</v>
      </c>
      <c r="N7" s="6">
        <v>0</v>
      </c>
      <c r="O7" s="6">
        <f>SUM(NonNurse[[#This Row],[Qualified Social Work Staff Hours]],NonNurse[[#This Row],[Other Social Work Staff Hours]])/NonNurse[[#This Row],[MDS Census]]</f>
        <v>0.1076154072331667</v>
      </c>
      <c r="P7" s="6">
        <v>3.5869565217391304</v>
      </c>
      <c r="Q7" s="6">
        <v>0</v>
      </c>
      <c r="R7" s="6">
        <f>SUM(NonNurse[[#This Row],[Qualified Activities Professional Hours]],NonNurse[[#This Row],[Other Activities Professional Hours]])/NonNurse[[#This Row],[MDS Census]]</f>
        <v>9.7030285210232284E-2</v>
      </c>
      <c r="S7" s="6">
        <v>2.909782608695652</v>
      </c>
      <c r="T7" s="6">
        <v>3.5641304347826086</v>
      </c>
      <c r="U7" s="6">
        <v>0</v>
      </c>
      <c r="V7" s="6">
        <f>SUM(NonNurse[[#This Row],[Occupational Therapist Hours]],NonNurse[[#This Row],[OT Assistant Hours]],NonNurse[[#This Row],[OT Aide Hours]])/NonNurse[[#This Row],[MDS Census]]</f>
        <v>0.17512496324610408</v>
      </c>
      <c r="W7" s="6">
        <v>5.8565217391304341</v>
      </c>
      <c r="X7" s="6">
        <v>7.7304347826086959</v>
      </c>
      <c r="Y7" s="6">
        <v>0</v>
      </c>
      <c r="Z7" s="6">
        <f>SUM(NonNurse[[#This Row],[Physical Therapist (PT) Hours]],NonNurse[[#This Row],[PT Assistant Hours]],NonNurse[[#This Row],[PT Aide Hours]])/NonNurse[[#This Row],[MDS Census]]</f>
        <v>0.36753895912966766</v>
      </c>
      <c r="AA7" s="6">
        <v>0</v>
      </c>
      <c r="AB7" s="6">
        <v>0</v>
      </c>
      <c r="AC7" s="6">
        <v>0</v>
      </c>
      <c r="AD7" s="6">
        <v>0</v>
      </c>
      <c r="AE7" s="6">
        <v>0</v>
      </c>
      <c r="AF7" s="6">
        <v>0</v>
      </c>
      <c r="AG7" s="6">
        <v>0</v>
      </c>
      <c r="AH7" s="1">
        <v>425411</v>
      </c>
      <c r="AI7">
        <v>4</v>
      </c>
    </row>
    <row r="8" spans="1:35" x14ac:dyDescent="0.25">
      <c r="A8" t="s">
        <v>226</v>
      </c>
      <c r="B8" t="s">
        <v>24</v>
      </c>
      <c r="C8" t="s">
        <v>325</v>
      </c>
      <c r="D8" t="s">
        <v>242</v>
      </c>
      <c r="E8" s="6">
        <v>80.380434782608702</v>
      </c>
      <c r="F8" s="6">
        <v>44.32402173913043</v>
      </c>
      <c r="G8" s="6">
        <v>0.86956521739130432</v>
      </c>
      <c r="H8" s="6">
        <v>0.52173913043478259</v>
      </c>
      <c r="I8" s="6">
        <v>0.2608695652173913</v>
      </c>
      <c r="J8" s="6">
        <v>7.5652173913043477</v>
      </c>
      <c r="K8" s="6">
        <v>7.6521739130434785</v>
      </c>
      <c r="L8" s="6">
        <v>2.120434782608696</v>
      </c>
      <c r="M8" s="6">
        <v>4.9130434782608692</v>
      </c>
      <c r="N8" s="6">
        <v>4.7826086956521738</v>
      </c>
      <c r="O8" s="6">
        <f>SUM(NonNurse[[#This Row],[Qualified Social Work Staff Hours]],NonNurse[[#This Row],[Other Social Work Staff Hours]])/NonNurse[[#This Row],[MDS Census]]</f>
        <v>0.12062204192021635</v>
      </c>
      <c r="P8" s="6">
        <v>0.42119565217391303</v>
      </c>
      <c r="Q8" s="6">
        <v>7.2399999999999993</v>
      </c>
      <c r="R8" s="6">
        <f>SUM(NonNurse[[#This Row],[Qualified Activities Professional Hours]],NonNurse[[#This Row],[Other Activities Professional Hours]])/NonNurse[[#This Row],[MDS Census]]</f>
        <v>9.531169709263014E-2</v>
      </c>
      <c r="S8" s="6">
        <v>1.69945652173913</v>
      </c>
      <c r="T8" s="6">
        <v>4.9717391304347816</v>
      </c>
      <c r="U8" s="6">
        <v>0</v>
      </c>
      <c r="V8" s="6">
        <f>SUM(NonNurse[[#This Row],[Occupational Therapist Hours]],NonNurse[[#This Row],[OT Assistant Hours]],NonNurse[[#This Row],[OT Aide Hours]])/NonNurse[[#This Row],[MDS Census]]</f>
        <v>8.2995267072346154E-2</v>
      </c>
      <c r="W8" s="6">
        <v>1.4330434782608696</v>
      </c>
      <c r="X8" s="6">
        <v>8.2939130434782609</v>
      </c>
      <c r="Y8" s="6">
        <v>0</v>
      </c>
      <c r="Z8" s="6">
        <f>SUM(NonNurse[[#This Row],[Physical Therapist (PT) Hours]],NonNurse[[#This Row],[PT Assistant Hours]],NonNurse[[#This Row],[PT Aide Hours]])/NonNurse[[#This Row],[MDS Census]]</f>
        <v>0.12101149425287354</v>
      </c>
      <c r="AA8" s="6">
        <v>0</v>
      </c>
      <c r="AB8" s="6">
        <v>0</v>
      </c>
      <c r="AC8" s="6">
        <v>0</v>
      </c>
      <c r="AD8" s="6">
        <v>0</v>
      </c>
      <c r="AE8" s="6">
        <v>0</v>
      </c>
      <c r="AF8" s="6">
        <v>0</v>
      </c>
      <c r="AG8" s="6">
        <v>1.3913043478260869</v>
      </c>
      <c r="AH8" s="1">
        <v>425062</v>
      </c>
      <c r="AI8">
        <v>4</v>
      </c>
    </row>
    <row r="9" spans="1:35" x14ac:dyDescent="0.25">
      <c r="A9" t="s">
        <v>226</v>
      </c>
      <c r="B9" t="s">
        <v>17</v>
      </c>
      <c r="C9" t="s">
        <v>298</v>
      </c>
      <c r="D9" t="s">
        <v>262</v>
      </c>
      <c r="E9" s="6">
        <v>61.543478260869563</v>
      </c>
      <c r="F9" s="6">
        <v>5.7391304347826084</v>
      </c>
      <c r="G9" s="6">
        <v>0</v>
      </c>
      <c r="H9" s="6">
        <v>0</v>
      </c>
      <c r="I9" s="6">
        <v>0</v>
      </c>
      <c r="J9" s="6">
        <v>0</v>
      </c>
      <c r="K9" s="6">
        <v>0</v>
      </c>
      <c r="L9" s="6">
        <v>3.8642391304347838</v>
      </c>
      <c r="M9" s="6">
        <v>0</v>
      </c>
      <c r="N9" s="6">
        <v>0</v>
      </c>
      <c r="O9" s="6">
        <f>SUM(NonNurse[[#This Row],[Qualified Social Work Staff Hours]],NonNurse[[#This Row],[Other Social Work Staff Hours]])/NonNurse[[#This Row],[MDS Census]]</f>
        <v>0</v>
      </c>
      <c r="P9" s="6">
        <v>5.0666304347826099</v>
      </c>
      <c r="Q9" s="6">
        <v>5.253260869565219</v>
      </c>
      <c r="R9" s="6">
        <f>SUM(NonNurse[[#This Row],[Qualified Activities Professional Hours]],NonNurse[[#This Row],[Other Activities Professional Hours]])/NonNurse[[#This Row],[MDS Census]]</f>
        <v>0.1676845637583893</v>
      </c>
      <c r="S9" s="6">
        <v>0.70413043478260873</v>
      </c>
      <c r="T9" s="6">
        <v>0.90565217391304353</v>
      </c>
      <c r="U9" s="6">
        <v>0</v>
      </c>
      <c r="V9" s="6">
        <f>SUM(NonNurse[[#This Row],[Occupational Therapist Hours]],NonNurse[[#This Row],[OT Assistant Hours]],NonNurse[[#This Row],[OT Aide Hours]])/NonNurse[[#This Row],[MDS Census]]</f>
        <v>2.615683504062169E-2</v>
      </c>
      <c r="W9" s="6">
        <v>5.1851086956521737</v>
      </c>
      <c r="X9" s="6">
        <v>0</v>
      </c>
      <c r="Y9" s="6">
        <v>0</v>
      </c>
      <c r="Z9" s="6">
        <f>SUM(NonNurse[[#This Row],[Physical Therapist (PT) Hours]],NonNurse[[#This Row],[PT Assistant Hours]],NonNurse[[#This Row],[PT Aide Hours]])/NonNurse[[#This Row],[MDS Census]]</f>
        <v>8.4251148004238788E-2</v>
      </c>
      <c r="AA9" s="6">
        <v>0</v>
      </c>
      <c r="AB9" s="6">
        <v>0</v>
      </c>
      <c r="AC9" s="6">
        <v>0</v>
      </c>
      <c r="AD9" s="6">
        <v>0</v>
      </c>
      <c r="AE9" s="6">
        <v>0</v>
      </c>
      <c r="AF9" s="6">
        <v>0</v>
      </c>
      <c r="AG9" s="6">
        <v>0</v>
      </c>
      <c r="AH9" s="1">
        <v>425048</v>
      </c>
      <c r="AI9">
        <v>4</v>
      </c>
    </row>
    <row r="10" spans="1:35" x14ac:dyDescent="0.25">
      <c r="A10" t="s">
        <v>226</v>
      </c>
      <c r="B10" t="s">
        <v>121</v>
      </c>
      <c r="C10" t="s">
        <v>336</v>
      </c>
      <c r="D10" t="s">
        <v>237</v>
      </c>
      <c r="E10" s="6">
        <v>48.815217391304351</v>
      </c>
      <c r="F10" s="6">
        <v>4.7826086956521738</v>
      </c>
      <c r="G10" s="6">
        <v>0.32608695652173914</v>
      </c>
      <c r="H10" s="6">
        <v>0.65217391304347827</v>
      </c>
      <c r="I10" s="6">
        <v>0</v>
      </c>
      <c r="J10" s="6">
        <v>0</v>
      </c>
      <c r="K10" s="6">
        <v>0</v>
      </c>
      <c r="L10" s="6">
        <v>1.7229347826086958</v>
      </c>
      <c r="M10" s="6">
        <v>0</v>
      </c>
      <c r="N10" s="6">
        <v>0</v>
      </c>
      <c r="O10" s="6">
        <f>SUM(NonNurse[[#This Row],[Qualified Social Work Staff Hours]],NonNurse[[#This Row],[Other Social Work Staff Hours]])/NonNurse[[#This Row],[MDS Census]]</f>
        <v>0</v>
      </c>
      <c r="P10" s="6">
        <v>0</v>
      </c>
      <c r="Q10" s="6">
        <v>0</v>
      </c>
      <c r="R10" s="6">
        <f>SUM(NonNurse[[#This Row],[Qualified Activities Professional Hours]],NonNurse[[#This Row],[Other Activities Professional Hours]])/NonNurse[[#This Row],[MDS Census]]</f>
        <v>0</v>
      </c>
      <c r="S10" s="6">
        <v>0</v>
      </c>
      <c r="T10" s="6">
        <v>0</v>
      </c>
      <c r="U10" s="6">
        <v>0</v>
      </c>
      <c r="V10" s="6">
        <f>SUM(NonNurse[[#This Row],[Occupational Therapist Hours]],NonNurse[[#This Row],[OT Assistant Hours]],NonNurse[[#This Row],[OT Aide Hours]])/NonNurse[[#This Row],[MDS Census]]</f>
        <v>0</v>
      </c>
      <c r="W10" s="6">
        <v>4.3493478260869569</v>
      </c>
      <c r="X10" s="6">
        <v>9.5550000000000015</v>
      </c>
      <c r="Y10" s="6">
        <v>0</v>
      </c>
      <c r="Z10" s="6">
        <f>SUM(NonNurse[[#This Row],[Physical Therapist (PT) Hours]],NonNurse[[#This Row],[PT Assistant Hours]],NonNurse[[#This Row],[PT Aide Hours]])/NonNurse[[#This Row],[MDS Census]]</f>
        <v>0.2848363393453574</v>
      </c>
      <c r="AA10" s="6">
        <v>0</v>
      </c>
      <c r="AB10" s="6">
        <v>0</v>
      </c>
      <c r="AC10" s="6">
        <v>0</v>
      </c>
      <c r="AD10" s="6">
        <v>0</v>
      </c>
      <c r="AE10" s="6">
        <v>0</v>
      </c>
      <c r="AF10" s="6">
        <v>0</v>
      </c>
      <c r="AG10" s="6">
        <v>0</v>
      </c>
      <c r="AH10" s="1">
        <v>425310</v>
      </c>
      <c r="AI10">
        <v>4</v>
      </c>
    </row>
    <row r="11" spans="1:35" x14ac:dyDescent="0.25">
      <c r="A11" t="s">
        <v>226</v>
      </c>
      <c r="B11" t="s">
        <v>69</v>
      </c>
      <c r="C11" t="s">
        <v>304</v>
      </c>
      <c r="D11" t="s">
        <v>248</v>
      </c>
      <c r="E11" s="6">
        <v>84.673913043478265</v>
      </c>
      <c r="F11" s="6">
        <v>5.4782608695652177</v>
      </c>
      <c r="G11" s="6">
        <v>0.86956521739130432</v>
      </c>
      <c r="H11" s="6">
        <v>0.94293478260869568</v>
      </c>
      <c r="I11" s="6">
        <v>0</v>
      </c>
      <c r="J11" s="6">
        <v>0</v>
      </c>
      <c r="K11" s="6">
        <v>4.3510869565217396</v>
      </c>
      <c r="L11" s="6">
        <v>3.6202173913043461</v>
      </c>
      <c r="M11" s="6">
        <v>5.4782608695652177</v>
      </c>
      <c r="N11" s="6">
        <v>0</v>
      </c>
      <c r="O11" s="6">
        <f>SUM(NonNurse[[#This Row],[Qualified Social Work Staff Hours]],NonNurse[[#This Row],[Other Social Work Staff Hours]])/NonNurse[[#This Row],[MDS Census]]</f>
        <v>6.4698331193838249E-2</v>
      </c>
      <c r="P11" s="6">
        <v>5.6032608695652177</v>
      </c>
      <c r="Q11" s="6">
        <v>3.3233695652173911</v>
      </c>
      <c r="R11" s="6">
        <f>SUM(NonNurse[[#This Row],[Qualified Activities Professional Hours]],NonNurse[[#This Row],[Other Activities Professional Hours]])/NonNurse[[#This Row],[MDS Census]]</f>
        <v>0.10542362002567394</v>
      </c>
      <c r="S11" s="6">
        <v>2.2443478260869569</v>
      </c>
      <c r="T11" s="6">
        <v>8.0393478260869564</v>
      </c>
      <c r="U11" s="6">
        <v>0</v>
      </c>
      <c r="V11" s="6">
        <f>SUM(NonNurse[[#This Row],[Occupational Therapist Hours]],NonNurse[[#This Row],[OT Assistant Hours]],NonNurse[[#This Row],[OT Aide Hours]])/NonNurse[[#This Row],[MDS Census]]</f>
        <v>0.12145057766367137</v>
      </c>
      <c r="W11" s="6">
        <v>2.3735869565217387</v>
      </c>
      <c r="X11" s="6">
        <v>5.5642391304347827</v>
      </c>
      <c r="Y11" s="6">
        <v>4.5543478260869561</v>
      </c>
      <c r="Z11" s="6">
        <f>SUM(NonNurse[[#This Row],[Physical Therapist (PT) Hours]],NonNurse[[#This Row],[PT Assistant Hours]],NonNurse[[#This Row],[PT Aide Hours]])/NonNurse[[#This Row],[MDS Census]]</f>
        <v>0.14753273427471114</v>
      </c>
      <c r="AA11" s="6">
        <v>0</v>
      </c>
      <c r="AB11" s="6">
        <v>0</v>
      </c>
      <c r="AC11" s="6">
        <v>0</v>
      </c>
      <c r="AD11" s="6">
        <v>0</v>
      </c>
      <c r="AE11" s="6">
        <v>0</v>
      </c>
      <c r="AF11" s="6">
        <v>0</v>
      </c>
      <c r="AG11" s="6">
        <v>0</v>
      </c>
      <c r="AH11" s="1">
        <v>425129</v>
      </c>
      <c r="AI11">
        <v>4</v>
      </c>
    </row>
    <row r="12" spans="1:35" x14ac:dyDescent="0.25">
      <c r="A12" t="s">
        <v>226</v>
      </c>
      <c r="B12" t="s">
        <v>140</v>
      </c>
      <c r="C12" t="s">
        <v>345</v>
      </c>
      <c r="D12" t="s">
        <v>254</v>
      </c>
      <c r="E12" s="6">
        <v>22.260869565217391</v>
      </c>
      <c r="F12" s="6">
        <v>4.5217391304347823</v>
      </c>
      <c r="G12" s="6">
        <v>0</v>
      </c>
      <c r="H12" s="6">
        <v>0.11684782608695653</v>
      </c>
      <c r="I12" s="6">
        <v>0.25</v>
      </c>
      <c r="J12" s="6">
        <v>0</v>
      </c>
      <c r="K12" s="6">
        <v>0</v>
      </c>
      <c r="L12" s="6">
        <v>2.0699999999999998</v>
      </c>
      <c r="M12" s="6">
        <v>4.8695652173913047</v>
      </c>
      <c r="N12" s="6">
        <v>0</v>
      </c>
      <c r="O12" s="6">
        <f>SUM(NonNurse[[#This Row],[Qualified Social Work Staff Hours]],NonNurse[[#This Row],[Other Social Work Staff Hours]])/NonNurse[[#This Row],[MDS Census]]</f>
        <v>0.21875000000000003</v>
      </c>
      <c r="P12" s="6">
        <v>4.5217391304347823</v>
      </c>
      <c r="Q12" s="6">
        <v>4.5872826086956531</v>
      </c>
      <c r="R12" s="6">
        <f>SUM(NonNurse[[#This Row],[Qualified Activities Professional Hours]],NonNurse[[#This Row],[Other Activities Professional Hours]])/NonNurse[[#This Row],[MDS Census]]</f>
        <v>0.40919433593750004</v>
      </c>
      <c r="S12" s="6">
        <v>8.2143478260869518</v>
      </c>
      <c r="T12" s="6">
        <v>1.4067391304347823</v>
      </c>
      <c r="U12" s="6">
        <v>0</v>
      </c>
      <c r="V12" s="6">
        <f>SUM(NonNurse[[#This Row],[Occupational Therapist Hours]],NonNurse[[#This Row],[OT Assistant Hours]],NonNurse[[#This Row],[OT Aide Hours]])/NonNurse[[#This Row],[MDS Census]]</f>
        <v>0.43219726562499983</v>
      </c>
      <c r="W12" s="6">
        <v>7.1167391304347838</v>
      </c>
      <c r="X12" s="6">
        <v>0.90565217391304342</v>
      </c>
      <c r="Y12" s="6">
        <v>0</v>
      </c>
      <c r="Z12" s="6">
        <f>SUM(NonNurse[[#This Row],[Physical Therapist (PT) Hours]],NonNurse[[#This Row],[PT Assistant Hours]],NonNurse[[#This Row],[PT Aide Hours]])/NonNurse[[#This Row],[MDS Census]]</f>
        <v>0.36038085937500008</v>
      </c>
      <c r="AA12" s="6">
        <v>0</v>
      </c>
      <c r="AB12" s="6">
        <v>0</v>
      </c>
      <c r="AC12" s="6">
        <v>0</v>
      </c>
      <c r="AD12" s="6">
        <v>0</v>
      </c>
      <c r="AE12" s="6">
        <v>0</v>
      </c>
      <c r="AF12" s="6">
        <v>0</v>
      </c>
      <c r="AG12" s="6">
        <v>0</v>
      </c>
      <c r="AH12" s="1">
        <v>425351</v>
      </c>
      <c r="AI12">
        <v>4</v>
      </c>
    </row>
    <row r="13" spans="1:35" x14ac:dyDescent="0.25">
      <c r="A13" t="s">
        <v>226</v>
      </c>
      <c r="B13" t="s">
        <v>170</v>
      </c>
      <c r="C13" t="s">
        <v>297</v>
      </c>
      <c r="D13" t="s">
        <v>250</v>
      </c>
      <c r="E13" s="6">
        <v>28.043478260869566</v>
      </c>
      <c r="F13" s="6">
        <v>8.4347826086956523</v>
      </c>
      <c r="G13" s="6">
        <v>0</v>
      </c>
      <c r="H13" s="6">
        <v>0.22141304347826085</v>
      </c>
      <c r="I13" s="6">
        <v>1.3369565217391304</v>
      </c>
      <c r="J13" s="6">
        <v>0</v>
      </c>
      <c r="K13" s="6">
        <v>0</v>
      </c>
      <c r="L13" s="6">
        <v>1.3396739130434783</v>
      </c>
      <c r="M13" s="6">
        <v>3.8804347826086958</v>
      </c>
      <c r="N13" s="6">
        <v>0</v>
      </c>
      <c r="O13" s="6">
        <f>SUM(NonNurse[[#This Row],[Qualified Social Work Staff Hours]],NonNurse[[#This Row],[Other Social Work Staff Hours]])/NonNurse[[#This Row],[MDS Census]]</f>
        <v>0.13837209302325582</v>
      </c>
      <c r="P13" s="6">
        <v>4.8206521739130439</v>
      </c>
      <c r="Q13" s="6">
        <v>0</v>
      </c>
      <c r="R13" s="6">
        <f>SUM(NonNurse[[#This Row],[Qualified Activities Professional Hours]],NonNurse[[#This Row],[Other Activities Professional Hours]])/NonNurse[[#This Row],[MDS Census]]</f>
        <v>0.17189922480620157</v>
      </c>
      <c r="S13" s="6">
        <v>1.7445652173913044</v>
      </c>
      <c r="T13" s="6">
        <v>5.9510869565217392</v>
      </c>
      <c r="U13" s="6">
        <v>0</v>
      </c>
      <c r="V13" s="6">
        <f>SUM(NonNurse[[#This Row],[Occupational Therapist Hours]],NonNurse[[#This Row],[OT Assistant Hours]],NonNurse[[#This Row],[OT Aide Hours]])/NonNurse[[#This Row],[MDS Census]]</f>
        <v>0.2744186046511628</v>
      </c>
      <c r="W13" s="6">
        <v>6.0108695652173916</v>
      </c>
      <c r="X13" s="6">
        <v>1.3641304347826086</v>
      </c>
      <c r="Y13" s="6">
        <v>0</v>
      </c>
      <c r="Z13" s="6">
        <f>SUM(NonNurse[[#This Row],[Physical Therapist (PT) Hours]],NonNurse[[#This Row],[PT Assistant Hours]],NonNurse[[#This Row],[PT Aide Hours]])/NonNurse[[#This Row],[MDS Census]]</f>
        <v>0.26298449612403102</v>
      </c>
      <c r="AA13" s="6">
        <v>0</v>
      </c>
      <c r="AB13" s="6">
        <v>0</v>
      </c>
      <c r="AC13" s="6">
        <v>0</v>
      </c>
      <c r="AD13" s="6">
        <v>0</v>
      </c>
      <c r="AE13" s="6">
        <v>0</v>
      </c>
      <c r="AF13" s="6">
        <v>0</v>
      </c>
      <c r="AG13" s="6">
        <v>0</v>
      </c>
      <c r="AH13" s="1">
        <v>425398</v>
      </c>
      <c r="AI13">
        <v>4</v>
      </c>
    </row>
    <row r="14" spans="1:35" x14ac:dyDescent="0.25">
      <c r="A14" t="s">
        <v>226</v>
      </c>
      <c r="B14" t="s">
        <v>1</v>
      </c>
      <c r="C14" t="s">
        <v>318</v>
      </c>
      <c r="D14" t="s">
        <v>256</v>
      </c>
      <c r="E14" s="6">
        <v>133.86956521739131</v>
      </c>
      <c r="F14" s="6">
        <v>5.1304347826086953</v>
      </c>
      <c r="G14" s="6">
        <v>0.19565217391304349</v>
      </c>
      <c r="H14" s="6">
        <v>1.0421739130434782</v>
      </c>
      <c r="I14" s="6">
        <v>9.8260869565217384</v>
      </c>
      <c r="J14" s="6">
        <v>0</v>
      </c>
      <c r="K14" s="6">
        <v>0</v>
      </c>
      <c r="L14" s="6">
        <v>12.148260869565213</v>
      </c>
      <c r="M14" s="6">
        <v>5.2975000000000012</v>
      </c>
      <c r="N14" s="6">
        <v>16.917282608695654</v>
      </c>
      <c r="O14" s="6">
        <f>SUM(NonNurse[[#This Row],[Qualified Social Work Staff Hours]],NonNurse[[#This Row],[Other Social Work Staff Hours]])/NonNurse[[#This Row],[MDS Census]]</f>
        <v>0.16594348814550181</v>
      </c>
      <c r="P14" s="6">
        <v>0</v>
      </c>
      <c r="Q14" s="6">
        <v>9.9558695652173874</v>
      </c>
      <c r="R14" s="6">
        <f>SUM(NonNurse[[#This Row],[Qualified Activities Professional Hours]],NonNurse[[#This Row],[Other Activities Professional Hours]])/NonNurse[[#This Row],[MDS Census]]</f>
        <v>7.4369925300422177E-2</v>
      </c>
      <c r="S14" s="6">
        <v>17.854891304347827</v>
      </c>
      <c r="T14" s="6">
        <v>31.895978260869569</v>
      </c>
      <c r="U14" s="6">
        <v>0</v>
      </c>
      <c r="V14" s="6">
        <f>SUM(NonNurse[[#This Row],[Occupational Therapist Hours]],NonNurse[[#This Row],[OT Assistant Hours]],NonNurse[[#This Row],[OT Aide Hours]])/NonNurse[[#This Row],[MDS Census]]</f>
        <v>0.37163689509581038</v>
      </c>
      <c r="W14" s="6">
        <v>17.186521739130427</v>
      </c>
      <c r="X14" s="6">
        <v>30.428913043478268</v>
      </c>
      <c r="Y14" s="6">
        <v>0</v>
      </c>
      <c r="Z14" s="6">
        <f>SUM(NonNurse[[#This Row],[Physical Therapist (PT) Hours]],NonNurse[[#This Row],[PT Assistant Hours]],NonNurse[[#This Row],[PT Aide Hours]])/NonNurse[[#This Row],[MDS Census]]</f>
        <v>0.35568528743098404</v>
      </c>
      <c r="AA14" s="6">
        <v>0</v>
      </c>
      <c r="AB14" s="6">
        <v>0</v>
      </c>
      <c r="AC14" s="6">
        <v>0</v>
      </c>
      <c r="AD14" s="6">
        <v>0</v>
      </c>
      <c r="AE14" s="6">
        <v>0</v>
      </c>
      <c r="AF14" s="6">
        <v>0</v>
      </c>
      <c r="AG14" s="6">
        <v>0</v>
      </c>
      <c r="AH14" s="1">
        <v>425004</v>
      </c>
      <c r="AI14">
        <v>4</v>
      </c>
    </row>
    <row r="15" spans="1:35" x14ac:dyDescent="0.25">
      <c r="A15" t="s">
        <v>226</v>
      </c>
      <c r="B15" t="s">
        <v>31</v>
      </c>
      <c r="C15" t="s">
        <v>304</v>
      </c>
      <c r="D15" t="s">
        <v>248</v>
      </c>
      <c r="E15" s="6">
        <v>49.859154929577464</v>
      </c>
      <c r="F15" s="6">
        <v>5.070422535211268</v>
      </c>
      <c r="G15" s="6">
        <v>0</v>
      </c>
      <c r="H15" s="6">
        <v>0</v>
      </c>
      <c r="I15" s="6">
        <v>0</v>
      </c>
      <c r="J15" s="6">
        <v>0</v>
      </c>
      <c r="K15" s="6">
        <v>0</v>
      </c>
      <c r="L15" s="6">
        <v>0</v>
      </c>
      <c r="M15" s="6">
        <v>0</v>
      </c>
      <c r="N15" s="6">
        <v>0</v>
      </c>
      <c r="O15" s="6">
        <f>SUM(NonNurse[[#This Row],[Qualified Social Work Staff Hours]],NonNurse[[#This Row],[Other Social Work Staff Hours]])/NonNurse[[#This Row],[MDS Census]]</f>
        <v>0</v>
      </c>
      <c r="P15" s="6">
        <v>0</v>
      </c>
      <c r="Q15" s="6">
        <v>0</v>
      </c>
      <c r="R15" s="6">
        <f>SUM(NonNurse[[#This Row],[Qualified Activities Professional Hours]],NonNurse[[#This Row],[Other Activities Professional Hours]])/NonNurse[[#This Row],[MDS Census]]</f>
        <v>0</v>
      </c>
      <c r="S15" s="6">
        <v>0</v>
      </c>
      <c r="T15" s="6">
        <v>0</v>
      </c>
      <c r="U15" s="6">
        <v>0</v>
      </c>
      <c r="V15" s="6">
        <f>SUM(NonNurse[[#This Row],[Occupational Therapist Hours]],NonNurse[[#This Row],[OT Assistant Hours]],NonNurse[[#This Row],[OT Aide Hours]])/NonNurse[[#This Row],[MDS Census]]</f>
        <v>0</v>
      </c>
      <c r="W15" s="6">
        <v>5.070422535211268</v>
      </c>
      <c r="X15" s="6">
        <v>0</v>
      </c>
      <c r="Y15" s="6">
        <v>0</v>
      </c>
      <c r="Z15" s="6">
        <f>SUM(NonNurse[[#This Row],[Physical Therapist (PT) Hours]],NonNurse[[#This Row],[PT Assistant Hours]],NonNurse[[#This Row],[PT Aide Hours]])/NonNurse[[#This Row],[MDS Census]]</f>
        <v>0.10169491525423729</v>
      </c>
      <c r="AA15" s="6">
        <v>0</v>
      </c>
      <c r="AB15" s="6">
        <v>4.408450704225352</v>
      </c>
      <c r="AC15" s="6">
        <v>0</v>
      </c>
      <c r="AD15" s="6">
        <v>0</v>
      </c>
      <c r="AE15" s="6">
        <v>0</v>
      </c>
      <c r="AF15" s="6">
        <v>0</v>
      </c>
      <c r="AG15" s="6">
        <v>7.056338028169014</v>
      </c>
      <c r="AH15" s="1">
        <v>425074</v>
      </c>
      <c r="AI15">
        <v>4</v>
      </c>
    </row>
    <row r="16" spans="1:35" x14ac:dyDescent="0.25">
      <c r="A16" t="s">
        <v>226</v>
      </c>
      <c r="B16" t="s">
        <v>143</v>
      </c>
      <c r="C16" t="s">
        <v>304</v>
      </c>
      <c r="D16" t="s">
        <v>248</v>
      </c>
      <c r="E16" s="6">
        <v>113.33802816901408</v>
      </c>
      <c r="F16" s="6">
        <v>8.683098591549296</v>
      </c>
      <c r="G16" s="6">
        <v>0</v>
      </c>
      <c r="H16" s="6">
        <v>23.08450704225352</v>
      </c>
      <c r="I16" s="6">
        <v>0</v>
      </c>
      <c r="J16" s="6">
        <v>0</v>
      </c>
      <c r="K16" s="6">
        <v>0</v>
      </c>
      <c r="L16" s="6">
        <v>0</v>
      </c>
      <c r="M16" s="6">
        <v>24.08450704225352</v>
      </c>
      <c r="N16" s="6">
        <v>0</v>
      </c>
      <c r="O16" s="6">
        <f>SUM(NonNurse[[#This Row],[Qualified Social Work Staff Hours]],NonNurse[[#This Row],[Other Social Work Staff Hours]])/NonNurse[[#This Row],[MDS Census]]</f>
        <v>0.21250155337392818</v>
      </c>
      <c r="P16" s="6">
        <v>33.133802816901408</v>
      </c>
      <c r="Q16" s="6">
        <v>0</v>
      </c>
      <c r="R16" s="6">
        <f>SUM(NonNurse[[#This Row],[Qualified Activities Professional Hours]],NonNurse[[#This Row],[Other Activities Professional Hours]])/NonNurse[[#This Row],[MDS Census]]</f>
        <v>0.29234497328196846</v>
      </c>
      <c r="S16" s="6">
        <v>8.3028169014084501</v>
      </c>
      <c r="T16" s="6">
        <v>4.5598591549295771</v>
      </c>
      <c r="U16" s="6">
        <v>0</v>
      </c>
      <c r="V16" s="6">
        <f>SUM(NonNurse[[#This Row],[Occupational Therapist Hours]],NonNurse[[#This Row],[OT Assistant Hours]],NonNurse[[#This Row],[OT Aide Hours]])/NonNurse[[#This Row],[MDS Census]]</f>
        <v>0.11348949919224556</v>
      </c>
      <c r="W16" s="6">
        <v>8.147887323943662</v>
      </c>
      <c r="X16" s="6">
        <v>4.8380281690140849</v>
      </c>
      <c r="Y16" s="6">
        <v>0</v>
      </c>
      <c r="Z16" s="6">
        <f>SUM(NonNurse[[#This Row],[Physical Therapist (PT) Hours]],NonNurse[[#This Row],[PT Assistant Hours]],NonNurse[[#This Row],[PT Aide Hours]])/NonNurse[[#This Row],[MDS Census]]</f>
        <v>0.11457686094196597</v>
      </c>
      <c r="AA16" s="6">
        <v>0</v>
      </c>
      <c r="AB16" s="6">
        <v>4.76056338028169</v>
      </c>
      <c r="AC16" s="6">
        <v>0</v>
      </c>
      <c r="AD16" s="6">
        <v>0</v>
      </c>
      <c r="AE16" s="6">
        <v>8.887323943661972</v>
      </c>
      <c r="AF16" s="6">
        <v>0</v>
      </c>
      <c r="AG16" s="6">
        <v>16.323943661971832</v>
      </c>
      <c r="AH16" s="1">
        <v>425360</v>
      </c>
      <c r="AI16">
        <v>4</v>
      </c>
    </row>
    <row r="17" spans="1:35" x14ac:dyDescent="0.25">
      <c r="A17" t="s">
        <v>226</v>
      </c>
      <c r="B17" t="s">
        <v>93</v>
      </c>
      <c r="C17" t="s">
        <v>348</v>
      </c>
      <c r="D17" t="s">
        <v>238</v>
      </c>
      <c r="E17" s="6">
        <v>111.52112676056338</v>
      </c>
      <c r="F17" s="6">
        <v>5.746478873239437</v>
      </c>
      <c r="G17" s="6">
        <v>0.42253521126760563</v>
      </c>
      <c r="H17" s="6">
        <v>0</v>
      </c>
      <c r="I17" s="6">
        <v>0.22535211267605634</v>
      </c>
      <c r="J17" s="6">
        <v>0</v>
      </c>
      <c r="K17" s="6">
        <v>0</v>
      </c>
      <c r="L17" s="6">
        <v>2.2711267605633796</v>
      </c>
      <c r="M17" s="6">
        <v>5.4736619718309862</v>
      </c>
      <c r="N17" s="6">
        <v>0</v>
      </c>
      <c r="O17" s="6">
        <f>SUM(NonNurse[[#This Row],[Qualified Social Work Staff Hours]],NonNurse[[#This Row],[Other Social Work Staff Hours]])/NonNurse[[#This Row],[MDS Census]]</f>
        <v>4.908183884819399E-2</v>
      </c>
      <c r="P17" s="6">
        <v>4.9521126760563385</v>
      </c>
      <c r="Q17" s="6">
        <v>8.645352112676056</v>
      </c>
      <c r="R17" s="6">
        <f>SUM(NonNurse[[#This Row],[Qualified Activities Professional Hours]],NonNurse[[#This Row],[Other Activities Professional Hours]])/NonNurse[[#This Row],[MDS Census]]</f>
        <v>0.12192725435716091</v>
      </c>
      <c r="S17" s="6">
        <v>3.1809859154929576</v>
      </c>
      <c r="T17" s="6">
        <v>4.6947887323943656</v>
      </c>
      <c r="U17" s="6">
        <v>0</v>
      </c>
      <c r="V17" s="6">
        <f>SUM(NonNurse[[#This Row],[Occupational Therapist Hours]],NonNurse[[#This Row],[OT Assistant Hours]],NonNurse[[#This Row],[OT Aide Hours]])/NonNurse[[#This Row],[MDS Census]]</f>
        <v>7.062136903258398E-2</v>
      </c>
      <c r="W17" s="6">
        <v>1.9123943661971832</v>
      </c>
      <c r="X17" s="6">
        <v>8.2971830985915496</v>
      </c>
      <c r="Y17" s="6">
        <v>0</v>
      </c>
      <c r="Z17" s="6">
        <f>SUM(NonNurse[[#This Row],[Physical Therapist (PT) Hours]],NonNurse[[#This Row],[PT Assistant Hours]],NonNurse[[#This Row],[PT Aide Hours]])/NonNurse[[#This Row],[MDS Census]]</f>
        <v>9.1548370800707254E-2</v>
      </c>
      <c r="AA17" s="6">
        <v>0</v>
      </c>
      <c r="AB17" s="6">
        <v>0</v>
      </c>
      <c r="AC17" s="6">
        <v>0</v>
      </c>
      <c r="AD17" s="6">
        <v>0</v>
      </c>
      <c r="AE17" s="6">
        <v>0</v>
      </c>
      <c r="AF17" s="6">
        <v>0</v>
      </c>
      <c r="AG17" s="6">
        <v>0</v>
      </c>
      <c r="AH17" s="1">
        <v>425170</v>
      </c>
      <c r="AI17">
        <v>4</v>
      </c>
    </row>
    <row r="18" spans="1:35" x14ac:dyDescent="0.25">
      <c r="A18" t="s">
        <v>226</v>
      </c>
      <c r="B18" t="s">
        <v>7</v>
      </c>
      <c r="C18" t="s">
        <v>320</v>
      </c>
      <c r="D18" t="s">
        <v>259</v>
      </c>
      <c r="E18" s="6">
        <v>73.336956521739125</v>
      </c>
      <c r="F18" s="6">
        <v>5.6521739130434785</v>
      </c>
      <c r="G18" s="6">
        <v>0.19565217391304349</v>
      </c>
      <c r="H18" s="6">
        <v>0.78260869565217395</v>
      </c>
      <c r="I18" s="6">
        <v>0.52173913043478259</v>
      </c>
      <c r="J18" s="6">
        <v>0</v>
      </c>
      <c r="K18" s="6">
        <v>0</v>
      </c>
      <c r="L18" s="6">
        <v>0.46467391304347827</v>
      </c>
      <c r="M18" s="6">
        <v>5.3233695652173916</v>
      </c>
      <c r="N18" s="6">
        <v>5.4945652173913047</v>
      </c>
      <c r="O18" s="6">
        <f>SUM(NonNurse[[#This Row],[Qualified Social Work Staff Hours]],NonNurse[[#This Row],[Other Social Work Staff Hours]])/NonNurse[[#This Row],[MDS Census]]</f>
        <v>0.14751000444642065</v>
      </c>
      <c r="P18" s="6">
        <v>5.9809782608695654</v>
      </c>
      <c r="Q18" s="6">
        <v>5.3396739130434785</v>
      </c>
      <c r="R18" s="6">
        <f>SUM(NonNurse[[#This Row],[Qualified Activities Professional Hours]],NonNurse[[#This Row],[Other Activities Professional Hours]])/NonNurse[[#This Row],[MDS Census]]</f>
        <v>0.15436490291981622</v>
      </c>
      <c r="S18" s="6">
        <v>0.65260869565217394</v>
      </c>
      <c r="T18" s="6">
        <v>2.7743478260869572</v>
      </c>
      <c r="U18" s="6">
        <v>0</v>
      </c>
      <c r="V18" s="6">
        <f>SUM(NonNurse[[#This Row],[Occupational Therapist Hours]],NonNurse[[#This Row],[OT Assistant Hours]],NonNurse[[#This Row],[OT Aide Hours]])/NonNurse[[#This Row],[MDS Census]]</f>
        <v>4.6728916555506164E-2</v>
      </c>
      <c r="W18" s="6">
        <v>4.0126086956521734</v>
      </c>
      <c r="X18" s="6">
        <v>2.0861956521739127</v>
      </c>
      <c r="Y18" s="6">
        <v>0</v>
      </c>
      <c r="Z18" s="6">
        <f>SUM(NonNurse[[#This Row],[Physical Therapist (PT) Hours]],NonNurse[[#This Row],[PT Assistant Hours]],NonNurse[[#This Row],[PT Aide Hours]])/NonNurse[[#This Row],[MDS Census]]</f>
        <v>8.3161405068919503E-2</v>
      </c>
      <c r="AA18" s="6">
        <v>0</v>
      </c>
      <c r="AB18" s="6">
        <v>0</v>
      </c>
      <c r="AC18" s="6">
        <v>0</v>
      </c>
      <c r="AD18" s="6">
        <v>0</v>
      </c>
      <c r="AE18" s="6">
        <v>0</v>
      </c>
      <c r="AF18" s="6">
        <v>0</v>
      </c>
      <c r="AG18" s="6">
        <v>0</v>
      </c>
      <c r="AH18" s="1">
        <v>425014</v>
      </c>
      <c r="AI18">
        <v>4</v>
      </c>
    </row>
    <row r="19" spans="1:35" x14ac:dyDescent="0.25">
      <c r="A19" t="s">
        <v>226</v>
      </c>
      <c r="B19" t="s">
        <v>89</v>
      </c>
      <c r="C19" t="s">
        <v>283</v>
      </c>
      <c r="D19" t="s">
        <v>258</v>
      </c>
      <c r="E19" s="6">
        <v>75.445652173913047</v>
      </c>
      <c r="F19" s="6">
        <v>5.7391304347826084</v>
      </c>
      <c r="G19" s="6">
        <v>0.33695652173913043</v>
      </c>
      <c r="H19" s="6">
        <v>0.78260869565217395</v>
      </c>
      <c r="I19" s="6">
        <v>1.1304347826086956</v>
      </c>
      <c r="J19" s="6">
        <v>0</v>
      </c>
      <c r="K19" s="6">
        <v>0</v>
      </c>
      <c r="L19" s="6">
        <v>2.377608695652174</v>
      </c>
      <c r="M19" s="6">
        <v>6.4130434782608692</v>
      </c>
      <c r="N19" s="6">
        <v>4.5163043478260869</v>
      </c>
      <c r="O19" s="6">
        <f>SUM(NonNurse[[#This Row],[Qualified Social Work Staff Hours]],NonNurse[[#This Row],[Other Social Work Staff Hours]])/NonNurse[[#This Row],[MDS Census]]</f>
        <v>0.14486385247082553</v>
      </c>
      <c r="P19" s="6">
        <v>5.2010869565217392</v>
      </c>
      <c r="Q19" s="6">
        <v>5.0652173913043477</v>
      </c>
      <c r="R19" s="6">
        <f>SUM(NonNurse[[#This Row],[Qualified Activities Professional Hours]],NonNurse[[#This Row],[Other Activities Professional Hours]])/NonNurse[[#This Row],[MDS Census]]</f>
        <v>0.13607549344474859</v>
      </c>
      <c r="S19" s="6">
        <v>1.9034782608695653</v>
      </c>
      <c r="T19" s="6">
        <v>8.0976086956521733</v>
      </c>
      <c r="U19" s="6">
        <v>0</v>
      </c>
      <c r="V19" s="6">
        <f>SUM(NonNurse[[#This Row],[Occupational Therapist Hours]],NonNurse[[#This Row],[OT Assistant Hours]],NonNurse[[#This Row],[OT Aide Hours]])/NonNurse[[#This Row],[MDS Census]]</f>
        <v>0.13256014983431783</v>
      </c>
      <c r="W19" s="6">
        <v>0.83097826086956494</v>
      </c>
      <c r="X19" s="6">
        <v>7.7416304347826044</v>
      </c>
      <c r="Y19" s="6">
        <v>0</v>
      </c>
      <c r="Z19" s="6">
        <f>SUM(NonNurse[[#This Row],[Physical Therapist (PT) Hours]],NonNurse[[#This Row],[PT Assistant Hours]],NonNurse[[#This Row],[PT Aide Hours]])/NonNurse[[#This Row],[MDS Census]]</f>
        <v>0.11362627863420251</v>
      </c>
      <c r="AA19" s="6">
        <v>0</v>
      </c>
      <c r="AB19" s="6">
        <v>0</v>
      </c>
      <c r="AC19" s="6">
        <v>0</v>
      </c>
      <c r="AD19" s="6">
        <v>0</v>
      </c>
      <c r="AE19" s="6">
        <v>0</v>
      </c>
      <c r="AF19" s="6">
        <v>0</v>
      </c>
      <c r="AG19" s="6">
        <v>0</v>
      </c>
      <c r="AH19" s="1">
        <v>425163</v>
      </c>
      <c r="AI19">
        <v>4</v>
      </c>
    </row>
    <row r="20" spans="1:35" x14ac:dyDescent="0.25">
      <c r="A20" t="s">
        <v>226</v>
      </c>
      <c r="B20" t="s">
        <v>91</v>
      </c>
      <c r="C20" t="s">
        <v>347</v>
      </c>
      <c r="D20" t="s">
        <v>256</v>
      </c>
      <c r="E20" s="6">
        <v>51.804347826086953</v>
      </c>
      <c r="F20" s="6">
        <v>5.3043478260869561</v>
      </c>
      <c r="G20" s="6">
        <v>0.29891304347826086</v>
      </c>
      <c r="H20" s="6">
        <v>0.52173913043478259</v>
      </c>
      <c r="I20" s="6">
        <v>0.95652173913043481</v>
      </c>
      <c r="J20" s="6">
        <v>0</v>
      </c>
      <c r="K20" s="6">
        <v>0</v>
      </c>
      <c r="L20" s="6">
        <v>2.4155434782608691</v>
      </c>
      <c r="M20" s="6">
        <v>5.2173913043478262</v>
      </c>
      <c r="N20" s="6">
        <v>5.1739130434782608</v>
      </c>
      <c r="O20" s="6">
        <f>SUM(NonNurse[[#This Row],[Qualified Social Work Staff Hours]],NonNurse[[#This Row],[Other Social Work Staff Hours]])/NonNurse[[#This Row],[MDS Census]]</f>
        <v>0.20058749475451113</v>
      </c>
      <c r="P20" s="6">
        <v>5.4646739130434785</v>
      </c>
      <c r="Q20" s="6">
        <v>2.5869565217391304</v>
      </c>
      <c r="R20" s="6">
        <f>SUM(NonNurse[[#This Row],[Qualified Activities Professional Hours]],NonNurse[[#This Row],[Other Activities Professional Hours]])/NonNurse[[#This Row],[MDS Census]]</f>
        <v>0.15542383550146877</v>
      </c>
      <c r="S20" s="6">
        <v>1.0443478260869561</v>
      </c>
      <c r="T20" s="6">
        <v>3.9048913043478244</v>
      </c>
      <c r="U20" s="6">
        <v>0</v>
      </c>
      <c r="V20" s="6">
        <f>SUM(NonNurse[[#This Row],[Occupational Therapist Hours]],NonNurse[[#This Row],[OT Assistant Hours]],NonNurse[[#This Row],[OT Aide Hours]])/NonNurse[[#This Row],[MDS Census]]</f>
        <v>9.5537138061267277E-2</v>
      </c>
      <c r="W20" s="6">
        <v>4.625</v>
      </c>
      <c r="X20" s="6">
        <v>1.8127173913043477</v>
      </c>
      <c r="Y20" s="6">
        <v>0</v>
      </c>
      <c r="Z20" s="6">
        <f>SUM(NonNurse[[#This Row],[Physical Therapist (PT) Hours]],NonNurse[[#This Row],[PT Assistant Hours]],NonNurse[[#This Row],[PT Aide Hours]])/NonNurse[[#This Row],[MDS Census]]</f>
        <v>0.12426982794796476</v>
      </c>
      <c r="AA20" s="6">
        <v>0</v>
      </c>
      <c r="AB20" s="6">
        <v>0</v>
      </c>
      <c r="AC20" s="6">
        <v>0</v>
      </c>
      <c r="AD20" s="6">
        <v>0</v>
      </c>
      <c r="AE20" s="6">
        <v>0</v>
      </c>
      <c r="AF20" s="6">
        <v>0</v>
      </c>
      <c r="AG20" s="6">
        <v>0</v>
      </c>
      <c r="AH20" s="1">
        <v>425168</v>
      </c>
      <c r="AI20">
        <v>4</v>
      </c>
    </row>
    <row r="21" spans="1:35" x14ac:dyDescent="0.25">
      <c r="A21" t="s">
        <v>226</v>
      </c>
      <c r="B21" t="s">
        <v>62</v>
      </c>
      <c r="C21" t="s">
        <v>341</v>
      </c>
      <c r="D21" t="s">
        <v>276</v>
      </c>
      <c r="E21" s="6">
        <v>85.880434782608702</v>
      </c>
      <c r="F21" s="6">
        <v>5.1304347826086953</v>
      </c>
      <c r="G21" s="6">
        <v>0.32608695652173914</v>
      </c>
      <c r="H21" s="6">
        <v>0.75</v>
      </c>
      <c r="I21" s="6">
        <v>1.1304347826086956</v>
      </c>
      <c r="J21" s="6">
        <v>0</v>
      </c>
      <c r="K21" s="6">
        <v>0</v>
      </c>
      <c r="L21" s="6">
        <v>0.84173913043478277</v>
      </c>
      <c r="M21" s="6">
        <v>3.5543478260869565</v>
      </c>
      <c r="N21" s="6">
        <v>5.1711956521739131</v>
      </c>
      <c r="O21" s="6">
        <f>SUM(NonNurse[[#This Row],[Qualified Social Work Staff Hours]],NonNurse[[#This Row],[Other Social Work Staff Hours]])/NonNurse[[#This Row],[MDS Census]]</f>
        <v>0.10160106315656245</v>
      </c>
      <c r="P21" s="6">
        <v>5.4456521739130439</v>
      </c>
      <c r="Q21" s="6">
        <v>4.5570652173913047</v>
      </c>
      <c r="R21" s="6">
        <f>SUM(NonNurse[[#This Row],[Qualified Activities Professional Hours]],NonNurse[[#This Row],[Other Activities Professional Hours]])/NonNurse[[#This Row],[MDS Census]]</f>
        <v>0.11647259840526515</v>
      </c>
      <c r="S21" s="6">
        <v>4.8142391304347827</v>
      </c>
      <c r="T21" s="6">
        <v>2.0102173913043484</v>
      </c>
      <c r="U21" s="6">
        <v>0</v>
      </c>
      <c r="V21" s="6">
        <f>SUM(NonNurse[[#This Row],[Occupational Therapist Hours]],NonNurse[[#This Row],[OT Assistant Hours]],NonNurse[[#This Row],[OT Aide Hours]])/NonNurse[[#This Row],[MDS Census]]</f>
        <v>7.9464624731046707E-2</v>
      </c>
      <c r="W21" s="6">
        <v>1.1029347826086957</v>
      </c>
      <c r="X21" s="6">
        <v>3.632717391304348</v>
      </c>
      <c r="Y21" s="6">
        <v>0</v>
      </c>
      <c r="Z21" s="6">
        <f>SUM(NonNurse[[#This Row],[Physical Therapist (PT) Hours]],NonNurse[[#This Row],[PT Assistant Hours]],NonNurse[[#This Row],[PT Aide Hours]])/NonNurse[[#This Row],[MDS Census]]</f>
        <v>5.5142387039615243E-2</v>
      </c>
      <c r="AA21" s="6">
        <v>0</v>
      </c>
      <c r="AB21" s="6">
        <v>0</v>
      </c>
      <c r="AC21" s="6">
        <v>0</v>
      </c>
      <c r="AD21" s="6">
        <v>0</v>
      </c>
      <c r="AE21" s="6">
        <v>0</v>
      </c>
      <c r="AF21" s="6">
        <v>0</v>
      </c>
      <c r="AG21" s="6">
        <v>0</v>
      </c>
      <c r="AH21" s="1">
        <v>425117</v>
      </c>
      <c r="AI21">
        <v>4</v>
      </c>
    </row>
    <row r="22" spans="1:35" x14ac:dyDescent="0.25">
      <c r="A22" t="s">
        <v>226</v>
      </c>
      <c r="B22" t="s">
        <v>2</v>
      </c>
      <c r="C22" t="s">
        <v>319</v>
      </c>
      <c r="D22" t="s">
        <v>257</v>
      </c>
      <c r="E22" s="6">
        <v>77.978260869565219</v>
      </c>
      <c r="F22" s="6">
        <v>5.7391304347826084</v>
      </c>
      <c r="G22" s="6">
        <v>0.21739130434782608</v>
      </c>
      <c r="H22" s="6">
        <v>0</v>
      </c>
      <c r="I22" s="6">
        <v>0</v>
      </c>
      <c r="J22" s="6">
        <v>0</v>
      </c>
      <c r="K22" s="6">
        <v>0.33152173913043476</v>
      </c>
      <c r="L22" s="6">
        <v>7.742391304347823</v>
      </c>
      <c r="M22" s="6">
        <v>0</v>
      </c>
      <c r="N22" s="6">
        <v>0</v>
      </c>
      <c r="O22" s="6">
        <f>SUM(NonNurse[[#This Row],[Qualified Social Work Staff Hours]],NonNurse[[#This Row],[Other Social Work Staff Hours]])/NonNurse[[#This Row],[MDS Census]]</f>
        <v>0</v>
      </c>
      <c r="P22" s="6">
        <v>0</v>
      </c>
      <c r="Q22" s="6">
        <v>16.179347826086957</v>
      </c>
      <c r="R22" s="6">
        <f>SUM(NonNurse[[#This Row],[Qualified Activities Professional Hours]],NonNurse[[#This Row],[Other Activities Professional Hours]])/NonNurse[[#This Row],[MDS Census]]</f>
        <v>0.20748536381377194</v>
      </c>
      <c r="S22" s="6">
        <v>2.2445652173913042</v>
      </c>
      <c r="T22" s="6">
        <v>8.1521739130434784E-2</v>
      </c>
      <c r="U22" s="6">
        <v>0</v>
      </c>
      <c r="V22" s="6">
        <f>SUM(NonNurse[[#This Row],[Occupational Therapist Hours]],NonNurse[[#This Row],[OT Assistant Hours]],NonNurse[[#This Row],[OT Aide Hours]])/NonNurse[[#This Row],[MDS Census]]</f>
        <v>2.9829941455255082E-2</v>
      </c>
      <c r="W22" s="6">
        <v>4.4804347826086941</v>
      </c>
      <c r="X22" s="6">
        <v>9.1406521739130433</v>
      </c>
      <c r="Y22" s="6">
        <v>0</v>
      </c>
      <c r="Z22" s="6">
        <f>SUM(NonNurse[[#This Row],[Physical Therapist (PT) Hours]],NonNurse[[#This Row],[PT Assistant Hours]],NonNurse[[#This Row],[PT Aide Hours]])/NonNurse[[#This Row],[MDS Census]]</f>
        <v>0.17467800390298296</v>
      </c>
      <c r="AA22" s="6">
        <v>0.10869565217391304</v>
      </c>
      <c r="AB22" s="6">
        <v>0</v>
      </c>
      <c r="AC22" s="6">
        <v>0</v>
      </c>
      <c r="AD22" s="6">
        <v>0</v>
      </c>
      <c r="AE22" s="6">
        <v>0</v>
      </c>
      <c r="AF22" s="6">
        <v>0</v>
      </c>
      <c r="AG22" s="6">
        <v>0</v>
      </c>
      <c r="AH22" s="1">
        <v>425005</v>
      </c>
      <c r="AI22">
        <v>4</v>
      </c>
    </row>
    <row r="23" spans="1:35" x14ac:dyDescent="0.25">
      <c r="A23" t="s">
        <v>226</v>
      </c>
      <c r="B23" t="s">
        <v>114</v>
      </c>
      <c r="C23" t="s">
        <v>319</v>
      </c>
      <c r="D23" t="s">
        <v>257</v>
      </c>
      <c r="E23" s="6">
        <v>98.845070422535215</v>
      </c>
      <c r="F23" s="6">
        <v>5.6338028169014081</v>
      </c>
      <c r="G23" s="6">
        <v>0.28169014084507044</v>
      </c>
      <c r="H23" s="6">
        <v>0</v>
      </c>
      <c r="I23" s="6">
        <v>0.676056338028169</v>
      </c>
      <c r="J23" s="6">
        <v>0</v>
      </c>
      <c r="K23" s="6">
        <v>0</v>
      </c>
      <c r="L23" s="6">
        <v>6.6064788732394364</v>
      </c>
      <c r="M23" s="6">
        <v>4.0109859154929568</v>
      </c>
      <c r="N23" s="6">
        <v>0</v>
      </c>
      <c r="O23" s="6">
        <f>SUM(NonNurse[[#This Row],[Qualified Social Work Staff Hours]],NonNurse[[#This Row],[Other Social Work Staff Hours]])/NonNurse[[#This Row],[MDS Census]]</f>
        <v>4.0578512396694202E-2</v>
      </c>
      <c r="P23" s="6">
        <v>4.0384507042253528</v>
      </c>
      <c r="Q23" s="6">
        <v>4.9857746478873244</v>
      </c>
      <c r="R23" s="6">
        <f>SUM(NonNurse[[#This Row],[Qualified Activities Professional Hours]],NonNurse[[#This Row],[Other Activities Professional Hours]])/NonNurse[[#This Row],[MDS Census]]</f>
        <v>9.1296665716728412E-2</v>
      </c>
      <c r="S23" s="6">
        <v>2.0998591549295775</v>
      </c>
      <c r="T23" s="6">
        <v>5.859154929577465</v>
      </c>
      <c r="U23" s="6">
        <v>0</v>
      </c>
      <c r="V23" s="6">
        <f>SUM(NonNurse[[#This Row],[Occupational Therapist Hours]],NonNurse[[#This Row],[OT Assistant Hours]],NonNurse[[#This Row],[OT Aide Hours]])/NonNurse[[#This Row],[MDS Census]]</f>
        <v>8.0520091194072385E-2</v>
      </c>
      <c r="W23" s="6">
        <v>1.6628169014084508</v>
      </c>
      <c r="X23" s="6">
        <v>4.8742253521126777</v>
      </c>
      <c r="Y23" s="6">
        <v>0</v>
      </c>
      <c r="Z23" s="6">
        <f>SUM(NonNurse[[#This Row],[Physical Therapist (PT) Hours]],NonNurse[[#This Row],[PT Assistant Hours]],NonNurse[[#This Row],[PT Aide Hours]])/NonNurse[[#This Row],[MDS Census]]</f>
        <v>6.6134226275292127E-2</v>
      </c>
      <c r="AA23" s="6">
        <v>0</v>
      </c>
      <c r="AB23" s="6">
        <v>0</v>
      </c>
      <c r="AC23" s="6">
        <v>0</v>
      </c>
      <c r="AD23" s="6">
        <v>0</v>
      </c>
      <c r="AE23" s="6">
        <v>0</v>
      </c>
      <c r="AF23" s="6">
        <v>0</v>
      </c>
      <c r="AG23" s="6">
        <v>0</v>
      </c>
      <c r="AH23" s="1">
        <v>425302</v>
      </c>
      <c r="AI23">
        <v>4</v>
      </c>
    </row>
    <row r="24" spans="1:35" x14ac:dyDescent="0.25">
      <c r="A24" t="s">
        <v>226</v>
      </c>
      <c r="B24" t="s">
        <v>64</v>
      </c>
      <c r="C24" t="s">
        <v>283</v>
      </c>
      <c r="D24" t="s">
        <v>258</v>
      </c>
      <c r="E24" s="6">
        <v>117.90217391304348</v>
      </c>
      <c r="F24" s="6">
        <v>7.0923913043478262</v>
      </c>
      <c r="G24" s="6">
        <v>0.23315217391304346</v>
      </c>
      <c r="H24" s="6">
        <v>0.6918478260869565</v>
      </c>
      <c r="I24" s="6">
        <v>1.576086956521739</v>
      </c>
      <c r="J24" s="6">
        <v>0</v>
      </c>
      <c r="K24" s="6">
        <v>0</v>
      </c>
      <c r="L24" s="6">
        <v>1.4871739130434785</v>
      </c>
      <c r="M24" s="6">
        <v>5.7035869565217396</v>
      </c>
      <c r="N24" s="6">
        <v>1.7601086956521736</v>
      </c>
      <c r="O24" s="6">
        <f>SUM(NonNurse[[#This Row],[Qualified Social Work Staff Hours]],NonNurse[[#This Row],[Other Social Work Staff Hours]])/NonNurse[[#This Row],[MDS Census]]</f>
        <v>6.3304139393380657E-2</v>
      </c>
      <c r="P24" s="6">
        <v>12.904130434782607</v>
      </c>
      <c r="Q24" s="6">
        <v>10.013913043478261</v>
      </c>
      <c r="R24" s="6">
        <f>SUM(NonNurse[[#This Row],[Qualified Activities Professional Hours]],NonNurse[[#This Row],[Other Activities Professional Hours]])/NonNurse[[#This Row],[MDS Census]]</f>
        <v>0.19438185673458097</v>
      </c>
      <c r="S24" s="6">
        <v>1.0731521739130436</v>
      </c>
      <c r="T24" s="6">
        <v>5.332717391304346</v>
      </c>
      <c r="U24" s="6">
        <v>0</v>
      </c>
      <c r="V24" s="6">
        <f>SUM(NonNurse[[#This Row],[Occupational Therapist Hours]],NonNurse[[#This Row],[OT Assistant Hours]],NonNurse[[#This Row],[OT Aide Hours]])/NonNurse[[#This Row],[MDS Census]]</f>
        <v>5.4332073384345883E-2</v>
      </c>
      <c r="W24" s="6">
        <v>1.3996739130434788</v>
      </c>
      <c r="X24" s="6">
        <v>12.246195652173913</v>
      </c>
      <c r="Y24" s="6">
        <v>0.42391304347826086</v>
      </c>
      <c r="Z24" s="6">
        <f>SUM(NonNurse[[#This Row],[Physical Therapist (PT) Hours]],NonNurse[[#This Row],[PT Assistant Hours]],NonNurse[[#This Row],[PT Aide Hours]])/NonNurse[[#This Row],[MDS Census]]</f>
        <v>0.11933437816907902</v>
      </c>
      <c r="AA24" s="6">
        <v>0</v>
      </c>
      <c r="AB24" s="6">
        <v>0</v>
      </c>
      <c r="AC24" s="6">
        <v>0</v>
      </c>
      <c r="AD24" s="6">
        <v>33.950978260869576</v>
      </c>
      <c r="AE24" s="6">
        <v>0</v>
      </c>
      <c r="AF24" s="6">
        <v>0</v>
      </c>
      <c r="AG24" s="6">
        <v>0</v>
      </c>
      <c r="AH24" s="1">
        <v>425119</v>
      </c>
      <c r="AI24">
        <v>4</v>
      </c>
    </row>
    <row r="25" spans="1:35" x14ac:dyDescent="0.25">
      <c r="A25" t="s">
        <v>226</v>
      </c>
      <c r="B25" t="s">
        <v>163</v>
      </c>
      <c r="C25" t="s">
        <v>290</v>
      </c>
      <c r="D25" t="s">
        <v>267</v>
      </c>
      <c r="E25" s="6">
        <v>73.445652173913047</v>
      </c>
      <c r="F25" s="6">
        <v>5.8478260869565215</v>
      </c>
      <c r="G25" s="6">
        <v>0.73913043478260865</v>
      </c>
      <c r="H25" s="6">
        <v>0.87771739130434778</v>
      </c>
      <c r="I25" s="6">
        <v>0.96739130434782605</v>
      </c>
      <c r="J25" s="6">
        <v>0</v>
      </c>
      <c r="K25" s="6">
        <v>0</v>
      </c>
      <c r="L25" s="6">
        <v>5.6097826086956539</v>
      </c>
      <c r="M25" s="6">
        <v>0</v>
      </c>
      <c r="N25" s="6">
        <v>15.956521739130435</v>
      </c>
      <c r="O25" s="6">
        <f>SUM(NonNurse[[#This Row],[Qualified Social Work Staff Hours]],NonNurse[[#This Row],[Other Social Work Staff Hours]])/NonNurse[[#This Row],[MDS Census]]</f>
        <v>0.21725617877756401</v>
      </c>
      <c r="P25" s="6">
        <v>0</v>
      </c>
      <c r="Q25" s="6">
        <v>4.9706521739130434</v>
      </c>
      <c r="R25" s="6">
        <f>SUM(NonNurse[[#This Row],[Qualified Activities Professional Hours]],NonNurse[[#This Row],[Other Activities Professional Hours]])/NonNurse[[#This Row],[MDS Census]]</f>
        <v>6.767796359331063E-2</v>
      </c>
      <c r="S25" s="6">
        <v>6.1873913043478277</v>
      </c>
      <c r="T25" s="6">
        <v>11.286413043478264</v>
      </c>
      <c r="U25" s="6">
        <v>0</v>
      </c>
      <c r="V25" s="6">
        <f>SUM(NonNurse[[#This Row],[Occupational Therapist Hours]],NonNurse[[#This Row],[OT Assistant Hours]],NonNurse[[#This Row],[OT Aide Hours]])/NonNurse[[#This Row],[MDS Census]]</f>
        <v>0.2379147550688176</v>
      </c>
      <c r="W25" s="6">
        <v>12.44304347826087</v>
      </c>
      <c r="X25" s="6">
        <v>18.385326086956521</v>
      </c>
      <c r="Y25" s="6">
        <v>0</v>
      </c>
      <c r="Z25" s="6">
        <f>SUM(NonNurse[[#This Row],[Physical Therapist (PT) Hours]],NonNurse[[#This Row],[PT Assistant Hours]],NonNurse[[#This Row],[PT Aide Hours]])/NonNurse[[#This Row],[MDS Census]]</f>
        <v>0.41974396921710821</v>
      </c>
      <c r="AA25" s="6">
        <v>0</v>
      </c>
      <c r="AB25" s="6">
        <v>1.8478260869565217</v>
      </c>
      <c r="AC25" s="6">
        <v>0</v>
      </c>
      <c r="AD25" s="6">
        <v>0</v>
      </c>
      <c r="AE25" s="6">
        <v>0</v>
      </c>
      <c r="AF25" s="6">
        <v>0</v>
      </c>
      <c r="AG25" s="6">
        <v>0</v>
      </c>
      <c r="AH25" s="1">
        <v>425391</v>
      </c>
      <c r="AI25">
        <v>4</v>
      </c>
    </row>
    <row r="26" spans="1:35" x14ac:dyDescent="0.25">
      <c r="A26" t="s">
        <v>226</v>
      </c>
      <c r="B26" t="s">
        <v>16</v>
      </c>
      <c r="C26" t="s">
        <v>297</v>
      </c>
      <c r="D26" t="s">
        <v>250</v>
      </c>
      <c r="E26" s="6">
        <v>110.64130434782609</v>
      </c>
      <c r="F26" s="6">
        <v>4.8967391304347823</v>
      </c>
      <c r="G26" s="6">
        <v>0</v>
      </c>
      <c r="H26" s="6">
        <v>0</v>
      </c>
      <c r="I26" s="6">
        <v>0</v>
      </c>
      <c r="J26" s="6">
        <v>0</v>
      </c>
      <c r="K26" s="6">
        <v>0</v>
      </c>
      <c r="L26" s="6">
        <v>1.3023913043478259</v>
      </c>
      <c r="M26" s="6">
        <v>4.7619565217391306</v>
      </c>
      <c r="N26" s="6">
        <v>3.8989130434782608</v>
      </c>
      <c r="O26" s="6">
        <f>SUM(NonNurse[[#This Row],[Qualified Social Work Staff Hours]],NonNurse[[#This Row],[Other Social Work Staff Hours]])/NonNurse[[#This Row],[MDS Census]]</f>
        <v>7.8278809313292064E-2</v>
      </c>
      <c r="P26" s="6">
        <v>5.2271739130434787</v>
      </c>
      <c r="Q26" s="6">
        <v>9.4695652173913079</v>
      </c>
      <c r="R26" s="6">
        <f>SUM(NonNurse[[#This Row],[Qualified Activities Professional Hours]],NonNurse[[#This Row],[Other Activities Professional Hours]])/NonNurse[[#This Row],[MDS Census]]</f>
        <v>0.13283230179781905</v>
      </c>
      <c r="S26" s="6">
        <v>2.8307608695652182</v>
      </c>
      <c r="T26" s="6">
        <v>9.0485869565217421</v>
      </c>
      <c r="U26" s="6">
        <v>0</v>
      </c>
      <c r="V26" s="6">
        <f>SUM(NonNurse[[#This Row],[Occupational Therapist Hours]],NonNurse[[#This Row],[OT Assistant Hours]],NonNurse[[#This Row],[OT Aide Hours]])/NonNurse[[#This Row],[MDS Census]]</f>
        <v>0.1073681108163867</v>
      </c>
      <c r="W26" s="6">
        <v>2.181413043478261</v>
      </c>
      <c r="X26" s="6">
        <v>10.097826086956522</v>
      </c>
      <c r="Y26" s="6">
        <v>0</v>
      </c>
      <c r="Z26" s="6">
        <f>SUM(NonNurse[[#This Row],[Physical Therapist (PT) Hours]],NonNurse[[#This Row],[PT Assistant Hours]],NonNurse[[#This Row],[PT Aide Hours]])/NonNurse[[#This Row],[MDS Census]]</f>
        <v>0.11098241477551821</v>
      </c>
      <c r="AA26" s="6">
        <v>0</v>
      </c>
      <c r="AB26" s="6">
        <v>0</v>
      </c>
      <c r="AC26" s="6">
        <v>0</v>
      </c>
      <c r="AD26" s="6">
        <v>0</v>
      </c>
      <c r="AE26" s="6">
        <v>0</v>
      </c>
      <c r="AF26" s="6">
        <v>0</v>
      </c>
      <c r="AG26" s="6">
        <v>0</v>
      </c>
      <c r="AH26" s="1">
        <v>425047</v>
      </c>
      <c r="AI26">
        <v>4</v>
      </c>
    </row>
    <row r="27" spans="1:35" x14ac:dyDescent="0.25">
      <c r="A27" t="s">
        <v>226</v>
      </c>
      <c r="B27" t="s">
        <v>65</v>
      </c>
      <c r="C27" t="s">
        <v>290</v>
      </c>
      <c r="D27" t="s">
        <v>267</v>
      </c>
      <c r="E27" s="6">
        <v>120.70652173913044</v>
      </c>
      <c r="F27" s="6">
        <v>5.1304347826086953</v>
      </c>
      <c r="G27" s="6">
        <v>0</v>
      </c>
      <c r="H27" s="6">
        <v>0</v>
      </c>
      <c r="I27" s="6">
        <v>0</v>
      </c>
      <c r="J27" s="6">
        <v>0</v>
      </c>
      <c r="K27" s="6">
        <v>0</v>
      </c>
      <c r="L27" s="6">
        <v>4.5597826086956523</v>
      </c>
      <c r="M27" s="6">
        <v>0</v>
      </c>
      <c r="N27" s="6">
        <v>6.1032608695652177</v>
      </c>
      <c r="O27" s="6">
        <f>SUM(NonNurse[[#This Row],[Qualified Social Work Staff Hours]],NonNurse[[#This Row],[Other Social Work Staff Hours]])/NonNurse[[#This Row],[MDS Census]]</f>
        <v>5.0562809545249887E-2</v>
      </c>
      <c r="P27" s="6">
        <v>4.5081521739130439</v>
      </c>
      <c r="Q27" s="6">
        <v>7.3913043478260869</v>
      </c>
      <c r="R27" s="6">
        <f>SUM(NonNurse[[#This Row],[Qualified Activities Professional Hours]],NonNurse[[#This Row],[Other Activities Professional Hours]])/NonNurse[[#This Row],[MDS Census]]</f>
        <v>9.8581719945970286E-2</v>
      </c>
      <c r="S27" s="6">
        <v>10.380434782608695</v>
      </c>
      <c r="T27" s="6">
        <v>7.6684782608695654</v>
      </c>
      <c r="U27" s="6">
        <v>0</v>
      </c>
      <c r="V27" s="6">
        <f>SUM(NonNurse[[#This Row],[Occupational Therapist Hours]],NonNurse[[#This Row],[OT Assistant Hours]],NonNurse[[#This Row],[OT Aide Hours]])/NonNurse[[#This Row],[MDS Census]]</f>
        <v>0.14952723998199011</v>
      </c>
      <c r="W27" s="6">
        <v>4.6603260869565215</v>
      </c>
      <c r="X27" s="6">
        <v>7.2989130434782608</v>
      </c>
      <c r="Y27" s="6">
        <v>0</v>
      </c>
      <c r="Z27" s="6">
        <f>SUM(NonNurse[[#This Row],[Physical Therapist (PT) Hours]],NonNurse[[#This Row],[PT Assistant Hours]],NonNurse[[#This Row],[PT Aide Hours]])/NonNurse[[#This Row],[MDS Census]]</f>
        <v>9.9076992345790177E-2</v>
      </c>
      <c r="AA27" s="6">
        <v>0</v>
      </c>
      <c r="AB27" s="6">
        <v>0</v>
      </c>
      <c r="AC27" s="6">
        <v>0</v>
      </c>
      <c r="AD27" s="6">
        <v>0</v>
      </c>
      <c r="AE27" s="6">
        <v>0</v>
      </c>
      <c r="AF27" s="6">
        <v>0</v>
      </c>
      <c r="AG27" s="6">
        <v>0</v>
      </c>
      <c r="AH27" s="1">
        <v>425121</v>
      </c>
      <c r="AI27">
        <v>4</v>
      </c>
    </row>
    <row r="28" spans="1:35" x14ac:dyDescent="0.25">
      <c r="A28" t="s">
        <v>226</v>
      </c>
      <c r="B28" t="s">
        <v>120</v>
      </c>
      <c r="C28" t="s">
        <v>291</v>
      </c>
      <c r="D28" t="s">
        <v>276</v>
      </c>
      <c r="E28" s="6">
        <v>56.760869565217391</v>
      </c>
      <c r="F28" s="6">
        <v>5.7391304347826084</v>
      </c>
      <c r="G28" s="6">
        <v>0.56521739130434778</v>
      </c>
      <c r="H28" s="6">
        <v>0.27184782608695651</v>
      </c>
      <c r="I28" s="6">
        <v>0.42391304347826086</v>
      </c>
      <c r="J28" s="6">
        <v>0</v>
      </c>
      <c r="K28" s="6">
        <v>0</v>
      </c>
      <c r="L28" s="6">
        <v>0.28945652173913045</v>
      </c>
      <c r="M28" s="6">
        <v>0</v>
      </c>
      <c r="N28" s="6">
        <v>4.6548913043478262</v>
      </c>
      <c r="O28" s="6">
        <f>SUM(NonNurse[[#This Row],[Qualified Social Work Staff Hours]],NonNurse[[#This Row],[Other Social Work Staff Hours]])/NonNurse[[#This Row],[MDS Census]]</f>
        <v>8.2008808885484494E-2</v>
      </c>
      <c r="P28" s="6">
        <v>0</v>
      </c>
      <c r="Q28" s="6">
        <v>4.875</v>
      </c>
      <c r="R28" s="6">
        <f>SUM(NonNurse[[#This Row],[Qualified Activities Professional Hours]],NonNurse[[#This Row],[Other Activities Professional Hours]])/NonNurse[[#This Row],[MDS Census]]</f>
        <v>8.5886633473764837E-2</v>
      </c>
      <c r="S28" s="6">
        <v>0.33021739130434785</v>
      </c>
      <c r="T28" s="6">
        <v>5.1518478260869562</v>
      </c>
      <c r="U28" s="6">
        <v>0</v>
      </c>
      <c r="V28" s="6">
        <f>SUM(NonNurse[[#This Row],[Occupational Therapist Hours]],NonNurse[[#This Row],[OT Assistant Hours]],NonNurse[[#This Row],[OT Aide Hours]])/NonNurse[[#This Row],[MDS Census]]</f>
        <v>9.6581769436997325E-2</v>
      </c>
      <c r="W28" s="6">
        <v>1.0481521739130433</v>
      </c>
      <c r="X28" s="6">
        <v>0.18641304347826085</v>
      </c>
      <c r="Y28" s="6">
        <v>0</v>
      </c>
      <c r="Z28" s="6">
        <f>SUM(NonNurse[[#This Row],[Physical Therapist (PT) Hours]],NonNurse[[#This Row],[PT Assistant Hours]],NonNurse[[#This Row],[PT Aide Hours]])/NonNurse[[#This Row],[MDS Census]]</f>
        <v>2.1750287246265796E-2</v>
      </c>
      <c r="AA28" s="6">
        <v>0</v>
      </c>
      <c r="AB28" s="6">
        <v>0</v>
      </c>
      <c r="AC28" s="6">
        <v>0</v>
      </c>
      <c r="AD28" s="6">
        <v>0</v>
      </c>
      <c r="AE28" s="6">
        <v>0</v>
      </c>
      <c r="AF28" s="6">
        <v>0</v>
      </c>
      <c r="AG28" s="6">
        <v>0</v>
      </c>
      <c r="AH28" s="1">
        <v>425309</v>
      </c>
      <c r="AI28">
        <v>4</v>
      </c>
    </row>
    <row r="29" spans="1:35" x14ac:dyDescent="0.25">
      <c r="A29" t="s">
        <v>226</v>
      </c>
      <c r="B29" t="s">
        <v>63</v>
      </c>
      <c r="C29" t="s">
        <v>342</v>
      </c>
      <c r="D29" t="s">
        <v>277</v>
      </c>
      <c r="E29" s="6">
        <v>101.80434782608695</v>
      </c>
      <c r="F29" s="6">
        <v>5.3913043478260869</v>
      </c>
      <c r="G29" s="6">
        <v>0</v>
      </c>
      <c r="H29" s="6">
        <v>0</v>
      </c>
      <c r="I29" s="6">
        <v>0</v>
      </c>
      <c r="J29" s="6">
        <v>0</v>
      </c>
      <c r="K29" s="6">
        <v>0</v>
      </c>
      <c r="L29" s="6">
        <v>4.5434782608695654</v>
      </c>
      <c r="M29" s="6">
        <v>5.0434782608695654</v>
      </c>
      <c r="N29" s="6">
        <v>5.2173913043478262</v>
      </c>
      <c r="O29" s="6">
        <f>SUM(NonNurse[[#This Row],[Qualified Social Work Staff Hours]],NonNurse[[#This Row],[Other Social Work Staff Hours]])/NonNurse[[#This Row],[MDS Census]]</f>
        <v>0.10079009182148195</v>
      </c>
      <c r="P29" s="6">
        <v>5.4782608695652177</v>
      </c>
      <c r="Q29" s="6">
        <v>5.5869565217391308</v>
      </c>
      <c r="R29" s="6">
        <f>SUM(NonNurse[[#This Row],[Qualified Activities Professional Hours]],NonNurse[[#This Row],[Other Activities Professional Hours]])/NonNurse[[#This Row],[MDS Census]]</f>
        <v>0.10869101003630152</v>
      </c>
      <c r="S29" s="6">
        <v>4.2690217391304346</v>
      </c>
      <c r="T29" s="6">
        <v>3.0326086956521738</v>
      </c>
      <c r="U29" s="6">
        <v>0</v>
      </c>
      <c r="V29" s="6">
        <f>SUM(NonNurse[[#This Row],[Occupational Therapist Hours]],NonNurse[[#This Row],[OT Assistant Hours]],NonNurse[[#This Row],[OT Aide Hours]])/NonNurse[[#This Row],[MDS Census]]</f>
        <v>7.1722186632500531E-2</v>
      </c>
      <c r="W29" s="6">
        <v>3.6956521739130435</v>
      </c>
      <c r="X29" s="6">
        <v>3.9402173913043477</v>
      </c>
      <c r="Y29" s="6">
        <v>0</v>
      </c>
      <c r="Z29" s="6">
        <f>SUM(NonNurse[[#This Row],[Physical Therapist (PT) Hours]],NonNurse[[#This Row],[PT Assistant Hours]],NonNurse[[#This Row],[PT Aide Hours]])/NonNurse[[#This Row],[MDS Census]]</f>
        <v>7.500533845825326E-2</v>
      </c>
      <c r="AA29" s="6">
        <v>0</v>
      </c>
      <c r="AB29" s="6">
        <v>0</v>
      </c>
      <c r="AC29" s="6">
        <v>0</v>
      </c>
      <c r="AD29" s="6">
        <v>0</v>
      </c>
      <c r="AE29" s="6">
        <v>0</v>
      </c>
      <c r="AF29" s="6">
        <v>0</v>
      </c>
      <c r="AG29" s="6">
        <v>0</v>
      </c>
      <c r="AH29" s="1">
        <v>425118</v>
      </c>
      <c r="AI29">
        <v>4</v>
      </c>
    </row>
    <row r="30" spans="1:35" x14ac:dyDescent="0.25">
      <c r="A30" t="s">
        <v>226</v>
      </c>
      <c r="B30" t="s">
        <v>177</v>
      </c>
      <c r="C30" t="s">
        <v>321</v>
      </c>
      <c r="D30" t="s">
        <v>239</v>
      </c>
      <c r="E30" s="6">
        <v>24.630434782608695</v>
      </c>
      <c r="F30" s="6">
        <v>5.5141304347826017</v>
      </c>
      <c r="G30" s="6">
        <v>0.4891304347826087</v>
      </c>
      <c r="H30" s="6">
        <v>0.15206521739130435</v>
      </c>
      <c r="I30" s="6">
        <v>0.34782608695652173</v>
      </c>
      <c r="J30" s="6">
        <v>0</v>
      </c>
      <c r="K30" s="6">
        <v>0</v>
      </c>
      <c r="L30" s="6">
        <v>3.7127173913043476</v>
      </c>
      <c r="M30" s="6">
        <v>0</v>
      </c>
      <c r="N30" s="6">
        <v>4.8749999999999991</v>
      </c>
      <c r="O30" s="6">
        <f>SUM(NonNurse[[#This Row],[Qualified Social Work Staff Hours]],NonNurse[[#This Row],[Other Social Work Staff Hours]])/NonNurse[[#This Row],[MDS Census]]</f>
        <v>0.19792586054721975</v>
      </c>
      <c r="P30" s="6">
        <v>0</v>
      </c>
      <c r="Q30" s="6">
        <v>5.9021739130434785</v>
      </c>
      <c r="R30" s="6">
        <f>SUM(NonNurse[[#This Row],[Qualified Activities Professional Hours]],NonNurse[[#This Row],[Other Activities Professional Hours]])/NonNurse[[#This Row],[MDS Census]]</f>
        <v>0.23962930273609886</v>
      </c>
      <c r="S30" s="6">
        <v>3.254021739130434</v>
      </c>
      <c r="T30" s="6">
        <v>3.2805434782608707</v>
      </c>
      <c r="U30" s="6">
        <v>0</v>
      </c>
      <c r="V30" s="6">
        <f>SUM(NonNurse[[#This Row],[Occupational Therapist Hours]],NonNurse[[#This Row],[OT Assistant Hours]],NonNurse[[#This Row],[OT Aide Hours]])/NonNurse[[#This Row],[MDS Census]]</f>
        <v>0.26530450132391881</v>
      </c>
      <c r="W30" s="6">
        <v>3.0397826086956532</v>
      </c>
      <c r="X30" s="6">
        <v>5.3113043478260868</v>
      </c>
      <c r="Y30" s="6">
        <v>0</v>
      </c>
      <c r="Z30" s="6">
        <f>SUM(NonNurse[[#This Row],[Physical Therapist (PT) Hours]],NonNurse[[#This Row],[PT Assistant Hours]],NonNurse[[#This Row],[PT Aide Hours]])/NonNurse[[#This Row],[MDS Census]]</f>
        <v>0.33905560458958522</v>
      </c>
      <c r="AA30" s="6">
        <v>0</v>
      </c>
      <c r="AB30" s="6">
        <v>0</v>
      </c>
      <c r="AC30" s="6">
        <v>0</v>
      </c>
      <c r="AD30" s="6">
        <v>0</v>
      </c>
      <c r="AE30" s="6">
        <v>0</v>
      </c>
      <c r="AF30" s="6">
        <v>0.66304347826086951</v>
      </c>
      <c r="AG30" s="6">
        <v>0</v>
      </c>
      <c r="AH30" s="1">
        <v>425409</v>
      </c>
      <c r="AI30">
        <v>4</v>
      </c>
    </row>
    <row r="31" spans="1:35" x14ac:dyDescent="0.25">
      <c r="A31" t="s">
        <v>226</v>
      </c>
      <c r="B31" t="s">
        <v>106</v>
      </c>
      <c r="C31" t="s">
        <v>353</v>
      </c>
      <c r="D31" t="s">
        <v>280</v>
      </c>
      <c r="E31" s="6">
        <v>90.173913043478265</v>
      </c>
      <c r="F31" s="6">
        <v>5.6521739130434785</v>
      </c>
      <c r="G31" s="6">
        <v>0</v>
      </c>
      <c r="H31" s="6">
        <v>0.14749999999999999</v>
      </c>
      <c r="I31" s="6">
        <v>0</v>
      </c>
      <c r="J31" s="6">
        <v>0</v>
      </c>
      <c r="K31" s="6">
        <v>0</v>
      </c>
      <c r="L31" s="6">
        <v>3.2376086956521735</v>
      </c>
      <c r="M31" s="6">
        <v>0</v>
      </c>
      <c r="N31" s="6">
        <v>1.4220652173913042</v>
      </c>
      <c r="O31" s="6">
        <f>SUM(NonNurse[[#This Row],[Qualified Social Work Staff Hours]],NonNurse[[#This Row],[Other Social Work Staff Hours]])/NonNurse[[#This Row],[MDS Census]]</f>
        <v>1.5770250723240113E-2</v>
      </c>
      <c r="P31" s="6">
        <v>0</v>
      </c>
      <c r="Q31" s="6">
        <v>9.5431521739130467</v>
      </c>
      <c r="R31" s="6">
        <f>SUM(NonNurse[[#This Row],[Qualified Activities Professional Hours]],NonNurse[[#This Row],[Other Activities Professional Hours]])/NonNurse[[#This Row],[MDS Census]]</f>
        <v>0.10583052073288335</v>
      </c>
      <c r="S31" s="6">
        <v>3.9097826086956506</v>
      </c>
      <c r="T31" s="6">
        <v>4.1153260869565216</v>
      </c>
      <c r="U31" s="6">
        <v>0</v>
      </c>
      <c r="V31" s="6">
        <f>SUM(NonNurse[[#This Row],[Occupational Therapist Hours]],NonNurse[[#This Row],[OT Assistant Hours]],NonNurse[[#This Row],[OT Aide Hours]])/NonNurse[[#This Row],[MDS Census]]</f>
        <v>8.8995901639344233E-2</v>
      </c>
      <c r="W31" s="6">
        <v>3.9461956521739112</v>
      </c>
      <c r="X31" s="6">
        <v>4.5217391304347823</v>
      </c>
      <c r="Y31" s="6">
        <v>0</v>
      </c>
      <c r="Z31" s="6">
        <f>SUM(NonNurse[[#This Row],[Physical Therapist (PT) Hours]],NonNurse[[#This Row],[PT Assistant Hours]],NonNurse[[#This Row],[PT Aide Hours]])/NonNurse[[#This Row],[MDS Census]]</f>
        <v>9.39067020250723E-2</v>
      </c>
      <c r="AA31" s="6">
        <v>0</v>
      </c>
      <c r="AB31" s="6">
        <v>0</v>
      </c>
      <c r="AC31" s="6">
        <v>0</v>
      </c>
      <c r="AD31" s="6">
        <v>0</v>
      </c>
      <c r="AE31" s="6">
        <v>0</v>
      </c>
      <c r="AF31" s="6">
        <v>0</v>
      </c>
      <c r="AG31" s="6">
        <v>0</v>
      </c>
      <c r="AH31" s="1">
        <v>425293</v>
      </c>
      <c r="AI31">
        <v>4</v>
      </c>
    </row>
    <row r="32" spans="1:35" x14ac:dyDescent="0.25">
      <c r="A32" t="s">
        <v>226</v>
      </c>
      <c r="B32" t="s">
        <v>61</v>
      </c>
      <c r="C32" t="s">
        <v>324</v>
      </c>
      <c r="D32" t="s">
        <v>264</v>
      </c>
      <c r="E32" s="6">
        <v>99.282608695652172</v>
      </c>
      <c r="F32" s="6">
        <v>5.3858695652173916</v>
      </c>
      <c r="G32" s="6">
        <v>0.56521739130434778</v>
      </c>
      <c r="H32" s="6">
        <v>0.67728260869565216</v>
      </c>
      <c r="I32" s="6">
        <v>1.2934782608695652</v>
      </c>
      <c r="J32" s="6">
        <v>0</v>
      </c>
      <c r="K32" s="6">
        <v>0</v>
      </c>
      <c r="L32" s="6">
        <v>3.9355434782608714</v>
      </c>
      <c r="M32" s="6">
        <v>0</v>
      </c>
      <c r="N32" s="6">
        <v>5.1332608695652162</v>
      </c>
      <c r="O32" s="6">
        <f>SUM(NonNurse[[#This Row],[Qualified Social Work Staff Hours]],NonNurse[[#This Row],[Other Social Work Staff Hours]])/NonNurse[[#This Row],[MDS Census]]</f>
        <v>5.1703525290124799E-2</v>
      </c>
      <c r="P32" s="6">
        <v>0</v>
      </c>
      <c r="Q32" s="6">
        <v>3.4277173913043493</v>
      </c>
      <c r="R32" s="6">
        <f>SUM(NonNurse[[#This Row],[Qualified Activities Professional Hours]],NonNurse[[#This Row],[Other Activities Professional Hours]])/NonNurse[[#This Row],[MDS Census]]</f>
        <v>3.452485220056932E-2</v>
      </c>
      <c r="S32" s="6">
        <v>3.2068478260869568</v>
      </c>
      <c r="T32" s="6">
        <v>2.3508695652173919</v>
      </c>
      <c r="U32" s="6">
        <v>0</v>
      </c>
      <c r="V32" s="6">
        <f>SUM(NonNurse[[#This Row],[Occupational Therapist Hours]],NonNurse[[#This Row],[OT Assistant Hours]],NonNurse[[#This Row],[OT Aide Hours]])/NonNurse[[#This Row],[MDS Census]]</f>
        <v>5.5978760674403341E-2</v>
      </c>
      <c r="W32" s="6">
        <v>3.6258695652173918</v>
      </c>
      <c r="X32" s="6">
        <v>0.13478260869565215</v>
      </c>
      <c r="Y32" s="6">
        <v>0</v>
      </c>
      <c r="Z32" s="6">
        <f>SUM(NonNurse[[#This Row],[Physical Therapist (PT) Hours]],NonNurse[[#This Row],[PT Assistant Hours]],NonNurse[[#This Row],[PT Aide Hours]])/NonNurse[[#This Row],[MDS Census]]</f>
        <v>3.7878257061528357E-2</v>
      </c>
      <c r="AA32" s="6">
        <v>0</v>
      </c>
      <c r="AB32" s="6">
        <v>0</v>
      </c>
      <c r="AC32" s="6">
        <v>0</v>
      </c>
      <c r="AD32" s="6">
        <v>0</v>
      </c>
      <c r="AE32" s="6">
        <v>0</v>
      </c>
      <c r="AF32" s="6">
        <v>0</v>
      </c>
      <c r="AG32" s="6">
        <v>0</v>
      </c>
      <c r="AH32" s="1">
        <v>425116</v>
      </c>
      <c r="AI32">
        <v>4</v>
      </c>
    </row>
    <row r="33" spans="1:35" x14ac:dyDescent="0.25">
      <c r="A33" t="s">
        <v>226</v>
      </c>
      <c r="B33" t="s">
        <v>5</v>
      </c>
      <c r="C33" t="s">
        <v>310</v>
      </c>
      <c r="D33" t="s">
        <v>243</v>
      </c>
      <c r="E33" s="6">
        <v>95.206521739130437</v>
      </c>
      <c r="F33" s="6">
        <v>4.7826086956521738</v>
      </c>
      <c r="G33" s="6">
        <v>0.65217391304347827</v>
      </c>
      <c r="H33" s="6">
        <v>0.43206521739130432</v>
      </c>
      <c r="I33" s="6">
        <v>2.9347826086956523</v>
      </c>
      <c r="J33" s="6">
        <v>0</v>
      </c>
      <c r="K33" s="6">
        <v>0</v>
      </c>
      <c r="L33" s="6">
        <v>3.9565217391304346</v>
      </c>
      <c r="M33" s="6">
        <v>0</v>
      </c>
      <c r="N33" s="6">
        <v>6.9347826086956506</v>
      </c>
      <c r="O33" s="6">
        <f>SUM(NonNurse[[#This Row],[Qualified Social Work Staff Hours]],NonNurse[[#This Row],[Other Social Work Staff Hours]])/NonNurse[[#This Row],[MDS Census]]</f>
        <v>7.283936522434066E-2</v>
      </c>
      <c r="P33" s="6">
        <v>4.3418478260869575</v>
      </c>
      <c r="Q33" s="6">
        <v>7.2494565217391331</v>
      </c>
      <c r="R33" s="6">
        <f>SUM(NonNurse[[#This Row],[Qualified Activities Professional Hours]],NonNurse[[#This Row],[Other Activities Professional Hours]])/NonNurse[[#This Row],[MDS Census]]</f>
        <v>0.12174905811165662</v>
      </c>
      <c r="S33" s="6">
        <v>5.2989130434782608</v>
      </c>
      <c r="T33" s="6">
        <v>4.6358695652173925</v>
      </c>
      <c r="U33" s="6">
        <v>0</v>
      </c>
      <c r="V33" s="6">
        <f>SUM(NonNurse[[#This Row],[Occupational Therapist Hours]],NonNurse[[#This Row],[OT Assistant Hours]],NonNurse[[#This Row],[OT Aide Hours]])/NonNurse[[#This Row],[MDS Census]]</f>
        <v>0.10434981162233131</v>
      </c>
      <c r="W33" s="6">
        <v>4.9239130434782608</v>
      </c>
      <c r="X33" s="6">
        <v>2.947826086956522</v>
      </c>
      <c r="Y33" s="6">
        <v>0</v>
      </c>
      <c r="Z33" s="6">
        <f>SUM(NonNurse[[#This Row],[Physical Therapist (PT) Hours]],NonNurse[[#This Row],[PT Assistant Hours]],NonNurse[[#This Row],[PT Aide Hours]])/NonNurse[[#This Row],[MDS Census]]</f>
        <v>8.268067130951022E-2</v>
      </c>
      <c r="AA33" s="6">
        <v>0.17391304347826086</v>
      </c>
      <c r="AB33" s="6">
        <v>0</v>
      </c>
      <c r="AC33" s="6">
        <v>0</v>
      </c>
      <c r="AD33" s="6">
        <v>0</v>
      </c>
      <c r="AE33" s="6">
        <v>0</v>
      </c>
      <c r="AF33" s="6">
        <v>0</v>
      </c>
      <c r="AG33" s="6">
        <v>0</v>
      </c>
      <c r="AH33" s="1">
        <v>425012</v>
      </c>
      <c r="AI33">
        <v>4</v>
      </c>
    </row>
    <row r="34" spans="1:35" x14ac:dyDescent="0.25">
      <c r="A34" t="s">
        <v>226</v>
      </c>
      <c r="B34" t="s">
        <v>4</v>
      </c>
      <c r="C34" t="s">
        <v>283</v>
      </c>
      <c r="D34" t="s">
        <v>258</v>
      </c>
      <c r="E34" s="6">
        <v>97.619718309859152</v>
      </c>
      <c r="F34" s="6">
        <v>5.746478873239437</v>
      </c>
      <c r="G34" s="6">
        <v>0.28169014084507044</v>
      </c>
      <c r="H34" s="6">
        <v>0</v>
      </c>
      <c r="I34" s="6">
        <v>0</v>
      </c>
      <c r="J34" s="6">
        <v>0</v>
      </c>
      <c r="K34" s="6">
        <v>0</v>
      </c>
      <c r="L34" s="6">
        <v>5.2539436619718307</v>
      </c>
      <c r="M34" s="6">
        <v>0</v>
      </c>
      <c r="N34" s="6">
        <v>9.28774647887324</v>
      </c>
      <c r="O34" s="6">
        <f>SUM(NonNurse[[#This Row],[Qualified Social Work Staff Hours]],NonNurse[[#This Row],[Other Social Work Staff Hours]])/NonNurse[[#This Row],[MDS Census]]</f>
        <v>9.5142115134901173E-2</v>
      </c>
      <c r="P34" s="6">
        <v>5.8821126760563374</v>
      </c>
      <c r="Q34" s="6">
        <v>5.9205633802816893</v>
      </c>
      <c r="R34" s="6">
        <f>SUM(NonNurse[[#This Row],[Qualified Activities Professional Hours]],NonNurse[[#This Row],[Other Activities Professional Hours]])/NonNurse[[#This Row],[MDS Census]]</f>
        <v>0.12090463136632519</v>
      </c>
      <c r="S34" s="6">
        <v>2.9907042253521121</v>
      </c>
      <c r="T34" s="6">
        <v>7.1221126760563376</v>
      </c>
      <c r="U34" s="6">
        <v>0</v>
      </c>
      <c r="V34" s="6">
        <f>SUM(NonNurse[[#This Row],[Occupational Therapist Hours]],NonNurse[[#This Row],[OT Assistant Hours]],NonNurse[[#This Row],[OT Aide Hours]])/NonNurse[[#This Row],[MDS Census]]</f>
        <v>0.10359399798008946</v>
      </c>
      <c r="W34" s="6">
        <v>1.6683098591549297</v>
      </c>
      <c r="X34" s="6">
        <v>9.8881690140845055</v>
      </c>
      <c r="Y34" s="6">
        <v>0</v>
      </c>
      <c r="Z34" s="6">
        <f>SUM(NonNurse[[#This Row],[Physical Therapist (PT) Hours]],NonNurse[[#This Row],[PT Assistant Hours]],NonNurse[[#This Row],[PT Aide Hours]])/NonNurse[[#This Row],[MDS Census]]</f>
        <v>0.11838262876929734</v>
      </c>
      <c r="AA34" s="6">
        <v>0</v>
      </c>
      <c r="AB34" s="6">
        <v>0</v>
      </c>
      <c r="AC34" s="6">
        <v>0</v>
      </c>
      <c r="AD34" s="6">
        <v>0</v>
      </c>
      <c r="AE34" s="6">
        <v>0</v>
      </c>
      <c r="AF34" s="6">
        <v>0</v>
      </c>
      <c r="AG34" s="6">
        <v>0</v>
      </c>
      <c r="AH34" s="1">
        <v>425009</v>
      </c>
      <c r="AI34">
        <v>4</v>
      </c>
    </row>
    <row r="35" spans="1:35" x14ac:dyDescent="0.25">
      <c r="A35" t="s">
        <v>226</v>
      </c>
      <c r="B35" t="s">
        <v>10</v>
      </c>
      <c r="C35" t="s">
        <v>321</v>
      </c>
      <c r="D35" t="s">
        <v>239</v>
      </c>
      <c r="E35" s="6">
        <v>90.576086956521735</v>
      </c>
      <c r="F35" s="6">
        <v>5.2989130434782608</v>
      </c>
      <c r="G35" s="6">
        <v>0.18478260869565216</v>
      </c>
      <c r="H35" s="6">
        <v>0.32826086956521749</v>
      </c>
      <c r="I35" s="6">
        <v>0.70652173913043481</v>
      </c>
      <c r="J35" s="6">
        <v>0</v>
      </c>
      <c r="K35" s="6">
        <v>0</v>
      </c>
      <c r="L35" s="6">
        <v>1.276413043478261</v>
      </c>
      <c r="M35" s="6">
        <v>4.991521739130433</v>
      </c>
      <c r="N35" s="6">
        <v>0</v>
      </c>
      <c r="O35" s="6">
        <f>SUM(NonNurse[[#This Row],[Qualified Social Work Staff Hours]],NonNurse[[#This Row],[Other Social Work Staff Hours]])/NonNurse[[#This Row],[MDS Census]]</f>
        <v>5.5108604344173751E-2</v>
      </c>
      <c r="P35" s="6">
        <v>0</v>
      </c>
      <c r="Q35" s="6">
        <v>9.5095652173913052</v>
      </c>
      <c r="R35" s="6">
        <f>SUM(NonNurse[[#This Row],[Qualified Activities Professional Hours]],NonNurse[[#This Row],[Other Activities Professional Hours]])/NonNurse[[#This Row],[MDS Census]]</f>
        <v>0.10498979959198369</v>
      </c>
      <c r="S35" s="6">
        <v>1.6833695652173915</v>
      </c>
      <c r="T35" s="6">
        <v>3.1156521739130447</v>
      </c>
      <c r="U35" s="6">
        <v>0</v>
      </c>
      <c r="V35" s="6">
        <f>SUM(NonNurse[[#This Row],[Occupational Therapist Hours]],NonNurse[[#This Row],[OT Assistant Hours]],NonNurse[[#This Row],[OT Aide Hours]])/NonNurse[[#This Row],[MDS Census]]</f>
        <v>5.2983319332773331E-2</v>
      </c>
      <c r="W35" s="6">
        <v>4.7241304347826087</v>
      </c>
      <c r="X35" s="6">
        <v>0.73173913043478256</v>
      </c>
      <c r="Y35" s="6">
        <v>0.11956521739130435</v>
      </c>
      <c r="Z35" s="6">
        <f>SUM(NonNurse[[#This Row],[Physical Therapist (PT) Hours]],NonNurse[[#This Row],[PT Assistant Hours]],NonNurse[[#This Row],[PT Aide Hours]])/NonNurse[[#This Row],[MDS Census]]</f>
        <v>6.1555262210488425E-2</v>
      </c>
      <c r="AA35" s="6">
        <v>0</v>
      </c>
      <c r="AB35" s="6">
        <v>0</v>
      </c>
      <c r="AC35" s="6">
        <v>0</v>
      </c>
      <c r="AD35" s="6">
        <v>0</v>
      </c>
      <c r="AE35" s="6">
        <v>0</v>
      </c>
      <c r="AF35" s="6">
        <v>0</v>
      </c>
      <c r="AG35" s="6">
        <v>0</v>
      </c>
      <c r="AH35" s="1">
        <v>425018</v>
      </c>
      <c r="AI35">
        <v>4</v>
      </c>
    </row>
    <row r="36" spans="1:35" x14ac:dyDescent="0.25">
      <c r="A36" t="s">
        <v>226</v>
      </c>
      <c r="B36" t="s">
        <v>150</v>
      </c>
      <c r="C36" t="s">
        <v>302</v>
      </c>
      <c r="D36" t="s">
        <v>270</v>
      </c>
      <c r="E36" s="6">
        <v>36.260869565217391</v>
      </c>
      <c r="F36" s="6">
        <v>5.3913043478260869</v>
      </c>
      <c r="G36" s="6">
        <v>0.56521739130434778</v>
      </c>
      <c r="H36" s="6">
        <v>0.28260869565217389</v>
      </c>
      <c r="I36" s="6">
        <v>4.5217391304347823</v>
      </c>
      <c r="J36" s="6">
        <v>0</v>
      </c>
      <c r="K36" s="6">
        <v>2.8260869565217392</v>
      </c>
      <c r="L36" s="6">
        <v>0.98532608695652191</v>
      </c>
      <c r="M36" s="6">
        <v>3.5135869565217392</v>
      </c>
      <c r="N36" s="6">
        <v>0</v>
      </c>
      <c r="O36" s="6">
        <f>SUM(NonNurse[[#This Row],[Qualified Social Work Staff Hours]],NonNurse[[#This Row],[Other Social Work Staff Hours]])/NonNurse[[#This Row],[MDS Census]]</f>
        <v>9.6897482014388497E-2</v>
      </c>
      <c r="P36" s="6">
        <v>8.9673913043478262</v>
      </c>
      <c r="Q36" s="6">
        <v>0</v>
      </c>
      <c r="R36" s="6">
        <f>SUM(NonNurse[[#This Row],[Qualified Activities Professional Hours]],NonNurse[[#This Row],[Other Activities Professional Hours]])/NonNurse[[#This Row],[MDS Census]]</f>
        <v>0.24730215827338131</v>
      </c>
      <c r="S36" s="6">
        <v>2.2327173913043472</v>
      </c>
      <c r="T36" s="6">
        <v>5.1031521739130445</v>
      </c>
      <c r="U36" s="6">
        <v>0</v>
      </c>
      <c r="V36" s="6">
        <f>SUM(NonNurse[[#This Row],[Occupational Therapist Hours]],NonNurse[[#This Row],[OT Assistant Hours]],NonNurse[[#This Row],[OT Aide Hours]])/NonNurse[[#This Row],[MDS Census]]</f>
        <v>0.20230815347721823</v>
      </c>
      <c r="W36" s="6">
        <v>1.8490217391304342</v>
      </c>
      <c r="X36" s="6">
        <v>4.463152173913044</v>
      </c>
      <c r="Y36" s="6">
        <v>0</v>
      </c>
      <c r="Z36" s="6">
        <f>SUM(NonNurse[[#This Row],[Physical Therapist (PT) Hours]],NonNurse[[#This Row],[PT Assistant Hours]],NonNurse[[#This Row],[PT Aide Hours]])/NonNurse[[#This Row],[MDS Census]]</f>
        <v>0.17407673860911271</v>
      </c>
      <c r="AA36" s="6">
        <v>0</v>
      </c>
      <c r="AB36" s="6">
        <v>0</v>
      </c>
      <c r="AC36" s="6">
        <v>0</v>
      </c>
      <c r="AD36" s="6">
        <v>0</v>
      </c>
      <c r="AE36" s="6">
        <v>0</v>
      </c>
      <c r="AF36" s="6">
        <v>0</v>
      </c>
      <c r="AG36" s="6">
        <v>1.0434782608695652</v>
      </c>
      <c r="AH36" s="1">
        <v>425374</v>
      </c>
      <c r="AI36">
        <v>4</v>
      </c>
    </row>
    <row r="37" spans="1:35" x14ac:dyDescent="0.25">
      <c r="A37" t="s">
        <v>226</v>
      </c>
      <c r="B37" t="s">
        <v>81</v>
      </c>
      <c r="C37" t="s">
        <v>345</v>
      </c>
      <c r="D37" t="s">
        <v>254</v>
      </c>
      <c r="E37" s="6">
        <v>23.010869565217391</v>
      </c>
      <c r="F37" s="6">
        <v>3.152173913043478</v>
      </c>
      <c r="G37" s="6">
        <v>0.59782608695652173</v>
      </c>
      <c r="H37" s="6">
        <v>0.10869565217391304</v>
      </c>
      <c r="I37" s="6">
        <v>0.2608695652173913</v>
      </c>
      <c r="J37" s="6">
        <v>0</v>
      </c>
      <c r="K37" s="6">
        <v>0</v>
      </c>
      <c r="L37" s="6">
        <v>0.43565217391304328</v>
      </c>
      <c r="M37" s="6">
        <v>0</v>
      </c>
      <c r="N37" s="6">
        <v>1.0652173913043479</v>
      </c>
      <c r="O37" s="6">
        <f>SUM(NonNurse[[#This Row],[Qualified Social Work Staff Hours]],NonNurse[[#This Row],[Other Social Work Staff Hours]])/NonNurse[[#This Row],[MDS Census]]</f>
        <v>4.6291922531884744E-2</v>
      </c>
      <c r="P37" s="6">
        <v>1.8869565217391306</v>
      </c>
      <c r="Q37" s="6">
        <v>6.8152173913043494</v>
      </c>
      <c r="R37" s="6">
        <f>SUM(NonNurse[[#This Row],[Qualified Activities Professional Hours]],NonNurse[[#This Row],[Other Activities Professional Hours]])/NonNurse[[#This Row],[MDS Census]]</f>
        <v>0.37817666509211162</v>
      </c>
      <c r="S37" s="6">
        <v>0.77369565217391301</v>
      </c>
      <c r="T37" s="6">
        <v>4.0392391304347832</v>
      </c>
      <c r="U37" s="6">
        <v>0</v>
      </c>
      <c r="V37" s="6">
        <f>SUM(NonNurse[[#This Row],[Occupational Therapist Hours]],NonNurse[[#This Row],[OT Assistant Hours]],NonNurse[[#This Row],[OT Aide Hours]])/NonNurse[[#This Row],[MDS Census]]</f>
        <v>0.20915918752952295</v>
      </c>
      <c r="W37" s="6">
        <v>0.61673913043478268</v>
      </c>
      <c r="X37" s="6">
        <v>5.1708695652173926</v>
      </c>
      <c r="Y37" s="6">
        <v>0</v>
      </c>
      <c r="Z37" s="6">
        <f>SUM(NonNurse[[#This Row],[Physical Therapist (PT) Hours]],NonNurse[[#This Row],[PT Assistant Hours]],NonNurse[[#This Row],[PT Aide Hours]])/NonNurse[[#This Row],[MDS Census]]</f>
        <v>0.25151629664619751</v>
      </c>
      <c r="AA37" s="6">
        <v>0</v>
      </c>
      <c r="AB37" s="6">
        <v>0</v>
      </c>
      <c r="AC37" s="6">
        <v>0</v>
      </c>
      <c r="AD37" s="6">
        <v>0</v>
      </c>
      <c r="AE37" s="6">
        <v>0</v>
      </c>
      <c r="AF37" s="6">
        <v>0</v>
      </c>
      <c r="AG37" s="6">
        <v>0</v>
      </c>
      <c r="AH37" s="1">
        <v>425150</v>
      </c>
      <c r="AI37">
        <v>4</v>
      </c>
    </row>
    <row r="38" spans="1:35" x14ac:dyDescent="0.25">
      <c r="A38" t="s">
        <v>226</v>
      </c>
      <c r="B38" t="s">
        <v>125</v>
      </c>
      <c r="C38" t="s">
        <v>307</v>
      </c>
      <c r="D38" t="s">
        <v>260</v>
      </c>
      <c r="E38" s="6">
        <v>30.141304347826086</v>
      </c>
      <c r="F38" s="6">
        <v>0</v>
      </c>
      <c r="G38" s="6">
        <v>0.18478260869565216</v>
      </c>
      <c r="H38" s="6">
        <v>0.10543478260869564</v>
      </c>
      <c r="I38" s="6">
        <v>0.30434782608695654</v>
      </c>
      <c r="J38" s="6">
        <v>0</v>
      </c>
      <c r="K38" s="6">
        <v>0.11413043478260869</v>
      </c>
      <c r="L38" s="6">
        <v>0.53630434782608682</v>
      </c>
      <c r="M38" s="6">
        <v>0</v>
      </c>
      <c r="N38" s="6">
        <v>0</v>
      </c>
      <c r="O38" s="6">
        <f>SUM(NonNurse[[#This Row],[Qualified Social Work Staff Hours]],NonNurse[[#This Row],[Other Social Work Staff Hours]])/NonNurse[[#This Row],[MDS Census]]</f>
        <v>0</v>
      </c>
      <c r="P38" s="6">
        <v>0</v>
      </c>
      <c r="Q38" s="6">
        <v>4.3835869565217385</v>
      </c>
      <c r="R38" s="6">
        <f>SUM(NonNurse[[#This Row],[Qualified Activities Professional Hours]],NonNurse[[#This Row],[Other Activities Professional Hours]])/NonNurse[[#This Row],[MDS Census]]</f>
        <v>0.14543454742156509</v>
      </c>
      <c r="S38" s="6">
        <v>0.31163043478260871</v>
      </c>
      <c r="T38" s="6">
        <v>2.2554347826086958</v>
      </c>
      <c r="U38" s="6">
        <v>0</v>
      </c>
      <c r="V38" s="6">
        <f>SUM(NonNurse[[#This Row],[Occupational Therapist Hours]],NonNurse[[#This Row],[OT Assistant Hours]],NonNurse[[#This Row],[OT Aide Hours]])/NonNurse[[#This Row],[MDS Census]]</f>
        <v>8.5167688424089436E-2</v>
      </c>
      <c r="W38" s="6">
        <v>0.3641304347826087</v>
      </c>
      <c r="X38" s="6">
        <v>4.0367391304347828</v>
      </c>
      <c r="Y38" s="6">
        <v>0</v>
      </c>
      <c r="Z38" s="6">
        <f>SUM(NonNurse[[#This Row],[Physical Therapist (PT) Hours]],NonNurse[[#This Row],[PT Assistant Hours]],NonNurse[[#This Row],[PT Aide Hours]])/NonNurse[[#This Row],[MDS Census]]</f>
        <v>0.14600793364587089</v>
      </c>
      <c r="AA38" s="6">
        <v>0</v>
      </c>
      <c r="AB38" s="6">
        <v>0</v>
      </c>
      <c r="AC38" s="6">
        <v>0</v>
      </c>
      <c r="AD38" s="6">
        <v>0</v>
      </c>
      <c r="AE38" s="6">
        <v>0</v>
      </c>
      <c r="AF38" s="6">
        <v>0</v>
      </c>
      <c r="AG38" s="6">
        <v>0</v>
      </c>
      <c r="AH38" s="1">
        <v>425316</v>
      </c>
      <c r="AI38">
        <v>4</v>
      </c>
    </row>
    <row r="39" spans="1:35" x14ac:dyDescent="0.25">
      <c r="A39" t="s">
        <v>226</v>
      </c>
      <c r="B39" t="s">
        <v>15</v>
      </c>
      <c r="C39" t="s">
        <v>286</v>
      </c>
      <c r="D39" t="s">
        <v>256</v>
      </c>
      <c r="E39" s="6">
        <v>119.98913043478261</v>
      </c>
      <c r="F39" s="6">
        <v>5.7391304347826084</v>
      </c>
      <c r="G39" s="6">
        <v>0.2608695652173913</v>
      </c>
      <c r="H39" s="6">
        <v>0.56532608695652176</v>
      </c>
      <c r="I39" s="6">
        <v>0.97826086956521741</v>
      </c>
      <c r="J39" s="6">
        <v>0</v>
      </c>
      <c r="K39" s="6">
        <v>0</v>
      </c>
      <c r="L39" s="6">
        <v>11.665217391304346</v>
      </c>
      <c r="M39" s="6">
        <v>5.4782608695652177</v>
      </c>
      <c r="N39" s="6">
        <v>5.2126086956521736</v>
      </c>
      <c r="O39" s="6">
        <f>SUM(NonNurse[[#This Row],[Qualified Social Work Staff Hours]],NonNurse[[#This Row],[Other Social Work Staff Hours]])/NonNurse[[#This Row],[MDS Census]]</f>
        <v>8.9098650240057975E-2</v>
      </c>
      <c r="P39" s="6">
        <v>5.5981521739130429</v>
      </c>
      <c r="Q39" s="6">
        <v>2.9551086956521746</v>
      </c>
      <c r="R39" s="6">
        <f>SUM(NonNurse[[#This Row],[Qualified Activities Professional Hours]],NonNurse[[#This Row],[Other Activities Professional Hours]])/NonNurse[[#This Row],[MDS Census]]</f>
        <v>7.1283630763656139E-2</v>
      </c>
      <c r="S39" s="6">
        <v>7.7835869565217433</v>
      </c>
      <c r="T39" s="6">
        <v>14.766739130434782</v>
      </c>
      <c r="U39" s="6">
        <v>0</v>
      </c>
      <c r="V39" s="6">
        <f>SUM(NonNurse[[#This Row],[Occupational Therapist Hours]],NonNurse[[#This Row],[OT Assistant Hours]],NonNurse[[#This Row],[OT Aide Hours]])/NonNurse[[#This Row],[MDS Census]]</f>
        <v>0.18793640728326844</v>
      </c>
      <c r="W39" s="6">
        <v>9.19315217391304</v>
      </c>
      <c r="X39" s="6">
        <v>14.867826086956518</v>
      </c>
      <c r="Y39" s="6">
        <v>1.5326086956521738</v>
      </c>
      <c r="Z39" s="6">
        <f>SUM(NonNurse[[#This Row],[Physical Therapist (PT) Hours]],NonNurse[[#This Row],[PT Assistant Hours]],NonNurse[[#This Row],[PT Aide Hours]])/NonNurse[[#This Row],[MDS Census]]</f>
        <v>0.21329921188513448</v>
      </c>
      <c r="AA39" s="6">
        <v>0</v>
      </c>
      <c r="AB39" s="6">
        <v>0</v>
      </c>
      <c r="AC39" s="6">
        <v>0</v>
      </c>
      <c r="AD39" s="6">
        <v>0</v>
      </c>
      <c r="AE39" s="6">
        <v>0</v>
      </c>
      <c r="AF39" s="6">
        <v>0</v>
      </c>
      <c r="AG39" s="6">
        <v>0</v>
      </c>
      <c r="AH39" s="1">
        <v>425042</v>
      </c>
      <c r="AI39">
        <v>4</v>
      </c>
    </row>
    <row r="40" spans="1:35" x14ac:dyDescent="0.25">
      <c r="A40" t="s">
        <v>226</v>
      </c>
      <c r="B40" t="s">
        <v>160</v>
      </c>
      <c r="C40" t="s">
        <v>294</v>
      </c>
      <c r="D40" t="s">
        <v>249</v>
      </c>
      <c r="E40" s="6">
        <v>10.239130434782609</v>
      </c>
      <c r="F40" s="6">
        <v>5.0434782608695654</v>
      </c>
      <c r="G40" s="6">
        <v>5.7391304347826084</v>
      </c>
      <c r="H40" s="6">
        <v>0</v>
      </c>
      <c r="I40" s="6">
        <v>0</v>
      </c>
      <c r="J40" s="6">
        <v>0</v>
      </c>
      <c r="K40" s="6">
        <v>0</v>
      </c>
      <c r="L40" s="6">
        <v>0</v>
      </c>
      <c r="M40" s="6">
        <v>0</v>
      </c>
      <c r="N40" s="6">
        <v>5.2173913043478262</v>
      </c>
      <c r="O40" s="6">
        <f>SUM(NonNurse[[#This Row],[Qualified Social Work Staff Hours]],NonNurse[[#This Row],[Other Social Work Staff Hours]])/NonNurse[[#This Row],[MDS Census]]</f>
        <v>0.50955414012738853</v>
      </c>
      <c r="P40" s="6">
        <v>0</v>
      </c>
      <c r="Q40" s="6">
        <v>0</v>
      </c>
      <c r="R40" s="6">
        <f>SUM(NonNurse[[#This Row],[Qualified Activities Professional Hours]],NonNurse[[#This Row],[Other Activities Professional Hours]])/NonNurse[[#This Row],[MDS Census]]</f>
        <v>0</v>
      </c>
      <c r="S40" s="6">
        <v>0</v>
      </c>
      <c r="T40" s="6">
        <v>0</v>
      </c>
      <c r="U40" s="6">
        <v>0</v>
      </c>
      <c r="V40" s="6">
        <f>SUM(NonNurse[[#This Row],[Occupational Therapist Hours]],NonNurse[[#This Row],[OT Assistant Hours]],NonNurse[[#This Row],[OT Aide Hours]])/NonNurse[[#This Row],[MDS Census]]</f>
        <v>0</v>
      </c>
      <c r="W40" s="6">
        <v>0</v>
      </c>
      <c r="X40" s="6">
        <v>0</v>
      </c>
      <c r="Y40" s="6">
        <v>0</v>
      </c>
      <c r="Z40" s="6">
        <f>SUM(NonNurse[[#This Row],[Physical Therapist (PT) Hours]],NonNurse[[#This Row],[PT Assistant Hours]],NonNurse[[#This Row],[PT Aide Hours]])/NonNurse[[#This Row],[MDS Census]]</f>
        <v>0</v>
      </c>
      <c r="AA40" s="6">
        <v>0</v>
      </c>
      <c r="AB40" s="6">
        <v>0</v>
      </c>
      <c r="AC40" s="6">
        <v>0</v>
      </c>
      <c r="AD40" s="6">
        <v>0</v>
      </c>
      <c r="AE40" s="6">
        <v>8.8152173913043477</v>
      </c>
      <c r="AF40" s="6">
        <v>0</v>
      </c>
      <c r="AG40" s="6">
        <v>0</v>
      </c>
      <c r="AH40" s="1">
        <v>425388</v>
      </c>
      <c r="AI40">
        <v>4</v>
      </c>
    </row>
    <row r="41" spans="1:35" x14ac:dyDescent="0.25">
      <c r="A41" t="s">
        <v>226</v>
      </c>
      <c r="B41" t="s">
        <v>72</v>
      </c>
      <c r="C41" t="s">
        <v>318</v>
      </c>
      <c r="D41" t="s">
        <v>256</v>
      </c>
      <c r="E41" s="6">
        <v>114</v>
      </c>
      <c r="F41" s="6">
        <v>6.0869565217391308</v>
      </c>
      <c r="G41" s="6">
        <v>0.25</v>
      </c>
      <c r="H41" s="6">
        <v>0.62586956521739157</v>
      </c>
      <c r="I41" s="6">
        <v>1.1304347826086956</v>
      </c>
      <c r="J41" s="6">
        <v>0</v>
      </c>
      <c r="K41" s="6">
        <v>0</v>
      </c>
      <c r="L41" s="6">
        <v>5.2953260869565213</v>
      </c>
      <c r="M41" s="6">
        <v>5.0967391304347816</v>
      </c>
      <c r="N41" s="6">
        <v>5.2296739130434791</v>
      </c>
      <c r="O41" s="6">
        <f>SUM(NonNurse[[#This Row],[Qualified Social Work Staff Hours]],NonNurse[[#This Row],[Other Social Work Staff Hours]])/NonNurse[[#This Row],[MDS Census]]</f>
        <v>9.058257055682685E-2</v>
      </c>
      <c r="P41" s="6">
        <v>0</v>
      </c>
      <c r="Q41" s="6">
        <v>13.137282608695653</v>
      </c>
      <c r="R41" s="6">
        <f>SUM(NonNurse[[#This Row],[Qualified Activities Professional Hours]],NonNurse[[#This Row],[Other Activities Professional Hours]])/NonNurse[[#This Row],[MDS Census]]</f>
        <v>0.11523932112890924</v>
      </c>
      <c r="S41" s="6">
        <v>4.7178260869565216</v>
      </c>
      <c r="T41" s="6">
        <v>5.3679347826086952</v>
      </c>
      <c r="U41" s="6">
        <v>0</v>
      </c>
      <c r="V41" s="6">
        <f>SUM(NonNurse[[#This Row],[Occupational Therapist Hours]],NonNurse[[#This Row],[OT Assistant Hours]],NonNurse[[#This Row],[OT Aide Hours]])/NonNurse[[#This Row],[MDS Census]]</f>
        <v>8.8471586575133487E-2</v>
      </c>
      <c r="W41" s="6">
        <v>4.8684782608695647</v>
      </c>
      <c r="X41" s="6">
        <v>4.9721739130434788</v>
      </c>
      <c r="Y41" s="6">
        <v>0</v>
      </c>
      <c r="Z41" s="6">
        <f>SUM(NonNurse[[#This Row],[Physical Therapist (PT) Hours]],NonNurse[[#This Row],[PT Assistant Hours]],NonNurse[[#This Row],[PT Aide Hours]])/NonNurse[[#This Row],[MDS Census]]</f>
        <v>8.6321510297482834E-2</v>
      </c>
      <c r="AA41" s="6">
        <v>0</v>
      </c>
      <c r="AB41" s="6">
        <v>0</v>
      </c>
      <c r="AC41" s="6">
        <v>0</v>
      </c>
      <c r="AD41" s="6">
        <v>0</v>
      </c>
      <c r="AE41" s="6">
        <v>0</v>
      </c>
      <c r="AF41" s="6">
        <v>0</v>
      </c>
      <c r="AG41" s="6">
        <v>0</v>
      </c>
      <c r="AH41" s="1">
        <v>425138</v>
      </c>
      <c r="AI41">
        <v>4</v>
      </c>
    </row>
    <row r="42" spans="1:35" x14ac:dyDescent="0.25">
      <c r="A42" t="s">
        <v>226</v>
      </c>
      <c r="B42" t="s">
        <v>134</v>
      </c>
      <c r="C42" t="s">
        <v>301</v>
      </c>
      <c r="D42" t="s">
        <v>252</v>
      </c>
      <c r="E42" s="6">
        <v>83.154929577464785</v>
      </c>
      <c r="F42" s="6">
        <v>5.52112676056338</v>
      </c>
      <c r="G42" s="6">
        <v>0</v>
      </c>
      <c r="H42" s="6">
        <v>0</v>
      </c>
      <c r="I42" s="6">
        <v>1.1267605633802817</v>
      </c>
      <c r="J42" s="6">
        <v>0</v>
      </c>
      <c r="K42" s="6">
        <v>0</v>
      </c>
      <c r="L42" s="6">
        <v>4.3897183098591555</v>
      </c>
      <c r="M42" s="6">
        <v>4.845070422535211</v>
      </c>
      <c r="N42" s="6">
        <v>0</v>
      </c>
      <c r="O42" s="6">
        <f>SUM(NonNurse[[#This Row],[Qualified Social Work Staff Hours]],NonNurse[[#This Row],[Other Social Work Staff Hours]])/NonNurse[[#This Row],[MDS Census]]</f>
        <v>5.8265582655826556E-2</v>
      </c>
      <c r="P42" s="6">
        <v>2.5650704225352117</v>
      </c>
      <c r="Q42" s="6">
        <v>9.568028169014088</v>
      </c>
      <c r="R42" s="6">
        <f>SUM(NonNurse[[#This Row],[Qualified Activities Professional Hours]],NonNurse[[#This Row],[Other Activities Professional Hours]])/NonNurse[[#This Row],[MDS Census]]</f>
        <v>0.14590955284552851</v>
      </c>
      <c r="S42" s="6">
        <v>1.674084507042253</v>
      </c>
      <c r="T42" s="6">
        <v>8.3002816901408458</v>
      </c>
      <c r="U42" s="6">
        <v>0</v>
      </c>
      <c r="V42" s="6">
        <f>SUM(NonNurse[[#This Row],[Occupational Therapist Hours]],NonNurse[[#This Row],[OT Assistant Hours]],NonNurse[[#This Row],[OT Aide Hours]])/NonNurse[[#This Row],[MDS Census]]</f>
        <v>0.11994918699186992</v>
      </c>
      <c r="W42" s="6">
        <v>4.0280281690140853</v>
      </c>
      <c r="X42" s="6">
        <v>3.3584507042253517</v>
      </c>
      <c r="Y42" s="6">
        <v>0</v>
      </c>
      <c r="Z42" s="6">
        <f>SUM(NonNurse[[#This Row],[Physical Therapist (PT) Hours]],NonNurse[[#This Row],[PT Assistant Hours]],NonNurse[[#This Row],[PT Aide Hours]])/NonNurse[[#This Row],[MDS Census]]</f>
        <v>8.8827913279132795E-2</v>
      </c>
      <c r="AA42" s="6">
        <v>0</v>
      </c>
      <c r="AB42" s="6">
        <v>0</v>
      </c>
      <c r="AC42" s="6">
        <v>0</v>
      </c>
      <c r="AD42" s="6">
        <v>0</v>
      </c>
      <c r="AE42" s="6">
        <v>0</v>
      </c>
      <c r="AF42" s="6">
        <v>0</v>
      </c>
      <c r="AG42" s="6">
        <v>0</v>
      </c>
      <c r="AH42" s="1">
        <v>425326</v>
      </c>
      <c r="AI42">
        <v>4</v>
      </c>
    </row>
    <row r="43" spans="1:35" x14ac:dyDescent="0.25">
      <c r="A43" t="s">
        <v>226</v>
      </c>
      <c r="B43" t="s">
        <v>34</v>
      </c>
      <c r="C43" t="s">
        <v>294</v>
      </c>
      <c r="D43" t="s">
        <v>249</v>
      </c>
      <c r="E43" s="6">
        <v>72.913043478260875</v>
      </c>
      <c r="F43" s="6">
        <v>0</v>
      </c>
      <c r="G43" s="6">
        <v>1.4673913043478262</v>
      </c>
      <c r="H43" s="6">
        <v>0.35956521739130431</v>
      </c>
      <c r="I43" s="6">
        <v>0.56521739130434778</v>
      </c>
      <c r="J43" s="6">
        <v>0.19565217391304349</v>
      </c>
      <c r="K43" s="6">
        <v>6</v>
      </c>
      <c r="L43" s="6">
        <v>4.5755434782608697</v>
      </c>
      <c r="M43" s="6">
        <v>5.1586956521739129</v>
      </c>
      <c r="N43" s="6">
        <v>0</v>
      </c>
      <c r="O43" s="6">
        <f>SUM(NonNurse[[#This Row],[Qualified Social Work Staff Hours]],NonNurse[[#This Row],[Other Social Work Staff Hours]])/NonNurse[[#This Row],[MDS Census]]</f>
        <v>7.0751341681574237E-2</v>
      </c>
      <c r="P43" s="6">
        <v>0</v>
      </c>
      <c r="Q43" s="6">
        <v>10.160869565217386</v>
      </c>
      <c r="R43" s="6">
        <f>SUM(NonNurse[[#This Row],[Qualified Activities Professional Hours]],NonNurse[[#This Row],[Other Activities Professional Hours]])/NonNurse[[#This Row],[MDS Census]]</f>
        <v>0.13935599284436484</v>
      </c>
      <c r="S43" s="6">
        <v>4.5207608695652173</v>
      </c>
      <c r="T43" s="6">
        <v>4.5080434782608698</v>
      </c>
      <c r="U43" s="6">
        <v>0</v>
      </c>
      <c r="V43" s="6">
        <f>SUM(NonNurse[[#This Row],[Occupational Therapist Hours]],NonNurse[[#This Row],[OT Assistant Hours]],NonNurse[[#This Row],[OT Aide Hours]])/NonNurse[[#This Row],[MDS Census]]</f>
        <v>0.12382975551580203</v>
      </c>
      <c r="W43" s="6">
        <v>5.4566304347826087</v>
      </c>
      <c r="X43" s="6">
        <v>6.0741304347826057</v>
      </c>
      <c r="Y43" s="6">
        <v>9.3260869565217384</v>
      </c>
      <c r="Z43" s="6">
        <f>SUM(NonNurse[[#This Row],[Physical Therapist (PT) Hours]],NonNurse[[#This Row],[PT Assistant Hours]],NonNurse[[#This Row],[PT Aide Hours]])/NonNurse[[#This Row],[MDS Census]]</f>
        <v>0.28605098389982103</v>
      </c>
      <c r="AA43" s="6">
        <v>0</v>
      </c>
      <c r="AB43" s="6">
        <v>0</v>
      </c>
      <c r="AC43" s="6">
        <v>0</v>
      </c>
      <c r="AD43" s="6">
        <v>0</v>
      </c>
      <c r="AE43" s="6">
        <v>0</v>
      </c>
      <c r="AF43" s="6">
        <v>0</v>
      </c>
      <c r="AG43" s="6">
        <v>0.2608695652173913</v>
      </c>
      <c r="AH43" s="1">
        <v>425078</v>
      </c>
      <c r="AI43">
        <v>4</v>
      </c>
    </row>
    <row r="44" spans="1:35" x14ac:dyDescent="0.25">
      <c r="A44" t="s">
        <v>226</v>
      </c>
      <c r="B44" t="s">
        <v>103</v>
      </c>
      <c r="C44" t="s">
        <v>352</v>
      </c>
      <c r="D44" t="s">
        <v>270</v>
      </c>
      <c r="E44" s="6">
        <v>78.826086956521735</v>
      </c>
      <c r="F44" s="6">
        <v>5.4782608695652177</v>
      </c>
      <c r="G44" s="6">
        <v>0.86956521739130432</v>
      </c>
      <c r="H44" s="6">
        <v>0</v>
      </c>
      <c r="I44" s="6">
        <v>0</v>
      </c>
      <c r="J44" s="6">
        <v>0</v>
      </c>
      <c r="K44" s="6">
        <v>0</v>
      </c>
      <c r="L44" s="6">
        <v>1.6885869565217391</v>
      </c>
      <c r="M44" s="6">
        <v>5.3913043478260869</v>
      </c>
      <c r="N44" s="6">
        <v>0</v>
      </c>
      <c r="O44" s="6">
        <f>SUM(NonNurse[[#This Row],[Qualified Social Work Staff Hours]],NonNurse[[#This Row],[Other Social Work Staff Hours]])/NonNurse[[#This Row],[MDS Census]]</f>
        <v>6.8394925537782689E-2</v>
      </c>
      <c r="P44" s="6">
        <v>6.0382608695652156</v>
      </c>
      <c r="Q44" s="6">
        <v>4.6092391304347817</v>
      </c>
      <c r="R44" s="6">
        <f>SUM(NonNurse[[#This Row],[Qualified Activities Professional Hours]],NonNurse[[#This Row],[Other Activities Professional Hours]])/NonNurse[[#This Row],[MDS Census]]</f>
        <v>0.1350758411472697</v>
      </c>
      <c r="S44" s="6">
        <v>10.165108695652178</v>
      </c>
      <c r="T44" s="6">
        <v>0</v>
      </c>
      <c r="U44" s="6">
        <v>0.70652173913043481</v>
      </c>
      <c r="V44" s="6">
        <f>SUM(NonNurse[[#This Row],[Occupational Therapist Hours]],NonNurse[[#This Row],[OT Assistant Hours]],NonNurse[[#This Row],[OT Aide Hours]])/NonNurse[[#This Row],[MDS Census]]</f>
        <v>0.13791919470490904</v>
      </c>
      <c r="W44" s="6">
        <v>0.1125</v>
      </c>
      <c r="X44" s="6">
        <v>0</v>
      </c>
      <c r="Y44" s="6">
        <v>2.7934782608695654</v>
      </c>
      <c r="Z44" s="6">
        <f>SUM(NonNurse[[#This Row],[Physical Therapist (PT) Hours]],NonNurse[[#This Row],[PT Assistant Hours]],NonNurse[[#This Row],[PT Aide Hours]])/NonNurse[[#This Row],[MDS Census]]</f>
        <v>3.6865692222835082E-2</v>
      </c>
      <c r="AA44" s="6">
        <v>0</v>
      </c>
      <c r="AB44" s="6">
        <v>0</v>
      </c>
      <c r="AC44" s="6">
        <v>0</v>
      </c>
      <c r="AD44" s="6">
        <v>0</v>
      </c>
      <c r="AE44" s="6">
        <v>0</v>
      </c>
      <c r="AF44" s="6">
        <v>0</v>
      </c>
      <c r="AG44" s="6">
        <v>0</v>
      </c>
      <c r="AH44" s="1">
        <v>425289</v>
      </c>
      <c r="AI44">
        <v>4</v>
      </c>
    </row>
    <row r="45" spans="1:35" x14ac:dyDescent="0.25">
      <c r="A45" t="s">
        <v>226</v>
      </c>
      <c r="B45" t="s">
        <v>52</v>
      </c>
      <c r="C45" t="s">
        <v>286</v>
      </c>
      <c r="D45" t="s">
        <v>256</v>
      </c>
      <c r="E45" s="6">
        <v>113.21739130434783</v>
      </c>
      <c r="F45" s="6">
        <v>5.6521739130434785</v>
      </c>
      <c r="G45" s="6">
        <v>0.14673913043478262</v>
      </c>
      <c r="H45" s="6">
        <v>0</v>
      </c>
      <c r="I45" s="6">
        <v>0.78260869565217395</v>
      </c>
      <c r="J45" s="6">
        <v>0</v>
      </c>
      <c r="K45" s="6">
        <v>0</v>
      </c>
      <c r="L45" s="6">
        <v>5.7676086956521742</v>
      </c>
      <c r="M45" s="6">
        <v>5.4456521739130439</v>
      </c>
      <c r="N45" s="6">
        <v>5.8697826086956484</v>
      </c>
      <c r="O45" s="6">
        <f>SUM(NonNurse[[#This Row],[Qualified Social Work Staff Hours]],NonNurse[[#This Row],[Other Social Work Staff Hours]])/NonNurse[[#This Row],[MDS Census]]</f>
        <v>9.9944316436251887E-2</v>
      </c>
      <c r="P45" s="6">
        <v>5.7079347826086941</v>
      </c>
      <c r="Q45" s="6">
        <v>0</v>
      </c>
      <c r="R45" s="6">
        <f>SUM(NonNurse[[#This Row],[Qualified Activities Professional Hours]],NonNurse[[#This Row],[Other Activities Professional Hours]])/NonNurse[[#This Row],[MDS Census]]</f>
        <v>5.0415706605222717E-2</v>
      </c>
      <c r="S45" s="6">
        <v>10.112934782608693</v>
      </c>
      <c r="T45" s="6">
        <v>5.7495652173913046</v>
      </c>
      <c r="U45" s="6">
        <v>0</v>
      </c>
      <c r="V45" s="6">
        <f>SUM(NonNurse[[#This Row],[Occupational Therapist Hours]],NonNurse[[#This Row],[OT Assistant Hours]],NonNurse[[#This Row],[OT Aide Hours]])/NonNurse[[#This Row],[MDS Census]]</f>
        <v>0.14010656682027647</v>
      </c>
      <c r="W45" s="6">
        <v>4.3219565217391303</v>
      </c>
      <c r="X45" s="6">
        <v>9.676195652173913</v>
      </c>
      <c r="Y45" s="6">
        <v>0</v>
      </c>
      <c r="Z45" s="6">
        <f>SUM(NonNurse[[#This Row],[Physical Therapist (PT) Hours]],NonNurse[[#This Row],[PT Assistant Hours]],NonNurse[[#This Row],[PT Aide Hours]])/NonNurse[[#This Row],[MDS Census]]</f>
        <v>0.12363959293394777</v>
      </c>
      <c r="AA45" s="6">
        <v>0</v>
      </c>
      <c r="AB45" s="6">
        <v>0</v>
      </c>
      <c r="AC45" s="6">
        <v>0</v>
      </c>
      <c r="AD45" s="6">
        <v>0</v>
      </c>
      <c r="AE45" s="6">
        <v>0</v>
      </c>
      <c r="AF45" s="6">
        <v>0</v>
      </c>
      <c r="AG45" s="6">
        <v>0</v>
      </c>
      <c r="AH45" s="1">
        <v>425106</v>
      </c>
      <c r="AI45">
        <v>4</v>
      </c>
    </row>
    <row r="46" spans="1:35" x14ac:dyDescent="0.25">
      <c r="A46" t="s">
        <v>226</v>
      </c>
      <c r="B46" t="s">
        <v>107</v>
      </c>
      <c r="C46" t="s">
        <v>286</v>
      </c>
      <c r="D46" t="s">
        <v>256</v>
      </c>
      <c r="E46" s="6">
        <v>107.98913043478261</v>
      </c>
      <c r="F46" s="6">
        <v>5.3913043478260869</v>
      </c>
      <c r="G46" s="6">
        <v>0.14673913043478262</v>
      </c>
      <c r="H46" s="6">
        <v>0</v>
      </c>
      <c r="I46" s="6">
        <v>4.7826086956521738</v>
      </c>
      <c r="J46" s="6">
        <v>0</v>
      </c>
      <c r="K46" s="6">
        <v>0</v>
      </c>
      <c r="L46" s="6">
        <v>3.565108695652174</v>
      </c>
      <c r="M46" s="6">
        <v>5.3913043478260869</v>
      </c>
      <c r="N46" s="6">
        <v>5.2205434782608684</v>
      </c>
      <c r="O46" s="6">
        <f>SUM(NonNurse[[#This Row],[Qualified Social Work Staff Hours]],NonNurse[[#This Row],[Other Social Work Staff Hours]])/NonNurse[[#This Row],[MDS Census]]</f>
        <v>9.826774031202816E-2</v>
      </c>
      <c r="P46" s="6">
        <v>4.2273913043478251</v>
      </c>
      <c r="Q46" s="6">
        <v>5.4291304347826097</v>
      </c>
      <c r="R46" s="6">
        <f>SUM(NonNurse[[#This Row],[Qualified Activities Professional Hours]],NonNurse[[#This Row],[Other Activities Professional Hours]])/NonNurse[[#This Row],[MDS Census]]</f>
        <v>8.9421238047307491E-2</v>
      </c>
      <c r="S46" s="6">
        <v>13.802065217391302</v>
      </c>
      <c r="T46" s="6">
        <v>4.7814130434782616</v>
      </c>
      <c r="U46" s="6">
        <v>0</v>
      </c>
      <c r="V46" s="6">
        <f>SUM(NonNurse[[#This Row],[Occupational Therapist Hours]],NonNurse[[#This Row],[OT Assistant Hours]],NonNurse[[#This Row],[OT Aide Hours]])/NonNurse[[#This Row],[MDS Census]]</f>
        <v>0.17208656265727224</v>
      </c>
      <c r="W46" s="6">
        <v>11.789782608695658</v>
      </c>
      <c r="X46" s="6">
        <v>4.6143478260869566</v>
      </c>
      <c r="Y46" s="6">
        <v>0</v>
      </c>
      <c r="Z46" s="6">
        <f>SUM(NonNurse[[#This Row],[Physical Therapist (PT) Hours]],NonNurse[[#This Row],[PT Assistant Hours]],NonNurse[[#This Row],[PT Aide Hours]])/NonNurse[[#This Row],[MDS Census]]</f>
        <v>0.15190538500251641</v>
      </c>
      <c r="AA46" s="6">
        <v>0</v>
      </c>
      <c r="AB46" s="6">
        <v>0</v>
      </c>
      <c r="AC46" s="6">
        <v>0</v>
      </c>
      <c r="AD46" s="6">
        <v>0</v>
      </c>
      <c r="AE46" s="6">
        <v>0</v>
      </c>
      <c r="AF46" s="6">
        <v>0</v>
      </c>
      <c r="AG46" s="6">
        <v>0</v>
      </c>
      <c r="AH46" s="1">
        <v>425294</v>
      </c>
      <c r="AI46">
        <v>4</v>
      </c>
    </row>
    <row r="47" spans="1:35" x14ac:dyDescent="0.25">
      <c r="A47" t="s">
        <v>226</v>
      </c>
      <c r="B47" t="s">
        <v>75</v>
      </c>
      <c r="C47" t="s">
        <v>310</v>
      </c>
      <c r="D47" t="s">
        <v>243</v>
      </c>
      <c r="E47" s="6">
        <v>72.163043478260875</v>
      </c>
      <c r="F47" s="6">
        <v>3.2173913043478262</v>
      </c>
      <c r="G47" s="6">
        <v>0.32608695652173914</v>
      </c>
      <c r="H47" s="6">
        <v>0</v>
      </c>
      <c r="I47" s="6">
        <v>5.1304347826086953</v>
      </c>
      <c r="J47" s="6">
        <v>0</v>
      </c>
      <c r="K47" s="6">
        <v>0</v>
      </c>
      <c r="L47" s="6">
        <v>10.574782608695648</v>
      </c>
      <c r="M47" s="6">
        <v>5.3913043478260869</v>
      </c>
      <c r="N47" s="6">
        <v>0</v>
      </c>
      <c r="O47" s="6">
        <f>SUM(NonNurse[[#This Row],[Qualified Social Work Staff Hours]],NonNurse[[#This Row],[Other Social Work Staff Hours]])/NonNurse[[#This Row],[MDS Census]]</f>
        <v>7.4710046693779175E-2</v>
      </c>
      <c r="P47" s="6">
        <v>4.2445652173913047</v>
      </c>
      <c r="Q47" s="6">
        <v>5.0894565217391303</v>
      </c>
      <c r="R47" s="6">
        <f>SUM(NonNurse[[#This Row],[Qualified Activities Professional Hours]],NonNurse[[#This Row],[Other Activities Professional Hours]])/NonNurse[[#This Row],[MDS Census]]</f>
        <v>0.12934628709142942</v>
      </c>
      <c r="S47" s="6">
        <v>3.3208695652173903</v>
      </c>
      <c r="T47" s="6">
        <v>7.7317391304347804</v>
      </c>
      <c r="U47" s="6">
        <v>0</v>
      </c>
      <c r="V47" s="6">
        <f>SUM(NonNurse[[#This Row],[Occupational Therapist Hours]],NonNurse[[#This Row],[OT Assistant Hours]],NonNurse[[#This Row],[OT Aide Hours]])/NonNurse[[#This Row],[MDS Census]]</f>
        <v>0.15316162072601291</v>
      </c>
      <c r="W47" s="6">
        <v>7.383043478260868</v>
      </c>
      <c r="X47" s="6">
        <v>3.7395652173913039</v>
      </c>
      <c r="Y47" s="6">
        <v>0</v>
      </c>
      <c r="Z47" s="6">
        <f>SUM(NonNurse[[#This Row],[Physical Therapist (PT) Hours]],NonNurse[[#This Row],[PT Assistant Hours]],NonNurse[[#This Row],[PT Aide Hours]])/NonNurse[[#This Row],[MDS Census]]</f>
        <v>0.15413164633227891</v>
      </c>
      <c r="AA47" s="6">
        <v>0</v>
      </c>
      <c r="AB47" s="6">
        <v>0</v>
      </c>
      <c r="AC47" s="6">
        <v>0</v>
      </c>
      <c r="AD47" s="6">
        <v>0</v>
      </c>
      <c r="AE47" s="6">
        <v>0</v>
      </c>
      <c r="AF47" s="6">
        <v>0</v>
      </c>
      <c r="AG47" s="6">
        <v>0</v>
      </c>
      <c r="AH47" s="1">
        <v>425142</v>
      </c>
      <c r="AI47">
        <v>4</v>
      </c>
    </row>
    <row r="48" spans="1:35" x14ac:dyDescent="0.25">
      <c r="A48" t="s">
        <v>226</v>
      </c>
      <c r="B48" t="s">
        <v>3</v>
      </c>
      <c r="C48" t="s">
        <v>304</v>
      </c>
      <c r="D48" t="s">
        <v>248</v>
      </c>
      <c r="E48" s="6">
        <v>103.18478260869566</v>
      </c>
      <c r="F48" s="6">
        <v>4.8695652173913047</v>
      </c>
      <c r="G48" s="6">
        <v>0.35869565217391303</v>
      </c>
      <c r="H48" s="6">
        <v>0</v>
      </c>
      <c r="I48" s="6">
        <v>1.7173913043478262</v>
      </c>
      <c r="J48" s="6">
        <v>0</v>
      </c>
      <c r="K48" s="6">
        <v>0</v>
      </c>
      <c r="L48" s="6">
        <v>3.9411956521739127</v>
      </c>
      <c r="M48" s="6">
        <v>0</v>
      </c>
      <c r="N48" s="6">
        <v>7.5614130434782627</v>
      </c>
      <c r="O48" s="6">
        <f>SUM(NonNurse[[#This Row],[Qualified Social Work Staff Hours]],NonNurse[[#This Row],[Other Social Work Staff Hours]])/NonNurse[[#This Row],[MDS Census]]</f>
        <v>7.3280311808701162E-2</v>
      </c>
      <c r="P48" s="6">
        <v>0</v>
      </c>
      <c r="Q48" s="6">
        <v>10.46663043478261</v>
      </c>
      <c r="R48" s="6">
        <f>SUM(NonNurse[[#This Row],[Qualified Activities Professional Hours]],NonNurse[[#This Row],[Other Activities Professional Hours]])/NonNurse[[#This Row],[MDS Census]]</f>
        <v>0.1014357947961656</v>
      </c>
      <c r="S48" s="6">
        <v>5.3780434782608708</v>
      </c>
      <c r="T48" s="6">
        <v>9.1753260869565221</v>
      </c>
      <c r="U48" s="6">
        <v>0</v>
      </c>
      <c r="V48" s="6">
        <f>SUM(NonNurse[[#This Row],[Occupational Therapist Hours]],NonNurse[[#This Row],[OT Assistant Hours]],NonNurse[[#This Row],[OT Aide Hours]])/NonNurse[[#This Row],[MDS Census]]</f>
        <v>0.14104182028863374</v>
      </c>
      <c r="W48" s="6">
        <v>10.723478260869564</v>
      </c>
      <c r="X48" s="6">
        <v>5.467173913043478</v>
      </c>
      <c r="Y48" s="6">
        <v>0</v>
      </c>
      <c r="Z48" s="6">
        <f>SUM(NonNurse[[#This Row],[Physical Therapist (PT) Hours]],NonNurse[[#This Row],[PT Assistant Hours]],NonNurse[[#This Row],[PT Aide Hours]])/NonNurse[[#This Row],[MDS Census]]</f>
        <v>0.15690930159064573</v>
      </c>
      <c r="AA48" s="6">
        <v>0</v>
      </c>
      <c r="AB48" s="6">
        <v>0</v>
      </c>
      <c r="AC48" s="6">
        <v>0</v>
      </c>
      <c r="AD48" s="6">
        <v>0</v>
      </c>
      <c r="AE48" s="6">
        <v>0</v>
      </c>
      <c r="AF48" s="6">
        <v>0</v>
      </c>
      <c r="AG48" s="6">
        <v>0</v>
      </c>
      <c r="AH48" s="1">
        <v>425008</v>
      </c>
      <c r="AI48">
        <v>4</v>
      </c>
    </row>
    <row r="49" spans="1:35" x14ac:dyDescent="0.25">
      <c r="A49" t="s">
        <v>226</v>
      </c>
      <c r="B49" t="s">
        <v>145</v>
      </c>
      <c r="C49" t="s">
        <v>293</v>
      </c>
      <c r="D49" t="s">
        <v>270</v>
      </c>
      <c r="E49" s="6">
        <v>71.260869565217391</v>
      </c>
      <c r="F49" s="6">
        <v>5.4782608695652177</v>
      </c>
      <c r="G49" s="6">
        <v>0.59782608695652173</v>
      </c>
      <c r="H49" s="6">
        <v>0</v>
      </c>
      <c r="I49" s="6">
        <v>0</v>
      </c>
      <c r="J49" s="6">
        <v>0</v>
      </c>
      <c r="K49" s="6">
        <v>0</v>
      </c>
      <c r="L49" s="6">
        <v>0.24456521739130435</v>
      </c>
      <c r="M49" s="6">
        <v>5.4782608695652177</v>
      </c>
      <c r="N49" s="6">
        <v>1.2255434782608696</v>
      </c>
      <c r="O49" s="6">
        <f>SUM(NonNurse[[#This Row],[Qualified Social Work Staff Hours]],NonNurse[[#This Row],[Other Social Work Staff Hours]])/NonNurse[[#This Row],[MDS Census]]</f>
        <v>9.4074130567419173E-2</v>
      </c>
      <c r="P49" s="6">
        <v>4.7661956521739128</v>
      </c>
      <c r="Q49" s="6">
        <v>5.9365217391304341</v>
      </c>
      <c r="R49" s="6">
        <f>SUM(NonNurse[[#This Row],[Qualified Activities Professional Hours]],NonNurse[[#This Row],[Other Activities Professional Hours]])/NonNurse[[#This Row],[MDS Census]]</f>
        <v>0.15019066503965831</v>
      </c>
      <c r="S49" s="6">
        <v>8.4685869565217384</v>
      </c>
      <c r="T49" s="6">
        <v>0</v>
      </c>
      <c r="U49" s="6">
        <v>7.8804347826086953</v>
      </c>
      <c r="V49" s="6">
        <f>SUM(NonNurse[[#This Row],[Occupational Therapist Hours]],NonNurse[[#This Row],[OT Assistant Hours]],NonNurse[[#This Row],[OT Aide Hours]])/NonNurse[[#This Row],[MDS Census]]</f>
        <v>0.2294249542403905</v>
      </c>
      <c r="W49" s="6">
        <v>3.5841304347826082</v>
      </c>
      <c r="X49" s="6">
        <v>0</v>
      </c>
      <c r="Y49" s="6">
        <v>6.0760869565217392</v>
      </c>
      <c r="Z49" s="6">
        <f>SUM(NonNurse[[#This Row],[Physical Therapist (PT) Hours]],NonNurse[[#This Row],[PT Assistant Hours]],NonNurse[[#This Row],[PT Aide Hours]])/NonNurse[[#This Row],[MDS Census]]</f>
        <v>0.1355613178767541</v>
      </c>
      <c r="AA49" s="6">
        <v>0</v>
      </c>
      <c r="AB49" s="6">
        <v>0</v>
      </c>
      <c r="AC49" s="6">
        <v>0</v>
      </c>
      <c r="AD49" s="6">
        <v>0</v>
      </c>
      <c r="AE49" s="6">
        <v>0</v>
      </c>
      <c r="AF49" s="6">
        <v>0</v>
      </c>
      <c r="AG49" s="6">
        <v>0</v>
      </c>
      <c r="AH49" s="1">
        <v>425362</v>
      </c>
      <c r="AI49">
        <v>4</v>
      </c>
    </row>
    <row r="50" spans="1:35" x14ac:dyDescent="0.25">
      <c r="A50" t="s">
        <v>226</v>
      </c>
      <c r="B50" t="s">
        <v>117</v>
      </c>
      <c r="C50" t="s">
        <v>356</v>
      </c>
      <c r="D50" t="s">
        <v>239</v>
      </c>
      <c r="E50" s="6">
        <v>36.130434782608695</v>
      </c>
      <c r="F50" s="6">
        <v>5.7391304347826084</v>
      </c>
      <c r="G50" s="6">
        <v>0</v>
      </c>
      <c r="H50" s="6">
        <v>0.52173913043478259</v>
      </c>
      <c r="I50" s="6">
        <v>5.8586956521739131</v>
      </c>
      <c r="J50" s="6">
        <v>0</v>
      </c>
      <c r="K50" s="6">
        <v>0</v>
      </c>
      <c r="L50" s="6">
        <v>0.11260869565217391</v>
      </c>
      <c r="M50" s="6">
        <v>0</v>
      </c>
      <c r="N50" s="6">
        <v>0</v>
      </c>
      <c r="O50" s="6">
        <f>SUM(NonNurse[[#This Row],[Qualified Social Work Staff Hours]],NonNurse[[#This Row],[Other Social Work Staff Hours]])/NonNurse[[#This Row],[MDS Census]]</f>
        <v>0</v>
      </c>
      <c r="P50" s="6">
        <v>0.10054347826086957</v>
      </c>
      <c r="Q50" s="6">
        <v>0</v>
      </c>
      <c r="R50" s="6">
        <f>SUM(NonNurse[[#This Row],[Qualified Activities Professional Hours]],NonNurse[[#This Row],[Other Activities Professional Hours]])/NonNurse[[#This Row],[MDS Census]]</f>
        <v>2.7827918170878459E-3</v>
      </c>
      <c r="S50" s="6">
        <v>0.77934782608695652</v>
      </c>
      <c r="T50" s="6">
        <v>2.2146739130434785</v>
      </c>
      <c r="U50" s="6">
        <v>0</v>
      </c>
      <c r="V50" s="6">
        <f>SUM(NonNurse[[#This Row],[Occupational Therapist Hours]],NonNurse[[#This Row],[OT Assistant Hours]],NonNurse[[#This Row],[OT Aide Hours]])/NonNurse[[#This Row],[MDS Census]]</f>
        <v>8.2867027677496999E-2</v>
      </c>
      <c r="W50" s="6">
        <v>4.3069565217391306</v>
      </c>
      <c r="X50" s="6">
        <v>1.0869565217391304E-2</v>
      </c>
      <c r="Y50" s="6">
        <v>0</v>
      </c>
      <c r="Z50" s="6">
        <f>SUM(NonNurse[[#This Row],[Physical Therapist (PT) Hours]],NonNurse[[#This Row],[PT Assistant Hours]],NonNurse[[#This Row],[PT Aide Hours]])/NonNurse[[#This Row],[MDS Census]]</f>
        <v>0.11950661853188931</v>
      </c>
      <c r="AA50" s="6">
        <v>0</v>
      </c>
      <c r="AB50" s="6">
        <v>0</v>
      </c>
      <c r="AC50" s="6">
        <v>0</v>
      </c>
      <c r="AD50" s="6">
        <v>0</v>
      </c>
      <c r="AE50" s="6">
        <v>0</v>
      </c>
      <c r="AF50" s="6">
        <v>0</v>
      </c>
      <c r="AG50" s="6">
        <v>0</v>
      </c>
      <c r="AH50" s="1">
        <v>425306</v>
      </c>
      <c r="AI50">
        <v>4</v>
      </c>
    </row>
    <row r="51" spans="1:35" x14ac:dyDescent="0.25">
      <c r="A51" t="s">
        <v>226</v>
      </c>
      <c r="B51" t="s">
        <v>82</v>
      </c>
      <c r="C51" t="s">
        <v>283</v>
      </c>
      <c r="D51" t="s">
        <v>258</v>
      </c>
      <c r="E51" s="6">
        <v>79.315217391304344</v>
      </c>
      <c r="F51" s="6">
        <v>0</v>
      </c>
      <c r="G51" s="6">
        <v>0</v>
      </c>
      <c r="H51" s="6">
        <v>0</v>
      </c>
      <c r="I51" s="6">
        <v>1.0434782608695652</v>
      </c>
      <c r="J51" s="6">
        <v>0</v>
      </c>
      <c r="K51" s="6">
        <v>0</v>
      </c>
      <c r="L51" s="6">
        <v>5.6459782608695663</v>
      </c>
      <c r="M51" s="6">
        <v>0</v>
      </c>
      <c r="N51" s="6">
        <v>10.524456521739131</v>
      </c>
      <c r="O51" s="6">
        <f>SUM(NonNurse[[#This Row],[Qualified Social Work Staff Hours]],NonNurse[[#This Row],[Other Social Work Staff Hours]])/NonNurse[[#This Row],[MDS Census]]</f>
        <v>0.13269151706180624</v>
      </c>
      <c r="P51" s="6">
        <v>0</v>
      </c>
      <c r="Q51" s="6">
        <v>11.948369565217391</v>
      </c>
      <c r="R51" s="6">
        <f>SUM(NonNurse[[#This Row],[Qualified Activities Professional Hours]],NonNurse[[#This Row],[Other Activities Professional Hours]])/NonNurse[[#This Row],[MDS Census]]</f>
        <v>0.15064410031519804</v>
      </c>
      <c r="S51" s="6">
        <v>4.3826086956521735</v>
      </c>
      <c r="T51" s="6">
        <v>4.4336956521739124</v>
      </c>
      <c r="U51" s="6">
        <v>0</v>
      </c>
      <c r="V51" s="6">
        <f>SUM(NonNurse[[#This Row],[Occupational Therapist Hours]],NonNurse[[#This Row],[OT Assistant Hours]],NonNurse[[#This Row],[OT Aide Hours]])/NonNurse[[#This Row],[MDS Census]]</f>
        <v>0.1111552692887488</v>
      </c>
      <c r="W51" s="6">
        <v>5.015326086956521</v>
      </c>
      <c r="X51" s="6">
        <v>4.4917391304347811</v>
      </c>
      <c r="Y51" s="6">
        <v>0</v>
      </c>
      <c r="Z51" s="6">
        <f>SUM(NonNurse[[#This Row],[Physical Therapist (PT) Hours]],NonNurse[[#This Row],[PT Assistant Hours]],NonNurse[[#This Row],[PT Aide Hours]])/NonNurse[[#This Row],[MDS Census]]</f>
        <v>0.11986432780594763</v>
      </c>
      <c r="AA51" s="6">
        <v>0</v>
      </c>
      <c r="AB51" s="6">
        <v>0</v>
      </c>
      <c r="AC51" s="6">
        <v>0</v>
      </c>
      <c r="AD51" s="6">
        <v>0</v>
      </c>
      <c r="AE51" s="6">
        <v>0</v>
      </c>
      <c r="AF51" s="6">
        <v>0</v>
      </c>
      <c r="AG51" s="6">
        <v>0</v>
      </c>
      <c r="AH51" s="1">
        <v>425154</v>
      </c>
      <c r="AI51">
        <v>4</v>
      </c>
    </row>
    <row r="52" spans="1:35" x14ac:dyDescent="0.25">
      <c r="A52" t="s">
        <v>226</v>
      </c>
      <c r="B52" t="s">
        <v>60</v>
      </c>
      <c r="C52" t="s">
        <v>283</v>
      </c>
      <c r="D52" t="s">
        <v>258</v>
      </c>
      <c r="E52" s="6">
        <v>55.304347826086953</v>
      </c>
      <c r="F52" s="6">
        <v>0</v>
      </c>
      <c r="G52" s="6">
        <v>0</v>
      </c>
      <c r="H52" s="6">
        <v>0.34239130434782611</v>
      </c>
      <c r="I52" s="6">
        <v>0.52173913043478259</v>
      </c>
      <c r="J52" s="6">
        <v>0</v>
      </c>
      <c r="K52" s="6">
        <v>3.2608695652173912E-2</v>
      </c>
      <c r="L52" s="6">
        <v>2.8972826086956531</v>
      </c>
      <c r="M52" s="6">
        <v>4.3478260869565216E-2</v>
      </c>
      <c r="N52" s="6">
        <v>4.9538043478260869</v>
      </c>
      <c r="O52" s="6">
        <f>SUM(NonNurse[[#This Row],[Qualified Social Work Staff Hours]],NonNurse[[#This Row],[Other Social Work Staff Hours]])/NonNurse[[#This Row],[MDS Census]]</f>
        <v>9.0359669811320764E-2</v>
      </c>
      <c r="P52" s="6">
        <v>0</v>
      </c>
      <c r="Q52" s="6">
        <v>5.4239130434782608</v>
      </c>
      <c r="R52" s="6">
        <f>SUM(NonNurse[[#This Row],[Qualified Activities Professional Hours]],NonNurse[[#This Row],[Other Activities Professional Hours]])/NonNurse[[#This Row],[MDS Census]]</f>
        <v>9.8073899371069181E-2</v>
      </c>
      <c r="S52" s="6">
        <v>1.1230434782608696</v>
      </c>
      <c r="T52" s="6">
        <v>4.0942391304347838</v>
      </c>
      <c r="U52" s="6">
        <v>0</v>
      </c>
      <c r="V52" s="6">
        <f>SUM(NonNurse[[#This Row],[Occupational Therapist Hours]],NonNurse[[#This Row],[OT Assistant Hours]],NonNurse[[#This Row],[OT Aide Hours]])/NonNurse[[#This Row],[MDS Census]]</f>
        <v>9.4337657232704417E-2</v>
      </c>
      <c r="W52" s="6">
        <v>0.56021739130434778</v>
      </c>
      <c r="X52" s="6">
        <v>11.556086956521735</v>
      </c>
      <c r="Y52" s="6">
        <v>0</v>
      </c>
      <c r="Z52" s="6">
        <f>SUM(NonNurse[[#This Row],[Physical Therapist (PT) Hours]],NonNurse[[#This Row],[PT Assistant Hours]],NonNurse[[#This Row],[PT Aide Hours]])/NonNurse[[#This Row],[MDS Census]]</f>
        <v>0.2190841194968553</v>
      </c>
      <c r="AA52" s="6">
        <v>7.6086956521739135E-2</v>
      </c>
      <c r="AB52" s="6">
        <v>0</v>
      </c>
      <c r="AC52" s="6">
        <v>0.40217391304347827</v>
      </c>
      <c r="AD52" s="6">
        <v>0</v>
      </c>
      <c r="AE52" s="6">
        <v>0</v>
      </c>
      <c r="AF52" s="6">
        <v>0</v>
      </c>
      <c r="AG52" s="6">
        <v>0.625</v>
      </c>
      <c r="AH52" s="1">
        <v>425115</v>
      </c>
      <c r="AI52">
        <v>4</v>
      </c>
    </row>
    <row r="53" spans="1:35" x14ac:dyDescent="0.25">
      <c r="A53" t="s">
        <v>226</v>
      </c>
      <c r="B53" t="s">
        <v>66</v>
      </c>
      <c r="C53" t="s">
        <v>307</v>
      </c>
      <c r="D53" t="s">
        <v>260</v>
      </c>
      <c r="E53" s="6">
        <v>31.456521739130434</v>
      </c>
      <c r="F53" s="6">
        <v>0</v>
      </c>
      <c r="G53" s="6">
        <v>0.91304347826086951</v>
      </c>
      <c r="H53" s="6">
        <v>0</v>
      </c>
      <c r="I53" s="6">
        <v>0.34782608695652173</v>
      </c>
      <c r="J53" s="6">
        <v>0</v>
      </c>
      <c r="K53" s="6">
        <v>1.6956521739130435</v>
      </c>
      <c r="L53" s="6">
        <v>0.35369565217391313</v>
      </c>
      <c r="M53" s="6">
        <v>0</v>
      </c>
      <c r="N53" s="6">
        <v>0</v>
      </c>
      <c r="O53" s="6">
        <f>SUM(NonNurse[[#This Row],[Qualified Social Work Staff Hours]],NonNurse[[#This Row],[Other Social Work Staff Hours]])/NonNurse[[#This Row],[MDS Census]]</f>
        <v>0</v>
      </c>
      <c r="P53" s="6">
        <v>0</v>
      </c>
      <c r="Q53" s="6">
        <v>0</v>
      </c>
      <c r="R53" s="6">
        <f>SUM(NonNurse[[#This Row],[Qualified Activities Professional Hours]],NonNurse[[#This Row],[Other Activities Professional Hours]])/NonNurse[[#This Row],[MDS Census]]</f>
        <v>0</v>
      </c>
      <c r="S53" s="6">
        <v>0.43771739130434778</v>
      </c>
      <c r="T53" s="6">
        <v>4.7433695652173906</v>
      </c>
      <c r="U53" s="6">
        <v>0</v>
      </c>
      <c r="V53" s="6">
        <f>SUM(NonNurse[[#This Row],[Occupational Therapist Hours]],NonNurse[[#This Row],[OT Assistant Hours]],NonNurse[[#This Row],[OT Aide Hours]])/NonNurse[[#This Row],[MDS Census]]</f>
        <v>0.16470628887353145</v>
      </c>
      <c r="W53" s="6">
        <v>0.36489130434782596</v>
      </c>
      <c r="X53" s="6">
        <v>6.5166304347826074</v>
      </c>
      <c r="Y53" s="6">
        <v>0</v>
      </c>
      <c r="Z53" s="6">
        <f>SUM(NonNurse[[#This Row],[Physical Therapist (PT) Hours]],NonNurse[[#This Row],[PT Assistant Hours]],NonNurse[[#This Row],[PT Aide Hours]])/NonNurse[[#This Row],[MDS Census]]</f>
        <v>0.21876295784381475</v>
      </c>
      <c r="AA53" s="6">
        <v>0</v>
      </c>
      <c r="AB53" s="6">
        <v>0</v>
      </c>
      <c r="AC53" s="6">
        <v>0</v>
      </c>
      <c r="AD53" s="6">
        <v>0</v>
      </c>
      <c r="AE53" s="6">
        <v>0</v>
      </c>
      <c r="AF53" s="6">
        <v>0</v>
      </c>
      <c r="AG53" s="6">
        <v>0</v>
      </c>
      <c r="AH53" s="1">
        <v>425122</v>
      </c>
      <c r="AI53">
        <v>4</v>
      </c>
    </row>
    <row r="54" spans="1:35" x14ac:dyDescent="0.25">
      <c r="A54" t="s">
        <v>226</v>
      </c>
      <c r="B54" t="s">
        <v>126</v>
      </c>
      <c r="C54" t="s">
        <v>358</v>
      </c>
      <c r="D54" t="s">
        <v>250</v>
      </c>
      <c r="E54" s="6">
        <v>52.75</v>
      </c>
      <c r="F54" s="6">
        <v>5.6521739130434785</v>
      </c>
      <c r="G54" s="6">
        <v>8.6956521739130432E-2</v>
      </c>
      <c r="H54" s="6">
        <v>0.22749999999999992</v>
      </c>
      <c r="I54" s="6">
        <v>0.72826086956521741</v>
      </c>
      <c r="J54" s="6">
        <v>0</v>
      </c>
      <c r="K54" s="6">
        <v>0</v>
      </c>
      <c r="L54" s="6">
        <v>4.8668478260869561</v>
      </c>
      <c r="M54" s="6">
        <v>1.623478260869565</v>
      </c>
      <c r="N54" s="6">
        <v>2.864782608695652</v>
      </c>
      <c r="O54" s="6">
        <f>SUM(NonNurse[[#This Row],[Qualified Social Work Staff Hours]],NonNurse[[#This Row],[Other Social Work Staff Hours]])/NonNurse[[#This Row],[MDS Census]]</f>
        <v>8.5085514114980415E-2</v>
      </c>
      <c r="P54" s="6">
        <v>0</v>
      </c>
      <c r="Q54" s="6">
        <v>4.7670652173913064</v>
      </c>
      <c r="R54" s="6">
        <f>SUM(NonNurse[[#This Row],[Qualified Activities Professional Hours]],NonNurse[[#This Row],[Other Activities Professional Hours]])/NonNurse[[#This Row],[MDS Census]]</f>
        <v>9.0370904595095849E-2</v>
      </c>
      <c r="S54" s="6">
        <v>4.8016304347826084</v>
      </c>
      <c r="T54" s="6">
        <v>9.110000000000003</v>
      </c>
      <c r="U54" s="6">
        <v>0</v>
      </c>
      <c r="V54" s="6">
        <f>SUM(NonNurse[[#This Row],[Occupational Therapist Hours]],NonNurse[[#This Row],[OT Assistant Hours]],NonNurse[[#This Row],[OT Aide Hours]])/NonNurse[[#This Row],[MDS Census]]</f>
        <v>0.26372759118071304</v>
      </c>
      <c r="W54" s="6">
        <v>7.6384782608695652</v>
      </c>
      <c r="X54" s="6">
        <v>3.1573913043478261</v>
      </c>
      <c r="Y54" s="6">
        <v>0.42391304347826086</v>
      </c>
      <c r="Z54" s="6">
        <f>SUM(NonNurse[[#This Row],[Physical Therapist (PT) Hours]],NonNurse[[#This Row],[PT Assistant Hours]],NonNurse[[#This Row],[PT Aide Hours]])/NonNurse[[#This Row],[MDS Census]]</f>
        <v>0.21269730063878015</v>
      </c>
      <c r="AA54" s="6">
        <v>0</v>
      </c>
      <c r="AB54" s="6">
        <v>0</v>
      </c>
      <c r="AC54" s="6">
        <v>0</v>
      </c>
      <c r="AD54" s="6">
        <v>0</v>
      </c>
      <c r="AE54" s="6">
        <v>0</v>
      </c>
      <c r="AF54" s="6">
        <v>0</v>
      </c>
      <c r="AG54" s="6">
        <v>0</v>
      </c>
      <c r="AH54" s="1">
        <v>425317</v>
      </c>
      <c r="AI54">
        <v>4</v>
      </c>
    </row>
    <row r="55" spans="1:35" x14ac:dyDescent="0.25">
      <c r="A55" t="s">
        <v>226</v>
      </c>
      <c r="B55" t="s">
        <v>14</v>
      </c>
      <c r="C55" t="s">
        <v>311</v>
      </c>
      <c r="D55" t="s">
        <v>261</v>
      </c>
      <c r="E55" s="6">
        <v>88.423913043478265</v>
      </c>
      <c r="F55" s="6">
        <v>5.6521739130434785</v>
      </c>
      <c r="G55" s="6">
        <v>0.80978260869565222</v>
      </c>
      <c r="H55" s="6">
        <v>0.44021739130434784</v>
      </c>
      <c r="I55" s="6">
        <v>5.8913043478260869</v>
      </c>
      <c r="J55" s="6">
        <v>0</v>
      </c>
      <c r="K55" s="6">
        <v>0</v>
      </c>
      <c r="L55" s="6">
        <v>4.9053260869565216</v>
      </c>
      <c r="M55" s="6">
        <v>5.9130434782608692</v>
      </c>
      <c r="N55" s="6">
        <v>0</v>
      </c>
      <c r="O55" s="6">
        <f>SUM(NonNurse[[#This Row],[Qualified Social Work Staff Hours]],NonNurse[[#This Row],[Other Social Work Staff Hours]])/NonNurse[[#This Row],[MDS Census]]</f>
        <v>6.6871542716656421E-2</v>
      </c>
      <c r="P55" s="6">
        <v>5.4782608695652177</v>
      </c>
      <c r="Q55" s="6">
        <v>10.600543478260869</v>
      </c>
      <c r="R55" s="6">
        <f>SUM(NonNurse[[#This Row],[Qualified Activities Professional Hours]],NonNurse[[#This Row],[Other Activities Professional Hours]])/NonNurse[[#This Row],[MDS Census]]</f>
        <v>0.18183773816840809</v>
      </c>
      <c r="S55" s="6">
        <v>3.8826086956521744</v>
      </c>
      <c r="T55" s="6">
        <v>5.2791304347826085</v>
      </c>
      <c r="U55" s="6">
        <v>0</v>
      </c>
      <c r="V55" s="6">
        <f>SUM(NonNurse[[#This Row],[Occupational Therapist Hours]],NonNurse[[#This Row],[OT Assistant Hours]],NonNurse[[#This Row],[OT Aide Hours]])/NonNurse[[#This Row],[MDS Census]]</f>
        <v>0.10361155500921941</v>
      </c>
      <c r="W55" s="6">
        <v>0.90293478260869553</v>
      </c>
      <c r="X55" s="6">
        <v>4.4077173913043479</v>
      </c>
      <c r="Y55" s="6">
        <v>0</v>
      </c>
      <c r="Z55" s="6">
        <f>SUM(NonNurse[[#This Row],[Physical Therapist (PT) Hours]],NonNurse[[#This Row],[PT Assistant Hours]],NonNurse[[#This Row],[PT Aide Hours]])/NonNurse[[#This Row],[MDS Census]]</f>
        <v>6.0059004302397044E-2</v>
      </c>
      <c r="AA55" s="6">
        <v>0</v>
      </c>
      <c r="AB55" s="6">
        <v>0</v>
      </c>
      <c r="AC55" s="6">
        <v>0</v>
      </c>
      <c r="AD55" s="6">
        <v>0</v>
      </c>
      <c r="AE55" s="6">
        <v>0</v>
      </c>
      <c r="AF55" s="6">
        <v>0</v>
      </c>
      <c r="AG55" s="6">
        <v>0</v>
      </c>
      <c r="AH55" s="1">
        <v>425035</v>
      </c>
      <c r="AI55">
        <v>4</v>
      </c>
    </row>
    <row r="56" spans="1:35" x14ac:dyDescent="0.25">
      <c r="A56" t="s">
        <v>226</v>
      </c>
      <c r="B56" t="s">
        <v>49</v>
      </c>
      <c r="C56" t="s">
        <v>316</v>
      </c>
      <c r="D56" t="s">
        <v>272</v>
      </c>
      <c r="E56" s="6">
        <v>20.521739130434781</v>
      </c>
      <c r="F56" s="6">
        <v>0</v>
      </c>
      <c r="G56" s="6">
        <v>0</v>
      </c>
      <c r="H56" s="6">
        <v>0</v>
      </c>
      <c r="I56" s="6">
        <v>0</v>
      </c>
      <c r="J56" s="6">
        <v>0</v>
      </c>
      <c r="K56" s="6">
        <v>0</v>
      </c>
      <c r="L56" s="6">
        <v>0</v>
      </c>
      <c r="M56" s="6">
        <v>5.1358695652173916</v>
      </c>
      <c r="N56" s="6">
        <v>0</v>
      </c>
      <c r="O56" s="6">
        <f>SUM(NonNurse[[#This Row],[Qualified Social Work Staff Hours]],NonNurse[[#This Row],[Other Social Work Staff Hours]])/NonNurse[[#This Row],[MDS Census]]</f>
        <v>0.25026483050847459</v>
      </c>
      <c r="P56" s="6">
        <v>0</v>
      </c>
      <c r="Q56" s="6">
        <v>0</v>
      </c>
      <c r="R56" s="6">
        <f>SUM(NonNurse[[#This Row],[Qualified Activities Professional Hours]],NonNurse[[#This Row],[Other Activities Professional Hours]])/NonNurse[[#This Row],[MDS Census]]</f>
        <v>0</v>
      </c>
      <c r="S56" s="6">
        <v>0</v>
      </c>
      <c r="T56" s="6">
        <v>0</v>
      </c>
      <c r="U56" s="6">
        <v>0</v>
      </c>
      <c r="V56" s="6">
        <f>SUM(NonNurse[[#This Row],[Occupational Therapist Hours]],NonNurse[[#This Row],[OT Assistant Hours]],NonNurse[[#This Row],[OT Aide Hours]])/NonNurse[[#This Row],[MDS Census]]</f>
        <v>0</v>
      </c>
      <c r="W56" s="6">
        <v>0</v>
      </c>
      <c r="X56" s="6">
        <v>0</v>
      </c>
      <c r="Y56" s="6">
        <v>0</v>
      </c>
      <c r="Z56" s="6">
        <f>SUM(NonNurse[[#This Row],[Physical Therapist (PT) Hours]],NonNurse[[#This Row],[PT Assistant Hours]],NonNurse[[#This Row],[PT Aide Hours]])/NonNurse[[#This Row],[MDS Census]]</f>
        <v>0</v>
      </c>
      <c r="AA56" s="6">
        <v>0</v>
      </c>
      <c r="AB56" s="6">
        <v>0</v>
      </c>
      <c r="AC56" s="6">
        <v>0</v>
      </c>
      <c r="AD56" s="6">
        <v>0</v>
      </c>
      <c r="AE56" s="6">
        <v>0</v>
      </c>
      <c r="AF56" s="6">
        <v>0</v>
      </c>
      <c r="AG56" s="6">
        <v>0</v>
      </c>
      <c r="AH56" s="1">
        <v>425103</v>
      </c>
      <c r="AI56">
        <v>4</v>
      </c>
    </row>
    <row r="57" spans="1:35" x14ac:dyDescent="0.25">
      <c r="A57" t="s">
        <v>226</v>
      </c>
      <c r="B57" t="s">
        <v>146</v>
      </c>
      <c r="C57" t="s">
        <v>362</v>
      </c>
      <c r="D57" t="s">
        <v>270</v>
      </c>
      <c r="E57" s="6">
        <v>121.78260869565217</v>
      </c>
      <c r="F57" s="6">
        <v>5.6521739130434785</v>
      </c>
      <c r="G57" s="6">
        <v>0.32608695652173914</v>
      </c>
      <c r="H57" s="6">
        <v>0.68663043478260866</v>
      </c>
      <c r="I57" s="6">
        <v>0</v>
      </c>
      <c r="J57" s="6">
        <v>0</v>
      </c>
      <c r="K57" s="6">
        <v>0</v>
      </c>
      <c r="L57" s="6">
        <v>10.049565217391304</v>
      </c>
      <c r="M57" s="6">
        <v>0</v>
      </c>
      <c r="N57" s="6">
        <v>10.010108695652173</v>
      </c>
      <c r="O57" s="6">
        <f>SUM(NonNurse[[#This Row],[Qualified Social Work Staff Hours]],NonNurse[[#This Row],[Other Social Work Staff Hours]])/NonNurse[[#This Row],[MDS Census]]</f>
        <v>8.2196536951088889E-2</v>
      </c>
      <c r="P57" s="6">
        <v>0.38043478260869568</v>
      </c>
      <c r="Q57" s="6">
        <v>6.2647826086956524</v>
      </c>
      <c r="R57" s="6">
        <f>SUM(NonNurse[[#This Row],[Qualified Activities Professional Hours]],NonNurse[[#This Row],[Other Activities Professional Hours]])/NonNurse[[#This Row],[MDS Census]]</f>
        <v>5.4566226347732956E-2</v>
      </c>
      <c r="S57" s="6">
        <v>6.5250000000000004</v>
      </c>
      <c r="T57" s="6">
        <v>9.4326086956521795</v>
      </c>
      <c r="U57" s="6">
        <v>0</v>
      </c>
      <c r="V57" s="6">
        <f>SUM(NonNurse[[#This Row],[Occupational Therapist Hours]],NonNurse[[#This Row],[OT Assistant Hours]],NonNurse[[#This Row],[OT Aide Hours]])/NonNurse[[#This Row],[MDS Census]]</f>
        <v>0.13103355944305611</v>
      </c>
      <c r="W57" s="6">
        <v>14.027934782608691</v>
      </c>
      <c r="X57" s="6">
        <v>8.0034782608695654</v>
      </c>
      <c r="Y57" s="6">
        <v>0</v>
      </c>
      <c r="Z57" s="6">
        <f>SUM(NonNurse[[#This Row],[Physical Therapist (PT) Hours]],NonNurse[[#This Row],[PT Assistant Hours]],NonNurse[[#This Row],[PT Aide Hours]])/NonNurse[[#This Row],[MDS Census]]</f>
        <v>0.18090771153159582</v>
      </c>
      <c r="AA57" s="6">
        <v>0</v>
      </c>
      <c r="AB57" s="6">
        <v>0</v>
      </c>
      <c r="AC57" s="6">
        <v>0</v>
      </c>
      <c r="AD57" s="6">
        <v>0</v>
      </c>
      <c r="AE57" s="6">
        <v>0</v>
      </c>
      <c r="AF57" s="6">
        <v>0</v>
      </c>
      <c r="AG57" s="6">
        <v>0</v>
      </c>
      <c r="AH57" s="1">
        <v>425368</v>
      </c>
      <c r="AI57">
        <v>4</v>
      </c>
    </row>
    <row r="58" spans="1:35" x14ac:dyDescent="0.25">
      <c r="A58" t="s">
        <v>226</v>
      </c>
      <c r="B58" t="s">
        <v>21</v>
      </c>
      <c r="C58" t="s">
        <v>324</v>
      </c>
      <c r="D58" t="s">
        <v>264</v>
      </c>
      <c r="E58" s="6">
        <v>49.690140845070424</v>
      </c>
      <c r="F58" s="6">
        <v>5.408450704225352</v>
      </c>
      <c r="G58" s="6">
        <v>0.50704225352112675</v>
      </c>
      <c r="H58" s="6">
        <v>0</v>
      </c>
      <c r="I58" s="6">
        <v>1.2394366197183098</v>
      </c>
      <c r="J58" s="6">
        <v>0</v>
      </c>
      <c r="K58" s="6">
        <v>0</v>
      </c>
      <c r="L58" s="6">
        <v>1.8767605633802813</v>
      </c>
      <c r="M58" s="6">
        <v>4.592535211267605</v>
      </c>
      <c r="N58" s="6">
        <v>0</v>
      </c>
      <c r="O58" s="6">
        <f>SUM(NonNurse[[#This Row],[Qualified Social Work Staff Hours]],NonNurse[[#This Row],[Other Social Work Staff Hours]])/NonNurse[[#This Row],[MDS Census]]</f>
        <v>9.2423469387755086E-2</v>
      </c>
      <c r="P58" s="6">
        <v>4.6298591549295782</v>
      </c>
      <c r="Q58" s="6">
        <v>2.2312676056338026</v>
      </c>
      <c r="R58" s="6">
        <f>SUM(NonNurse[[#This Row],[Qualified Activities Professional Hours]],NonNurse[[#This Row],[Other Activities Professional Hours]])/NonNurse[[#This Row],[MDS Census]]</f>
        <v>0.13807823129251701</v>
      </c>
      <c r="S58" s="6">
        <v>0.50084507042253512</v>
      </c>
      <c r="T58" s="6">
        <v>5.3505633802816899</v>
      </c>
      <c r="U58" s="6">
        <v>0</v>
      </c>
      <c r="V58" s="6">
        <f>SUM(NonNurse[[#This Row],[Occupational Therapist Hours]],NonNurse[[#This Row],[OT Assistant Hours]],NonNurse[[#This Row],[OT Aide Hours]])/NonNurse[[#This Row],[MDS Census]]</f>
        <v>0.11775793650793651</v>
      </c>
      <c r="W58" s="6">
        <v>1.033943661971831</v>
      </c>
      <c r="X58" s="6">
        <v>3.875774647887325</v>
      </c>
      <c r="Y58" s="6">
        <v>0</v>
      </c>
      <c r="Z58" s="6">
        <f>SUM(NonNurse[[#This Row],[Physical Therapist (PT) Hours]],NonNurse[[#This Row],[PT Assistant Hours]],NonNurse[[#This Row],[PT Aide Hours]])/NonNurse[[#This Row],[MDS Census]]</f>
        <v>9.880668934240365E-2</v>
      </c>
      <c r="AA58" s="6">
        <v>0</v>
      </c>
      <c r="AB58" s="6">
        <v>0</v>
      </c>
      <c r="AC58" s="6">
        <v>0</v>
      </c>
      <c r="AD58" s="6">
        <v>0</v>
      </c>
      <c r="AE58" s="6">
        <v>0</v>
      </c>
      <c r="AF58" s="6">
        <v>0</v>
      </c>
      <c r="AG58" s="6">
        <v>0</v>
      </c>
      <c r="AH58" s="1">
        <v>425055</v>
      </c>
      <c r="AI58">
        <v>4</v>
      </c>
    </row>
    <row r="59" spans="1:35" x14ac:dyDescent="0.25">
      <c r="A59" t="s">
        <v>226</v>
      </c>
      <c r="B59" t="s">
        <v>35</v>
      </c>
      <c r="C59" t="s">
        <v>289</v>
      </c>
      <c r="D59" t="s">
        <v>268</v>
      </c>
      <c r="E59" s="6">
        <v>82.676056338028175</v>
      </c>
      <c r="F59" s="6">
        <v>5.408450704225352</v>
      </c>
      <c r="G59" s="6">
        <v>0.34859154929577463</v>
      </c>
      <c r="H59" s="6">
        <v>1.9612676056338028</v>
      </c>
      <c r="I59" s="6">
        <v>5.915492957746479</v>
      </c>
      <c r="J59" s="6">
        <v>0</v>
      </c>
      <c r="K59" s="6">
        <v>0</v>
      </c>
      <c r="L59" s="6">
        <v>1.4873239436619718</v>
      </c>
      <c r="M59" s="6">
        <v>4.169014084507042</v>
      </c>
      <c r="N59" s="6">
        <v>10.242957746478874</v>
      </c>
      <c r="O59" s="6">
        <f>SUM(NonNurse[[#This Row],[Qualified Social Work Staff Hours]],NonNurse[[#This Row],[Other Social Work Staff Hours]])/NonNurse[[#This Row],[MDS Census]]</f>
        <v>0.17431856899488926</v>
      </c>
      <c r="P59" s="6">
        <v>5.52112676056338</v>
      </c>
      <c r="Q59" s="6">
        <v>6.397887323943662</v>
      </c>
      <c r="R59" s="6">
        <f>SUM(NonNurse[[#This Row],[Qualified Activities Professional Hours]],NonNurse[[#This Row],[Other Activities Professional Hours]])/NonNurse[[#This Row],[MDS Census]]</f>
        <v>0.14416524701873934</v>
      </c>
      <c r="S59" s="6">
        <v>5.6902816901408446</v>
      </c>
      <c r="T59" s="6">
        <v>0</v>
      </c>
      <c r="U59" s="6">
        <v>0</v>
      </c>
      <c r="V59" s="6">
        <f>SUM(NonNurse[[#This Row],[Occupational Therapist Hours]],NonNurse[[#This Row],[OT Assistant Hours]],NonNurse[[#This Row],[OT Aide Hours]])/NonNurse[[#This Row],[MDS Census]]</f>
        <v>6.8826235093696758E-2</v>
      </c>
      <c r="W59" s="6">
        <v>5.464788732394366</v>
      </c>
      <c r="X59" s="6">
        <v>4.933098591549296</v>
      </c>
      <c r="Y59" s="6">
        <v>0</v>
      </c>
      <c r="Z59" s="6">
        <f>SUM(NonNurse[[#This Row],[Physical Therapist (PT) Hours]],NonNurse[[#This Row],[PT Assistant Hours]],NonNurse[[#This Row],[PT Aide Hours]])/NonNurse[[#This Row],[MDS Census]]</f>
        <v>0.12576660988074956</v>
      </c>
      <c r="AA59" s="6">
        <v>0</v>
      </c>
      <c r="AB59" s="6">
        <v>0</v>
      </c>
      <c r="AC59" s="6">
        <v>0</v>
      </c>
      <c r="AD59" s="6">
        <v>0</v>
      </c>
      <c r="AE59" s="6">
        <v>0</v>
      </c>
      <c r="AF59" s="6">
        <v>0</v>
      </c>
      <c r="AG59" s="6">
        <v>0</v>
      </c>
      <c r="AH59" s="1">
        <v>425080</v>
      </c>
      <c r="AI59">
        <v>4</v>
      </c>
    </row>
    <row r="60" spans="1:35" x14ac:dyDescent="0.25">
      <c r="A60" t="s">
        <v>226</v>
      </c>
      <c r="B60" t="s">
        <v>129</v>
      </c>
      <c r="C60" t="s">
        <v>309</v>
      </c>
      <c r="D60" t="s">
        <v>274</v>
      </c>
      <c r="E60" s="6">
        <v>271.44565217391306</v>
      </c>
      <c r="F60" s="6">
        <v>5.4782608695652177</v>
      </c>
      <c r="G60" s="6">
        <v>3.2608695652173912E-2</v>
      </c>
      <c r="H60" s="6">
        <v>2.785326086956522</v>
      </c>
      <c r="I60" s="6">
        <v>21.684782608695652</v>
      </c>
      <c r="J60" s="6">
        <v>0</v>
      </c>
      <c r="K60" s="6">
        <v>0</v>
      </c>
      <c r="L60" s="6">
        <v>17.898695652173913</v>
      </c>
      <c r="M60" s="6">
        <v>30.620326086956517</v>
      </c>
      <c r="N60" s="6">
        <v>0</v>
      </c>
      <c r="O60" s="6">
        <f>SUM(NonNurse[[#This Row],[Qualified Social Work Staff Hours]],NonNurse[[#This Row],[Other Social Work Staff Hours]])/NonNurse[[#This Row],[MDS Census]]</f>
        <v>0.11280462899931924</v>
      </c>
      <c r="P60" s="6">
        <v>56.480760869565223</v>
      </c>
      <c r="Q60" s="6">
        <v>2.9434782608695653</v>
      </c>
      <c r="R60" s="6">
        <f>SUM(NonNurse[[#This Row],[Qualified Activities Professional Hours]],NonNurse[[#This Row],[Other Activities Professional Hours]])/NonNurse[[#This Row],[MDS Census]]</f>
        <v>0.21891763104152487</v>
      </c>
      <c r="S60" s="6">
        <v>11.682608695652178</v>
      </c>
      <c r="T60" s="6">
        <v>21.396630434782612</v>
      </c>
      <c r="U60" s="6">
        <v>0</v>
      </c>
      <c r="V60" s="6">
        <f>SUM(NonNurse[[#This Row],[Occupational Therapist Hours]],NonNurse[[#This Row],[OT Assistant Hours]],NonNurse[[#This Row],[OT Aide Hours]])/NonNurse[[#This Row],[MDS Census]]</f>
        <v>0.1218632122692508</v>
      </c>
      <c r="W60" s="6">
        <v>17.599782608695651</v>
      </c>
      <c r="X60" s="6">
        <v>33.132717391304347</v>
      </c>
      <c r="Y60" s="6">
        <v>0</v>
      </c>
      <c r="Z60" s="6">
        <f>SUM(NonNurse[[#This Row],[Physical Therapist (PT) Hours]],NonNurse[[#This Row],[PT Assistant Hours]],NonNurse[[#This Row],[PT Aide Hours]])/NonNurse[[#This Row],[MDS Census]]</f>
        <v>0.18689744924518478</v>
      </c>
      <c r="AA60" s="6">
        <v>0</v>
      </c>
      <c r="AB60" s="6">
        <v>0</v>
      </c>
      <c r="AC60" s="6">
        <v>0</v>
      </c>
      <c r="AD60" s="6">
        <v>0</v>
      </c>
      <c r="AE60" s="6">
        <v>12.141304347826088</v>
      </c>
      <c r="AF60" s="6">
        <v>0</v>
      </c>
      <c r="AG60" s="6">
        <v>0</v>
      </c>
      <c r="AH60" s="1">
        <v>425321</v>
      </c>
      <c r="AI60">
        <v>4</v>
      </c>
    </row>
    <row r="61" spans="1:35" x14ac:dyDescent="0.25">
      <c r="A61" t="s">
        <v>226</v>
      </c>
      <c r="B61" t="s">
        <v>80</v>
      </c>
      <c r="C61" t="s">
        <v>317</v>
      </c>
      <c r="D61" t="s">
        <v>258</v>
      </c>
      <c r="E61" s="6">
        <v>78.91549295774648</v>
      </c>
      <c r="F61" s="6">
        <v>8</v>
      </c>
      <c r="G61" s="6">
        <v>0</v>
      </c>
      <c r="H61" s="6">
        <v>0</v>
      </c>
      <c r="I61" s="6">
        <v>0</v>
      </c>
      <c r="J61" s="6">
        <v>0</v>
      </c>
      <c r="K61" s="6">
        <v>0</v>
      </c>
      <c r="L61" s="6">
        <v>5.1861971830985931</v>
      </c>
      <c r="M61" s="6">
        <v>0</v>
      </c>
      <c r="N61" s="6">
        <v>5.295774647887324</v>
      </c>
      <c r="O61" s="6">
        <f>SUM(NonNurse[[#This Row],[Qualified Social Work Staff Hours]],NonNurse[[#This Row],[Other Social Work Staff Hours]])/NonNurse[[#This Row],[MDS Census]]</f>
        <v>6.710690701409959E-2</v>
      </c>
      <c r="P61" s="6">
        <v>5.6215492957746482</v>
      </c>
      <c r="Q61" s="6">
        <v>6.947464788732395</v>
      </c>
      <c r="R61" s="6">
        <f>SUM(NonNurse[[#This Row],[Qualified Activities Professional Hours]],NonNurse[[#This Row],[Other Activities Professional Hours]])/NonNurse[[#This Row],[MDS Census]]</f>
        <v>0.1592718186685704</v>
      </c>
      <c r="S61" s="6">
        <v>1.9208450704225355</v>
      </c>
      <c r="T61" s="6">
        <v>10.434647887323944</v>
      </c>
      <c r="U61" s="6">
        <v>0</v>
      </c>
      <c r="V61" s="6">
        <f>SUM(NonNurse[[#This Row],[Occupational Therapist Hours]],NonNurse[[#This Row],[OT Assistant Hours]],NonNurse[[#This Row],[OT Aide Hours]])/NonNurse[[#This Row],[MDS Census]]</f>
        <v>0.1565661252900232</v>
      </c>
      <c r="W61" s="6">
        <v>2.2956338028169014</v>
      </c>
      <c r="X61" s="6">
        <v>11.543098591549299</v>
      </c>
      <c r="Y61" s="6">
        <v>0</v>
      </c>
      <c r="Z61" s="6">
        <f>SUM(NonNurse[[#This Row],[Physical Therapist (PT) Hours]],NonNurse[[#This Row],[PT Assistant Hours]],NonNurse[[#This Row],[PT Aide Hours]])/NonNurse[[#This Row],[MDS Census]]</f>
        <v>0.17536141352846693</v>
      </c>
      <c r="AA61" s="6">
        <v>0</v>
      </c>
      <c r="AB61" s="6">
        <v>0</v>
      </c>
      <c r="AC61" s="6">
        <v>0</v>
      </c>
      <c r="AD61" s="6">
        <v>0</v>
      </c>
      <c r="AE61" s="6">
        <v>0</v>
      </c>
      <c r="AF61" s="6">
        <v>0</v>
      </c>
      <c r="AG61" s="6">
        <v>0</v>
      </c>
      <c r="AH61" s="1">
        <v>425149</v>
      </c>
      <c r="AI61">
        <v>4</v>
      </c>
    </row>
    <row r="62" spans="1:35" x14ac:dyDescent="0.25">
      <c r="A62" t="s">
        <v>226</v>
      </c>
      <c r="B62" t="s">
        <v>115</v>
      </c>
      <c r="C62" t="s">
        <v>307</v>
      </c>
      <c r="D62" t="s">
        <v>260</v>
      </c>
      <c r="E62" s="6">
        <v>74.352112676056336</v>
      </c>
      <c r="F62" s="6">
        <v>5.070422535211268</v>
      </c>
      <c r="G62" s="6">
        <v>0.28169014084507044</v>
      </c>
      <c r="H62" s="6">
        <v>0</v>
      </c>
      <c r="I62" s="6">
        <v>2.140845070422535</v>
      </c>
      <c r="J62" s="6">
        <v>0</v>
      </c>
      <c r="K62" s="6">
        <v>0</v>
      </c>
      <c r="L62" s="6">
        <v>3.4557746478873241</v>
      </c>
      <c r="M62" s="6">
        <v>3.4181690140845076</v>
      </c>
      <c r="N62" s="6">
        <v>0.86971830985915488</v>
      </c>
      <c r="O62" s="6">
        <f>SUM(NonNurse[[#This Row],[Qualified Social Work Staff Hours]],NonNurse[[#This Row],[Other Social Work Staff Hours]])/NonNurse[[#This Row],[MDS Census]]</f>
        <v>5.7670013260087145E-2</v>
      </c>
      <c r="P62" s="6">
        <v>0</v>
      </c>
      <c r="Q62" s="6">
        <v>5.7081690140845067</v>
      </c>
      <c r="R62" s="6">
        <f>SUM(NonNurse[[#This Row],[Qualified Activities Professional Hours]],NonNurse[[#This Row],[Other Activities Professional Hours]])/NonNurse[[#This Row],[MDS Census]]</f>
        <v>7.6772115931047546E-2</v>
      </c>
      <c r="S62" s="6">
        <v>2.3385915492957747</v>
      </c>
      <c r="T62" s="6">
        <v>5.5807042253521137</v>
      </c>
      <c r="U62" s="6">
        <v>0</v>
      </c>
      <c r="V62" s="6">
        <f>SUM(NonNurse[[#This Row],[Occupational Therapist Hours]],NonNurse[[#This Row],[OT Assistant Hours]],NonNurse[[#This Row],[OT Aide Hours]])/NonNurse[[#This Row],[MDS Census]]</f>
        <v>0.10651070278461833</v>
      </c>
      <c r="W62" s="6">
        <v>3.8409859154929569</v>
      </c>
      <c r="X62" s="6">
        <v>2.5884507042253517</v>
      </c>
      <c r="Y62" s="6">
        <v>0</v>
      </c>
      <c r="Z62" s="6">
        <f>SUM(NonNurse[[#This Row],[Physical Therapist (PT) Hours]],NonNurse[[#This Row],[PT Assistant Hours]],NonNurse[[#This Row],[PT Aide Hours]])/NonNurse[[#This Row],[MDS Census]]</f>
        <v>8.6472816821367662E-2</v>
      </c>
      <c r="AA62" s="6">
        <v>0</v>
      </c>
      <c r="AB62" s="6">
        <v>0</v>
      </c>
      <c r="AC62" s="6">
        <v>0</v>
      </c>
      <c r="AD62" s="6">
        <v>0</v>
      </c>
      <c r="AE62" s="6">
        <v>0</v>
      </c>
      <c r="AF62" s="6">
        <v>0</v>
      </c>
      <c r="AG62" s="6">
        <v>0</v>
      </c>
      <c r="AH62" s="1">
        <v>425303</v>
      </c>
      <c r="AI62">
        <v>4</v>
      </c>
    </row>
    <row r="63" spans="1:35" x14ac:dyDescent="0.25">
      <c r="A63" t="s">
        <v>226</v>
      </c>
      <c r="B63" t="s">
        <v>112</v>
      </c>
      <c r="C63" t="s">
        <v>355</v>
      </c>
      <c r="D63" t="s">
        <v>275</v>
      </c>
      <c r="E63" s="6">
        <v>76.010869565217391</v>
      </c>
      <c r="F63" s="6">
        <v>5.7391304347826084</v>
      </c>
      <c r="G63" s="6">
        <v>0</v>
      </c>
      <c r="H63" s="6">
        <v>0</v>
      </c>
      <c r="I63" s="6">
        <v>65.858695652173907</v>
      </c>
      <c r="J63" s="6">
        <v>0</v>
      </c>
      <c r="K63" s="6">
        <v>0</v>
      </c>
      <c r="L63" s="6">
        <v>2.1295652173913049</v>
      </c>
      <c r="M63" s="6">
        <v>5.3994565217391308</v>
      </c>
      <c r="N63" s="6">
        <v>0</v>
      </c>
      <c r="O63" s="6">
        <f>SUM(NonNurse[[#This Row],[Qualified Social Work Staff Hours]],NonNurse[[#This Row],[Other Social Work Staff Hours]])/NonNurse[[#This Row],[MDS Census]]</f>
        <v>7.1035321035321036E-2</v>
      </c>
      <c r="P63" s="6">
        <v>8.3233695652173907</v>
      </c>
      <c r="Q63" s="6">
        <v>0</v>
      </c>
      <c r="R63" s="6">
        <f>SUM(NonNurse[[#This Row],[Qualified Activities Professional Hours]],NonNurse[[#This Row],[Other Activities Professional Hours]])/NonNurse[[#This Row],[MDS Census]]</f>
        <v>0.10950235950235949</v>
      </c>
      <c r="S63" s="6">
        <v>3.3189130434782608</v>
      </c>
      <c r="T63" s="6">
        <v>4.4350000000000014</v>
      </c>
      <c r="U63" s="6">
        <v>0</v>
      </c>
      <c r="V63" s="6">
        <f>SUM(NonNurse[[#This Row],[Occupational Therapist Hours]],NonNurse[[#This Row],[OT Assistant Hours]],NonNurse[[#This Row],[OT Aide Hours]])/NonNurse[[#This Row],[MDS Census]]</f>
        <v>0.10201058201058202</v>
      </c>
      <c r="W63" s="6">
        <v>3.3919565217391305</v>
      </c>
      <c r="X63" s="6">
        <v>8.4389130434782622</v>
      </c>
      <c r="Y63" s="6">
        <v>0</v>
      </c>
      <c r="Z63" s="6">
        <f>SUM(NonNurse[[#This Row],[Physical Therapist (PT) Hours]],NonNurse[[#This Row],[PT Assistant Hours]],NonNurse[[#This Row],[PT Aide Hours]])/NonNurse[[#This Row],[MDS Census]]</f>
        <v>0.15564707564707567</v>
      </c>
      <c r="AA63" s="6">
        <v>0</v>
      </c>
      <c r="AB63" s="6">
        <v>0</v>
      </c>
      <c r="AC63" s="6">
        <v>0</v>
      </c>
      <c r="AD63" s="6">
        <v>0</v>
      </c>
      <c r="AE63" s="6">
        <v>0</v>
      </c>
      <c r="AF63" s="6">
        <v>0</v>
      </c>
      <c r="AG63" s="6">
        <v>0</v>
      </c>
      <c r="AH63" s="1">
        <v>425300</v>
      </c>
      <c r="AI63">
        <v>4</v>
      </c>
    </row>
    <row r="64" spans="1:35" x14ac:dyDescent="0.25">
      <c r="A64" t="s">
        <v>226</v>
      </c>
      <c r="B64" t="s">
        <v>139</v>
      </c>
      <c r="C64" t="s">
        <v>361</v>
      </c>
      <c r="D64" t="s">
        <v>278</v>
      </c>
      <c r="E64" s="6">
        <v>70.130434782608702</v>
      </c>
      <c r="F64" s="6">
        <v>5.6521739130434785</v>
      </c>
      <c r="G64" s="6">
        <v>0</v>
      </c>
      <c r="H64" s="6">
        <v>0</v>
      </c>
      <c r="I64" s="6">
        <v>68.195652173913047</v>
      </c>
      <c r="J64" s="6">
        <v>0</v>
      </c>
      <c r="K64" s="6">
        <v>0</v>
      </c>
      <c r="L64" s="6">
        <v>0.2097826086956521</v>
      </c>
      <c r="M64" s="6">
        <v>4.9538043478260869</v>
      </c>
      <c r="N64" s="6">
        <v>0</v>
      </c>
      <c r="O64" s="6">
        <f>SUM(NonNurse[[#This Row],[Qualified Social Work Staff Hours]],NonNurse[[#This Row],[Other Social Work Staff Hours]])/NonNurse[[#This Row],[MDS Census]]</f>
        <v>7.0637011779293241E-2</v>
      </c>
      <c r="P64" s="6">
        <v>11.850543478260869</v>
      </c>
      <c r="Q64" s="6">
        <v>0</v>
      </c>
      <c r="R64" s="6">
        <f>SUM(NonNurse[[#This Row],[Qualified Activities Professional Hours]],NonNurse[[#This Row],[Other Activities Professional Hours]])/NonNurse[[#This Row],[MDS Census]]</f>
        <v>0.16897861128332298</v>
      </c>
      <c r="S64" s="6">
        <v>0.85913043478260864</v>
      </c>
      <c r="T64" s="6">
        <v>1.1835869565217394</v>
      </c>
      <c r="U64" s="6">
        <v>0</v>
      </c>
      <c r="V64" s="6">
        <f>SUM(NonNurse[[#This Row],[Occupational Therapist Hours]],NonNurse[[#This Row],[OT Assistant Hours]],NonNurse[[#This Row],[OT Aide Hours]])/NonNurse[[#This Row],[MDS Census]]</f>
        <v>2.9127402355858652E-2</v>
      </c>
      <c r="W64" s="6">
        <v>3.527717391304348</v>
      </c>
      <c r="X64" s="6">
        <v>8.0869565217391304E-2</v>
      </c>
      <c r="Y64" s="6">
        <v>0</v>
      </c>
      <c r="Z64" s="6">
        <f>SUM(NonNurse[[#This Row],[Physical Therapist (PT) Hours]],NonNurse[[#This Row],[PT Assistant Hours]],NonNurse[[#This Row],[PT Aide Hours]])/NonNurse[[#This Row],[MDS Census]]</f>
        <v>5.1455362678239303E-2</v>
      </c>
      <c r="AA64" s="6">
        <v>0</v>
      </c>
      <c r="AB64" s="6">
        <v>0</v>
      </c>
      <c r="AC64" s="6">
        <v>0</v>
      </c>
      <c r="AD64" s="6">
        <v>0</v>
      </c>
      <c r="AE64" s="6">
        <v>0</v>
      </c>
      <c r="AF64" s="6">
        <v>0</v>
      </c>
      <c r="AG64" s="6">
        <v>0</v>
      </c>
      <c r="AH64" s="1">
        <v>425341</v>
      </c>
      <c r="AI64">
        <v>4</v>
      </c>
    </row>
    <row r="65" spans="1:35" x14ac:dyDescent="0.25">
      <c r="A65" t="s">
        <v>226</v>
      </c>
      <c r="B65" t="s">
        <v>154</v>
      </c>
      <c r="C65" t="s">
        <v>363</v>
      </c>
      <c r="D65" t="s">
        <v>262</v>
      </c>
      <c r="E65" s="6">
        <v>11.565217391304348</v>
      </c>
      <c r="F65" s="6">
        <v>6.1739130434782608</v>
      </c>
      <c r="G65" s="6">
        <v>0.56521739130434778</v>
      </c>
      <c r="H65" s="6">
        <v>0.21739130434782608</v>
      </c>
      <c r="I65" s="6">
        <v>0</v>
      </c>
      <c r="J65" s="6">
        <v>0</v>
      </c>
      <c r="K65" s="6">
        <v>1.6956521739130435</v>
      </c>
      <c r="L65" s="6">
        <v>2.5936956521739134</v>
      </c>
      <c r="M65" s="6">
        <v>5.7391304347826084</v>
      </c>
      <c r="N65" s="6">
        <v>0</v>
      </c>
      <c r="O65" s="6">
        <f>SUM(NonNurse[[#This Row],[Qualified Social Work Staff Hours]],NonNurse[[#This Row],[Other Social Work Staff Hours]])/NonNurse[[#This Row],[MDS Census]]</f>
        <v>0.49624060150375937</v>
      </c>
      <c r="P65" s="6">
        <v>5.6494565217391308</v>
      </c>
      <c r="Q65" s="6">
        <v>9.866847826086957</v>
      </c>
      <c r="R65" s="6">
        <f>SUM(NonNurse[[#This Row],[Qualified Activities Professional Hours]],NonNurse[[#This Row],[Other Activities Professional Hours]])/NonNurse[[#This Row],[MDS Census]]</f>
        <v>1.3416353383458648</v>
      </c>
      <c r="S65" s="6">
        <v>3.0221739130434777</v>
      </c>
      <c r="T65" s="6">
        <v>4.1990217391304343</v>
      </c>
      <c r="U65" s="6">
        <v>0</v>
      </c>
      <c r="V65" s="6">
        <f>SUM(NonNurse[[#This Row],[Occupational Therapist Hours]],NonNurse[[#This Row],[OT Assistant Hours]],NonNurse[[#This Row],[OT Aide Hours]])/NonNurse[[#This Row],[MDS Census]]</f>
        <v>0.6243890977443608</v>
      </c>
      <c r="W65" s="6">
        <v>2.9600000000000013</v>
      </c>
      <c r="X65" s="6">
        <v>6.512391304347827</v>
      </c>
      <c r="Y65" s="6">
        <v>0</v>
      </c>
      <c r="Z65" s="6">
        <f>SUM(NonNurse[[#This Row],[Physical Therapist (PT) Hours]],NonNurse[[#This Row],[PT Assistant Hours]],NonNurse[[#This Row],[PT Aide Hours]])/NonNurse[[#This Row],[MDS Census]]</f>
        <v>0.81904135338345885</v>
      </c>
      <c r="AA65" s="6">
        <v>0</v>
      </c>
      <c r="AB65" s="6">
        <v>0</v>
      </c>
      <c r="AC65" s="6">
        <v>0</v>
      </c>
      <c r="AD65" s="6">
        <v>0</v>
      </c>
      <c r="AE65" s="6">
        <v>0</v>
      </c>
      <c r="AF65" s="6">
        <v>0</v>
      </c>
      <c r="AG65" s="6">
        <v>0.21739130434782608</v>
      </c>
      <c r="AH65" s="1">
        <v>425380</v>
      </c>
      <c r="AI65">
        <v>4</v>
      </c>
    </row>
    <row r="66" spans="1:35" x14ac:dyDescent="0.25">
      <c r="A66" t="s">
        <v>226</v>
      </c>
      <c r="B66" t="s">
        <v>83</v>
      </c>
      <c r="C66" t="s">
        <v>295</v>
      </c>
      <c r="D66" t="s">
        <v>253</v>
      </c>
      <c r="E66" s="6">
        <v>130.63380281690141</v>
      </c>
      <c r="F66" s="6">
        <v>4.732394366197183</v>
      </c>
      <c r="G66" s="6">
        <v>0.70422535211267601</v>
      </c>
      <c r="H66" s="6">
        <v>0.65492957746478875</v>
      </c>
      <c r="I66" s="6">
        <v>2.816901408450704</v>
      </c>
      <c r="J66" s="6">
        <v>0</v>
      </c>
      <c r="K66" s="6">
        <v>3.1267605633802815</v>
      </c>
      <c r="L66" s="6">
        <v>5.0463380281690142</v>
      </c>
      <c r="M66" s="6">
        <v>0</v>
      </c>
      <c r="N66" s="6">
        <v>10.359436619718309</v>
      </c>
      <c r="O66" s="6">
        <f>SUM(NonNurse[[#This Row],[Qualified Social Work Staff Hours]],NonNurse[[#This Row],[Other Social Work Staff Hours]])/NonNurse[[#This Row],[MDS Census]]</f>
        <v>7.9301347708894868E-2</v>
      </c>
      <c r="P66" s="6">
        <v>5.1585915492957763</v>
      </c>
      <c r="Q66" s="6">
        <v>7.6718309859154949</v>
      </c>
      <c r="R66" s="6">
        <f>SUM(NonNurse[[#This Row],[Qualified Activities Professional Hours]],NonNurse[[#This Row],[Other Activities Professional Hours]])/NonNurse[[#This Row],[MDS Census]]</f>
        <v>9.8216711590296518E-2</v>
      </c>
      <c r="S66" s="6">
        <v>7.5081690140845074</v>
      </c>
      <c r="T66" s="6">
        <v>5.2269014084507051</v>
      </c>
      <c r="U66" s="6">
        <v>0</v>
      </c>
      <c r="V66" s="6">
        <f>SUM(NonNurse[[#This Row],[Occupational Therapist Hours]],NonNurse[[#This Row],[OT Assistant Hours]],NonNurse[[#This Row],[OT Aide Hours]])/NonNurse[[#This Row],[MDS Census]]</f>
        <v>9.7486792452830193E-2</v>
      </c>
      <c r="W66" s="6">
        <v>5.0164788732394365</v>
      </c>
      <c r="X66" s="6">
        <v>11.976338028169014</v>
      </c>
      <c r="Y66" s="6">
        <v>0</v>
      </c>
      <c r="Z66" s="6">
        <f>SUM(NonNurse[[#This Row],[Physical Therapist (PT) Hours]],NonNurse[[#This Row],[PT Assistant Hours]],NonNurse[[#This Row],[PT Aide Hours]])/NonNurse[[#This Row],[MDS Census]]</f>
        <v>0.1300797843665768</v>
      </c>
      <c r="AA66" s="6">
        <v>0</v>
      </c>
      <c r="AB66" s="6">
        <v>0</v>
      </c>
      <c r="AC66" s="6">
        <v>0</v>
      </c>
      <c r="AD66" s="6">
        <v>0</v>
      </c>
      <c r="AE66" s="6">
        <v>0</v>
      </c>
      <c r="AF66" s="6">
        <v>0</v>
      </c>
      <c r="AG66" s="6">
        <v>0</v>
      </c>
      <c r="AH66" s="1">
        <v>425155</v>
      </c>
      <c r="AI66">
        <v>4</v>
      </c>
    </row>
    <row r="67" spans="1:35" x14ac:dyDescent="0.25">
      <c r="A67" t="s">
        <v>226</v>
      </c>
      <c r="B67" t="s">
        <v>127</v>
      </c>
      <c r="C67" t="s">
        <v>359</v>
      </c>
      <c r="D67" t="s">
        <v>281</v>
      </c>
      <c r="E67" s="6">
        <v>58.163043478260867</v>
      </c>
      <c r="F67" s="6">
        <v>5.7391304347826084</v>
      </c>
      <c r="G67" s="6">
        <v>1.4565217391304348</v>
      </c>
      <c r="H67" s="6">
        <v>0</v>
      </c>
      <c r="I67" s="6">
        <v>0.56521739130434778</v>
      </c>
      <c r="J67" s="6">
        <v>0</v>
      </c>
      <c r="K67" s="6">
        <v>0.84782608695652173</v>
      </c>
      <c r="L67" s="6">
        <v>0</v>
      </c>
      <c r="M67" s="6">
        <v>0</v>
      </c>
      <c r="N67" s="6">
        <v>5.7391304347826084</v>
      </c>
      <c r="O67" s="6">
        <f>SUM(NonNurse[[#This Row],[Qualified Social Work Staff Hours]],NonNurse[[#This Row],[Other Social Work Staff Hours]])/NonNurse[[#This Row],[MDS Census]]</f>
        <v>9.8673145206503457E-2</v>
      </c>
      <c r="P67" s="6">
        <v>0</v>
      </c>
      <c r="Q67" s="6">
        <v>8.6032608695652169</v>
      </c>
      <c r="R67" s="6">
        <f>SUM(NonNurse[[#This Row],[Qualified Activities Professional Hours]],NonNurse[[#This Row],[Other Activities Professional Hours]])/NonNurse[[#This Row],[MDS Census]]</f>
        <v>0.14791627733133994</v>
      </c>
      <c r="S67" s="6">
        <v>0.64217391304347826</v>
      </c>
      <c r="T67" s="6">
        <v>0.87826086956521732</v>
      </c>
      <c r="U67" s="6">
        <v>0</v>
      </c>
      <c r="V67" s="6">
        <f>SUM(NonNurse[[#This Row],[Occupational Therapist Hours]],NonNurse[[#This Row],[OT Assistant Hours]],NonNurse[[#This Row],[OT Aide Hours]])/NonNurse[[#This Row],[MDS Census]]</f>
        <v>2.6140908241450194E-2</v>
      </c>
      <c r="W67" s="6">
        <v>0.47239130434782611</v>
      </c>
      <c r="X67" s="6">
        <v>1.8144565217391304</v>
      </c>
      <c r="Y67" s="6">
        <v>0</v>
      </c>
      <c r="Z67" s="6">
        <f>SUM(NonNurse[[#This Row],[Physical Therapist (PT) Hours]],NonNurse[[#This Row],[PT Assistant Hours]],NonNurse[[#This Row],[PT Aide Hours]])/NonNurse[[#This Row],[MDS Census]]</f>
        <v>3.9317884507568679E-2</v>
      </c>
      <c r="AA67" s="6">
        <v>0</v>
      </c>
      <c r="AB67" s="6">
        <v>0</v>
      </c>
      <c r="AC67" s="6">
        <v>0</v>
      </c>
      <c r="AD67" s="6">
        <v>0</v>
      </c>
      <c r="AE67" s="6">
        <v>0</v>
      </c>
      <c r="AF67" s="6">
        <v>0</v>
      </c>
      <c r="AG67" s="6">
        <v>0</v>
      </c>
      <c r="AH67" s="1">
        <v>425319</v>
      </c>
      <c r="AI67">
        <v>4</v>
      </c>
    </row>
    <row r="68" spans="1:35" x14ac:dyDescent="0.25">
      <c r="A68" t="s">
        <v>226</v>
      </c>
      <c r="B68" t="s">
        <v>135</v>
      </c>
      <c r="C68" t="s">
        <v>360</v>
      </c>
      <c r="D68" t="s">
        <v>270</v>
      </c>
      <c r="E68" s="6">
        <v>111</v>
      </c>
      <c r="F68" s="6">
        <v>47.128695652173924</v>
      </c>
      <c r="G68" s="6">
        <v>0.61956521739130432</v>
      </c>
      <c r="H68" s="6">
        <v>0.53282608695652167</v>
      </c>
      <c r="I68" s="6">
        <v>10.054347826086957</v>
      </c>
      <c r="J68" s="6">
        <v>0</v>
      </c>
      <c r="K68" s="6">
        <v>0</v>
      </c>
      <c r="L68" s="6">
        <v>8.654565217391303</v>
      </c>
      <c r="M68" s="6">
        <v>5.8705434782608679</v>
      </c>
      <c r="N68" s="6">
        <v>5.5179347826086964</v>
      </c>
      <c r="O68" s="6">
        <f>SUM(NonNurse[[#This Row],[Qualified Social Work Staff Hours]],NonNurse[[#This Row],[Other Social Work Staff Hours]])/NonNurse[[#This Row],[MDS Census]]</f>
        <v>0.10259890325107716</v>
      </c>
      <c r="P68" s="6">
        <v>5.1986956521739138</v>
      </c>
      <c r="Q68" s="6">
        <v>7.3592391304347817</v>
      </c>
      <c r="R68" s="6">
        <f>SUM(NonNurse[[#This Row],[Qualified Activities Professional Hours]],NonNurse[[#This Row],[Other Activities Professional Hours]])/NonNurse[[#This Row],[MDS Census]]</f>
        <v>0.11313454759106933</v>
      </c>
      <c r="S68" s="6">
        <v>20.119347826086955</v>
      </c>
      <c r="T68" s="6">
        <v>10.746630434782606</v>
      </c>
      <c r="U68" s="6">
        <v>0</v>
      </c>
      <c r="V68" s="6">
        <f>SUM(NonNurse[[#This Row],[Occupational Therapist Hours]],NonNurse[[#This Row],[OT Assistant Hours]],NonNurse[[#This Row],[OT Aide Hours]])/NonNurse[[#This Row],[MDS Census]]</f>
        <v>0.27807187622405011</v>
      </c>
      <c r="W68" s="6">
        <v>20.556086956521739</v>
      </c>
      <c r="X68" s="6">
        <v>15.026413043478266</v>
      </c>
      <c r="Y68" s="6">
        <v>3.2282608695652173</v>
      </c>
      <c r="Z68" s="6">
        <f>SUM(NonNurse[[#This Row],[Physical Therapist (PT) Hours]],NonNurse[[#This Row],[PT Assistant Hours]],NonNurse[[#This Row],[PT Aide Hours]])/NonNurse[[#This Row],[MDS Census]]</f>
        <v>0.3496464943204074</v>
      </c>
      <c r="AA68" s="6">
        <v>0</v>
      </c>
      <c r="AB68" s="6">
        <v>0</v>
      </c>
      <c r="AC68" s="6">
        <v>0</v>
      </c>
      <c r="AD68" s="6">
        <v>0</v>
      </c>
      <c r="AE68" s="6">
        <v>0</v>
      </c>
      <c r="AF68" s="6">
        <v>0</v>
      </c>
      <c r="AG68" s="6">
        <v>0</v>
      </c>
      <c r="AH68" s="1">
        <v>425332</v>
      </c>
      <c r="AI68">
        <v>4</v>
      </c>
    </row>
    <row r="69" spans="1:35" x14ac:dyDescent="0.25">
      <c r="A69" t="s">
        <v>226</v>
      </c>
      <c r="B69" t="s">
        <v>138</v>
      </c>
      <c r="C69" t="s">
        <v>304</v>
      </c>
      <c r="D69" t="s">
        <v>248</v>
      </c>
      <c r="E69" s="6">
        <v>77.271739130434781</v>
      </c>
      <c r="F69" s="6">
        <v>56.618152173913053</v>
      </c>
      <c r="G69" s="6">
        <v>0.30978260869565216</v>
      </c>
      <c r="H69" s="6">
        <v>0.40760869565217389</v>
      </c>
      <c r="I69" s="6">
        <v>0.2608695652173913</v>
      </c>
      <c r="J69" s="6">
        <v>0</v>
      </c>
      <c r="K69" s="6">
        <v>0</v>
      </c>
      <c r="L69" s="6">
        <v>9.4143478260869582</v>
      </c>
      <c r="M69" s="6">
        <v>4.450652173913042</v>
      </c>
      <c r="N69" s="6">
        <v>5.553478260869567</v>
      </c>
      <c r="O69" s="6">
        <f>SUM(NonNurse[[#This Row],[Qualified Social Work Staff Hours]],NonNurse[[#This Row],[Other Social Work Staff Hours]])/NonNurse[[#This Row],[MDS Census]]</f>
        <v>0.12946687297791534</v>
      </c>
      <c r="P69" s="6">
        <v>4.3393478260869571</v>
      </c>
      <c r="Q69" s="6">
        <v>5.8636956521739139</v>
      </c>
      <c r="R69" s="6">
        <f>SUM(NonNurse[[#This Row],[Qualified Activities Professional Hours]],NonNurse[[#This Row],[Other Activities Professional Hours]])/NonNurse[[#This Row],[MDS Census]]</f>
        <v>0.1320410746940498</v>
      </c>
      <c r="S69" s="6">
        <v>3.8311956521739132</v>
      </c>
      <c r="T69" s="6">
        <v>4.9979347826086968</v>
      </c>
      <c r="U69" s="6">
        <v>0</v>
      </c>
      <c r="V69" s="6">
        <f>SUM(NonNurse[[#This Row],[Occupational Therapist Hours]],NonNurse[[#This Row],[OT Assistant Hours]],NonNurse[[#This Row],[OT Aide Hours]])/NonNurse[[#This Row],[MDS Census]]</f>
        <v>0.11426079617386413</v>
      </c>
      <c r="W69" s="6">
        <v>3.8415217391304348</v>
      </c>
      <c r="X69" s="6">
        <v>5.392391304347826</v>
      </c>
      <c r="Y69" s="6">
        <v>2.5217391304347827</v>
      </c>
      <c r="Z69" s="6">
        <f>SUM(NonNurse[[#This Row],[Physical Therapist (PT) Hours]],NonNurse[[#This Row],[PT Assistant Hours]],NonNurse[[#This Row],[PT Aide Hours]])/NonNurse[[#This Row],[MDS Census]]</f>
        <v>0.15213391475594318</v>
      </c>
      <c r="AA69" s="6">
        <v>0</v>
      </c>
      <c r="AB69" s="6">
        <v>0</v>
      </c>
      <c r="AC69" s="6">
        <v>0</v>
      </c>
      <c r="AD69" s="6">
        <v>0</v>
      </c>
      <c r="AE69" s="6">
        <v>0</v>
      </c>
      <c r="AF69" s="6">
        <v>0</v>
      </c>
      <c r="AG69" s="6">
        <v>0</v>
      </c>
      <c r="AH69" s="1">
        <v>425337</v>
      </c>
      <c r="AI69">
        <v>4</v>
      </c>
    </row>
    <row r="70" spans="1:35" x14ac:dyDescent="0.25">
      <c r="A70" t="s">
        <v>226</v>
      </c>
      <c r="B70" t="s">
        <v>79</v>
      </c>
      <c r="C70" t="s">
        <v>345</v>
      </c>
      <c r="D70" t="s">
        <v>254</v>
      </c>
      <c r="E70" s="6">
        <v>45.586956521739133</v>
      </c>
      <c r="F70" s="6">
        <v>27.965000000000003</v>
      </c>
      <c r="G70" s="6">
        <v>0.4891304347826087</v>
      </c>
      <c r="H70" s="6">
        <v>0.20782608695652174</v>
      </c>
      <c r="I70" s="6">
        <v>8.6956521739130432E-2</v>
      </c>
      <c r="J70" s="6">
        <v>0</v>
      </c>
      <c r="K70" s="6">
        <v>0</v>
      </c>
      <c r="L70" s="6">
        <v>6.3931521739130428</v>
      </c>
      <c r="M70" s="6">
        <v>5.7494565217391314</v>
      </c>
      <c r="N70" s="6">
        <v>5.0895652173913017</v>
      </c>
      <c r="O70" s="6">
        <f>SUM(NonNurse[[#This Row],[Qualified Social Work Staff Hours]],NonNurse[[#This Row],[Other Social Work Staff Hours]])/NonNurse[[#This Row],[MDS Census]]</f>
        <v>0.23776585598474007</v>
      </c>
      <c r="P70" s="6">
        <v>5.0239130434782622</v>
      </c>
      <c r="Q70" s="6">
        <v>4.4018478260869571</v>
      </c>
      <c r="R70" s="6">
        <f>SUM(NonNurse[[#This Row],[Qualified Activities Professional Hours]],NonNurse[[#This Row],[Other Activities Professional Hours]])/NonNurse[[#This Row],[MDS Census]]</f>
        <v>0.20676442536957565</v>
      </c>
      <c r="S70" s="6">
        <v>1.5075000000000001</v>
      </c>
      <c r="T70" s="6">
        <v>4.6888043478260863</v>
      </c>
      <c r="U70" s="6">
        <v>0</v>
      </c>
      <c r="V70" s="6">
        <f>SUM(NonNurse[[#This Row],[Occupational Therapist Hours]],NonNurse[[#This Row],[OT Assistant Hours]],NonNurse[[#This Row],[OT Aide Hours]])/NonNurse[[#This Row],[MDS Census]]</f>
        <v>0.13592274678111588</v>
      </c>
      <c r="W70" s="6">
        <v>2.6058695652173918</v>
      </c>
      <c r="X70" s="6">
        <v>5.0505434782608702</v>
      </c>
      <c r="Y70" s="6">
        <v>0</v>
      </c>
      <c r="Z70" s="6">
        <f>SUM(NonNurse[[#This Row],[Physical Therapist (PT) Hours]],NonNurse[[#This Row],[PT Assistant Hours]],NonNurse[[#This Row],[PT Aide Hours]])/NonNurse[[#This Row],[MDS Census]]</f>
        <v>0.16795183595612781</v>
      </c>
      <c r="AA70" s="6">
        <v>0</v>
      </c>
      <c r="AB70" s="6">
        <v>0</v>
      </c>
      <c r="AC70" s="6">
        <v>0</v>
      </c>
      <c r="AD70" s="6">
        <v>0</v>
      </c>
      <c r="AE70" s="6">
        <v>0</v>
      </c>
      <c r="AF70" s="6">
        <v>0</v>
      </c>
      <c r="AG70" s="6">
        <v>0</v>
      </c>
      <c r="AH70" s="1">
        <v>425147</v>
      </c>
      <c r="AI70">
        <v>4</v>
      </c>
    </row>
    <row r="71" spans="1:35" x14ac:dyDescent="0.25">
      <c r="A71" t="s">
        <v>226</v>
      </c>
      <c r="B71" t="s">
        <v>8</v>
      </c>
      <c r="C71" t="s">
        <v>297</v>
      </c>
      <c r="D71" t="s">
        <v>250</v>
      </c>
      <c r="E71" s="6">
        <v>71.923913043478265</v>
      </c>
      <c r="F71" s="6">
        <v>5.2173913043478262</v>
      </c>
      <c r="G71" s="6">
        <v>0</v>
      </c>
      <c r="H71" s="6">
        <v>0</v>
      </c>
      <c r="I71" s="6">
        <v>50.728260869565219</v>
      </c>
      <c r="J71" s="6">
        <v>0</v>
      </c>
      <c r="K71" s="6">
        <v>0</v>
      </c>
      <c r="L71" s="6">
        <v>10.534999999999998</v>
      </c>
      <c r="M71" s="6">
        <v>4.1891304347826086</v>
      </c>
      <c r="N71" s="6">
        <v>5.0997826086956506</v>
      </c>
      <c r="O71" s="6">
        <f>SUM(NonNurse[[#This Row],[Qualified Social Work Staff Hours]],NonNurse[[#This Row],[Other Social Work Staff Hours]])/NonNurse[[#This Row],[MDS Census]]</f>
        <v>0.12914916125132234</v>
      </c>
      <c r="P71" s="6">
        <v>0</v>
      </c>
      <c r="Q71" s="6">
        <v>10.048586956521739</v>
      </c>
      <c r="R71" s="6">
        <f>SUM(NonNurse[[#This Row],[Qualified Activities Professional Hours]],NonNurse[[#This Row],[Other Activities Professional Hours]])/NonNurse[[#This Row],[MDS Census]]</f>
        <v>0.1397113495541786</v>
      </c>
      <c r="S71" s="6">
        <v>19.949021739130437</v>
      </c>
      <c r="T71" s="6">
        <v>16.852826086956519</v>
      </c>
      <c r="U71" s="6">
        <v>0</v>
      </c>
      <c r="V71" s="6">
        <f>SUM(NonNurse[[#This Row],[Occupational Therapist Hours]],NonNurse[[#This Row],[OT Assistant Hours]],NonNurse[[#This Row],[OT Aide Hours]])/NonNurse[[#This Row],[MDS Census]]</f>
        <v>0.51167749735529688</v>
      </c>
      <c r="W71" s="6">
        <v>19.279782608695651</v>
      </c>
      <c r="X71" s="6">
        <v>18.486195652173912</v>
      </c>
      <c r="Y71" s="6">
        <v>2.2391304347826089</v>
      </c>
      <c r="Z71" s="6">
        <f>SUM(NonNurse[[#This Row],[Physical Therapist (PT) Hours]],NonNurse[[#This Row],[PT Assistant Hours]],NonNurse[[#This Row],[PT Aide Hours]])/NonNurse[[#This Row],[MDS Census]]</f>
        <v>0.5562142965089919</v>
      </c>
      <c r="AA71" s="6">
        <v>0</v>
      </c>
      <c r="AB71" s="6">
        <v>0</v>
      </c>
      <c r="AC71" s="6">
        <v>0</v>
      </c>
      <c r="AD71" s="6">
        <v>0</v>
      </c>
      <c r="AE71" s="6">
        <v>0</v>
      </c>
      <c r="AF71" s="6">
        <v>0</v>
      </c>
      <c r="AG71" s="6">
        <v>0</v>
      </c>
      <c r="AH71" s="1">
        <v>425016</v>
      </c>
      <c r="AI71">
        <v>4</v>
      </c>
    </row>
    <row r="72" spans="1:35" x14ac:dyDescent="0.25">
      <c r="A72" t="s">
        <v>226</v>
      </c>
      <c r="B72" t="s">
        <v>164</v>
      </c>
      <c r="C72" t="s">
        <v>286</v>
      </c>
      <c r="D72" t="s">
        <v>256</v>
      </c>
      <c r="E72" s="6">
        <v>40.293478260869563</v>
      </c>
      <c r="F72" s="6">
        <v>5.7391304347826084</v>
      </c>
      <c r="G72" s="6">
        <v>2.3913043478260869</v>
      </c>
      <c r="H72" s="6">
        <v>0.2608695652173913</v>
      </c>
      <c r="I72" s="6">
        <v>0</v>
      </c>
      <c r="J72" s="6">
        <v>0</v>
      </c>
      <c r="K72" s="6">
        <v>7</v>
      </c>
      <c r="L72" s="6">
        <v>3.6115217391304348</v>
      </c>
      <c r="M72" s="6">
        <v>5.7391304347826084</v>
      </c>
      <c r="N72" s="6">
        <v>4.8478260869565215</v>
      </c>
      <c r="O72" s="6">
        <f>SUM(NonNurse[[#This Row],[Qualified Social Work Staff Hours]],NonNurse[[#This Row],[Other Social Work Staff Hours]])/NonNurse[[#This Row],[MDS Census]]</f>
        <v>0.26274615592123007</v>
      </c>
      <c r="P72" s="6">
        <v>0</v>
      </c>
      <c r="Q72" s="6">
        <v>0</v>
      </c>
      <c r="R72" s="6">
        <f>SUM(NonNurse[[#This Row],[Qualified Activities Professional Hours]],NonNurse[[#This Row],[Other Activities Professional Hours]])/NonNurse[[#This Row],[MDS Census]]</f>
        <v>0</v>
      </c>
      <c r="S72" s="6">
        <v>3.3746739130434786</v>
      </c>
      <c r="T72" s="6">
        <v>7.1586956521739129</v>
      </c>
      <c r="U72" s="6">
        <v>0</v>
      </c>
      <c r="V72" s="6">
        <f>SUM(NonNurse[[#This Row],[Occupational Therapist Hours]],NonNurse[[#This Row],[OT Assistant Hours]],NonNurse[[#This Row],[OT Aide Hours]])/NonNurse[[#This Row],[MDS Census]]</f>
        <v>0.26141623954680338</v>
      </c>
      <c r="W72" s="6">
        <v>3.3232608695652188</v>
      </c>
      <c r="X72" s="6">
        <v>13.233695652173918</v>
      </c>
      <c r="Y72" s="6">
        <v>0</v>
      </c>
      <c r="Z72" s="6">
        <f>SUM(NonNurse[[#This Row],[Physical Therapist (PT) Hours]],NonNurse[[#This Row],[PT Assistant Hours]],NonNurse[[#This Row],[PT Aide Hours]])/NonNurse[[#This Row],[MDS Census]]</f>
        <v>0.41090909090909106</v>
      </c>
      <c r="AA72" s="6">
        <v>0</v>
      </c>
      <c r="AB72" s="6">
        <v>0</v>
      </c>
      <c r="AC72" s="6">
        <v>0</v>
      </c>
      <c r="AD72" s="6">
        <v>0</v>
      </c>
      <c r="AE72" s="6">
        <v>0</v>
      </c>
      <c r="AF72" s="6">
        <v>0</v>
      </c>
      <c r="AG72" s="6">
        <v>8.6956521739130432E-2</v>
      </c>
      <c r="AH72" s="1">
        <v>425392</v>
      </c>
      <c r="AI72">
        <v>4</v>
      </c>
    </row>
    <row r="73" spans="1:35" x14ac:dyDescent="0.25">
      <c r="A73" t="s">
        <v>226</v>
      </c>
      <c r="B73" t="s">
        <v>40</v>
      </c>
      <c r="C73" t="s">
        <v>330</v>
      </c>
      <c r="D73" t="s">
        <v>267</v>
      </c>
      <c r="E73" s="6">
        <v>54.847826086956523</v>
      </c>
      <c r="F73" s="6">
        <v>5.0434782608695654</v>
      </c>
      <c r="G73" s="6">
        <v>1.0869565217391304E-2</v>
      </c>
      <c r="H73" s="6">
        <v>0.95652173913043481</v>
      </c>
      <c r="I73" s="6">
        <v>0.86956521739130432</v>
      </c>
      <c r="J73" s="6">
        <v>0</v>
      </c>
      <c r="K73" s="6">
        <v>0</v>
      </c>
      <c r="L73" s="6">
        <v>5.221521739130436</v>
      </c>
      <c r="M73" s="6">
        <v>0</v>
      </c>
      <c r="N73" s="6">
        <v>5.3043478260869561</v>
      </c>
      <c r="O73" s="6">
        <f>SUM(NonNurse[[#This Row],[Qualified Social Work Staff Hours]],NonNurse[[#This Row],[Other Social Work Staff Hours]])/NonNurse[[#This Row],[MDS Census]]</f>
        <v>9.6710265556876729E-2</v>
      </c>
      <c r="P73" s="6">
        <v>0</v>
      </c>
      <c r="Q73" s="6">
        <v>5.1576086956521738</v>
      </c>
      <c r="R73" s="6">
        <f>SUM(NonNurse[[#This Row],[Qualified Activities Professional Hours]],NonNurse[[#This Row],[Other Activities Professional Hours]])/NonNurse[[#This Row],[MDS Census]]</f>
        <v>9.4034879112168054E-2</v>
      </c>
      <c r="S73" s="6">
        <v>4.2310869565217359</v>
      </c>
      <c r="T73" s="6">
        <v>13.109239130434785</v>
      </c>
      <c r="U73" s="6">
        <v>0</v>
      </c>
      <c r="V73" s="6">
        <f>SUM(NonNurse[[#This Row],[Occupational Therapist Hours]],NonNurse[[#This Row],[OT Assistant Hours]],NonNurse[[#This Row],[OT Aide Hours]])/NonNurse[[#This Row],[MDS Census]]</f>
        <v>0.31615338882283001</v>
      </c>
      <c r="W73" s="6">
        <v>3.2748913043478263</v>
      </c>
      <c r="X73" s="6">
        <v>10.640978260869565</v>
      </c>
      <c r="Y73" s="6">
        <v>3.9239130434782608</v>
      </c>
      <c r="Z73" s="6">
        <f>SUM(NonNurse[[#This Row],[Physical Therapist (PT) Hours]],NonNurse[[#This Row],[PT Assistant Hours]],NonNurse[[#This Row],[PT Aide Hours]])/NonNurse[[#This Row],[MDS Census]]</f>
        <v>0.32525961157352362</v>
      </c>
      <c r="AA73" s="6">
        <v>0</v>
      </c>
      <c r="AB73" s="6">
        <v>0</v>
      </c>
      <c r="AC73" s="6">
        <v>0</v>
      </c>
      <c r="AD73" s="6">
        <v>0</v>
      </c>
      <c r="AE73" s="6">
        <v>0</v>
      </c>
      <c r="AF73" s="6">
        <v>0</v>
      </c>
      <c r="AG73" s="6">
        <v>0</v>
      </c>
      <c r="AH73" s="1">
        <v>425086</v>
      </c>
      <c r="AI73">
        <v>4</v>
      </c>
    </row>
    <row r="74" spans="1:35" x14ac:dyDescent="0.25">
      <c r="A74" t="s">
        <v>226</v>
      </c>
      <c r="B74" t="s">
        <v>101</v>
      </c>
      <c r="C74" t="s">
        <v>304</v>
      </c>
      <c r="D74" t="s">
        <v>248</v>
      </c>
      <c r="E74" s="6">
        <v>77.281690140845072</v>
      </c>
      <c r="F74" s="6">
        <v>5.52112676056338</v>
      </c>
      <c r="G74" s="6">
        <v>1.267605633802817</v>
      </c>
      <c r="H74" s="6">
        <v>0</v>
      </c>
      <c r="I74" s="6">
        <v>1.1267605633802817</v>
      </c>
      <c r="J74" s="6">
        <v>0</v>
      </c>
      <c r="K74" s="6">
        <v>0</v>
      </c>
      <c r="L74" s="6">
        <v>4.6138028169014076</v>
      </c>
      <c r="M74" s="6">
        <v>5.5484507042253517</v>
      </c>
      <c r="N74" s="6">
        <v>0</v>
      </c>
      <c r="O74" s="6">
        <f>SUM(NonNurse[[#This Row],[Qualified Social Work Staff Hours]],NonNurse[[#This Row],[Other Social Work Staff Hours]])/NonNurse[[#This Row],[MDS Census]]</f>
        <v>7.1795152177874966E-2</v>
      </c>
      <c r="P74" s="6">
        <v>3.9852112676056346</v>
      </c>
      <c r="Q74" s="6">
        <v>1.7966197183098593</v>
      </c>
      <c r="R74" s="6">
        <f>SUM(NonNurse[[#This Row],[Qualified Activities Professional Hours]],NonNurse[[#This Row],[Other Activities Professional Hours]])/NonNurse[[#This Row],[MDS Census]]</f>
        <v>7.4815017313650464E-2</v>
      </c>
      <c r="S74" s="6">
        <v>5.21830985915493</v>
      </c>
      <c r="T74" s="6">
        <v>5.426056338028169</v>
      </c>
      <c r="U74" s="6">
        <v>0</v>
      </c>
      <c r="V74" s="6">
        <f>SUM(NonNurse[[#This Row],[Occupational Therapist Hours]],NonNurse[[#This Row],[OT Assistant Hours]],NonNurse[[#This Row],[OT Aide Hours]])/NonNurse[[#This Row],[MDS Census]]</f>
        <v>0.13773464552578824</v>
      </c>
      <c r="W74" s="6">
        <v>4.7440845070422544</v>
      </c>
      <c r="X74" s="6">
        <v>6.1033802816901401</v>
      </c>
      <c r="Y74" s="6">
        <v>0</v>
      </c>
      <c r="Z74" s="6">
        <f>SUM(NonNurse[[#This Row],[Physical Therapist (PT) Hours]],NonNurse[[#This Row],[PT Assistant Hours]],NonNurse[[#This Row],[PT Aide Hours]])/NonNurse[[#This Row],[MDS Census]]</f>
        <v>0.14036267541461639</v>
      </c>
      <c r="AA74" s="6">
        <v>0</v>
      </c>
      <c r="AB74" s="6">
        <v>0</v>
      </c>
      <c r="AC74" s="6">
        <v>0</v>
      </c>
      <c r="AD74" s="6">
        <v>0</v>
      </c>
      <c r="AE74" s="6">
        <v>0</v>
      </c>
      <c r="AF74" s="6">
        <v>0</v>
      </c>
      <c r="AG74" s="6">
        <v>0</v>
      </c>
      <c r="AH74" s="1">
        <v>425287</v>
      </c>
      <c r="AI74">
        <v>4</v>
      </c>
    </row>
    <row r="75" spans="1:35" x14ac:dyDescent="0.25">
      <c r="A75" t="s">
        <v>226</v>
      </c>
      <c r="B75" t="s">
        <v>43</v>
      </c>
      <c r="C75" t="s">
        <v>286</v>
      </c>
      <c r="D75" t="s">
        <v>256</v>
      </c>
      <c r="E75" s="6">
        <v>84.140845070422529</v>
      </c>
      <c r="F75" s="6">
        <v>5.183098591549296</v>
      </c>
      <c r="G75" s="6">
        <v>0</v>
      </c>
      <c r="H75" s="6">
        <v>0</v>
      </c>
      <c r="I75" s="6">
        <v>0.78873239436619713</v>
      </c>
      <c r="J75" s="6">
        <v>0</v>
      </c>
      <c r="K75" s="6">
        <v>0</v>
      </c>
      <c r="L75" s="6">
        <v>1.1750704225352113</v>
      </c>
      <c r="M75" s="6">
        <v>6.5443661971830993</v>
      </c>
      <c r="N75" s="6">
        <v>3.4080281690140852</v>
      </c>
      <c r="O75" s="6">
        <f>SUM(NonNurse[[#This Row],[Qualified Social Work Staff Hours]],NonNurse[[#This Row],[Other Social Work Staff Hours]])/NonNurse[[#This Row],[MDS Census]]</f>
        <v>0.11828255775025111</v>
      </c>
      <c r="P75" s="6">
        <v>5.3539436619718321</v>
      </c>
      <c r="Q75" s="6">
        <v>5.9322535211267597</v>
      </c>
      <c r="R75" s="6">
        <f>SUM(NonNurse[[#This Row],[Qualified Activities Professional Hours]],NonNurse[[#This Row],[Other Activities Professional Hours]])/NonNurse[[#This Row],[MDS Census]]</f>
        <v>0.13413458319383997</v>
      </c>
      <c r="S75" s="6">
        <v>4.2694366197183102</v>
      </c>
      <c r="T75" s="6">
        <v>3.5115492957746475</v>
      </c>
      <c r="U75" s="6">
        <v>0</v>
      </c>
      <c r="V75" s="6">
        <f>SUM(NonNurse[[#This Row],[Occupational Therapist Hours]],NonNurse[[#This Row],[OT Assistant Hours]],NonNurse[[#This Row],[OT Aide Hours]])/NonNurse[[#This Row],[MDS Census]]</f>
        <v>9.2475728155339804E-2</v>
      </c>
      <c r="W75" s="6">
        <v>0.66549295774647887</v>
      </c>
      <c r="X75" s="6">
        <v>4.0788732394366196</v>
      </c>
      <c r="Y75" s="6">
        <v>0</v>
      </c>
      <c r="Z75" s="6">
        <f>SUM(NonNurse[[#This Row],[Physical Therapist (PT) Hours]],NonNurse[[#This Row],[PT Assistant Hours]],NonNurse[[#This Row],[PT Aide Hours]])/NonNurse[[#This Row],[MDS Census]]</f>
        <v>5.6386006026113163E-2</v>
      </c>
      <c r="AA75" s="6">
        <v>0</v>
      </c>
      <c r="AB75" s="6">
        <v>0</v>
      </c>
      <c r="AC75" s="6">
        <v>0</v>
      </c>
      <c r="AD75" s="6">
        <v>0</v>
      </c>
      <c r="AE75" s="6">
        <v>0</v>
      </c>
      <c r="AF75" s="6">
        <v>0</v>
      </c>
      <c r="AG75" s="6">
        <v>0</v>
      </c>
      <c r="AH75" s="1">
        <v>425090</v>
      </c>
      <c r="AI75">
        <v>4</v>
      </c>
    </row>
    <row r="76" spans="1:35" x14ac:dyDescent="0.25">
      <c r="A76" t="s">
        <v>226</v>
      </c>
      <c r="B76" t="s">
        <v>95</v>
      </c>
      <c r="C76" t="s">
        <v>294</v>
      </c>
      <c r="D76" t="s">
        <v>249</v>
      </c>
      <c r="E76" s="6">
        <v>77.760563380281695</v>
      </c>
      <c r="F76" s="6">
        <v>4.732394366197183</v>
      </c>
      <c r="G76" s="6">
        <v>0.28169014084507044</v>
      </c>
      <c r="H76" s="6">
        <v>0</v>
      </c>
      <c r="I76" s="6">
        <v>0.45070422535211269</v>
      </c>
      <c r="J76" s="6">
        <v>0</v>
      </c>
      <c r="K76" s="6">
        <v>0</v>
      </c>
      <c r="L76" s="6">
        <v>3.3019718309859161</v>
      </c>
      <c r="M76" s="6">
        <v>0</v>
      </c>
      <c r="N76" s="6">
        <v>3.6388732394366201</v>
      </c>
      <c r="O76" s="6">
        <f>SUM(NonNurse[[#This Row],[Qualified Social Work Staff Hours]],NonNurse[[#This Row],[Other Social Work Staff Hours]])/NonNurse[[#This Row],[MDS Census]]</f>
        <v>4.6795870313349031E-2</v>
      </c>
      <c r="P76" s="6">
        <v>4.3569014084507049</v>
      </c>
      <c r="Q76" s="6">
        <v>6.8098591549295771</v>
      </c>
      <c r="R76" s="6">
        <f>SUM(NonNurse[[#This Row],[Qualified Activities Professional Hours]],NonNurse[[#This Row],[Other Activities Professional Hours]])/NonNurse[[#This Row],[MDS Census]]</f>
        <v>0.14360441948922298</v>
      </c>
      <c r="S76" s="6">
        <v>1.1752112676056339</v>
      </c>
      <c r="T76" s="6">
        <v>9.5667605633802815</v>
      </c>
      <c r="U76" s="6">
        <v>0</v>
      </c>
      <c r="V76" s="6">
        <f>SUM(NonNurse[[#This Row],[Occupational Therapist Hours]],NonNurse[[#This Row],[OT Assistant Hours]],NonNurse[[#This Row],[OT Aide Hours]])/NonNurse[[#This Row],[MDS Census]]</f>
        <v>0.13814164100706394</v>
      </c>
      <c r="W76" s="6">
        <v>3.8114084507042256</v>
      </c>
      <c r="X76" s="6">
        <v>4.8263380281690145</v>
      </c>
      <c r="Y76" s="6">
        <v>0</v>
      </c>
      <c r="Z76" s="6">
        <f>SUM(NonNurse[[#This Row],[Physical Therapist (PT) Hours]],NonNurse[[#This Row],[PT Assistant Hours]],NonNurse[[#This Row],[PT Aide Hours]])/NonNurse[[#This Row],[MDS Census]]</f>
        <v>0.11108132584676689</v>
      </c>
      <c r="AA76" s="6">
        <v>0</v>
      </c>
      <c r="AB76" s="6">
        <v>0</v>
      </c>
      <c r="AC76" s="6">
        <v>0</v>
      </c>
      <c r="AD76" s="6">
        <v>0</v>
      </c>
      <c r="AE76" s="6">
        <v>0</v>
      </c>
      <c r="AF76" s="6">
        <v>0</v>
      </c>
      <c r="AG76" s="6">
        <v>0</v>
      </c>
      <c r="AH76" s="1">
        <v>425172</v>
      </c>
      <c r="AI76">
        <v>4</v>
      </c>
    </row>
    <row r="77" spans="1:35" x14ac:dyDescent="0.25">
      <c r="A77" t="s">
        <v>226</v>
      </c>
      <c r="B77" t="s">
        <v>13</v>
      </c>
      <c r="C77" t="s">
        <v>307</v>
      </c>
      <c r="D77" t="s">
        <v>260</v>
      </c>
      <c r="E77" s="6">
        <v>140.6056338028169</v>
      </c>
      <c r="F77" s="6">
        <v>5.183098591549296</v>
      </c>
      <c r="G77" s="6">
        <v>0.14084507042253522</v>
      </c>
      <c r="H77" s="6">
        <v>0</v>
      </c>
      <c r="I77" s="6">
        <v>1.5774647887323943</v>
      </c>
      <c r="J77" s="6">
        <v>0</v>
      </c>
      <c r="K77" s="6">
        <v>0</v>
      </c>
      <c r="L77" s="6">
        <v>2.6019718309859159</v>
      </c>
      <c r="M77" s="6">
        <v>0</v>
      </c>
      <c r="N77" s="6">
        <v>5.4816901408450684</v>
      </c>
      <c r="O77" s="6">
        <f>SUM(NonNurse[[#This Row],[Qualified Social Work Staff Hours]],NonNurse[[#This Row],[Other Social Work Staff Hours]])/NonNurse[[#This Row],[MDS Census]]</f>
        <v>3.8986276670339562E-2</v>
      </c>
      <c r="P77" s="6">
        <v>5.5123943661971833</v>
      </c>
      <c r="Q77" s="6">
        <v>9.6194366197183072</v>
      </c>
      <c r="R77" s="6">
        <f>SUM(NonNurse[[#This Row],[Qualified Activities Professional Hours]],NonNurse[[#This Row],[Other Activities Professional Hours]])/NonNurse[[#This Row],[MDS Census]]</f>
        <v>0.10761895221877189</v>
      </c>
      <c r="S77" s="6">
        <v>2.2366197183098593</v>
      </c>
      <c r="T77" s="6">
        <v>8.9995774647887306</v>
      </c>
      <c r="U77" s="6">
        <v>0</v>
      </c>
      <c r="V77" s="6">
        <f>SUM(NonNurse[[#This Row],[Occupational Therapist Hours]],NonNurse[[#This Row],[OT Assistant Hours]],NonNurse[[#This Row],[OT Aide Hours]])/NonNurse[[#This Row],[MDS Census]]</f>
        <v>7.9912851848141828E-2</v>
      </c>
      <c r="W77" s="6">
        <v>2.3788732394366199</v>
      </c>
      <c r="X77" s="6">
        <v>5.9299999999999988</v>
      </c>
      <c r="Y77" s="6">
        <v>0</v>
      </c>
      <c r="Z77" s="6">
        <f>SUM(NonNurse[[#This Row],[Physical Therapist (PT) Hours]],NonNurse[[#This Row],[PT Assistant Hours]],NonNurse[[#This Row],[PT Aide Hours]])/NonNurse[[#This Row],[MDS Census]]</f>
        <v>5.9093458880096157E-2</v>
      </c>
      <c r="AA77" s="6">
        <v>0</v>
      </c>
      <c r="AB77" s="6">
        <v>0</v>
      </c>
      <c r="AC77" s="6">
        <v>0</v>
      </c>
      <c r="AD77" s="6">
        <v>0</v>
      </c>
      <c r="AE77" s="6">
        <v>0</v>
      </c>
      <c r="AF77" s="6">
        <v>0</v>
      </c>
      <c r="AG77" s="6">
        <v>0</v>
      </c>
      <c r="AH77" s="1">
        <v>425032</v>
      </c>
      <c r="AI77">
        <v>4</v>
      </c>
    </row>
    <row r="78" spans="1:35" x14ac:dyDescent="0.25">
      <c r="A78" t="s">
        <v>226</v>
      </c>
      <c r="B78" t="s">
        <v>90</v>
      </c>
      <c r="C78" t="s">
        <v>331</v>
      </c>
      <c r="D78" t="s">
        <v>251</v>
      </c>
      <c r="E78" s="6">
        <v>95.323943661971825</v>
      </c>
      <c r="F78" s="6">
        <v>5.295774647887324</v>
      </c>
      <c r="G78" s="6">
        <v>0.50704225352112675</v>
      </c>
      <c r="H78" s="6">
        <v>0</v>
      </c>
      <c r="I78" s="6">
        <v>1.1267605633802817</v>
      </c>
      <c r="J78" s="6">
        <v>0</v>
      </c>
      <c r="K78" s="6">
        <v>0</v>
      </c>
      <c r="L78" s="6">
        <v>5.0840845070422525</v>
      </c>
      <c r="M78" s="6">
        <v>0</v>
      </c>
      <c r="N78" s="6">
        <v>8.6756338028169004</v>
      </c>
      <c r="O78" s="6">
        <f>SUM(NonNurse[[#This Row],[Qualified Social Work Staff Hours]],NonNurse[[#This Row],[Other Social Work Staff Hours]])/NonNurse[[#This Row],[MDS Census]]</f>
        <v>9.1012115839243499E-2</v>
      </c>
      <c r="P78" s="6">
        <v>5.497464788732394</v>
      </c>
      <c r="Q78" s="6">
        <v>7.8661971830985919</v>
      </c>
      <c r="R78" s="6">
        <f>SUM(NonNurse[[#This Row],[Qualified Activities Professional Hours]],NonNurse[[#This Row],[Other Activities Professional Hours]])/NonNurse[[#This Row],[MDS Census]]</f>
        <v>0.14019208037825059</v>
      </c>
      <c r="S78" s="6">
        <v>5.6628169014084504</v>
      </c>
      <c r="T78" s="6">
        <v>5.0502816901408449</v>
      </c>
      <c r="U78" s="6">
        <v>0</v>
      </c>
      <c r="V78" s="6">
        <f>SUM(NonNurse[[#This Row],[Occupational Therapist Hours]],NonNurse[[#This Row],[OT Assistant Hours]],NonNurse[[#This Row],[OT Aide Hours]])/NonNurse[[#This Row],[MDS Census]]</f>
        <v>0.11238622931442081</v>
      </c>
      <c r="W78" s="6">
        <v>1.8985915492957743</v>
      </c>
      <c r="X78" s="6">
        <v>9.5136619718309845</v>
      </c>
      <c r="Y78" s="6">
        <v>0</v>
      </c>
      <c r="Z78" s="6">
        <f>SUM(NonNurse[[#This Row],[Physical Therapist (PT) Hours]],NonNurse[[#This Row],[PT Assistant Hours]],NonNurse[[#This Row],[PT Aide Hours]])/NonNurse[[#This Row],[MDS Census]]</f>
        <v>0.11972074468085106</v>
      </c>
      <c r="AA78" s="6">
        <v>0</v>
      </c>
      <c r="AB78" s="6">
        <v>0</v>
      </c>
      <c r="AC78" s="6">
        <v>0</v>
      </c>
      <c r="AD78" s="6">
        <v>0</v>
      </c>
      <c r="AE78" s="6">
        <v>0</v>
      </c>
      <c r="AF78" s="6">
        <v>0</v>
      </c>
      <c r="AG78" s="6">
        <v>0</v>
      </c>
      <c r="AH78" s="1">
        <v>425165</v>
      </c>
      <c r="AI78">
        <v>4</v>
      </c>
    </row>
    <row r="79" spans="1:35" x14ac:dyDescent="0.25">
      <c r="A79" t="s">
        <v>226</v>
      </c>
      <c r="B79" t="s">
        <v>44</v>
      </c>
      <c r="C79" t="s">
        <v>322</v>
      </c>
      <c r="D79" t="s">
        <v>260</v>
      </c>
      <c r="E79" s="6">
        <v>84</v>
      </c>
      <c r="F79" s="6">
        <v>5.295774647887324</v>
      </c>
      <c r="G79" s="6">
        <v>0</v>
      </c>
      <c r="H79" s="6">
        <v>0</v>
      </c>
      <c r="I79" s="6">
        <v>1.0140845070422535</v>
      </c>
      <c r="J79" s="6">
        <v>0</v>
      </c>
      <c r="K79" s="6">
        <v>0</v>
      </c>
      <c r="L79" s="6">
        <v>1.1863380281690137</v>
      </c>
      <c r="M79" s="6">
        <v>4.9480281690140853</v>
      </c>
      <c r="N79" s="6">
        <v>0</v>
      </c>
      <c r="O79" s="6">
        <f>SUM(NonNurse[[#This Row],[Qualified Social Work Staff Hours]],NonNurse[[#This Row],[Other Social Work Staff Hours]])/NonNurse[[#This Row],[MDS Census]]</f>
        <v>5.8905097250167682E-2</v>
      </c>
      <c r="P79" s="6">
        <v>4.0330985915492965</v>
      </c>
      <c r="Q79" s="6">
        <v>5.2397183098591542</v>
      </c>
      <c r="R79" s="6">
        <f>SUM(NonNurse[[#This Row],[Qualified Activities Professional Hours]],NonNurse[[#This Row],[Other Activities Professional Hours]])/NonNurse[[#This Row],[MDS Census]]</f>
        <v>0.11039067739771966</v>
      </c>
      <c r="S79" s="6">
        <v>1.5549295774647889</v>
      </c>
      <c r="T79" s="6">
        <v>12.001267605633805</v>
      </c>
      <c r="U79" s="6">
        <v>0</v>
      </c>
      <c r="V79" s="6">
        <f>SUM(NonNurse[[#This Row],[Occupational Therapist Hours]],NonNurse[[#This Row],[OT Assistant Hours]],NonNurse[[#This Row],[OT Aide Hours]])/NonNurse[[#This Row],[MDS Census]]</f>
        <v>0.16138329979879279</v>
      </c>
      <c r="W79" s="6">
        <v>2.200704225352113</v>
      </c>
      <c r="X79" s="6">
        <v>6.5052112676056355</v>
      </c>
      <c r="Y79" s="6">
        <v>0</v>
      </c>
      <c r="Z79" s="6">
        <f>SUM(NonNurse[[#This Row],[Physical Therapist (PT) Hours]],NonNurse[[#This Row],[PT Assistant Hours]],NonNurse[[#This Row],[PT Aide Hours]])/NonNurse[[#This Row],[MDS Census]]</f>
        <v>0.10364185110663986</v>
      </c>
      <c r="AA79" s="6">
        <v>0</v>
      </c>
      <c r="AB79" s="6">
        <v>0</v>
      </c>
      <c r="AC79" s="6">
        <v>0</v>
      </c>
      <c r="AD79" s="6">
        <v>0</v>
      </c>
      <c r="AE79" s="6">
        <v>0</v>
      </c>
      <c r="AF79" s="6">
        <v>0</v>
      </c>
      <c r="AG79" s="6">
        <v>0</v>
      </c>
      <c r="AH79" s="1">
        <v>425091</v>
      </c>
      <c r="AI79">
        <v>4</v>
      </c>
    </row>
    <row r="80" spans="1:35" x14ac:dyDescent="0.25">
      <c r="A80" t="s">
        <v>226</v>
      </c>
      <c r="B80" t="s">
        <v>144</v>
      </c>
      <c r="C80" t="s">
        <v>286</v>
      </c>
      <c r="D80" t="s">
        <v>256</v>
      </c>
      <c r="E80" s="6">
        <v>108.38028169014085</v>
      </c>
      <c r="F80" s="6">
        <v>5.070422535211268</v>
      </c>
      <c r="G80" s="6">
        <v>0</v>
      </c>
      <c r="H80" s="6">
        <v>0</v>
      </c>
      <c r="I80" s="6">
        <v>1.0140845070422535</v>
      </c>
      <c r="J80" s="6">
        <v>0</v>
      </c>
      <c r="K80" s="6">
        <v>0</v>
      </c>
      <c r="L80" s="6">
        <v>5.1678873239436616</v>
      </c>
      <c r="M80" s="6">
        <v>0</v>
      </c>
      <c r="N80" s="6">
        <v>10.147746478873238</v>
      </c>
      <c r="O80" s="6">
        <f>SUM(NonNurse[[#This Row],[Qualified Social Work Staff Hours]],NonNurse[[#This Row],[Other Social Work Staff Hours]])/NonNurse[[#This Row],[MDS Census]]</f>
        <v>9.363092917478881E-2</v>
      </c>
      <c r="P80" s="6">
        <v>0</v>
      </c>
      <c r="Q80" s="6">
        <v>6.620704225352112</v>
      </c>
      <c r="R80" s="6">
        <f>SUM(NonNurse[[#This Row],[Qualified Activities Professional Hours]],NonNurse[[#This Row],[Other Activities Professional Hours]])/NonNurse[[#This Row],[MDS Census]]</f>
        <v>6.1087719298245607E-2</v>
      </c>
      <c r="S80" s="6">
        <v>1.4933802816901409</v>
      </c>
      <c r="T80" s="6">
        <v>7.2709859154929575</v>
      </c>
      <c r="U80" s="6">
        <v>0</v>
      </c>
      <c r="V80" s="6">
        <f>SUM(NonNurse[[#This Row],[Occupational Therapist Hours]],NonNurse[[#This Row],[OT Assistant Hours]],NonNurse[[#This Row],[OT Aide Hours]])/NonNurse[[#This Row],[MDS Census]]</f>
        <v>8.0866796621182582E-2</v>
      </c>
      <c r="W80" s="6">
        <v>1.8566197183098592</v>
      </c>
      <c r="X80" s="6">
        <v>7.4383098591549297</v>
      </c>
      <c r="Y80" s="6">
        <v>0</v>
      </c>
      <c r="Z80" s="6">
        <f>SUM(NonNurse[[#This Row],[Physical Therapist (PT) Hours]],NonNurse[[#This Row],[PT Assistant Hours]],NonNurse[[#This Row],[PT Aide Hours]])/NonNurse[[#This Row],[MDS Census]]</f>
        <v>8.5762183235867442E-2</v>
      </c>
      <c r="AA80" s="6">
        <v>0</v>
      </c>
      <c r="AB80" s="6">
        <v>0</v>
      </c>
      <c r="AC80" s="6">
        <v>0</v>
      </c>
      <c r="AD80" s="6">
        <v>0</v>
      </c>
      <c r="AE80" s="6">
        <v>0</v>
      </c>
      <c r="AF80" s="6">
        <v>0</v>
      </c>
      <c r="AG80" s="6">
        <v>0</v>
      </c>
      <c r="AH80" s="1">
        <v>425361</v>
      </c>
      <c r="AI80">
        <v>4</v>
      </c>
    </row>
    <row r="81" spans="1:35" x14ac:dyDescent="0.25">
      <c r="A81" t="s">
        <v>226</v>
      </c>
      <c r="B81" t="s">
        <v>98</v>
      </c>
      <c r="C81" t="s">
        <v>322</v>
      </c>
      <c r="D81" t="s">
        <v>260</v>
      </c>
      <c r="E81" s="6">
        <v>110.33802816901408</v>
      </c>
      <c r="F81" s="6">
        <v>7.6619718309859151</v>
      </c>
      <c r="G81" s="6">
        <v>0.28169014084507044</v>
      </c>
      <c r="H81" s="6">
        <v>0</v>
      </c>
      <c r="I81" s="6">
        <v>1.0140845070422535</v>
      </c>
      <c r="J81" s="6">
        <v>0</v>
      </c>
      <c r="K81" s="6">
        <v>0</v>
      </c>
      <c r="L81" s="6">
        <v>2.8650704225352115</v>
      </c>
      <c r="M81" s="6">
        <v>0</v>
      </c>
      <c r="N81" s="6">
        <v>10.350985915492961</v>
      </c>
      <c r="O81" s="6">
        <f>SUM(NonNurse[[#This Row],[Qualified Social Work Staff Hours]],NonNurse[[#This Row],[Other Social Work Staff Hours]])/NonNurse[[#This Row],[MDS Census]]</f>
        <v>9.3811590502935957E-2</v>
      </c>
      <c r="P81" s="6">
        <v>5.1822535211267624</v>
      </c>
      <c r="Q81" s="6">
        <v>9.5492957746478879</v>
      </c>
      <c r="R81" s="6">
        <f>SUM(NonNurse[[#This Row],[Qualified Activities Professional Hours]],NonNurse[[#This Row],[Other Activities Professional Hours]])/NonNurse[[#This Row],[MDS Census]]</f>
        <v>0.13351289251978557</v>
      </c>
      <c r="S81" s="6">
        <v>1.8876056338028167</v>
      </c>
      <c r="T81" s="6">
        <v>6.2445070422535229</v>
      </c>
      <c r="U81" s="6">
        <v>0</v>
      </c>
      <c r="V81" s="6">
        <f>SUM(NonNurse[[#This Row],[Occupational Therapist Hours]],NonNurse[[#This Row],[OT Assistant Hours]],NonNurse[[#This Row],[OT Aide Hours]])/NonNurse[[#This Row],[MDS Census]]</f>
        <v>7.3701812611692633E-2</v>
      </c>
      <c r="W81" s="6">
        <v>3.3909859154929567</v>
      </c>
      <c r="X81" s="6">
        <v>8.2229577464788743</v>
      </c>
      <c r="Y81" s="6">
        <v>0</v>
      </c>
      <c r="Z81" s="6">
        <f>SUM(NonNurse[[#This Row],[Physical Therapist (PT) Hours]],NonNurse[[#This Row],[PT Assistant Hours]],NonNurse[[#This Row],[PT Aide Hours]])/NonNurse[[#This Row],[MDS Census]]</f>
        <v>0.10525785039571101</v>
      </c>
      <c r="AA81" s="6">
        <v>0</v>
      </c>
      <c r="AB81" s="6">
        <v>0</v>
      </c>
      <c r="AC81" s="6">
        <v>0</v>
      </c>
      <c r="AD81" s="6">
        <v>0</v>
      </c>
      <c r="AE81" s="6">
        <v>0</v>
      </c>
      <c r="AF81" s="6">
        <v>0</v>
      </c>
      <c r="AG81" s="6">
        <v>0</v>
      </c>
      <c r="AH81" s="1">
        <v>425175</v>
      </c>
      <c r="AI81">
        <v>4</v>
      </c>
    </row>
    <row r="82" spans="1:35" x14ac:dyDescent="0.25">
      <c r="A82" t="s">
        <v>226</v>
      </c>
      <c r="B82" t="s">
        <v>38</v>
      </c>
      <c r="C82" t="s">
        <v>329</v>
      </c>
      <c r="D82" t="s">
        <v>239</v>
      </c>
      <c r="E82" s="6">
        <v>110.6304347826087</v>
      </c>
      <c r="F82" s="6">
        <v>5.7391304347826084</v>
      </c>
      <c r="G82" s="6">
        <v>0.13043478260869565</v>
      </c>
      <c r="H82" s="6">
        <v>0.70108695652173914</v>
      </c>
      <c r="I82" s="6">
        <v>1.4347826086956521</v>
      </c>
      <c r="J82" s="6">
        <v>0</v>
      </c>
      <c r="K82" s="6">
        <v>0</v>
      </c>
      <c r="L82" s="6">
        <v>9.9793478260869524</v>
      </c>
      <c r="M82" s="6">
        <v>5.7648913043478238</v>
      </c>
      <c r="N82" s="6">
        <v>0</v>
      </c>
      <c r="O82" s="6">
        <f>SUM(NonNurse[[#This Row],[Qualified Social Work Staff Hours]],NonNurse[[#This Row],[Other Social Work Staff Hours]])/NonNurse[[#This Row],[MDS Census]]</f>
        <v>5.2109451758695198E-2</v>
      </c>
      <c r="P82" s="6">
        <v>0</v>
      </c>
      <c r="Q82" s="6">
        <v>11.716195652173917</v>
      </c>
      <c r="R82" s="6">
        <f>SUM(NonNurse[[#This Row],[Qualified Activities Professional Hours]],NonNurse[[#This Row],[Other Activities Professional Hours]])/NonNurse[[#This Row],[MDS Census]]</f>
        <v>0.10590391039496957</v>
      </c>
      <c r="S82" s="6">
        <v>4.8159782608695645</v>
      </c>
      <c r="T82" s="6">
        <v>11.800108695652176</v>
      </c>
      <c r="U82" s="6">
        <v>0</v>
      </c>
      <c r="V82" s="6">
        <f>SUM(NonNurse[[#This Row],[Occupational Therapist Hours]],NonNurse[[#This Row],[OT Assistant Hours]],NonNurse[[#This Row],[OT Aide Hours]])/NonNurse[[#This Row],[MDS Census]]</f>
        <v>0.15019453723717824</v>
      </c>
      <c r="W82" s="6">
        <v>6.6209782608695678</v>
      </c>
      <c r="X82" s="6">
        <v>16.747608695652183</v>
      </c>
      <c r="Y82" s="6">
        <v>0.88043478260869568</v>
      </c>
      <c r="Z82" s="6">
        <f>SUM(NonNurse[[#This Row],[Physical Therapist (PT) Hours]],NonNurse[[#This Row],[PT Assistant Hours]],NonNurse[[#This Row],[PT Aide Hours]])/NonNurse[[#This Row],[MDS Census]]</f>
        <v>0.21918942817842413</v>
      </c>
      <c r="AA82" s="6">
        <v>0</v>
      </c>
      <c r="AB82" s="6">
        <v>0</v>
      </c>
      <c r="AC82" s="6">
        <v>0</v>
      </c>
      <c r="AD82" s="6">
        <v>0</v>
      </c>
      <c r="AE82" s="6">
        <v>0</v>
      </c>
      <c r="AF82" s="6">
        <v>0</v>
      </c>
      <c r="AG82" s="6">
        <v>0</v>
      </c>
      <c r="AH82" s="1">
        <v>425084</v>
      </c>
      <c r="AI82">
        <v>4</v>
      </c>
    </row>
    <row r="83" spans="1:35" x14ac:dyDescent="0.25">
      <c r="A83" t="s">
        <v>226</v>
      </c>
      <c r="B83" t="s">
        <v>137</v>
      </c>
      <c r="C83" t="s">
        <v>303</v>
      </c>
      <c r="D83" t="s">
        <v>246</v>
      </c>
      <c r="E83" s="6">
        <v>73.271739130434781</v>
      </c>
      <c r="F83" s="6">
        <v>4.8695652173913047</v>
      </c>
      <c r="G83" s="6">
        <v>0</v>
      </c>
      <c r="H83" s="6">
        <v>0</v>
      </c>
      <c r="I83" s="6">
        <v>0</v>
      </c>
      <c r="J83" s="6">
        <v>0</v>
      </c>
      <c r="K83" s="6">
        <v>0</v>
      </c>
      <c r="L83" s="6">
        <v>4.7681521739130446</v>
      </c>
      <c r="M83" s="6">
        <v>0</v>
      </c>
      <c r="N83" s="6">
        <v>2.347826086956522</v>
      </c>
      <c r="O83" s="6">
        <f>SUM(NonNurse[[#This Row],[Qualified Social Work Staff Hours]],NonNurse[[#This Row],[Other Social Work Staff Hours]])/NonNurse[[#This Row],[MDS Census]]</f>
        <v>3.2042723631508681E-2</v>
      </c>
      <c r="P83" s="6">
        <v>0</v>
      </c>
      <c r="Q83" s="6">
        <v>10.851956521739128</v>
      </c>
      <c r="R83" s="6">
        <f>SUM(NonNurse[[#This Row],[Qualified Activities Professional Hours]],NonNurse[[#This Row],[Other Activities Professional Hours]])/NonNurse[[#This Row],[MDS Census]]</f>
        <v>0.14810562231122976</v>
      </c>
      <c r="S83" s="6">
        <v>3.5623913043478255</v>
      </c>
      <c r="T83" s="6">
        <v>2.0309782608695657</v>
      </c>
      <c r="U83" s="6">
        <v>0</v>
      </c>
      <c r="V83" s="6">
        <f>SUM(NonNurse[[#This Row],[Occupational Therapist Hours]],NonNurse[[#This Row],[OT Assistant Hours]],NonNurse[[#This Row],[OT Aide Hours]])/NonNurse[[#This Row],[MDS Census]]</f>
        <v>7.6337338673787267E-2</v>
      </c>
      <c r="W83" s="6">
        <v>4.3172826086956517</v>
      </c>
      <c r="X83" s="6">
        <v>4.857608695652174</v>
      </c>
      <c r="Y83" s="6">
        <v>0</v>
      </c>
      <c r="Z83" s="6">
        <f>SUM(NonNurse[[#This Row],[Physical Therapist (PT) Hours]],NonNurse[[#This Row],[PT Assistant Hours]],NonNurse[[#This Row],[PT Aide Hours]])/NonNurse[[#This Row],[MDS Census]]</f>
        <v>0.12521732680611186</v>
      </c>
      <c r="AA83" s="6">
        <v>0</v>
      </c>
      <c r="AB83" s="6">
        <v>5.3913043478260869</v>
      </c>
      <c r="AC83" s="6">
        <v>0</v>
      </c>
      <c r="AD83" s="6">
        <v>0</v>
      </c>
      <c r="AE83" s="6">
        <v>0</v>
      </c>
      <c r="AF83" s="6">
        <v>0</v>
      </c>
      <c r="AG83" s="6">
        <v>0</v>
      </c>
      <c r="AH83" s="1">
        <v>425334</v>
      </c>
      <c r="AI83">
        <v>4</v>
      </c>
    </row>
    <row r="84" spans="1:35" x14ac:dyDescent="0.25">
      <c r="A84" t="s">
        <v>226</v>
      </c>
      <c r="B84" t="s">
        <v>94</v>
      </c>
      <c r="C84" t="s">
        <v>349</v>
      </c>
      <c r="D84" t="s">
        <v>279</v>
      </c>
      <c r="E84" s="6">
        <v>87.652173913043484</v>
      </c>
      <c r="F84" s="6">
        <v>5.3913043478260869</v>
      </c>
      <c r="G84" s="6">
        <v>0.25271739130434784</v>
      </c>
      <c r="H84" s="6">
        <v>0.39945652173913043</v>
      </c>
      <c r="I84" s="6">
        <v>0.56521739130434778</v>
      </c>
      <c r="J84" s="6">
        <v>0</v>
      </c>
      <c r="K84" s="6">
        <v>0</v>
      </c>
      <c r="L84" s="6">
        <v>2.2320652173913045</v>
      </c>
      <c r="M84" s="6">
        <v>4.7217391304347824</v>
      </c>
      <c r="N84" s="6">
        <v>5.1227173913043487</v>
      </c>
      <c r="O84" s="6">
        <f>SUM(NonNurse[[#This Row],[Qualified Social Work Staff Hours]],NonNurse[[#This Row],[Other Social Work Staff Hours]])/NonNurse[[#This Row],[MDS Census]]</f>
        <v>0.11231274801587302</v>
      </c>
      <c r="P84" s="6">
        <v>0</v>
      </c>
      <c r="Q84" s="6">
        <v>15.331304347826093</v>
      </c>
      <c r="R84" s="6">
        <f>SUM(NonNurse[[#This Row],[Qualified Activities Professional Hours]],NonNurse[[#This Row],[Other Activities Professional Hours]])/NonNurse[[#This Row],[MDS Census]]</f>
        <v>0.17491071428571434</v>
      </c>
      <c r="S84" s="6">
        <v>2.3810869565217399</v>
      </c>
      <c r="T84" s="6">
        <v>5.1454347826086959</v>
      </c>
      <c r="U84" s="6">
        <v>0</v>
      </c>
      <c r="V84" s="6">
        <f>SUM(NonNurse[[#This Row],[Occupational Therapist Hours]],NonNurse[[#This Row],[OT Assistant Hours]],NonNurse[[#This Row],[OT Aide Hours]])/NonNurse[[#This Row],[MDS Census]]</f>
        <v>8.5868055555555559E-2</v>
      </c>
      <c r="W84" s="6">
        <v>1.3211956521739132</v>
      </c>
      <c r="X84" s="6">
        <v>3.4991304347826082</v>
      </c>
      <c r="Y84" s="6">
        <v>0</v>
      </c>
      <c r="Z84" s="6">
        <f>SUM(NonNurse[[#This Row],[Physical Therapist (PT) Hours]],NonNurse[[#This Row],[PT Assistant Hours]],NonNurse[[#This Row],[PT Aide Hours]])/NonNurse[[#This Row],[MDS Census]]</f>
        <v>5.4993799603174597E-2</v>
      </c>
      <c r="AA84" s="6">
        <v>0</v>
      </c>
      <c r="AB84" s="6">
        <v>0</v>
      </c>
      <c r="AC84" s="6">
        <v>0</v>
      </c>
      <c r="AD84" s="6">
        <v>0</v>
      </c>
      <c r="AE84" s="6">
        <v>0</v>
      </c>
      <c r="AF84" s="6">
        <v>0</v>
      </c>
      <c r="AG84" s="6">
        <v>0</v>
      </c>
      <c r="AH84" s="1">
        <v>425171</v>
      </c>
      <c r="AI84">
        <v>4</v>
      </c>
    </row>
    <row r="85" spans="1:35" x14ac:dyDescent="0.25">
      <c r="A85" t="s">
        <v>226</v>
      </c>
      <c r="B85" t="s">
        <v>97</v>
      </c>
      <c r="C85" t="s">
        <v>350</v>
      </c>
      <c r="D85" t="s">
        <v>241</v>
      </c>
      <c r="E85" s="6">
        <v>109.29347826086956</v>
      </c>
      <c r="F85" s="6">
        <v>5.0434782608695654</v>
      </c>
      <c r="G85" s="6">
        <v>0.56521739130434778</v>
      </c>
      <c r="H85" s="6">
        <v>0.52173913043478259</v>
      </c>
      <c r="I85" s="6">
        <v>0.65217391304347827</v>
      </c>
      <c r="J85" s="6">
        <v>0</v>
      </c>
      <c r="K85" s="6">
        <v>0</v>
      </c>
      <c r="L85" s="6">
        <v>0.69945652173913053</v>
      </c>
      <c r="M85" s="6">
        <v>5.1548913043478262</v>
      </c>
      <c r="N85" s="6">
        <v>5.2472826086956523</v>
      </c>
      <c r="O85" s="6">
        <f>SUM(NonNurse[[#This Row],[Qualified Social Work Staff Hours]],NonNurse[[#This Row],[Other Social Work Staff Hours]])/NonNurse[[#This Row],[MDS Census]]</f>
        <v>9.5176529090004972E-2</v>
      </c>
      <c r="P85" s="6">
        <v>9.0923913043478262</v>
      </c>
      <c r="Q85" s="6">
        <v>0</v>
      </c>
      <c r="R85" s="6">
        <f>SUM(NonNurse[[#This Row],[Qualified Activities Professional Hours]],NonNurse[[#This Row],[Other Activities Professional Hours]])/NonNurse[[#This Row],[MDS Census]]</f>
        <v>8.3192441571357537E-2</v>
      </c>
      <c r="S85" s="6">
        <v>4.4813043478260868</v>
      </c>
      <c r="T85" s="6">
        <v>3.8726086956521728</v>
      </c>
      <c r="U85" s="6">
        <v>0</v>
      </c>
      <c r="V85" s="6">
        <f>SUM(NonNurse[[#This Row],[Occupational Therapist Hours]],NonNurse[[#This Row],[OT Assistant Hours]],NonNurse[[#This Row],[OT Aide Hours]])/NonNurse[[#This Row],[MDS Census]]</f>
        <v>7.6435604177026342E-2</v>
      </c>
      <c r="W85" s="6">
        <v>4.1049999999999995</v>
      </c>
      <c r="X85" s="6">
        <v>7.180326086956522</v>
      </c>
      <c r="Y85" s="6">
        <v>0</v>
      </c>
      <c r="Z85" s="6">
        <f>SUM(NonNurse[[#This Row],[Physical Therapist (PT) Hours]],NonNurse[[#This Row],[PT Assistant Hours]],NonNurse[[#This Row],[PT Aide Hours]])/NonNurse[[#This Row],[MDS Census]]</f>
        <v>0.10325708602685231</v>
      </c>
      <c r="AA85" s="6">
        <v>0</v>
      </c>
      <c r="AB85" s="6">
        <v>0</v>
      </c>
      <c r="AC85" s="6">
        <v>0</v>
      </c>
      <c r="AD85" s="6">
        <v>0</v>
      </c>
      <c r="AE85" s="6">
        <v>0</v>
      </c>
      <c r="AF85" s="6">
        <v>0</v>
      </c>
      <c r="AG85" s="6">
        <v>0</v>
      </c>
      <c r="AH85" s="1">
        <v>425174</v>
      </c>
      <c r="AI85">
        <v>4</v>
      </c>
    </row>
    <row r="86" spans="1:35" x14ac:dyDescent="0.25">
      <c r="A86" t="s">
        <v>226</v>
      </c>
      <c r="B86" t="s">
        <v>99</v>
      </c>
      <c r="C86" t="s">
        <v>326</v>
      </c>
      <c r="D86" t="s">
        <v>266</v>
      </c>
      <c r="E86" s="6">
        <v>78.108695652173907</v>
      </c>
      <c r="F86" s="6">
        <v>5.1304347826086953</v>
      </c>
      <c r="G86" s="6">
        <v>1.0869565217391304E-2</v>
      </c>
      <c r="H86" s="6">
        <v>1.1304347826086956</v>
      </c>
      <c r="I86" s="6">
        <v>2.9565217391304346</v>
      </c>
      <c r="J86" s="6">
        <v>0</v>
      </c>
      <c r="K86" s="6">
        <v>0</v>
      </c>
      <c r="L86" s="6">
        <v>4.5018478260869559</v>
      </c>
      <c r="M86" s="6">
        <v>5.2173913043478262</v>
      </c>
      <c r="N86" s="6">
        <v>0</v>
      </c>
      <c r="O86" s="6">
        <f>SUM(NonNurse[[#This Row],[Qualified Social Work Staff Hours]],NonNurse[[#This Row],[Other Social Work Staff Hours]])/NonNurse[[#This Row],[MDS Census]]</f>
        <v>6.679654884497635E-2</v>
      </c>
      <c r="P86" s="6">
        <v>5.9103260869565215</v>
      </c>
      <c r="Q86" s="6">
        <v>1.7418478260869565</v>
      </c>
      <c r="R86" s="6">
        <f>SUM(NonNurse[[#This Row],[Qualified Activities Professional Hours]],NonNurse[[#This Row],[Other Activities Professional Hours]])/NonNurse[[#This Row],[MDS Census]]</f>
        <v>9.7968271639298651E-2</v>
      </c>
      <c r="S86" s="6">
        <v>1.1059782608695652</v>
      </c>
      <c r="T86" s="6">
        <v>4.0591304347826096</v>
      </c>
      <c r="U86" s="6">
        <v>0</v>
      </c>
      <c r="V86" s="6">
        <f>SUM(NonNurse[[#This Row],[Occupational Therapist Hours]],NonNurse[[#This Row],[OT Assistant Hours]],NonNurse[[#This Row],[OT Aide Hours]])/NonNurse[[#This Row],[MDS Census]]</f>
        <v>6.6127191761758991E-2</v>
      </c>
      <c r="W86" s="6">
        <v>2.0365217391304351</v>
      </c>
      <c r="X86" s="6">
        <v>8.1936956521739166</v>
      </c>
      <c r="Y86" s="6">
        <v>2.2065217391304346</v>
      </c>
      <c r="Z86" s="6">
        <f>SUM(NonNurse[[#This Row],[Physical Therapist (PT) Hours]],NonNurse[[#This Row],[PT Assistant Hours]],NonNurse[[#This Row],[PT Aide Hours]])/NonNurse[[#This Row],[MDS Census]]</f>
        <v>0.15922349011967724</v>
      </c>
      <c r="AA86" s="6">
        <v>0</v>
      </c>
      <c r="AB86" s="6">
        <v>0</v>
      </c>
      <c r="AC86" s="6">
        <v>0</v>
      </c>
      <c r="AD86" s="6">
        <v>0</v>
      </c>
      <c r="AE86" s="6">
        <v>0</v>
      </c>
      <c r="AF86" s="6">
        <v>0</v>
      </c>
      <c r="AG86" s="6">
        <v>0</v>
      </c>
      <c r="AH86" s="1">
        <v>425176</v>
      </c>
      <c r="AI86">
        <v>4</v>
      </c>
    </row>
    <row r="87" spans="1:35" x14ac:dyDescent="0.25">
      <c r="A87" t="s">
        <v>226</v>
      </c>
      <c r="B87" t="s">
        <v>51</v>
      </c>
      <c r="C87" t="s">
        <v>335</v>
      </c>
      <c r="D87" t="s">
        <v>274</v>
      </c>
      <c r="E87" s="6">
        <v>96.630434782608702</v>
      </c>
      <c r="F87" s="6">
        <v>5.4130434782608692</v>
      </c>
      <c r="G87" s="6">
        <v>0.46739130434782611</v>
      </c>
      <c r="H87" s="6">
        <v>1.0434782608695652</v>
      </c>
      <c r="I87" s="6">
        <v>1.5434782608695652</v>
      </c>
      <c r="J87" s="6">
        <v>0</v>
      </c>
      <c r="K87" s="6">
        <v>0</v>
      </c>
      <c r="L87" s="6">
        <v>12.13771739130434</v>
      </c>
      <c r="M87" s="6">
        <v>0</v>
      </c>
      <c r="N87" s="6">
        <v>12.415760869565217</v>
      </c>
      <c r="O87" s="6">
        <f>SUM(NonNurse[[#This Row],[Qualified Social Work Staff Hours]],NonNurse[[#This Row],[Other Social Work Staff Hours]])/NonNurse[[#This Row],[MDS Census]]</f>
        <v>0.12848706411698535</v>
      </c>
      <c r="P87" s="6">
        <v>0</v>
      </c>
      <c r="Q87" s="6">
        <v>2.4853260869565217</v>
      </c>
      <c r="R87" s="6">
        <f>SUM(NonNurse[[#This Row],[Qualified Activities Professional Hours]],NonNurse[[#This Row],[Other Activities Professional Hours]])/NonNurse[[#This Row],[MDS Census]]</f>
        <v>2.5719910011248591E-2</v>
      </c>
      <c r="S87" s="6">
        <v>11.415760869565213</v>
      </c>
      <c r="T87" s="6">
        <v>11.302065217391306</v>
      </c>
      <c r="U87" s="6">
        <v>0</v>
      </c>
      <c r="V87" s="6">
        <f>SUM(NonNurse[[#This Row],[Occupational Therapist Hours]],NonNurse[[#This Row],[OT Assistant Hours]],NonNurse[[#This Row],[OT Aide Hours]])/NonNurse[[#This Row],[MDS Census]]</f>
        <v>0.23510011248593923</v>
      </c>
      <c r="W87" s="6">
        <v>16.140108695652174</v>
      </c>
      <c r="X87" s="6">
        <v>10.414565217391308</v>
      </c>
      <c r="Y87" s="6">
        <v>0</v>
      </c>
      <c r="Z87" s="6">
        <f>SUM(NonNurse[[#This Row],[Physical Therapist (PT) Hours]],NonNurse[[#This Row],[PT Assistant Hours]],NonNurse[[#This Row],[PT Aide Hours]])/NonNurse[[#This Row],[MDS Census]]</f>
        <v>0.27480652418447693</v>
      </c>
      <c r="AA87" s="6">
        <v>0</v>
      </c>
      <c r="AB87" s="6">
        <v>4.5217391304347823</v>
      </c>
      <c r="AC87" s="6">
        <v>0</v>
      </c>
      <c r="AD87" s="6">
        <v>0</v>
      </c>
      <c r="AE87" s="6">
        <v>50</v>
      </c>
      <c r="AF87" s="6">
        <v>0</v>
      </c>
      <c r="AG87" s="6">
        <v>0</v>
      </c>
      <c r="AH87" s="1">
        <v>425105</v>
      </c>
      <c r="AI87">
        <v>4</v>
      </c>
    </row>
    <row r="88" spans="1:35" x14ac:dyDescent="0.25">
      <c r="A88" t="s">
        <v>226</v>
      </c>
      <c r="B88" t="s">
        <v>56</v>
      </c>
      <c r="C88" t="s">
        <v>338</v>
      </c>
      <c r="D88" t="s">
        <v>266</v>
      </c>
      <c r="E88" s="6">
        <v>107.58695652173913</v>
      </c>
      <c r="F88" s="6">
        <v>5.5652173913043477</v>
      </c>
      <c r="G88" s="6">
        <v>1.0869565217391304E-2</v>
      </c>
      <c r="H88" s="6">
        <v>1.1304347826086956</v>
      </c>
      <c r="I88" s="6">
        <v>1.5108695652173914</v>
      </c>
      <c r="J88" s="6">
        <v>0</v>
      </c>
      <c r="K88" s="6">
        <v>0</v>
      </c>
      <c r="L88" s="6">
        <v>4.7078260869565209</v>
      </c>
      <c r="M88" s="6">
        <v>0</v>
      </c>
      <c r="N88" s="6">
        <v>10.565217391304348</v>
      </c>
      <c r="O88" s="6">
        <f>SUM(NonNurse[[#This Row],[Qualified Social Work Staff Hours]],NonNurse[[#This Row],[Other Social Work Staff Hours]])/NonNurse[[#This Row],[MDS Census]]</f>
        <v>9.8201656900383918E-2</v>
      </c>
      <c r="P88" s="6">
        <v>0</v>
      </c>
      <c r="Q88" s="6">
        <v>6.0788043478260869</v>
      </c>
      <c r="R88" s="6">
        <f>SUM(NonNurse[[#This Row],[Qualified Activities Professional Hours]],NonNurse[[#This Row],[Other Activities Professional Hours]])/NonNurse[[#This Row],[MDS Census]]</f>
        <v>5.650131339664579E-2</v>
      </c>
      <c r="S88" s="6">
        <v>8.8938043478260855</v>
      </c>
      <c r="T88" s="6">
        <v>13.78880434782609</v>
      </c>
      <c r="U88" s="6">
        <v>0</v>
      </c>
      <c r="V88" s="6">
        <f>SUM(NonNurse[[#This Row],[Occupational Therapist Hours]],NonNurse[[#This Row],[OT Assistant Hours]],NonNurse[[#This Row],[OT Aide Hours]])/NonNurse[[#This Row],[MDS Census]]</f>
        <v>0.21083047080218231</v>
      </c>
      <c r="W88" s="6">
        <v>2.7803260869565216</v>
      </c>
      <c r="X88" s="6">
        <v>9.9831521739130409</v>
      </c>
      <c r="Y88" s="6">
        <v>4.1956521739130439</v>
      </c>
      <c r="Z88" s="6">
        <f>SUM(NonNurse[[#This Row],[Physical Therapist (PT) Hours]],NonNurse[[#This Row],[PT Assistant Hours]],NonNurse[[#This Row],[PT Aide Hours]])/NonNurse[[#This Row],[MDS Census]]</f>
        <v>0.15763184481713474</v>
      </c>
      <c r="AA88" s="6">
        <v>0</v>
      </c>
      <c r="AB88" s="6">
        <v>0</v>
      </c>
      <c r="AC88" s="6">
        <v>0</v>
      </c>
      <c r="AD88" s="6">
        <v>0</v>
      </c>
      <c r="AE88" s="6">
        <v>0</v>
      </c>
      <c r="AF88" s="6">
        <v>0</v>
      </c>
      <c r="AG88" s="6">
        <v>0</v>
      </c>
      <c r="AH88" s="1">
        <v>425111</v>
      </c>
      <c r="AI88">
        <v>4</v>
      </c>
    </row>
    <row r="89" spans="1:35" x14ac:dyDescent="0.25">
      <c r="A89" t="s">
        <v>226</v>
      </c>
      <c r="B89" t="s">
        <v>55</v>
      </c>
      <c r="C89" t="s">
        <v>337</v>
      </c>
      <c r="D89" t="s">
        <v>270</v>
      </c>
      <c r="E89" s="6">
        <v>125.02173913043478</v>
      </c>
      <c r="F89" s="6">
        <v>4.8695652173913047</v>
      </c>
      <c r="G89" s="6">
        <v>0.63586956521739135</v>
      </c>
      <c r="H89" s="6">
        <v>0</v>
      </c>
      <c r="I89" s="6">
        <v>0</v>
      </c>
      <c r="J89" s="6">
        <v>0</v>
      </c>
      <c r="K89" s="6">
        <v>0</v>
      </c>
      <c r="L89" s="6">
        <v>6.5760869565217392</v>
      </c>
      <c r="M89" s="6">
        <v>5.2173913043478262</v>
      </c>
      <c r="N89" s="6">
        <v>10.347826086956522</v>
      </c>
      <c r="O89" s="6">
        <f>SUM(NonNurse[[#This Row],[Qualified Social Work Staff Hours]],NonNurse[[#This Row],[Other Social Work Staff Hours]])/NonNurse[[#This Row],[MDS Census]]</f>
        <v>0.12450008694140149</v>
      </c>
      <c r="P89" s="6">
        <v>0</v>
      </c>
      <c r="Q89" s="6">
        <v>8.3423913043478262</v>
      </c>
      <c r="R89" s="6">
        <f>SUM(NonNurse[[#This Row],[Qualified Activities Professional Hours]],NonNurse[[#This Row],[Other Activities Professional Hours]])/NonNurse[[#This Row],[MDS Census]]</f>
        <v>6.6727525647713448E-2</v>
      </c>
      <c r="S89" s="6">
        <v>6.3559782608695654</v>
      </c>
      <c r="T89" s="6">
        <v>4.2608695652173916</v>
      </c>
      <c r="U89" s="6">
        <v>0</v>
      </c>
      <c r="V89" s="6">
        <f>SUM(NonNurse[[#This Row],[Occupational Therapist Hours]],NonNurse[[#This Row],[OT Assistant Hours]],NonNurse[[#This Row],[OT Aide Hours]])/NonNurse[[#This Row],[MDS Census]]</f>
        <v>8.4920013910624245E-2</v>
      </c>
      <c r="W89" s="6">
        <v>5.6114130434782608</v>
      </c>
      <c r="X89" s="6">
        <v>5.6141304347826084</v>
      </c>
      <c r="Y89" s="6">
        <v>0.19565217391304349</v>
      </c>
      <c r="Z89" s="6">
        <f>SUM(NonNurse[[#This Row],[Physical Therapist (PT) Hours]],NonNurse[[#This Row],[PT Assistant Hours]],NonNurse[[#This Row],[PT Aide Hours]])/NonNurse[[#This Row],[MDS Census]]</f>
        <v>9.1353677621283255E-2</v>
      </c>
      <c r="AA89" s="6">
        <v>0</v>
      </c>
      <c r="AB89" s="6">
        <v>0</v>
      </c>
      <c r="AC89" s="6">
        <v>0</v>
      </c>
      <c r="AD89" s="6">
        <v>0</v>
      </c>
      <c r="AE89" s="6">
        <v>0</v>
      </c>
      <c r="AF89" s="6">
        <v>0</v>
      </c>
      <c r="AG89" s="6">
        <v>0</v>
      </c>
      <c r="AH89" s="1">
        <v>425110</v>
      </c>
      <c r="AI89">
        <v>4</v>
      </c>
    </row>
    <row r="90" spans="1:35" x14ac:dyDescent="0.25">
      <c r="A90" t="s">
        <v>226</v>
      </c>
      <c r="B90" t="s">
        <v>12</v>
      </c>
      <c r="C90" t="s">
        <v>322</v>
      </c>
      <c r="D90" t="s">
        <v>260</v>
      </c>
      <c r="E90" s="6">
        <v>88.543478260869563</v>
      </c>
      <c r="F90" s="6">
        <v>5.3043478260869561</v>
      </c>
      <c r="G90" s="6">
        <v>0</v>
      </c>
      <c r="H90" s="6">
        <v>0</v>
      </c>
      <c r="I90" s="6">
        <v>0</v>
      </c>
      <c r="J90" s="6">
        <v>0</v>
      </c>
      <c r="K90" s="6">
        <v>0</v>
      </c>
      <c r="L90" s="6">
        <v>1.1173913043478261</v>
      </c>
      <c r="M90" s="6">
        <v>0</v>
      </c>
      <c r="N90" s="6">
        <v>9.6875</v>
      </c>
      <c r="O90" s="6">
        <f>SUM(NonNurse[[#This Row],[Qualified Social Work Staff Hours]],NonNurse[[#This Row],[Other Social Work Staff Hours]])/NonNurse[[#This Row],[MDS Census]]</f>
        <v>0.10940952614780261</v>
      </c>
      <c r="P90" s="6">
        <v>4.9103260869565215</v>
      </c>
      <c r="Q90" s="6">
        <v>16.853260869565219</v>
      </c>
      <c r="R90" s="6">
        <f>SUM(NonNurse[[#This Row],[Qualified Activities Professional Hours]],NonNurse[[#This Row],[Other Activities Professional Hours]])/NonNurse[[#This Row],[MDS Census]]</f>
        <v>0.245795482445372</v>
      </c>
      <c r="S90" s="6">
        <v>2.1825000000000001</v>
      </c>
      <c r="T90" s="6">
        <v>5.2173913043478262</v>
      </c>
      <c r="U90" s="6">
        <v>0</v>
      </c>
      <c r="V90" s="6">
        <f>SUM(NonNurse[[#This Row],[Occupational Therapist Hours]],NonNurse[[#This Row],[OT Assistant Hours]],NonNurse[[#This Row],[OT Aide Hours]])/NonNurse[[#This Row],[MDS Census]]</f>
        <v>8.3573533022342258E-2</v>
      </c>
      <c r="W90" s="6">
        <v>2.860108695652174</v>
      </c>
      <c r="X90" s="6">
        <v>4.1731521739130439</v>
      </c>
      <c r="Y90" s="6">
        <v>0</v>
      </c>
      <c r="Z90" s="6">
        <f>SUM(NonNurse[[#This Row],[Physical Therapist (PT) Hours]],NonNurse[[#This Row],[PT Assistant Hours]],NonNurse[[#This Row],[PT Aide Hours]])/NonNurse[[#This Row],[MDS Census]]</f>
        <v>7.9432850478762598E-2</v>
      </c>
      <c r="AA90" s="6">
        <v>0</v>
      </c>
      <c r="AB90" s="6">
        <v>0</v>
      </c>
      <c r="AC90" s="6">
        <v>0</v>
      </c>
      <c r="AD90" s="6">
        <v>0</v>
      </c>
      <c r="AE90" s="6">
        <v>0</v>
      </c>
      <c r="AF90" s="6">
        <v>0</v>
      </c>
      <c r="AG90" s="6">
        <v>0</v>
      </c>
      <c r="AH90" s="1">
        <v>425027</v>
      </c>
      <c r="AI90">
        <v>4</v>
      </c>
    </row>
    <row r="91" spans="1:35" x14ac:dyDescent="0.25">
      <c r="A91" t="s">
        <v>226</v>
      </c>
      <c r="B91" t="s">
        <v>23</v>
      </c>
      <c r="C91" t="s">
        <v>296</v>
      </c>
      <c r="D91" t="s">
        <v>255</v>
      </c>
      <c r="E91" s="6">
        <v>56.184782608695649</v>
      </c>
      <c r="F91" s="6">
        <v>5.4782608695652177</v>
      </c>
      <c r="G91" s="6">
        <v>0.70652173913043481</v>
      </c>
      <c r="H91" s="6">
        <v>0.52173913043478259</v>
      </c>
      <c r="I91" s="6">
        <v>2.8695652173913042</v>
      </c>
      <c r="J91" s="6">
        <v>0</v>
      </c>
      <c r="K91" s="6">
        <v>0</v>
      </c>
      <c r="L91" s="6">
        <v>0.82586956521739119</v>
      </c>
      <c r="M91" s="6">
        <v>5.4375</v>
      </c>
      <c r="N91" s="6">
        <v>0</v>
      </c>
      <c r="O91" s="6">
        <f>SUM(NonNurse[[#This Row],[Qualified Social Work Staff Hours]],NonNurse[[#This Row],[Other Social Work Staff Hours]])/NonNurse[[#This Row],[MDS Census]]</f>
        <v>9.6778874056877545E-2</v>
      </c>
      <c r="P91" s="6">
        <v>4.7744565217391308</v>
      </c>
      <c r="Q91" s="6">
        <v>0</v>
      </c>
      <c r="R91" s="6">
        <f>SUM(NonNurse[[#This Row],[Qualified Activities Professional Hours]],NonNurse[[#This Row],[Other Activities Professional Hours]])/NonNurse[[#This Row],[MDS Census]]</f>
        <v>8.4977751982975441E-2</v>
      </c>
      <c r="S91" s="6">
        <v>0.9204347826086956</v>
      </c>
      <c r="T91" s="6">
        <v>2.7419565217391302</v>
      </c>
      <c r="U91" s="6">
        <v>0</v>
      </c>
      <c r="V91" s="6">
        <f>SUM(NonNurse[[#This Row],[Occupational Therapist Hours]],NonNurse[[#This Row],[OT Assistant Hours]],NonNurse[[#This Row],[OT Aide Hours]])/NonNurse[[#This Row],[MDS Census]]</f>
        <v>6.5184755271812722E-2</v>
      </c>
      <c r="W91" s="6">
        <v>0.74510869565217386</v>
      </c>
      <c r="X91" s="6">
        <v>5.9876086956521704</v>
      </c>
      <c r="Y91" s="6">
        <v>0</v>
      </c>
      <c r="Z91" s="6">
        <f>SUM(NonNurse[[#This Row],[Physical Therapist (PT) Hours]],NonNurse[[#This Row],[PT Assistant Hours]],NonNurse[[#This Row],[PT Aide Hours]])/NonNurse[[#This Row],[MDS Census]]</f>
        <v>0.11983168891468364</v>
      </c>
      <c r="AA91" s="6">
        <v>0</v>
      </c>
      <c r="AB91" s="6">
        <v>0</v>
      </c>
      <c r="AC91" s="6">
        <v>0</v>
      </c>
      <c r="AD91" s="6">
        <v>0</v>
      </c>
      <c r="AE91" s="6">
        <v>0</v>
      </c>
      <c r="AF91" s="6">
        <v>0</v>
      </c>
      <c r="AG91" s="6">
        <v>0</v>
      </c>
      <c r="AH91" s="1">
        <v>425061</v>
      </c>
      <c r="AI91">
        <v>4</v>
      </c>
    </row>
    <row r="92" spans="1:35" x14ac:dyDescent="0.25">
      <c r="A92" t="s">
        <v>226</v>
      </c>
      <c r="B92" t="s">
        <v>29</v>
      </c>
      <c r="C92" t="s">
        <v>328</v>
      </c>
      <c r="D92" t="s">
        <v>267</v>
      </c>
      <c r="E92" s="6">
        <v>21.565217391304348</v>
      </c>
      <c r="F92" s="6">
        <v>0</v>
      </c>
      <c r="G92" s="6">
        <v>0.82336956521739135</v>
      </c>
      <c r="H92" s="6">
        <v>0.18478260869565216</v>
      </c>
      <c r="I92" s="6">
        <v>0.76086956521739135</v>
      </c>
      <c r="J92" s="6">
        <v>0.55434782608695654</v>
      </c>
      <c r="K92" s="6">
        <v>0</v>
      </c>
      <c r="L92" s="6">
        <v>7.8586956521739137E-2</v>
      </c>
      <c r="M92" s="6">
        <v>5.1222826086956523</v>
      </c>
      <c r="N92" s="6">
        <v>0</v>
      </c>
      <c r="O92" s="6">
        <f>SUM(NonNurse[[#This Row],[Qualified Social Work Staff Hours]],NonNurse[[#This Row],[Other Social Work Staff Hours]])/NonNurse[[#This Row],[MDS Census]]</f>
        <v>0.23752520161290325</v>
      </c>
      <c r="P92" s="6">
        <v>4.8722826086956523</v>
      </c>
      <c r="Q92" s="6">
        <v>14.722826086956522</v>
      </c>
      <c r="R92" s="6">
        <f>SUM(NonNurse[[#This Row],[Qualified Activities Professional Hours]],NonNurse[[#This Row],[Other Activities Professional Hours]])/NonNurse[[#This Row],[MDS Census]]</f>
        <v>0.90864415322580638</v>
      </c>
      <c r="S92" s="6">
        <v>2.2203260869565216</v>
      </c>
      <c r="T92" s="6">
        <v>1.1195652173913044</v>
      </c>
      <c r="U92" s="6">
        <v>0</v>
      </c>
      <c r="V92" s="6">
        <f>SUM(NonNurse[[#This Row],[Occupational Therapist Hours]],NonNurse[[#This Row],[OT Assistant Hours]],NonNurse[[#This Row],[OT Aide Hours]])/NonNurse[[#This Row],[MDS Census]]</f>
        <v>0.15487399193548385</v>
      </c>
      <c r="W92" s="6">
        <v>4.897608695652174</v>
      </c>
      <c r="X92" s="6">
        <v>1.5975000000000004</v>
      </c>
      <c r="Y92" s="6">
        <v>0</v>
      </c>
      <c r="Z92" s="6">
        <f>SUM(NonNurse[[#This Row],[Physical Therapist (PT) Hours]],NonNurse[[#This Row],[PT Assistant Hours]],NonNurse[[#This Row],[PT Aide Hours]])/NonNurse[[#This Row],[MDS Census]]</f>
        <v>0.30118447580645163</v>
      </c>
      <c r="AA92" s="6">
        <v>0</v>
      </c>
      <c r="AB92" s="6">
        <v>0</v>
      </c>
      <c r="AC92" s="6">
        <v>0</v>
      </c>
      <c r="AD92" s="6">
        <v>0</v>
      </c>
      <c r="AE92" s="6">
        <v>0</v>
      </c>
      <c r="AF92" s="6">
        <v>0</v>
      </c>
      <c r="AG92" s="6">
        <v>0.39130434782608697</v>
      </c>
      <c r="AH92" s="1">
        <v>425070</v>
      </c>
      <c r="AI92">
        <v>4</v>
      </c>
    </row>
    <row r="93" spans="1:35" x14ac:dyDescent="0.25">
      <c r="A93" t="s">
        <v>226</v>
      </c>
      <c r="B93" t="s">
        <v>18</v>
      </c>
      <c r="C93" t="s">
        <v>297</v>
      </c>
      <c r="D93" t="s">
        <v>250</v>
      </c>
      <c r="E93" s="6">
        <v>224.86956521739131</v>
      </c>
      <c r="F93" s="6">
        <v>14.869565217391305</v>
      </c>
      <c r="G93" s="6">
        <v>0.19565217391304349</v>
      </c>
      <c r="H93" s="6">
        <v>2.5597826086956523</v>
      </c>
      <c r="I93" s="6">
        <v>12.782608695652174</v>
      </c>
      <c r="J93" s="6">
        <v>0</v>
      </c>
      <c r="K93" s="6">
        <v>0</v>
      </c>
      <c r="L93" s="6">
        <v>9.2798913043478262</v>
      </c>
      <c r="M93" s="6">
        <v>24.815217391304348</v>
      </c>
      <c r="N93" s="6">
        <v>9.8695652173913047</v>
      </c>
      <c r="O93" s="6">
        <f>SUM(NonNurse[[#This Row],[Qualified Social Work Staff Hours]],NonNurse[[#This Row],[Other Social Work Staff Hours]])/NonNurse[[#This Row],[MDS Census]]</f>
        <v>0.15424400618716166</v>
      </c>
      <c r="P93" s="6">
        <v>0</v>
      </c>
      <c r="Q93" s="6">
        <v>8.7798913043478262</v>
      </c>
      <c r="R93" s="6">
        <f>SUM(NonNurse[[#This Row],[Qualified Activities Professional Hours]],NonNurse[[#This Row],[Other Activities Professional Hours]])/NonNurse[[#This Row],[MDS Census]]</f>
        <v>3.9044373549883993E-2</v>
      </c>
      <c r="S93" s="6">
        <v>19.266304347826086</v>
      </c>
      <c r="T93" s="6">
        <v>32.236413043478258</v>
      </c>
      <c r="U93" s="6">
        <v>10.130434782608695</v>
      </c>
      <c r="V93" s="6">
        <f>SUM(NonNurse[[#This Row],[Occupational Therapist Hours]],NonNurse[[#This Row],[OT Assistant Hours]],NonNurse[[#This Row],[OT Aide Hours]])/NonNurse[[#This Row],[MDS Census]]</f>
        <v>0.27408401005413763</v>
      </c>
      <c r="W93" s="6">
        <v>27.132608695652173</v>
      </c>
      <c r="X93" s="6">
        <v>32.182065217391305</v>
      </c>
      <c r="Y93" s="6">
        <v>0</v>
      </c>
      <c r="Z93" s="6">
        <f>SUM(NonNurse[[#This Row],[Physical Therapist (PT) Hours]],NonNurse[[#This Row],[PT Assistant Hours]],NonNurse[[#This Row],[PT Aide Hours]])/NonNurse[[#This Row],[MDS Census]]</f>
        <v>0.26377368522815159</v>
      </c>
      <c r="AA93" s="6">
        <v>0</v>
      </c>
      <c r="AB93" s="6">
        <v>14.108695652173912</v>
      </c>
      <c r="AC93" s="6">
        <v>0</v>
      </c>
      <c r="AD93" s="6">
        <v>0</v>
      </c>
      <c r="AE93" s="6">
        <v>0</v>
      </c>
      <c r="AF93" s="6">
        <v>0</v>
      </c>
      <c r="AG93" s="6">
        <v>0</v>
      </c>
      <c r="AH93" s="1">
        <v>425052</v>
      </c>
      <c r="AI93">
        <v>4</v>
      </c>
    </row>
    <row r="94" spans="1:35" x14ac:dyDescent="0.25">
      <c r="A94" t="s">
        <v>226</v>
      </c>
      <c r="B94" t="s">
        <v>169</v>
      </c>
      <c r="C94" t="s">
        <v>364</v>
      </c>
      <c r="D94" t="s">
        <v>247</v>
      </c>
      <c r="E94" s="6">
        <v>103.1304347826087</v>
      </c>
      <c r="F94" s="6">
        <v>5.5217391304347823</v>
      </c>
      <c r="G94" s="6">
        <v>2.1739130434782608E-2</v>
      </c>
      <c r="H94" s="6">
        <v>0.58152173913043481</v>
      </c>
      <c r="I94" s="6">
        <v>7.0108695652173916</v>
      </c>
      <c r="J94" s="6">
        <v>0</v>
      </c>
      <c r="K94" s="6">
        <v>0</v>
      </c>
      <c r="L94" s="6">
        <v>9.195652173913043</v>
      </c>
      <c r="M94" s="6">
        <v>21</v>
      </c>
      <c r="N94" s="6">
        <v>7.5407608695652177</v>
      </c>
      <c r="O94" s="6">
        <f>SUM(NonNurse[[#This Row],[Qualified Social Work Staff Hours]],NonNurse[[#This Row],[Other Social Work Staff Hours]])/NonNurse[[#This Row],[MDS Census]]</f>
        <v>0.27674430860033727</v>
      </c>
      <c r="P94" s="6">
        <v>4.7771739130434785</v>
      </c>
      <c r="Q94" s="6">
        <v>7.25</v>
      </c>
      <c r="R94" s="6">
        <f>SUM(NonNurse[[#This Row],[Qualified Activities Professional Hours]],NonNurse[[#This Row],[Other Activities Professional Hours]])/NonNurse[[#This Row],[MDS Census]]</f>
        <v>0.11662099494097808</v>
      </c>
      <c r="S94" s="6">
        <v>16.282608695652176</v>
      </c>
      <c r="T94" s="6">
        <v>21.6875</v>
      </c>
      <c r="U94" s="6">
        <v>8.0978260869565215</v>
      </c>
      <c r="V94" s="6">
        <f>SUM(NonNurse[[#This Row],[Occupational Therapist Hours]],NonNurse[[#This Row],[OT Assistant Hours]],NonNurse[[#This Row],[OT Aide Hours]])/NonNurse[[#This Row],[MDS Census]]</f>
        <v>0.44669582630691396</v>
      </c>
      <c r="W94" s="6">
        <v>19.320652173913043</v>
      </c>
      <c r="X94" s="6">
        <v>26.220108695652176</v>
      </c>
      <c r="Y94" s="6">
        <v>0</v>
      </c>
      <c r="Z94" s="6">
        <f>SUM(NonNurse[[#This Row],[Physical Therapist (PT) Hours]],NonNurse[[#This Row],[PT Assistant Hours]],NonNurse[[#This Row],[PT Aide Hours]])/NonNurse[[#This Row],[MDS Census]]</f>
        <v>0.44158410623946037</v>
      </c>
      <c r="AA94" s="6">
        <v>0</v>
      </c>
      <c r="AB94" s="6">
        <v>4.7826086956521738</v>
      </c>
      <c r="AC94" s="6">
        <v>0</v>
      </c>
      <c r="AD94" s="6">
        <v>0</v>
      </c>
      <c r="AE94" s="6">
        <v>0.20652173913043478</v>
      </c>
      <c r="AF94" s="6">
        <v>0</v>
      </c>
      <c r="AG94" s="6">
        <v>1.0869565217391304E-2</v>
      </c>
      <c r="AH94" s="1">
        <v>425397</v>
      </c>
      <c r="AI94">
        <v>4</v>
      </c>
    </row>
    <row r="95" spans="1:35" x14ac:dyDescent="0.25">
      <c r="A95" t="s">
        <v>226</v>
      </c>
      <c r="B95" t="s">
        <v>155</v>
      </c>
      <c r="C95" t="s">
        <v>293</v>
      </c>
      <c r="D95" t="s">
        <v>270</v>
      </c>
      <c r="E95" s="6">
        <v>63.086956521739133</v>
      </c>
      <c r="F95" s="6">
        <v>4.8695652173913047</v>
      </c>
      <c r="G95" s="6">
        <v>1.0869565217391304E-2</v>
      </c>
      <c r="H95" s="6">
        <v>0.99456521739130432</v>
      </c>
      <c r="I95" s="6">
        <v>6.5760869565217392</v>
      </c>
      <c r="J95" s="6">
        <v>0</v>
      </c>
      <c r="K95" s="6">
        <v>0</v>
      </c>
      <c r="L95" s="6">
        <v>5.1739130434782608</v>
      </c>
      <c r="M95" s="6">
        <v>24.649456521739129</v>
      </c>
      <c r="N95" s="6">
        <v>0</v>
      </c>
      <c r="O95" s="6">
        <f>SUM(NonNurse[[#This Row],[Qualified Social Work Staff Hours]],NonNurse[[#This Row],[Other Social Work Staff Hours]])/NonNurse[[#This Row],[MDS Census]]</f>
        <v>0.39072191592005512</v>
      </c>
      <c r="P95" s="6">
        <v>5.1521739130434785</v>
      </c>
      <c r="Q95" s="6">
        <v>9.0244565217391308</v>
      </c>
      <c r="R95" s="6">
        <f>SUM(NonNurse[[#This Row],[Qualified Activities Professional Hours]],NonNurse[[#This Row],[Other Activities Professional Hours]])/NonNurse[[#This Row],[MDS Census]]</f>
        <v>0.2247157133011716</v>
      </c>
      <c r="S95" s="6">
        <v>11.600543478260869</v>
      </c>
      <c r="T95" s="6">
        <v>24.266304347826086</v>
      </c>
      <c r="U95" s="6">
        <v>0</v>
      </c>
      <c r="V95" s="6">
        <f>SUM(NonNurse[[#This Row],[Occupational Therapist Hours]],NonNurse[[#This Row],[OT Assistant Hours]],NonNurse[[#This Row],[OT Aide Hours]])/NonNurse[[#This Row],[MDS Census]]</f>
        <v>0.56853032391454161</v>
      </c>
      <c r="W95" s="6">
        <v>17.067934782608695</v>
      </c>
      <c r="X95" s="6">
        <v>26.355978260869566</v>
      </c>
      <c r="Y95" s="6">
        <v>2.1739130434782608</v>
      </c>
      <c r="Z95" s="6">
        <f>SUM(NonNurse[[#This Row],[Physical Therapist (PT) Hours]],NonNurse[[#This Row],[PT Assistant Hours]],NonNurse[[#This Row],[PT Aide Hours]])/NonNurse[[#This Row],[MDS Census]]</f>
        <v>0.72277739490006887</v>
      </c>
      <c r="AA95" s="6">
        <v>0</v>
      </c>
      <c r="AB95" s="6">
        <v>0</v>
      </c>
      <c r="AC95" s="6">
        <v>0</v>
      </c>
      <c r="AD95" s="6">
        <v>0</v>
      </c>
      <c r="AE95" s="6">
        <v>0</v>
      </c>
      <c r="AF95" s="6">
        <v>0</v>
      </c>
      <c r="AG95" s="6">
        <v>2.1739130434782608E-2</v>
      </c>
      <c r="AH95" s="1">
        <v>425381</v>
      </c>
      <c r="AI95">
        <v>4</v>
      </c>
    </row>
    <row r="96" spans="1:35" x14ac:dyDescent="0.25">
      <c r="A96" t="s">
        <v>226</v>
      </c>
      <c r="B96" t="s">
        <v>30</v>
      </c>
      <c r="C96" t="s">
        <v>292</v>
      </c>
      <c r="D96" t="s">
        <v>246</v>
      </c>
      <c r="E96" s="6">
        <v>118.5</v>
      </c>
      <c r="F96" s="6">
        <v>5.4782608695652177</v>
      </c>
      <c r="G96" s="6">
        <v>1.3283695652173912</v>
      </c>
      <c r="H96" s="6">
        <v>1.1168478260869565</v>
      </c>
      <c r="I96" s="6">
        <v>5.5217391304347823</v>
      </c>
      <c r="J96" s="6">
        <v>0</v>
      </c>
      <c r="K96" s="6">
        <v>0</v>
      </c>
      <c r="L96" s="6">
        <v>2.9826086956521745</v>
      </c>
      <c r="M96" s="6">
        <v>9.7798913043478262</v>
      </c>
      <c r="N96" s="6">
        <v>0</v>
      </c>
      <c r="O96" s="6">
        <f>SUM(NonNurse[[#This Row],[Qualified Social Work Staff Hours]],NonNurse[[#This Row],[Other Social Work Staff Hours]])/NonNurse[[#This Row],[MDS Census]]</f>
        <v>8.2530728306732706E-2</v>
      </c>
      <c r="P96" s="6">
        <v>4.6304347826086953</v>
      </c>
      <c r="Q96" s="6">
        <v>5.0869565217391308</v>
      </c>
      <c r="R96" s="6">
        <f>SUM(NonNurse[[#This Row],[Qualified Activities Professional Hours]],NonNurse[[#This Row],[Other Activities Professional Hours]])/NonNurse[[#This Row],[MDS Census]]</f>
        <v>8.200330214639516E-2</v>
      </c>
      <c r="S96" s="6">
        <v>4.0516304347826084</v>
      </c>
      <c r="T96" s="6">
        <v>15.358695652173912</v>
      </c>
      <c r="U96" s="6">
        <v>0</v>
      </c>
      <c r="V96" s="6">
        <f>SUM(NonNurse[[#This Row],[Occupational Therapist Hours]],NonNurse[[#This Row],[OT Assistant Hours]],NonNurse[[#This Row],[OT Aide Hours]])/NonNurse[[#This Row],[MDS Census]]</f>
        <v>0.16380022014309301</v>
      </c>
      <c r="W96" s="6">
        <v>6.0932608695652162</v>
      </c>
      <c r="X96" s="6">
        <v>16.516304347826086</v>
      </c>
      <c r="Y96" s="6">
        <v>0</v>
      </c>
      <c r="Z96" s="6">
        <f>SUM(NonNurse[[#This Row],[Physical Therapist (PT) Hours]],NonNurse[[#This Row],[PT Assistant Hours]],NonNurse[[#This Row],[PT Aide Hours]])/NonNurse[[#This Row],[MDS Census]]</f>
        <v>0.1907980187121629</v>
      </c>
      <c r="AA96" s="6">
        <v>0</v>
      </c>
      <c r="AB96" s="6">
        <v>0</v>
      </c>
      <c r="AC96" s="6">
        <v>0</v>
      </c>
      <c r="AD96" s="6">
        <v>0</v>
      </c>
      <c r="AE96" s="6">
        <v>0.56521739130434778</v>
      </c>
      <c r="AF96" s="6">
        <v>0</v>
      </c>
      <c r="AG96" s="6">
        <v>0</v>
      </c>
      <c r="AH96" s="1">
        <v>425071</v>
      </c>
      <c r="AI96">
        <v>4</v>
      </c>
    </row>
    <row r="97" spans="1:35" x14ac:dyDescent="0.25">
      <c r="A97" t="s">
        <v>226</v>
      </c>
      <c r="B97" t="s">
        <v>132</v>
      </c>
      <c r="C97" t="s">
        <v>306</v>
      </c>
      <c r="D97" t="s">
        <v>267</v>
      </c>
      <c r="E97" s="6">
        <v>124.43478260869566</v>
      </c>
      <c r="F97" s="6">
        <v>4.9565217391304346</v>
      </c>
      <c r="G97" s="6">
        <v>3.2608695652173912E-2</v>
      </c>
      <c r="H97" s="6">
        <v>0.84782608695652173</v>
      </c>
      <c r="I97" s="6">
        <v>6.3043478260869561</v>
      </c>
      <c r="J97" s="6">
        <v>0</v>
      </c>
      <c r="K97" s="6">
        <v>0</v>
      </c>
      <c r="L97" s="6">
        <v>4.7418478260869561</v>
      </c>
      <c r="M97" s="6">
        <v>19.652173913043477</v>
      </c>
      <c r="N97" s="6">
        <v>5.5570652173913047</v>
      </c>
      <c r="O97" s="6">
        <f>SUM(NonNurse[[#This Row],[Qualified Social Work Staff Hours]],NonNurse[[#This Row],[Other Social Work Staff Hours]])/NonNurse[[#This Row],[MDS Census]]</f>
        <v>0.20258997204751919</v>
      </c>
      <c r="P97" s="6">
        <v>5.4021739130434785</v>
      </c>
      <c r="Q97" s="6">
        <v>17.241847826086957</v>
      </c>
      <c r="R97" s="6">
        <f>SUM(NonNurse[[#This Row],[Qualified Activities Professional Hours]],NonNurse[[#This Row],[Other Activities Professional Hours]])/NonNurse[[#This Row],[MDS Census]]</f>
        <v>0.18197501747030051</v>
      </c>
      <c r="S97" s="6">
        <v>3.5244565217391304</v>
      </c>
      <c r="T97" s="6">
        <v>14.127717391304348</v>
      </c>
      <c r="U97" s="6">
        <v>0</v>
      </c>
      <c r="V97" s="6">
        <f>SUM(NonNurse[[#This Row],[Occupational Therapist Hours]],NonNurse[[#This Row],[OT Assistant Hours]],NonNurse[[#This Row],[OT Aide Hours]])/NonNurse[[#This Row],[MDS Census]]</f>
        <v>0.14185883997204751</v>
      </c>
      <c r="W97" s="6">
        <v>10.021739130434783</v>
      </c>
      <c r="X97" s="6">
        <v>14.668478260869565</v>
      </c>
      <c r="Y97" s="6">
        <v>4.9673913043478262</v>
      </c>
      <c r="Z97" s="6">
        <f>SUM(NonNurse[[#This Row],[Physical Therapist (PT) Hours]],NonNurse[[#This Row],[PT Assistant Hours]],NonNurse[[#This Row],[PT Aide Hours]])/NonNurse[[#This Row],[MDS Census]]</f>
        <v>0.23833857442348005</v>
      </c>
      <c r="AA97" s="6">
        <v>0</v>
      </c>
      <c r="AB97" s="6">
        <v>0</v>
      </c>
      <c r="AC97" s="6">
        <v>0</v>
      </c>
      <c r="AD97" s="6">
        <v>0</v>
      </c>
      <c r="AE97" s="6">
        <v>0</v>
      </c>
      <c r="AF97" s="6">
        <v>0</v>
      </c>
      <c r="AG97" s="6">
        <v>5.434782608695652E-2</v>
      </c>
      <c r="AH97" s="1">
        <v>425324</v>
      </c>
      <c r="AI97">
        <v>4</v>
      </c>
    </row>
    <row r="98" spans="1:35" x14ac:dyDescent="0.25">
      <c r="A98" t="s">
        <v>226</v>
      </c>
      <c r="B98" t="s">
        <v>130</v>
      </c>
      <c r="C98" t="s">
        <v>318</v>
      </c>
      <c r="D98" t="s">
        <v>256</v>
      </c>
      <c r="E98" s="6">
        <v>106.1195652173913</v>
      </c>
      <c r="F98" s="6">
        <v>11</v>
      </c>
      <c r="G98" s="6">
        <v>0.5</v>
      </c>
      <c r="H98" s="6">
        <v>1.4565217391304348</v>
      </c>
      <c r="I98" s="6">
        <v>8.7282608695652169</v>
      </c>
      <c r="J98" s="6">
        <v>0</v>
      </c>
      <c r="K98" s="6">
        <v>0.96195652173913049</v>
      </c>
      <c r="L98" s="6">
        <v>19.350543478260871</v>
      </c>
      <c r="M98" s="6">
        <v>26.652173913043477</v>
      </c>
      <c r="N98" s="6">
        <v>0</v>
      </c>
      <c r="O98" s="6">
        <f>SUM(NonNurse[[#This Row],[Qualified Social Work Staff Hours]],NonNurse[[#This Row],[Other Social Work Staff Hours]])/NonNurse[[#This Row],[MDS Census]]</f>
        <v>0.25115230974085834</v>
      </c>
      <c r="P98" s="6">
        <v>5</v>
      </c>
      <c r="Q98" s="6">
        <v>0.39130434782608697</v>
      </c>
      <c r="R98" s="6">
        <f>SUM(NonNurse[[#This Row],[Qualified Activities Professional Hours]],NonNurse[[#This Row],[Other Activities Professional Hours]])/NonNurse[[#This Row],[MDS Census]]</f>
        <v>5.0804056130287822E-2</v>
      </c>
      <c r="S98" s="6">
        <v>21.456521739130434</v>
      </c>
      <c r="T98" s="6">
        <v>15.646739130434783</v>
      </c>
      <c r="U98" s="6">
        <v>10.467391304347826</v>
      </c>
      <c r="V98" s="6">
        <f>SUM(NonNurse[[#This Row],[Occupational Therapist Hours]],NonNurse[[#This Row],[OT Assistant Hours]],NonNurse[[#This Row],[OT Aide Hours]])/NonNurse[[#This Row],[MDS Census]]</f>
        <v>0.44827409607702556</v>
      </c>
      <c r="W98" s="6">
        <v>18.192934782608695</v>
      </c>
      <c r="X98" s="6">
        <v>21.369565217391305</v>
      </c>
      <c r="Y98" s="6">
        <v>0</v>
      </c>
      <c r="Z98" s="6">
        <f>SUM(NonNurse[[#This Row],[Physical Therapist (PT) Hours]],NonNurse[[#This Row],[PT Assistant Hours]],NonNurse[[#This Row],[PT Aide Hours]])/NonNurse[[#This Row],[MDS Census]]</f>
        <v>0.37281061149236916</v>
      </c>
      <c r="AA98" s="6">
        <v>0</v>
      </c>
      <c r="AB98" s="6">
        <v>23.565217391304348</v>
      </c>
      <c r="AC98" s="6">
        <v>0</v>
      </c>
      <c r="AD98" s="6">
        <v>0</v>
      </c>
      <c r="AE98" s="6">
        <v>0</v>
      </c>
      <c r="AF98" s="6">
        <v>0</v>
      </c>
      <c r="AG98" s="6">
        <v>0.68478260869565222</v>
      </c>
      <c r="AH98" s="1">
        <v>425322</v>
      </c>
      <c r="AI98">
        <v>4</v>
      </c>
    </row>
    <row r="99" spans="1:35" x14ac:dyDescent="0.25">
      <c r="A99" t="s">
        <v>226</v>
      </c>
      <c r="B99" t="s">
        <v>25</v>
      </c>
      <c r="C99" t="s">
        <v>294</v>
      </c>
      <c r="D99" t="s">
        <v>249</v>
      </c>
      <c r="E99" s="6">
        <v>126</v>
      </c>
      <c r="F99" s="6">
        <v>5.3043478260869561</v>
      </c>
      <c r="G99" s="6">
        <v>2.6086956521739131</v>
      </c>
      <c r="H99" s="6">
        <v>0.77445652173913049</v>
      </c>
      <c r="I99" s="6">
        <v>5.5217391304347823</v>
      </c>
      <c r="J99" s="6">
        <v>0</v>
      </c>
      <c r="K99" s="6">
        <v>10.092391304347826</v>
      </c>
      <c r="L99" s="6">
        <v>3.3614130434782608</v>
      </c>
      <c r="M99" s="6">
        <v>15.559782608695652</v>
      </c>
      <c r="N99" s="6">
        <v>0</v>
      </c>
      <c r="O99" s="6">
        <f>SUM(NonNurse[[#This Row],[Qualified Social Work Staff Hours]],NonNurse[[#This Row],[Other Social Work Staff Hours]])/NonNurse[[#This Row],[MDS Census]]</f>
        <v>0.12349033816425121</v>
      </c>
      <c r="P99" s="6">
        <v>9.8260869565217384</v>
      </c>
      <c r="Q99" s="6">
        <v>5.4429347826086953</v>
      </c>
      <c r="R99" s="6">
        <f>SUM(NonNurse[[#This Row],[Qualified Activities Professional Hours]],NonNurse[[#This Row],[Other Activities Professional Hours]])/NonNurse[[#This Row],[MDS Census]]</f>
        <v>0.1211827122153209</v>
      </c>
      <c r="S99" s="6">
        <v>4.6657608695652177</v>
      </c>
      <c r="T99" s="6">
        <v>10.527173913043478</v>
      </c>
      <c r="U99" s="6">
        <v>5.9891304347826084</v>
      </c>
      <c r="V99" s="6">
        <f>SUM(NonNurse[[#This Row],[Occupational Therapist Hours]],NonNurse[[#This Row],[OT Assistant Hours]],NonNurse[[#This Row],[OT Aide Hours]])/NonNurse[[#This Row],[MDS Census]]</f>
        <v>0.16811162870945479</v>
      </c>
      <c r="W99" s="6">
        <v>5.1005434782608692</v>
      </c>
      <c r="X99" s="6">
        <v>15.252717391304348</v>
      </c>
      <c r="Y99" s="6">
        <v>0</v>
      </c>
      <c r="Z99" s="6">
        <f>SUM(NonNurse[[#This Row],[Physical Therapist (PT) Hours]],NonNurse[[#This Row],[PT Assistant Hours]],NonNurse[[#This Row],[PT Aide Hours]])/NonNurse[[#This Row],[MDS Census]]</f>
        <v>0.1615338164251208</v>
      </c>
      <c r="AA99" s="6">
        <v>0</v>
      </c>
      <c r="AB99" s="6">
        <v>5.6847826086956523</v>
      </c>
      <c r="AC99" s="6">
        <v>0</v>
      </c>
      <c r="AD99" s="6">
        <v>0</v>
      </c>
      <c r="AE99" s="6">
        <v>0.56521739130434778</v>
      </c>
      <c r="AF99" s="6">
        <v>0</v>
      </c>
      <c r="AG99" s="6">
        <v>0</v>
      </c>
      <c r="AH99" s="1">
        <v>425063</v>
      </c>
      <c r="AI99">
        <v>4</v>
      </c>
    </row>
    <row r="100" spans="1:35" x14ac:dyDescent="0.25">
      <c r="A100" t="s">
        <v>226</v>
      </c>
      <c r="B100" t="s">
        <v>20</v>
      </c>
      <c r="C100" t="s">
        <v>303</v>
      </c>
      <c r="D100" t="s">
        <v>246</v>
      </c>
      <c r="E100" s="6">
        <v>130.56521739130434</v>
      </c>
      <c r="F100" s="6">
        <v>5.2608695652173916</v>
      </c>
      <c r="G100" s="6">
        <v>3.2608695652173912E-2</v>
      </c>
      <c r="H100" s="6">
        <v>0.89945652173913049</v>
      </c>
      <c r="I100" s="6">
        <v>10</v>
      </c>
      <c r="J100" s="6">
        <v>0</v>
      </c>
      <c r="K100" s="6">
        <v>0</v>
      </c>
      <c r="L100" s="6">
        <v>13.706739130434782</v>
      </c>
      <c r="M100" s="6">
        <v>14.527173913043478</v>
      </c>
      <c r="N100" s="6">
        <v>5.1304347826086953</v>
      </c>
      <c r="O100" s="6">
        <f>SUM(NonNurse[[#This Row],[Qualified Social Work Staff Hours]],NonNurse[[#This Row],[Other Social Work Staff Hours]])/NonNurse[[#This Row],[MDS Census]]</f>
        <v>0.15055777555777555</v>
      </c>
      <c r="P100" s="6">
        <v>5.0978260869565215</v>
      </c>
      <c r="Q100" s="6">
        <v>5.4538043478260869</v>
      </c>
      <c r="R100" s="6">
        <f>SUM(NonNurse[[#This Row],[Qualified Activities Professional Hours]],NonNurse[[#This Row],[Other Activities Professional Hours]])/NonNurse[[#This Row],[MDS Census]]</f>
        <v>8.0815018315018319E-2</v>
      </c>
      <c r="S100" s="6">
        <v>2.5190217391304346</v>
      </c>
      <c r="T100" s="6">
        <v>24.752717391304348</v>
      </c>
      <c r="U100" s="6">
        <v>0</v>
      </c>
      <c r="V100" s="6">
        <f>SUM(NonNurse[[#This Row],[Occupational Therapist Hours]],NonNurse[[#This Row],[OT Assistant Hours]],NonNurse[[#This Row],[OT Aide Hours]])/NonNurse[[#This Row],[MDS Census]]</f>
        <v>0.20887445887445888</v>
      </c>
      <c r="W100" s="6">
        <v>4.6467391304347823</v>
      </c>
      <c r="X100" s="6">
        <v>15.934782608695652</v>
      </c>
      <c r="Y100" s="6">
        <v>0</v>
      </c>
      <c r="Z100" s="6">
        <f>SUM(NonNurse[[#This Row],[Physical Therapist (PT) Hours]],NonNurse[[#This Row],[PT Assistant Hours]],NonNurse[[#This Row],[PT Aide Hours]])/NonNurse[[#This Row],[MDS Census]]</f>
        <v>0.15763403263403264</v>
      </c>
      <c r="AA100" s="6">
        <v>0</v>
      </c>
      <c r="AB100" s="6">
        <v>0</v>
      </c>
      <c r="AC100" s="6">
        <v>0</v>
      </c>
      <c r="AD100" s="6">
        <v>0</v>
      </c>
      <c r="AE100" s="6">
        <v>0</v>
      </c>
      <c r="AF100" s="6">
        <v>0</v>
      </c>
      <c r="AG100" s="6">
        <v>0</v>
      </c>
      <c r="AH100" s="1">
        <v>425054</v>
      </c>
      <c r="AI100">
        <v>4</v>
      </c>
    </row>
    <row r="101" spans="1:35" x14ac:dyDescent="0.25">
      <c r="A101" t="s">
        <v>226</v>
      </c>
      <c r="B101" t="s">
        <v>136</v>
      </c>
      <c r="C101" t="s">
        <v>335</v>
      </c>
      <c r="D101" t="s">
        <v>274</v>
      </c>
      <c r="E101" s="6">
        <v>143.94565217391303</v>
      </c>
      <c r="F101" s="6">
        <v>5.6086956521739131</v>
      </c>
      <c r="G101" s="6">
        <v>9.7826086956521743E-2</v>
      </c>
      <c r="H101" s="6">
        <v>1.2472826086956521</v>
      </c>
      <c r="I101" s="6">
        <v>13.934782608695652</v>
      </c>
      <c r="J101" s="6">
        <v>0</v>
      </c>
      <c r="K101" s="6">
        <v>0</v>
      </c>
      <c r="L101" s="6">
        <v>10.459239130434783</v>
      </c>
      <c r="M101" s="6">
        <v>14.720108695652174</v>
      </c>
      <c r="N101" s="6">
        <v>5.4755434782608692</v>
      </c>
      <c r="O101" s="6">
        <f>SUM(NonNurse[[#This Row],[Qualified Social Work Staff Hours]],NonNurse[[#This Row],[Other Social Work Staff Hours]])/NonNurse[[#This Row],[MDS Census]]</f>
        <v>0.14030053613229632</v>
      </c>
      <c r="P101" s="6">
        <v>5.5652173913043477</v>
      </c>
      <c r="Q101" s="6">
        <v>19.478260869565219</v>
      </c>
      <c r="R101" s="6">
        <f>SUM(NonNurse[[#This Row],[Qualified Activities Professional Hours]],NonNurse[[#This Row],[Other Activities Professional Hours]])/NonNurse[[#This Row],[MDS Census]]</f>
        <v>0.17397870573132979</v>
      </c>
      <c r="S101" s="6">
        <v>24.5</v>
      </c>
      <c r="T101" s="6">
        <v>14.078804347826088</v>
      </c>
      <c r="U101" s="6">
        <v>0</v>
      </c>
      <c r="V101" s="6">
        <f>SUM(NonNurse[[#This Row],[Occupational Therapist Hours]],NonNurse[[#This Row],[OT Assistant Hours]],NonNurse[[#This Row],[OT Aide Hours]])/NonNurse[[#This Row],[MDS Census]]</f>
        <v>0.26800951446046972</v>
      </c>
      <c r="W101" s="6">
        <v>23.904891304347824</v>
      </c>
      <c r="X101" s="6">
        <v>19.945652173913043</v>
      </c>
      <c r="Y101" s="6">
        <v>10.195652173913043</v>
      </c>
      <c r="Z101" s="6">
        <f>SUM(NonNurse[[#This Row],[Physical Therapist (PT) Hours]],NonNurse[[#This Row],[PT Assistant Hours]],NonNurse[[#This Row],[PT Aide Hours]])/NonNurse[[#This Row],[MDS Census]]</f>
        <v>0.37546250849505397</v>
      </c>
      <c r="AA101" s="6">
        <v>0</v>
      </c>
      <c r="AB101" s="6">
        <v>0</v>
      </c>
      <c r="AC101" s="6">
        <v>0</v>
      </c>
      <c r="AD101" s="6">
        <v>0</v>
      </c>
      <c r="AE101" s="6">
        <v>0.69565217391304346</v>
      </c>
      <c r="AF101" s="6">
        <v>0</v>
      </c>
      <c r="AG101" s="6">
        <v>0</v>
      </c>
      <c r="AH101" s="1">
        <v>425333</v>
      </c>
      <c r="AI101">
        <v>4</v>
      </c>
    </row>
    <row r="102" spans="1:35" x14ac:dyDescent="0.25">
      <c r="A102" t="s">
        <v>226</v>
      </c>
      <c r="B102" t="s">
        <v>142</v>
      </c>
      <c r="C102" t="s">
        <v>286</v>
      </c>
      <c r="D102" t="s">
        <v>256</v>
      </c>
      <c r="E102" s="6">
        <v>141.88043478260869</v>
      </c>
      <c r="F102" s="6">
        <v>9.7391304347826093</v>
      </c>
      <c r="G102" s="6">
        <v>4.3478260869565216E-2</v>
      </c>
      <c r="H102" s="6">
        <v>1.3831521739130435</v>
      </c>
      <c r="I102" s="6">
        <v>2.1739130434782608</v>
      </c>
      <c r="J102" s="6">
        <v>0</v>
      </c>
      <c r="K102" s="6">
        <v>0.21739130434782608</v>
      </c>
      <c r="L102" s="6">
        <v>11.138586956521738</v>
      </c>
      <c r="M102" s="6">
        <v>30.192934782608695</v>
      </c>
      <c r="N102" s="6">
        <v>0</v>
      </c>
      <c r="O102" s="6">
        <f>SUM(NonNurse[[#This Row],[Qualified Social Work Staff Hours]],NonNurse[[#This Row],[Other Social Work Staff Hours]])/NonNurse[[#This Row],[MDS Census]]</f>
        <v>0.21280548532904314</v>
      </c>
      <c r="P102" s="6">
        <v>2</v>
      </c>
      <c r="Q102" s="6">
        <v>20.103260869565219</v>
      </c>
      <c r="R102" s="6">
        <f>SUM(NonNurse[[#This Row],[Qualified Activities Professional Hours]],NonNurse[[#This Row],[Other Activities Professional Hours]])/NonNurse[[#This Row],[MDS Census]]</f>
        <v>0.15578794146939404</v>
      </c>
      <c r="S102" s="6">
        <v>14.195652173913043</v>
      </c>
      <c r="T102" s="6">
        <v>12.733695652173912</v>
      </c>
      <c r="U102" s="6">
        <v>0</v>
      </c>
      <c r="V102" s="6">
        <f>SUM(NonNurse[[#This Row],[Occupational Therapist Hours]],NonNurse[[#This Row],[OT Assistant Hours]],NonNurse[[#This Row],[OT Aide Hours]])/NonNurse[[#This Row],[MDS Census]]</f>
        <v>0.18980311039607753</v>
      </c>
      <c r="W102" s="6">
        <v>13.980978260869565</v>
      </c>
      <c r="X102" s="6">
        <v>13.317934782608695</v>
      </c>
      <c r="Y102" s="6">
        <v>0</v>
      </c>
      <c r="Z102" s="6">
        <f>SUM(NonNurse[[#This Row],[Physical Therapist (PT) Hours]],NonNurse[[#This Row],[PT Assistant Hours]],NonNurse[[#This Row],[PT Aide Hours]])/NonNurse[[#This Row],[MDS Census]]</f>
        <v>0.1924078755841569</v>
      </c>
      <c r="AA102" s="6">
        <v>0</v>
      </c>
      <c r="AB102" s="6">
        <v>0</v>
      </c>
      <c r="AC102" s="6">
        <v>0</v>
      </c>
      <c r="AD102" s="6">
        <v>0</v>
      </c>
      <c r="AE102" s="6">
        <v>0</v>
      </c>
      <c r="AF102" s="6">
        <v>0</v>
      </c>
      <c r="AG102" s="6">
        <v>0.22826086956521738</v>
      </c>
      <c r="AH102" s="1">
        <v>425359</v>
      </c>
      <c r="AI102">
        <v>4</v>
      </c>
    </row>
    <row r="103" spans="1:35" x14ac:dyDescent="0.25">
      <c r="A103" t="s">
        <v>226</v>
      </c>
      <c r="B103" t="s">
        <v>128</v>
      </c>
      <c r="C103" t="s">
        <v>354</v>
      </c>
      <c r="D103" t="s">
        <v>259</v>
      </c>
      <c r="E103" s="6">
        <v>151.40217391304347</v>
      </c>
      <c r="F103" s="6">
        <v>10.217391304347826</v>
      </c>
      <c r="G103" s="6">
        <v>1.6304347826086956E-2</v>
      </c>
      <c r="H103" s="6">
        <v>1.0869565217391304</v>
      </c>
      <c r="I103" s="6">
        <v>11.663043478260869</v>
      </c>
      <c r="J103" s="6">
        <v>0</v>
      </c>
      <c r="K103" s="6">
        <v>0</v>
      </c>
      <c r="L103" s="6">
        <v>4.0625</v>
      </c>
      <c r="M103" s="6">
        <v>14.347826086956522</v>
      </c>
      <c r="N103" s="6">
        <v>13.682065217391305</v>
      </c>
      <c r="O103" s="6">
        <f>SUM(NonNurse[[#This Row],[Qualified Social Work Staff Hours]],NonNurse[[#This Row],[Other Social Work Staff Hours]])/NonNurse[[#This Row],[MDS Census]]</f>
        <v>0.1851353291693589</v>
      </c>
      <c r="P103" s="6">
        <v>5.3777173913043477</v>
      </c>
      <c r="Q103" s="6">
        <v>8.4211956521739122</v>
      </c>
      <c r="R103" s="6">
        <f>SUM(NonNurse[[#This Row],[Qualified Activities Professional Hours]],NonNurse[[#This Row],[Other Activities Professional Hours]])/NonNurse[[#This Row],[MDS Census]]</f>
        <v>9.1140785411730915E-2</v>
      </c>
      <c r="S103" s="6">
        <v>15.152173913043478</v>
      </c>
      <c r="T103" s="6">
        <v>14.510869565217391</v>
      </c>
      <c r="U103" s="6">
        <v>5.2391304347826084</v>
      </c>
      <c r="V103" s="6">
        <f>SUM(NonNurse[[#This Row],[Occupational Therapist Hours]],NonNurse[[#This Row],[OT Assistant Hours]],NonNurse[[#This Row],[OT Aide Hours]])/NonNurse[[#This Row],[MDS Census]]</f>
        <v>0.23052624021824969</v>
      </c>
      <c r="W103" s="6">
        <v>11.940217391304348</v>
      </c>
      <c r="X103" s="6">
        <v>8.5782608695652183</v>
      </c>
      <c r="Y103" s="6">
        <v>0</v>
      </c>
      <c r="Z103" s="6">
        <f>SUM(NonNurse[[#This Row],[Physical Therapist (PT) Hours]],NonNurse[[#This Row],[PT Assistant Hours]],NonNurse[[#This Row],[PT Aide Hours]])/NonNurse[[#This Row],[MDS Census]]</f>
        <v>0.13552300954842414</v>
      </c>
      <c r="AA103" s="6">
        <v>0</v>
      </c>
      <c r="AB103" s="6">
        <v>0</v>
      </c>
      <c r="AC103" s="6">
        <v>0</v>
      </c>
      <c r="AD103" s="6">
        <v>0</v>
      </c>
      <c r="AE103" s="6">
        <v>0</v>
      </c>
      <c r="AF103" s="6">
        <v>0</v>
      </c>
      <c r="AG103" s="6">
        <v>8.6956521739130432E-2</v>
      </c>
      <c r="AH103" s="1">
        <v>425320</v>
      </c>
      <c r="AI103">
        <v>4</v>
      </c>
    </row>
    <row r="104" spans="1:35" x14ac:dyDescent="0.25">
      <c r="A104" t="s">
        <v>226</v>
      </c>
      <c r="B104" t="s">
        <v>141</v>
      </c>
      <c r="C104" t="s">
        <v>304</v>
      </c>
      <c r="D104" t="s">
        <v>248</v>
      </c>
      <c r="E104" s="6">
        <v>97.554347826086953</v>
      </c>
      <c r="F104" s="6">
        <v>5.4239130434782608</v>
      </c>
      <c r="G104" s="6">
        <v>3.2608695652173912E-2</v>
      </c>
      <c r="H104" s="6">
        <v>0.63586956521739135</v>
      </c>
      <c r="I104" s="6">
        <v>10.478260869565217</v>
      </c>
      <c r="J104" s="6">
        <v>0</v>
      </c>
      <c r="K104" s="6">
        <v>0</v>
      </c>
      <c r="L104" s="6">
        <v>7.1766304347826084</v>
      </c>
      <c r="M104" s="6">
        <v>17.508152173913043</v>
      </c>
      <c r="N104" s="6">
        <v>5.1739130434782608</v>
      </c>
      <c r="O104" s="6">
        <f>SUM(NonNurse[[#This Row],[Qualified Social Work Staff Hours]],NonNurse[[#This Row],[Other Social Work Staff Hours]])/NonNurse[[#This Row],[MDS Census]]</f>
        <v>0.23250696378830085</v>
      </c>
      <c r="P104" s="6">
        <v>5.6385869565217392</v>
      </c>
      <c r="Q104" s="6">
        <v>12.048913043478262</v>
      </c>
      <c r="R104" s="6">
        <f>SUM(NonNurse[[#This Row],[Qualified Activities Professional Hours]],NonNurse[[#This Row],[Other Activities Professional Hours]])/NonNurse[[#This Row],[MDS Census]]</f>
        <v>0.18130919220055711</v>
      </c>
      <c r="S104" s="6">
        <v>15.619565217391305</v>
      </c>
      <c r="T104" s="6">
        <v>4.5625</v>
      </c>
      <c r="U104" s="6">
        <v>1.1304347826086956</v>
      </c>
      <c r="V104" s="6">
        <f>SUM(NonNurse[[#This Row],[Occupational Therapist Hours]],NonNurse[[#This Row],[OT Assistant Hours]],NonNurse[[#This Row],[OT Aide Hours]])/NonNurse[[#This Row],[MDS Census]]</f>
        <v>0.21846796657381617</v>
      </c>
      <c r="W104" s="6">
        <v>15.929347826086957</v>
      </c>
      <c r="X104" s="6">
        <v>11.214673913043478</v>
      </c>
      <c r="Y104" s="6">
        <v>3.4782608695652173</v>
      </c>
      <c r="Z104" s="6">
        <f>SUM(NonNurse[[#This Row],[Physical Therapist (PT) Hours]],NonNurse[[#This Row],[PT Assistant Hours]],NonNurse[[#This Row],[PT Aide Hours]])/NonNurse[[#This Row],[MDS Census]]</f>
        <v>0.31389972144846801</v>
      </c>
      <c r="AA104" s="6">
        <v>0</v>
      </c>
      <c r="AB104" s="6">
        <v>0</v>
      </c>
      <c r="AC104" s="6">
        <v>0</v>
      </c>
      <c r="AD104" s="6">
        <v>0</v>
      </c>
      <c r="AE104" s="6">
        <v>0</v>
      </c>
      <c r="AF104" s="6">
        <v>0</v>
      </c>
      <c r="AG104" s="6">
        <v>0</v>
      </c>
      <c r="AH104" s="1">
        <v>425352</v>
      </c>
      <c r="AI104">
        <v>4</v>
      </c>
    </row>
    <row r="105" spans="1:35" x14ac:dyDescent="0.25">
      <c r="A105" t="s">
        <v>226</v>
      </c>
      <c r="B105" t="s">
        <v>54</v>
      </c>
      <c r="C105" t="s">
        <v>336</v>
      </c>
      <c r="D105" t="s">
        <v>237</v>
      </c>
      <c r="E105" s="6">
        <v>125.64130434782609</v>
      </c>
      <c r="F105" s="6">
        <v>10.391304347826088</v>
      </c>
      <c r="G105" s="6">
        <v>1.0869565217391304E-2</v>
      </c>
      <c r="H105" s="6">
        <v>0.89130434782608692</v>
      </c>
      <c r="I105" s="6">
        <v>1.7608695652173914</v>
      </c>
      <c r="J105" s="6">
        <v>0</v>
      </c>
      <c r="K105" s="6">
        <v>0</v>
      </c>
      <c r="L105" s="6">
        <v>2.9592391304347827</v>
      </c>
      <c r="M105" s="6">
        <v>8.5842391304347831</v>
      </c>
      <c r="N105" s="6">
        <v>6.3451086956521738</v>
      </c>
      <c r="O105" s="6">
        <f>SUM(NonNurse[[#This Row],[Qualified Social Work Staff Hours]],NonNurse[[#This Row],[Other Social Work Staff Hours]])/NonNurse[[#This Row],[MDS Census]]</f>
        <v>0.11882515788563024</v>
      </c>
      <c r="P105" s="6">
        <v>8.4565217391304355</v>
      </c>
      <c r="Q105" s="6">
        <v>1.4375</v>
      </c>
      <c r="R105" s="6">
        <f>SUM(NonNurse[[#This Row],[Qualified Activities Professional Hours]],NonNurse[[#This Row],[Other Activities Professional Hours]])/NonNurse[[#This Row],[MDS Census]]</f>
        <v>7.8748161605675229E-2</v>
      </c>
      <c r="S105" s="6">
        <v>10.328804347826088</v>
      </c>
      <c r="T105" s="6">
        <v>10.190217391304348</v>
      </c>
      <c r="U105" s="6">
        <v>3.2282608695652173</v>
      </c>
      <c r="V105" s="6">
        <f>SUM(NonNurse[[#This Row],[Occupational Therapist Hours]],NonNurse[[#This Row],[OT Assistant Hours]],NonNurse[[#This Row],[OT Aide Hours]])/NonNurse[[#This Row],[MDS Census]]</f>
        <v>0.1890085647547366</v>
      </c>
      <c r="W105" s="6">
        <v>9.7173913043478262</v>
      </c>
      <c r="X105" s="6">
        <v>7.9510869565217392</v>
      </c>
      <c r="Y105" s="6">
        <v>0</v>
      </c>
      <c r="Z105" s="6">
        <f>SUM(NonNurse[[#This Row],[Physical Therapist (PT) Hours]],NonNurse[[#This Row],[PT Assistant Hours]],NonNurse[[#This Row],[PT Aide Hours]])/NonNurse[[#This Row],[MDS Census]]</f>
        <v>0.14062635176053292</v>
      </c>
      <c r="AA105" s="6">
        <v>0</v>
      </c>
      <c r="AB105" s="6">
        <v>0</v>
      </c>
      <c r="AC105" s="6">
        <v>0</v>
      </c>
      <c r="AD105" s="6">
        <v>0</v>
      </c>
      <c r="AE105" s="6">
        <v>0</v>
      </c>
      <c r="AF105" s="6">
        <v>0</v>
      </c>
      <c r="AG105" s="6">
        <v>2.1739130434782608E-2</v>
      </c>
      <c r="AH105" s="1">
        <v>425109</v>
      </c>
      <c r="AI105">
        <v>4</v>
      </c>
    </row>
    <row r="106" spans="1:35" x14ac:dyDescent="0.25">
      <c r="A106" t="s">
        <v>226</v>
      </c>
      <c r="B106" t="s">
        <v>84</v>
      </c>
      <c r="C106" t="s">
        <v>301</v>
      </c>
      <c r="D106" t="s">
        <v>252</v>
      </c>
      <c r="E106" s="6">
        <v>77.408450704225359</v>
      </c>
      <c r="F106" s="6">
        <v>5.183098591549296</v>
      </c>
      <c r="G106" s="6">
        <v>0.676056338028169</v>
      </c>
      <c r="H106" s="6">
        <v>0</v>
      </c>
      <c r="I106" s="6">
        <v>1.1267605633802817</v>
      </c>
      <c r="J106" s="6">
        <v>0</v>
      </c>
      <c r="K106" s="6">
        <v>0</v>
      </c>
      <c r="L106" s="6">
        <v>4.0300000000000011</v>
      </c>
      <c r="M106" s="6">
        <v>4.8733802816901415</v>
      </c>
      <c r="N106" s="6">
        <v>0</v>
      </c>
      <c r="O106" s="6">
        <f>SUM(NonNurse[[#This Row],[Qualified Social Work Staff Hours]],NonNurse[[#This Row],[Other Social Work Staff Hours]])/NonNurse[[#This Row],[MDS Census]]</f>
        <v>6.2956695778748184E-2</v>
      </c>
      <c r="P106" s="6">
        <v>4.6761971830985916</v>
      </c>
      <c r="Q106" s="6">
        <v>4.7761971830985921</v>
      </c>
      <c r="R106" s="6">
        <f>SUM(NonNurse[[#This Row],[Qualified Activities Professional Hours]],NonNurse[[#This Row],[Other Activities Professional Hours]])/NonNurse[[#This Row],[MDS Census]]</f>
        <v>0.12211062590975254</v>
      </c>
      <c r="S106" s="6">
        <v>3.156056338028169</v>
      </c>
      <c r="T106" s="6">
        <v>9.003802816901409</v>
      </c>
      <c r="U106" s="6">
        <v>0</v>
      </c>
      <c r="V106" s="6">
        <f>SUM(NonNurse[[#This Row],[Occupational Therapist Hours]],NonNurse[[#This Row],[OT Assistant Hours]],NonNurse[[#This Row],[OT Aide Hours]])/NonNurse[[#This Row],[MDS Census]]</f>
        <v>0.15708697234352256</v>
      </c>
      <c r="W106" s="6">
        <v>2.5159154929577472</v>
      </c>
      <c r="X106" s="6">
        <v>4.5577464788732387</v>
      </c>
      <c r="Y106" s="6">
        <v>0</v>
      </c>
      <c r="Z106" s="6">
        <f>SUM(NonNurse[[#This Row],[Physical Therapist (PT) Hours]],NonNurse[[#This Row],[PT Assistant Hours]],NonNurse[[#This Row],[PT Aide Hours]])/NonNurse[[#This Row],[MDS Census]]</f>
        <v>9.1381004366812221E-2</v>
      </c>
      <c r="AA106" s="6">
        <v>0</v>
      </c>
      <c r="AB106" s="6">
        <v>0</v>
      </c>
      <c r="AC106" s="6">
        <v>0</v>
      </c>
      <c r="AD106" s="6">
        <v>0</v>
      </c>
      <c r="AE106" s="6">
        <v>0</v>
      </c>
      <c r="AF106" s="6">
        <v>0</v>
      </c>
      <c r="AG106" s="6">
        <v>0</v>
      </c>
      <c r="AH106" s="1">
        <v>425156</v>
      </c>
      <c r="AI106">
        <v>4</v>
      </c>
    </row>
    <row r="107" spans="1:35" x14ac:dyDescent="0.25">
      <c r="A107" t="s">
        <v>226</v>
      </c>
      <c r="B107" t="s">
        <v>26</v>
      </c>
      <c r="C107" t="s">
        <v>326</v>
      </c>
      <c r="D107" t="s">
        <v>266</v>
      </c>
      <c r="E107" s="6">
        <v>60.097826086956523</v>
      </c>
      <c r="F107" s="6">
        <v>5.3043478260869561</v>
      </c>
      <c r="G107" s="6">
        <v>1.0869565217391304E-2</v>
      </c>
      <c r="H107" s="6">
        <v>0.65217391304347827</v>
      </c>
      <c r="I107" s="6">
        <v>3.8043478260869565</v>
      </c>
      <c r="J107" s="6">
        <v>0</v>
      </c>
      <c r="K107" s="6">
        <v>0</v>
      </c>
      <c r="L107" s="6">
        <v>6.8604347826086967</v>
      </c>
      <c r="M107" s="6">
        <v>0</v>
      </c>
      <c r="N107" s="6">
        <v>5.2173913043478262</v>
      </c>
      <c r="O107" s="6">
        <f>SUM(NonNurse[[#This Row],[Qualified Social Work Staff Hours]],NonNurse[[#This Row],[Other Social Work Staff Hours]])/NonNurse[[#This Row],[MDS Census]]</f>
        <v>8.6814975583288115E-2</v>
      </c>
      <c r="P107" s="6">
        <v>4.9402173913043477</v>
      </c>
      <c r="Q107" s="6">
        <v>5.1168478260869561</v>
      </c>
      <c r="R107" s="6">
        <f>SUM(NonNurse[[#This Row],[Qualified Activities Professional Hours]],NonNurse[[#This Row],[Other Activities Professional Hours]])/NonNurse[[#This Row],[MDS Census]]</f>
        <v>0.16734490866341112</v>
      </c>
      <c r="S107" s="6">
        <v>1.2108695652173911</v>
      </c>
      <c r="T107" s="6">
        <v>5.3777173913043486</v>
      </c>
      <c r="U107" s="6">
        <v>0</v>
      </c>
      <c r="V107" s="6">
        <f>SUM(NonNurse[[#This Row],[Occupational Therapist Hours]],NonNurse[[#This Row],[OT Assistant Hours]],NonNurse[[#This Row],[OT Aide Hours]])/NonNurse[[#This Row],[MDS Census]]</f>
        <v>0.10963103635377103</v>
      </c>
      <c r="W107" s="6">
        <v>1.681304347826087</v>
      </c>
      <c r="X107" s="6">
        <v>6.6584782608695621</v>
      </c>
      <c r="Y107" s="6">
        <v>2.5</v>
      </c>
      <c r="Z107" s="6">
        <f>SUM(NonNurse[[#This Row],[Physical Therapist (PT) Hours]],NonNurse[[#This Row],[PT Assistant Hours]],NonNurse[[#This Row],[PT Aide Hours]])/NonNurse[[#This Row],[MDS Census]]</f>
        <v>0.18036896364622892</v>
      </c>
      <c r="AA107" s="6">
        <v>0</v>
      </c>
      <c r="AB107" s="6">
        <v>0</v>
      </c>
      <c r="AC107" s="6">
        <v>0</v>
      </c>
      <c r="AD107" s="6">
        <v>0</v>
      </c>
      <c r="AE107" s="6">
        <v>0</v>
      </c>
      <c r="AF107" s="6">
        <v>0</v>
      </c>
      <c r="AG107" s="6">
        <v>0</v>
      </c>
      <c r="AH107" s="1">
        <v>425064</v>
      </c>
      <c r="AI107">
        <v>4</v>
      </c>
    </row>
    <row r="108" spans="1:35" x14ac:dyDescent="0.25">
      <c r="A108" t="s">
        <v>226</v>
      </c>
      <c r="B108" t="s">
        <v>153</v>
      </c>
      <c r="C108" t="s">
        <v>335</v>
      </c>
      <c r="D108" t="s">
        <v>274</v>
      </c>
      <c r="E108" s="6">
        <v>76.739130434782609</v>
      </c>
      <c r="F108" s="6">
        <v>2.0217391304347827</v>
      </c>
      <c r="G108" s="6">
        <v>0</v>
      </c>
      <c r="H108" s="6">
        <v>0</v>
      </c>
      <c r="I108" s="6">
        <v>0</v>
      </c>
      <c r="J108" s="6">
        <v>0</v>
      </c>
      <c r="K108" s="6">
        <v>0</v>
      </c>
      <c r="L108" s="6">
        <v>6.8804347826086936</v>
      </c>
      <c r="M108" s="6">
        <v>0</v>
      </c>
      <c r="N108" s="6">
        <v>11.202173913043477</v>
      </c>
      <c r="O108" s="6">
        <f>SUM(NonNurse[[#This Row],[Qualified Social Work Staff Hours]],NonNurse[[#This Row],[Other Social Work Staff Hours]])/NonNurse[[#This Row],[MDS Census]]</f>
        <v>0.14597733711048158</v>
      </c>
      <c r="P108" s="6">
        <v>4.9288043478260848</v>
      </c>
      <c r="Q108" s="6">
        <v>0</v>
      </c>
      <c r="R108" s="6">
        <f>SUM(NonNurse[[#This Row],[Qualified Activities Professional Hours]],NonNurse[[#This Row],[Other Activities Professional Hours]])/NonNurse[[#This Row],[MDS Census]]</f>
        <v>6.4228045325779012E-2</v>
      </c>
      <c r="S108" s="6">
        <v>10.212173913043479</v>
      </c>
      <c r="T108" s="6">
        <v>5.1641304347826109</v>
      </c>
      <c r="U108" s="6">
        <v>0</v>
      </c>
      <c r="V108" s="6">
        <f>SUM(NonNurse[[#This Row],[Occupational Therapist Hours]],NonNurse[[#This Row],[OT Assistant Hours]],NonNurse[[#This Row],[OT Aide Hours]])/NonNurse[[#This Row],[MDS Census]]</f>
        <v>0.20037110481586404</v>
      </c>
      <c r="W108" s="6">
        <v>5.8468478260869574</v>
      </c>
      <c r="X108" s="6">
        <v>13.348478260869557</v>
      </c>
      <c r="Y108" s="6">
        <v>0</v>
      </c>
      <c r="Z108" s="6">
        <f>SUM(NonNurse[[#This Row],[Physical Therapist (PT) Hours]],NonNurse[[#This Row],[PT Assistant Hours]],NonNurse[[#This Row],[PT Aide Hours]])/NonNurse[[#This Row],[MDS Census]]</f>
        <v>0.25013739376770527</v>
      </c>
      <c r="AA108" s="6">
        <v>0</v>
      </c>
      <c r="AB108" s="6">
        <v>0</v>
      </c>
      <c r="AC108" s="6">
        <v>0</v>
      </c>
      <c r="AD108" s="6">
        <v>0</v>
      </c>
      <c r="AE108" s="6">
        <v>1.6304347826086956</v>
      </c>
      <c r="AF108" s="6">
        <v>0</v>
      </c>
      <c r="AG108" s="6">
        <v>0</v>
      </c>
      <c r="AH108" s="1">
        <v>425379</v>
      </c>
      <c r="AI108">
        <v>4</v>
      </c>
    </row>
    <row r="109" spans="1:35" x14ac:dyDescent="0.25">
      <c r="A109" t="s">
        <v>226</v>
      </c>
      <c r="B109" t="s">
        <v>116</v>
      </c>
      <c r="C109" t="s">
        <v>286</v>
      </c>
      <c r="D109" t="s">
        <v>256</v>
      </c>
      <c r="E109" s="6">
        <v>99.597826086956516</v>
      </c>
      <c r="F109" s="6">
        <v>5.4831521739130435</v>
      </c>
      <c r="G109" s="6">
        <v>0.25</v>
      </c>
      <c r="H109" s="6">
        <v>0.71510869565217394</v>
      </c>
      <c r="I109" s="6">
        <v>0.69565217391304346</v>
      </c>
      <c r="J109" s="6">
        <v>0</v>
      </c>
      <c r="K109" s="6">
        <v>0</v>
      </c>
      <c r="L109" s="6">
        <v>7.1992391304347843</v>
      </c>
      <c r="M109" s="6">
        <v>5.7884782608695673</v>
      </c>
      <c r="N109" s="6">
        <v>4.7535869565217386</v>
      </c>
      <c r="O109" s="6">
        <f>SUM(NonNurse[[#This Row],[Qualified Social Work Staff Hours]],NonNurse[[#This Row],[Other Social Work Staff Hours]])/NonNurse[[#This Row],[MDS Census]]</f>
        <v>0.10584633853541418</v>
      </c>
      <c r="P109" s="6">
        <v>0</v>
      </c>
      <c r="Q109" s="6">
        <v>16.995869565217387</v>
      </c>
      <c r="R109" s="6">
        <f>SUM(NonNurse[[#This Row],[Qualified Activities Professional Hours]],NonNurse[[#This Row],[Other Activities Professional Hours]])/NonNurse[[#This Row],[MDS Census]]</f>
        <v>0.17064498526683397</v>
      </c>
      <c r="S109" s="6">
        <v>9.5189130434782641</v>
      </c>
      <c r="T109" s="6">
        <v>12.693043478260865</v>
      </c>
      <c r="U109" s="6">
        <v>0</v>
      </c>
      <c r="V109" s="6">
        <f>SUM(NonNurse[[#This Row],[Occupational Therapist Hours]],NonNurse[[#This Row],[OT Assistant Hours]],NonNurse[[#This Row],[OT Aide Hours]])/NonNurse[[#This Row],[MDS Census]]</f>
        <v>0.22301647931900032</v>
      </c>
      <c r="W109" s="6">
        <v>8.7168478260869584</v>
      </c>
      <c r="X109" s="6">
        <v>9.3991304347826095</v>
      </c>
      <c r="Y109" s="6">
        <v>1</v>
      </c>
      <c r="Z109" s="6">
        <f>SUM(NonNurse[[#This Row],[Physical Therapist (PT) Hours]],NonNurse[[#This Row],[PT Assistant Hours]],NonNurse[[#This Row],[PT Aide Hours]])/NonNurse[[#This Row],[MDS Census]]</f>
        <v>0.19193168176361458</v>
      </c>
      <c r="AA109" s="6">
        <v>0</v>
      </c>
      <c r="AB109" s="6">
        <v>0</v>
      </c>
      <c r="AC109" s="6">
        <v>0</v>
      </c>
      <c r="AD109" s="6">
        <v>0</v>
      </c>
      <c r="AE109" s="6">
        <v>0</v>
      </c>
      <c r="AF109" s="6">
        <v>0</v>
      </c>
      <c r="AG109" s="6">
        <v>0</v>
      </c>
      <c r="AH109" s="1">
        <v>425305</v>
      </c>
      <c r="AI109">
        <v>4</v>
      </c>
    </row>
    <row r="110" spans="1:35" x14ac:dyDescent="0.25">
      <c r="A110" t="s">
        <v>226</v>
      </c>
      <c r="B110" t="s">
        <v>45</v>
      </c>
      <c r="C110" t="s">
        <v>325</v>
      </c>
      <c r="D110" t="s">
        <v>242</v>
      </c>
      <c r="E110" s="6">
        <v>85.130434782608702</v>
      </c>
      <c r="F110" s="6">
        <v>5.2173913043478262</v>
      </c>
      <c r="G110" s="6">
        <v>0.2608695652173913</v>
      </c>
      <c r="H110" s="6">
        <v>0</v>
      </c>
      <c r="I110" s="6">
        <v>5.2391304347826084</v>
      </c>
      <c r="J110" s="6">
        <v>0</v>
      </c>
      <c r="K110" s="6">
        <v>0</v>
      </c>
      <c r="L110" s="6">
        <v>3.6822826086956524</v>
      </c>
      <c r="M110" s="6">
        <v>4.9565217391304346</v>
      </c>
      <c r="N110" s="6">
        <v>0</v>
      </c>
      <c r="O110" s="6">
        <f>SUM(NonNurse[[#This Row],[Qualified Social Work Staff Hours]],NonNurse[[#This Row],[Other Social Work Staff Hours]])/NonNurse[[#This Row],[MDS Census]]</f>
        <v>5.8222676200204285E-2</v>
      </c>
      <c r="P110" s="6">
        <v>0</v>
      </c>
      <c r="Q110" s="6">
        <v>15.75</v>
      </c>
      <c r="R110" s="6">
        <f>SUM(NonNurse[[#This Row],[Qualified Activities Professional Hours]],NonNurse[[#This Row],[Other Activities Professional Hours]])/NonNurse[[#This Row],[MDS Census]]</f>
        <v>0.18501021450459651</v>
      </c>
      <c r="S110" s="6">
        <v>5.1611956521739151</v>
      </c>
      <c r="T110" s="6">
        <v>6.20891304347826</v>
      </c>
      <c r="U110" s="6">
        <v>0</v>
      </c>
      <c r="V110" s="6">
        <f>SUM(NonNurse[[#This Row],[Occupational Therapist Hours]],NonNurse[[#This Row],[OT Assistant Hours]],NonNurse[[#This Row],[OT Aide Hours]])/NonNurse[[#This Row],[MDS Census]]</f>
        <v>0.13356103166496425</v>
      </c>
      <c r="W110" s="6">
        <v>4.9190217391304349</v>
      </c>
      <c r="X110" s="6">
        <v>7.8633695652173872</v>
      </c>
      <c r="Y110" s="6">
        <v>0</v>
      </c>
      <c r="Z110" s="6">
        <f>SUM(NonNurse[[#This Row],[Physical Therapist (PT) Hours]],NonNurse[[#This Row],[PT Assistant Hours]],NonNurse[[#This Row],[PT Aide Hours]])/NonNurse[[#This Row],[MDS Census]]</f>
        <v>0.15015066394279872</v>
      </c>
      <c r="AA110" s="6">
        <v>0</v>
      </c>
      <c r="AB110" s="6">
        <v>0</v>
      </c>
      <c r="AC110" s="6">
        <v>0</v>
      </c>
      <c r="AD110" s="6">
        <v>0</v>
      </c>
      <c r="AE110" s="6">
        <v>0</v>
      </c>
      <c r="AF110" s="6">
        <v>0</v>
      </c>
      <c r="AG110" s="6">
        <v>0</v>
      </c>
      <c r="AH110" s="1">
        <v>425095</v>
      </c>
      <c r="AI110">
        <v>4</v>
      </c>
    </row>
    <row r="111" spans="1:35" x14ac:dyDescent="0.25">
      <c r="A111" t="s">
        <v>226</v>
      </c>
      <c r="B111" t="s">
        <v>123</v>
      </c>
      <c r="C111" t="s">
        <v>287</v>
      </c>
      <c r="D111" t="s">
        <v>256</v>
      </c>
      <c r="E111" s="6">
        <v>79.695652173913047</v>
      </c>
      <c r="F111" s="6">
        <v>5.3804347826086953</v>
      </c>
      <c r="G111" s="6">
        <v>0</v>
      </c>
      <c r="H111" s="6">
        <v>0</v>
      </c>
      <c r="I111" s="6">
        <v>0</v>
      </c>
      <c r="J111" s="6">
        <v>0</v>
      </c>
      <c r="K111" s="6">
        <v>0</v>
      </c>
      <c r="L111" s="6">
        <v>4.0671739130434785</v>
      </c>
      <c r="M111" s="6">
        <v>5.5239130434782604</v>
      </c>
      <c r="N111" s="6">
        <v>4.1598913043478261</v>
      </c>
      <c r="O111" s="6">
        <f>SUM(NonNurse[[#This Row],[Qualified Social Work Staff Hours]],NonNurse[[#This Row],[Other Social Work Staff Hours]])/NonNurse[[#This Row],[MDS Census]]</f>
        <v>0.12150981996726677</v>
      </c>
      <c r="P111" s="6">
        <v>0</v>
      </c>
      <c r="Q111" s="6">
        <v>8.9556521739130446</v>
      </c>
      <c r="R111" s="6">
        <f>SUM(NonNurse[[#This Row],[Qualified Activities Professional Hours]],NonNurse[[#This Row],[Other Activities Professional Hours]])/NonNurse[[#This Row],[MDS Census]]</f>
        <v>0.11237315875613749</v>
      </c>
      <c r="S111" s="6">
        <v>3.834673913043479</v>
      </c>
      <c r="T111" s="6">
        <v>5.384130434782608</v>
      </c>
      <c r="U111" s="6">
        <v>0</v>
      </c>
      <c r="V111" s="6">
        <f>SUM(NonNurse[[#This Row],[Occupational Therapist Hours]],NonNurse[[#This Row],[OT Assistant Hours]],NonNurse[[#This Row],[OT Aide Hours]])/NonNurse[[#This Row],[MDS Census]]</f>
        <v>0.11567512274959083</v>
      </c>
      <c r="W111" s="6">
        <v>5.8025000000000002</v>
      </c>
      <c r="X111" s="6">
        <v>9.3389130434782608</v>
      </c>
      <c r="Y111" s="6">
        <v>0.34782608695652173</v>
      </c>
      <c r="Z111" s="6">
        <f>SUM(NonNurse[[#This Row],[Physical Therapist (PT) Hours]],NonNurse[[#This Row],[PT Assistant Hours]],NonNurse[[#This Row],[PT Aide Hours]])/NonNurse[[#This Row],[MDS Census]]</f>
        <v>0.19435488270594653</v>
      </c>
      <c r="AA111" s="6">
        <v>0</v>
      </c>
      <c r="AB111" s="6">
        <v>0</v>
      </c>
      <c r="AC111" s="6">
        <v>0</v>
      </c>
      <c r="AD111" s="6">
        <v>0</v>
      </c>
      <c r="AE111" s="6">
        <v>0</v>
      </c>
      <c r="AF111" s="6">
        <v>0</v>
      </c>
      <c r="AG111" s="6">
        <v>0</v>
      </c>
      <c r="AH111" s="1">
        <v>425314</v>
      </c>
      <c r="AI111">
        <v>4</v>
      </c>
    </row>
    <row r="112" spans="1:35" x14ac:dyDescent="0.25">
      <c r="A112" t="s">
        <v>226</v>
      </c>
      <c r="B112" t="s">
        <v>48</v>
      </c>
      <c r="C112" t="s">
        <v>286</v>
      </c>
      <c r="D112" t="s">
        <v>256</v>
      </c>
      <c r="E112" s="6">
        <v>112.68478260869566</v>
      </c>
      <c r="F112" s="6">
        <v>5.6521739130434785</v>
      </c>
      <c r="G112" s="6">
        <v>0.15760869565217392</v>
      </c>
      <c r="H112" s="6">
        <v>0</v>
      </c>
      <c r="I112" s="6">
        <v>0.86956521739130432</v>
      </c>
      <c r="J112" s="6">
        <v>0</v>
      </c>
      <c r="K112" s="6">
        <v>0</v>
      </c>
      <c r="L112" s="6">
        <v>3.0285869565217389</v>
      </c>
      <c r="M112" s="6">
        <v>5.238586956521738</v>
      </c>
      <c r="N112" s="6">
        <v>4.3950000000000014</v>
      </c>
      <c r="O112" s="6">
        <f>SUM(NonNurse[[#This Row],[Qualified Social Work Staff Hours]],NonNurse[[#This Row],[Other Social Work Staff Hours]])/NonNurse[[#This Row],[MDS Census]]</f>
        <v>8.5491463297000095E-2</v>
      </c>
      <c r="P112" s="6">
        <v>0</v>
      </c>
      <c r="Q112" s="6">
        <v>10.504239130434783</v>
      </c>
      <c r="R112" s="6">
        <f>SUM(NonNurse[[#This Row],[Qualified Activities Professional Hours]],NonNurse[[#This Row],[Other Activities Professional Hours]])/NonNurse[[#This Row],[MDS Census]]</f>
        <v>9.3217902961319571E-2</v>
      </c>
      <c r="S112" s="6">
        <v>2.2585869565217398</v>
      </c>
      <c r="T112" s="6">
        <v>4.8508695652173932</v>
      </c>
      <c r="U112" s="6">
        <v>8.6956521739130432E-2</v>
      </c>
      <c r="V112" s="6">
        <f>SUM(NonNurse[[#This Row],[Occupational Therapist Hours]],NonNurse[[#This Row],[OT Assistant Hours]],NonNurse[[#This Row],[OT Aide Hours]])/NonNurse[[#This Row],[MDS Census]]</f>
        <v>6.386321983215977E-2</v>
      </c>
      <c r="W112" s="6">
        <v>3.2438043478260865</v>
      </c>
      <c r="X112" s="6">
        <v>4.6738043478260893</v>
      </c>
      <c r="Y112" s="6">
        <v>0.44565217391304346</v>
      </c>
      <c r="Z112" s="6">
        <f>SUM(NonNurse[[#This Row],[Physical Therapist (PT) Hours]],NonNurse[[#This Row],[PT Assistant Hours]],NonNurse[[#This Row],[PT Aide Hours]])/NonNurse[[#This Row],[MDS Census]]</f>
        <v>7.421819234108229E-2</v>
      </c>
      <c r="AA112" s="6">
        <v>0</v>
      </c>
      <c r="AB112" s="6">
        <v>0</v>
      </c>
      <c r="AC112" s="6">
        <v>0</v>
      </c>
      <c r="AD112" s="6">
        <v>0</v>
      </c>
      <c r="AE112" s="6">
        <v>0</v>
      </c>
      <c r="AF112" s="6">
        <v>0</v>
      </c>
      <c r="AG112" s="6">
        <v>0</v>
      </c>
      <c r="AH112" s="1">
        <v>425102</v>
      </c>
      <c r="AI112">
        <v>4</v>
      </c>
    </row>
    <row r="113" spans="1:35" x14ac:dyDescent="0.25">
      <c r="A113" t="s">
        <v>226</v>
      </c>
      <c r="B113" t="s">
        <v>111</v>
      </c>
      <c r="C113" t="s">
        <v>321</v>
      </c>
      <c r="D113" t="s">
        <v>239</v>
      </c>
      <c r="E113" s="6">
        <v>60.826086956521742</v>
      </c>
      <c r="F113" s="6">
        <v>5.0434782608695654</v>
      </c>
      <c r="G113" s="6">
        <v>0</v>
      </c>
      <c r="H113" s="6">
        <v>0</v>
      </c>
      <c r="I113" s="6">
        <v>0</v>
      </c>
      <c r="J113" s="6">
        <v>0</v>
      </c>
      <c r="K113" s="6">
        <v>0</v>
      </c>
      <c r="L113" s="6">
        <v>2.9803260869565222</v>
      </c>
      <c r="M113" s="6">
        <v>4.9592391304347823</v>
      </c>
      <c r="N113" s="6">
        <v>0</v>
      </c>
      <c r="O113" s="6">
        <f>SUM(NonNurse[[#This Row],[Qualified Social Work Staff Hours]],NonNurse[[#This Row],[Other Social Work Staff Hours]])/NonNurse[[#This Row],[MDS Census]]</f>
        <v>8.1531451036454594E-2</v>
      </c>
      <c r="P113" s="6">
        <v>0</v>
      </c>
      <c r="Q113" s="6">
        <v>5.5080434782608725</v>
      </c>
      <c r="R113" s="6">
        <f>SUM(NonNurse[[#This Row],[Qualified Activities Professional Hours]],NonNurse[[#This Row],[Other Activities Professional Hours]])/NonNurse[[#This Row],[MDS Census]]</f>
        <v>9.0553967119371026E-2</v>
      </c>
      <c r="S113" s="6">
        <v>2.554347826086957</v>
      </c>
      <c r="T113" s="6">
        <v>6.0295652173913057</v>
      </c>
      <c r="U113" s="6">
        <v>0</v>
      </c>
      <c r="V113" s="6">
        <f>SUM(NonNurse[[#This Row],[Occupational Therapist Hours]],NonNurse[[#This Row],[OT Assistant Hours]],NonNurse[[#This Row],[OT Aide Hours]])/NonNurse[[#This Row],[MDS Census]]</f>
        <v>0.14112223016440315</v>
      </c>
      <c r="W113" s="6">
        <v>6.3028260869565234</v>
      </c>
      <c r="X113" s="6">
        <v>4.5303260869565216</v>
      </c>
      <c r="Y113" s="6">
        <v>0</v>
      </c>
      <c r="Z113" s="6">
        <f>SUM(NonNurse[[#This Row],[Physical Therapist (PT) Hours]],NonNurse[[#This Row],[PT Assistant Hours]],NonNurse[[#This Row],[PT Aide Hours]])/NonNurse[[#This Row],[MDS Census]]</f>
        <v>0.17810042887776986</v>
      </c>
      <c r="AA113" s="6">
        <v>0</v>
      </c>
      <c r="AB113" s="6">
        <v>0</v>
      </c>
      <c r="AC113" s="6">
        <v>0</v>
      </c>
      <c r="AD113" s="6">
        <v>0</v>
      </c>
      <c r="AE113" s="6">
        <v>0</v>
      </c>
      <c r="AF113" s="6">
        <v>0</v>
      </c>
      <c r="AG113" s="6">
        <v>0</v>
      </c>
      <c r="AH113" s="1">
        <v>425298</v>
      </c>
      <c r="AI113">
        <v>4</v>
      </c>
    </row>
    <row r="114" spans="1:35" x14ac:dyDescent="0.25">
      <c r="A114" t="s">
        <v>226</v>
      </c>
      <c r="B114" t="s">
        <v>165</v>
      </c>
      <c r="C114" t="s">
        <v>292</v>
      </c>
      <c r="D114" t="s">
        <v>246</v>
      </c>
      <c r="E114" s="6">
        <v>5.0978260869565215</v>
      </c>
      <c r="F114" s="6">
        <v>5.4782608695652177</v>
      </c>
      <c r="G114" s="6">
        <v>0.54347826086956519</v>
      </c>
      <c r="H114" s="6">
        <v>0</v>
      </c>
      <c r="I114" s="6">
        <v>0</v>
      </c>
      <c r="J114" s="6">
        <v>0</v>
      </c>
      <c r="K114" s="6">
        <v>0.25543478260869568</v>
      </c>
      <c r="L114" s="6">
        <v>0.95456521739130429</v>
      </c>
      <c r="M114" s="6">
        <v>2.6086956521739131</v>
      </c>
      <c r="N114" s="6">
        <v>0</v>
      </c>
      <c r="O114" s="6">
        <f>SUM(NonNurse[[#This Row],[Qualified Social Work Staff Hours]],NonNurse[[#This Row],[Other Social Work Staff Hours]])/NonNurse[[#This Row],[MDS Census]]</f>
        <v>0.51172707889125801</v>
      </c>
      <c r="P114" s="6">
        <v>0</v>
      </c>
      <c r="Q114" s="6">
        <v>7.3885869565217392</v>
      </c>
      <c r="R114" s="6">
        <f>SUM(NonNurse[[#This Row],[Qualified Activities Professional Hours]],NonNurse[[#This Row],[Other Activities Professional Hours]])/NonNurse[[#This Row],[MDS Census]]</f>
        <v>1.449360341151386</v>
      </c>
      <c r="S114" s="6">
        <v>0.51260869565217382</v>
      </c>
      <c r="T114" s="6">
        <v>3.5906521739130426</v>
      </c>
      <c r="U114" s="6">
        <v>0</v>
      </c>
      <c r="V114" s="6">
        <f>SUM(NonNurse[[#This Row],[Occupational Therapist Hours]],NonNurse[[#This Row],[OT Assistant Hours]],NonNurse[[#This Row],[OT Aide Hours]])/NonNurse[[#This Row],[MDS Census]]</f>
        <v>0.8049040511727078</v>
      </c>
      <c r="W114" s="6">
        <v>0.96282608695652172</v>
      </c>
      <c r="X114" s="6">
        <v>6.6193478260869583</v>
      </c>
      <c r="Y114" s="6">
        <v>1.6956521739130435</v>
      </c>
      <c r="Z114" s="6">
        <f>SUM(NonNurse[[#This Row],[Physical Therapist (PT) Hours]],NonNurse[[#This Row],[PT Assistant Hours]],NonNurse[[#This Row],[PT Aide Hours]])/NonNurse[[#This Row],[MDS Census]]</f>
        <v>1.8199573560767595</v>
      </c>
      <c r="AA114" s="6">
        <v>0</v>
      </c>
      <c r="AB114" s="6">
        <v>0</v>
      </c>
      <c r="AC114" s="6">
        <v>0</v>
      </c>
      <c r="AD114" s="6">
        <v>0</v>
      </c>
      <c r="AE114" s="6">
        <v>0</v>
      </c>
      <c r="AF114" s="6">
        <v>0</v>
      </c>
      <c r="AG114" s="6">
        <v>0</v>
      </c>
      <c r="AH114" s="1">
        <v>425393</v>
      </c>
      <c r="AI114">
        <v>4</v>
      </c>
    </row>
    <row r="115" spans="1:35" x14ac:dyDescent="0.25">
      <c r="A115" t="s">
        <v>226</v>
      </c>
      <c r="B115" t="s">
        <v>174</v>
      </c>
      <c r="C115" t="s">
        <v>283</v>
      </c>
      <c r="D115" t="s">
        <v>258</v>
      </c>
      <c r="E115" s="6">
        <v>37.25</v>
      </c>
      <c r="F115" s="6">
        <v>5.3043478260869561</v>
      </c>
      <c r="G115" s="6">
        <v>4.619565217391304E-2</v>
      </c>
      <c r="H115" s="6">
        <v>0</v>
      </c>
      <c r="I115" s="6">
        <v>1.1847826086956521</v>
      </c>
      <c r="J115" s="6">
        <v>0</v>
      </c>
      <c r="K115" s="6">
        <v>0</v>
      </c>
      <c r="L115" s="6">
        <v>1.620108695652174</v>
      </c>
      <c r="M115" s="6">
        <v>0</v>
      </c>
      <c r="N115" s="6">
        <v>0</v>
      </c>
      <c r="O115" s="6">
        <f>SUM(NonNurse[[#This Row],[Qualified Social Work Staff Hours]],NonNurse[[#This Row],[Other Social Work Staff Hours]])/NonNurse[[#This Row],[MDS Census]]</f>
        <v>0</v>
      </c>
      <c r="P115" s="6">
        <v>5.7391304347826084</v>
      </c>
      <c r="Q115" s="6">
        <v>4.5461956521739131</v>
      </c>
      <c r="R115" s="6">
        <f>SUM(NonNurse[[#This Row],[Qualified Activities Professional Hours]],NonNurse[[#This Row],[Other Activities Professional Hours]])/NonNurse[[#This Row],[MDS Census]]</f>
        <v>0.27611613656259121</v>
      </c>
      <c r="S115" s="6">
        <v>4.1993478260869557</v>
      </c>
      <c r="T115" s="6">
        <v>14.259130434782611</v>
      </c>
      <c r="U115" s="6">
        <v>0</v>
      </c>
      <c r="V115" s="6">
        <f>SUM(NonNurse[[#This Row],[Occupational Therapist Hours]],NonNurse[[#This Row],[OT Assistant Hours]],NonNurse[[#This Row],[OT Aide Hours]])/NonNurse[[#This Row],[MDS Census]]</f>
        <v>0.49552961774146487</v>
      </c>
      <c r="W115" s="6">
        <v>4.8939130434782623</v>
      </c>
      <c r="X115" s="6">
        <v>10.207934782608696</v>
      </c>
      <c r="Y115" s="6">
        <v>5.0652173913043477</v>
      </c>
      <c r="Z115" s="6">
        <f>SUM(NonNurse[[#This Row],[Physical Therapist (PT) Hours]],NonNurse[[#This Row],[PT Assistant Hours]],NonNurse[[#This Row],[PT Aide Hours]])/NonNurse[[#This Row],[MDS Census]]</f>
        <v>0.54139772395681351</v>
      </c>
      <c r="AA115" s="6">
        <v>0</v>
      </c>
      <c r="AB115" s="6">
        <v>0</v>
      </c>
      <c r="AC115" s="6">
        <v>0</v>
      </c>
      <c r="AD115" s="6">
        <v>0</v>
      </c>
      <c r="AE115" s="6">
        <v>0</v>
      </c>
      <c r="AF115" s="6">
        <v>0</v>
      </c>
      <c r="AG115" s="6">
        <v>2.1739130434782608E-2</v>
      </c>
      <c r="AH115" s="1">
        <v>425406</v>
      </c>
      <c r="AI115">
        <v>4</v>
      </c>
    </row>
    <row r="116" spans="1:35" x14ac:dyDescent="0.25">
      <c r="A116" t="s">
        <v>226</v>
      </c>
      <c r="B116" t="s">
        <v>161</v>
      </c>
      <c r="C116" t="s">
        <v>301</v>
      </c>
      <c r="D116" t="s">
        <v>252</v>
      </c>
      <c r="E116" s="6">
        <v>28.869565217391305</v>
      </c>
      <c r="F116" s="6">
        <v>5.7391304347826084</v>
      </c>
      <c r="G116" s="6">
        <v>3.597826086956522</v>
      </c>
      <c r="H116" s="6">
        <v>0</v>
      </c>
      <c r="I116" s="6">
        <v>0</v>
      </c>
      <c r="J116" s="6">
        <v>0</v>
      </c>
      <c r="K116" s="6">
        <v>0</v>
      </c>
      <c r="L116" s="6">
        <v>7.099347826086956</v>
      </c>
      <c r="M116" s="6">
        <v>10.078804347826088</v>
      </c>
      <c r="N116" s="6">
        <v>0</v>
      </c>
      <c r="O116" s="6">
        <f>SUM(NonNurse[[#This Row],[Qualified Social Work Staff Hours]],NonNurse[[#This Row],[Other Social Work Staff Hours]])/NonNurse[[#This Row],[MDS Census]]</f>
        <v>0.34911521084337355</v>
      </c>
      <c r="P116" s="6">
        <v>0</v>
      </c>
      <c r="Q116" s="6">
        <v>14.989130434782609</v>
      </c>
      <c r="R116" s="6">
        <f>SUM(NonNurse[[#This Row],[Qualified Activities Professional Hours]],NonNurse[[#This Row],[Other Activities Professional Hours]])/NonNurse[[#This Row],[MDS Census]]</f>
        <v>0.51920180722891562</v>
      </c>
      <c r="S116" s="6">
        <v>7.0219565217391304</v>
      </c>
      <c r="T116" s="6">
        <v>14.064347826086955</v>
      </c>
      <c r="U116" s="6">
        <v>0</v>
      </c>
      <c r="V116" s="6">
        <f>SUM(NonNurse[[#This Row],[Occupational Therapist Hours]],NonNurse[[#This Row],[OT Assistant Hours]],NonNurse[[#This Row],[OT Aide Hours]])/NonNurse[[#This Row],[MDS Census]]</f>
        <v>0.73039909638554212</v>
      </c>
      <c r="W116" s="6">
        <v>16.575434782608696</v>
      </c>
      <c r="X116" s="6">
        <v>12.261304347826087</v>
      </c>
      <c r="Y116" s="6">
        <v>17.130434782608695</v>
      </c>
      <c r="Z116" s="6">
        <f>SUM(NonNurse[[#This Row],[Physical Therapist (PT) Hours]],NonNurse[[#This Row],[PT Assistant Hours]],NonNurse[[#This Row],[PT Aide Hours]])/NonNurse[[#This Row],[MDS Census]]</f>
        <v>1.5922364457831326</v>
      </c>
      <c r="AA116" s="6">
        <v>0</v>
      </c>
      <c r="AB116" s="6">
        <v>0</v>
      </c>
      <c r="AC116" s="6">
        <v>0</v>
      </c>
      <c r="AD116" s="6">
        <v>0</v>
      </c>
      <c r="AE116" s="6">
        <v>0</v>
      </c>
      <c r="AF116" s="6">
        <v>0</v>
      </c>
      <c r="AG116" s="6">
        <v>0.21739130434782608</v>
      </c>
      <c r="AH116" s="1">
        <v>425389</v>
      </c>
      <c r="AI116">
        <v>4</v>
      </c>
    </row>
    <row r="117" spans="1:35" x14ac:dyDescent="0.25">
      <c r="A117" t="s">
        <v>226</v>
      </c>
      <c r="B117" t="s">
        <v>173</v>
      </c>
      <c r="C117" t="s">
        <v>321</v>
      </c>
      <c r="D117" t="s">
        <v>239</v>
      </c>
      <c r="E117" s="6">
        <v>19.5</v>
      </c>
      <c r="F117" s="6">
        <v>6.8152173913043477</v>
      </c>
      <c r="G117" s="6">
        <v>0</v>
      </c>
      <c r="H117" s="6">
        <v>0</v>
      </c>
      <c r="I117" s="6">
        <v>0</v>
      </c>
      <c r="J117" s="6">
        <v>0</v>
      </c>
      <c r="K117" s="6">
        <v>0</v>
      </c>
      <c r="L117" s="6">
        <v>2.7495652173913046</v>
      </c>
      <c r="M117" s="6">
        <v>5.7391304347826084</v>
      </c>
      <c r="N117" s="6">
        <v>0</v>
      </c>
      <c r="O117" s="6">
        <f>SUM(NonNurse[[#This Row],[Qualified Social Work Staff Hours]],NonNurse[[#This Row],[Other Social Work Staff Hours]])/NonNurse[[#This Row],[MDS Census]]</f>
        <v>0.29431438127090298</v>
      </c>
      <c r="P117" s="6">
        <v>5.3804347826086953</v>
      </c>
      <c r="Q117" s="6">
        <v>7.8822826086956521</v>
      </c>
      <c r="R117" s="6">
        <f>SUM(NonNurse[[#This Row],[Qualified Activities Professional Hours]],NonNurse[[#This Row],[Other Activities Professional Hours]])/NonNurse[[#This Row],[MDS Census]]</f>
        <v>0.68013935340022291</v>
      </c>
      <c r="S117" s="6">
        <v>8.7340217391304336</v>
      </c>
      <c r="T117" s="6">
        <v>6.3754347826086954</v>
      </c>
      <c r="U117" s="6">
        <v>0</v>
      </c>
      <c r="V117" s="6">
        <f>SUM(NonNurse[[#This Row],[Occupational Therapist Hours]],NonNurse[[#This Row],[OT Assistant Hours]],NonNurse[[#This Row],[OT Aide Hours]])/NonNurse[[#This Row],[MDS Census]]</f>
        <v>0.7748439241917503</v>
      </c>
      <c r="W117" s="6">
        <v>4.4897826086956538</v>
      </c>
      <c r="X117" s="6">
        <v>7.4810869565217377</v>
      </c>
      <c r="Y117" s="6">
        <v>4.8152173913043477</v>
      </c>
      <c r="Z117" s="6">
        <f>SUM(NonNurse[[#This Row],[Physical Therapist (PT) Hours]],NonNurse[[#This Row],[PT Assistant Hours]],NonNurse[[#This Row],[PT Aide Hours]])/NonNurse[[#This Row],[MDS Census]]</f>
        <v>0.86082497212931997</v>
      </c>
      <c r="AA117" s="6">
        <v>0</v>
      </c>
      <c r="AB117" s="6">
        <v>0</v>
      </c>
      <c r="AC117" s="6">
        <v>0</v>
      </c>
      <c r="AD117" s="6">
        <v>0</v>
      </c>
      <c r="AE117" s="6">
        <v>0</v>
      </c>
      <c r="AF117" s="6">
        <v>0</v>
      </c>
      <c r="AG117" s="6">
        <v>0</v>
      </c>
      <c r="AH117" s="1">
        <v>425403</v>
      </c>
      <c r="AI117">
        <v>4</v>
      </c>
    </row>
    <row r="118" spans="1:35" x14ac:dyDescent="0.25">
      <c r="A118" t="s">
        <v>226</v>
      </c>
      <c r="B118" t="s">
        <v>168</v>
      </c>
      <c r="C118" t="s">
        <v>309</v>
      </c>
      <c r="D118" t="s">
        <v>274</v>
      </c>
      <c r="E118" s="6">
        <v>19.304347826086957</v>
      </c>
      <c r="F118" s="6">
        <v>5.3913043478260869</v>
      </c>
      <c r="G118" s="6">
        <v>0</v>
      </c>
      <c r="H118" s="6">
        <v>0.15326086956521739</v>
      </c>
      <c r="I118" s="6">
        <v>0</v>
      </c>
      <c r="J118" s="6">
        <v>0</v>
      </c>
      <c r="K118" s="6">
        <v>0</v>
      </c>
      <c r="L118" s="6">
        <v>5.2885869565217378</v>
      </c>
      <c r="M118" s="6">
        <v>5.7391304347826084</v>
      </c>
      <c r="N118" s="6">
        <v>0</v>
      </c>
      <c r="O118" s="6">
        <f>SUM(NonNurse[[#This Row],[Qualified Social Work Staff Hours]],NonNurse[[#This Row],[Other Social Work Staff Hours]])/NonNurse[[#This Row],[MDS Census]]</f>
        <v>0.29729729729729726</v>
      </c>
      <c r="P118" s="6">
        <v>0</v>
      </c>
      <c r="Q118" s="6">
        <v>10.255434782608695</v>
      </c>
      <c r="R118" s="6">
        <f>SUM(NonNurse[[#This Row],[Qualified Activities Professional Hours]],NonNurse[[#This Row],[Other Activities Professional Hours]])/NonNurse[[#This Row],[MDS Census]]</f>
        <v>0.53125</v>
      </c>
      <c r="S118" s="6">
        <v>1.8779347826086963</v>
      </c>
      <c r="T118" s="6">
        <v>7.9822826086956544</v>
      </c>
      <c r="U118" s="6">
        <v>0</v>
      </c>
      <c r="V118" s="6">
        <f>SUM(NonNurse[[#This Row],[Occupational Therapist Hours]],NonNurse[[#This Row],[OT Assistant Hours]],NonNurse[[#This Row],[OT Aide Hours]])/NonNurse[[#This Row],[MDS Census]]</f>
        <v>0.51077702702702721</v>
      </c>
      <c r="W118" s="6">
        <v>0.926086956521739</v>
      </c>
      <c r="X118" s="6">
        <v>7.9257608695652157</v>
      </c>
      <c r="Y118" s="6">
        <v>8.4130434782608692</v>
      </c>
      <c r="Z118" s="6">
        <f>SUM(NonNurse[[#This Row],[Physical Therapist (PT) Hours]],NonNurse[[#This Row],[PT Assistant Hours]],NonNurse[[#This Row],[PT Aide Hours]])/NonNurse[[#This Row],[MDS Census]]</f>
        <v>0.89435247747747737</v>
      </c>
      <c r="AA118" s="6">
        <v>0</v>
      </c>
      <c r="AB118" s="6">
        <v>0</v>
      </c>
      <c r="AC118" s="6">
        <v>0</v>
      </c>
      <c r="AD118" s="6">
        <v>0</v>
      </c>
      <c r="AE118" s="6">
        <v>0</v>
      </c>
      <c r="AF118" s="6">
        <v>0</v>
      </c>
      <c r="AG118" s="6">
        <v>0</v>
      </c>
      <c r="AH118" s="1">
        <v>425396</v>
      </c>
      <c r="AI118">
        <v>4</v>
      </c>
    </row>
    <row r="119" spans="1:35" x14ac:dyDescent="0.25">
      <c r="A119" t="s">
        <v>226</v>
      </c>
      <c r="B119" t="s">
        <v>108</v>
      </c>
      <c r="C119" t="s">
        <v>298</v>
      </c>
      <c r="D119" t="s">
        <v>262</v>
      </c>
      <c r="E119" s="6">
        <v>140.36619718309859</v>
      </c>
      <c r="F119" s="6">
        <v>5.070422535211268</v>
      </c>
      <c r="G119" s="6">
        <v>0</v>
      </c>
      <c r="H119" s="6">
        <v>0</v>
      </c>
      <c r="I119" s="6">
        <v>0</v>
      </c>
      <c r="J119" s="6">
        <v>0</v>
      </c>
      <c r="K119" s="6">
        <v>0</v>
      </c>
      <c r="L119" s="6">
        <v>2.5666197183098589</v>
      </c>
      <c r="M119" s="6">
        <v>0</v>
      </c>
      <c r="N119" s="6">
        <v>11.061971830985916</v>
      </c>
      <c r="O119" s="6">
        <f>SUM(NonNurse[[#This Row],[Qualified Social Work Staff Hours]],NonNurse[[#This Row],[Other Social Work Staff Hours]])/NonNurse[[#This Row],[MDS Census]]</f>
        <v>7.8807947019867555E-2</v>
      </c>
      <c r="P119" s="6">
        <v>2.0335211267605637</v>
      </c>
      <c r="Q119" s="6">
        <v>16.137605633802821</v>
      </c>
      <c r="R119" s="6">
        <f>SUM(NonNurse[[#This Row],[Qualified Activities Professional Hours]],NonNurse[[#This Row],[Other Activities Professional Hours]])/NonNurse[[#This Row],[MDS Census]]</f>
        <v>0.12945514750150516</v>
      </c>
      <c r="S119" s="6">
        <v>4.4542253521126751</v>
      </c>
      <c r="T119" s="6">
        <v>4.2747887323943665</v>
      </c>
      <c r="U119" s="6">
        <v>0</v>
      </c>
      <c r="V119" s="6">
        <f>SUM(NonNurse[[#This Row],[Occupational Therapist Hours]],NonNurse[[#This Row],[OT Assistant Hours]],NonNurse[[#This Row],[OT Aide Hours]])/NonNurse[[#This Row],[MDS Census]]</f>
        <v>6.2187437286775039E-2</v>
      </c>
      <c r="W119" s="6">
        <v>4.4707042253521125</v>
      </c>
      <c r="X119" s="6">
        <v>4.7511267605633805</v>
      </c>
      <c r="Y119" s="6">
        <v>0</v>
      </c>
      <c r="Z119" s="6">
        <f>SUM(NonNurse[[#This Row],[Physical Therapist (PT) Hours]],NonNurse[[#This Row],[PT Assistant Hours]],NonNurse[[#This Row],[PT Aide Hours]])/NonNurse[[#This Row],[MDS Census]]</f>
        <v>6.5698374473208906E-2</v>
      </c>
      <c r="AA119" s="6">
        <v>0</v>
      </c>
      <c r="AB119" s="6">
        <v>0</v>
      </c>
      <c r="AC119" s="6">
        <v>0</v>
      </c>
      <c r="AD119" s="6">
        <v>0</v>
      </c>
      <c r="AE119" s="6">
        <v>0</v>
      </c>
      <c r="AF119" s="6">
        <v>0</v>
      </c>
      <c r="AG119" s="6">
        <v>0</v>
      </c>
      <c r="AH119" s="1">
        <v>425295</v>
      </c>
      <c r="AI119">
        <v>4</v>
      </c>
    </row>
    <row r="120" spans="1:35" x14ac:dyDescent="0.25">
      <c r="A120" t="s">
        <v>226</v>
      </c>
      <c r="B120" t="s">
        <v>32</v>
      </c>
      <c r="C120" t="s">
        <v>308</v>
      </c>
      <c r="D120" t="s">
        <v>245</v>
      </c>
      <c r="E120" s="6">
        <v>84.434782608695656</v>
      </c>
      <c r="F120" s="6">
        <v>10.173913043478262</v>
      </c>
      <c r="G120" s="6">
        <v>0</v>
      </c>
      <c r="H120" s="6">
        <v>0</v>
      </c>
      <c r="I120" s="6">
        <v>0</v>
      </c>
      <c r="J120" s="6">
        <v>0</v>
      </c>
      <c r="K120" s="6">
        <v>0</v>
      </c>
      <c r="L120" s="6">
        <v>0</v>
      </c>
      <c r="M120" s="6">
        <v>0</v>
      </c>
      <c r="N120" s="6">
        <v>6.0569565217391306</v>
      </c>
      <c r="O120" s="6">
        <f>SUM(NonNurse[[#This Row],[Qualified Social Work Staff Hours]],NonNurse[[#This Row],[Other Social Work Staff Hours]])/NonNurse[[#This Row],[MDS Census]]</f>
        <v>7.1735324407826984E-2</v>
      </c>
      <c r="P120" s="6">
        <v>5.5306521739130421</v>
      </c>
      <c r="Q120" s="6">
        <v>5.878260869565219</v>
      </c>
      <c r="R120" s="6">
        <f>SUM(NonNurse[[#This Row],[Qualified Activities Professional Hours]],NonNurse[[#This Row],[Other Activities Professional Hours]])/NonNurse[[#This Row],[MDS Census]]</f>
        <v>0.13512100926879506</v>
      </c>
      <c r="S120" s="6">
        <v>0</v>
      </c>
      <c r="T120" s="6">
        <v>0</v>
      </c>
      <c r="U120" s="6">
        <v>0</v>
      </c>
      <c r="V120" s="6">
        <f>SUM(NonNurse[[#This Row],[Occupational Therapist Hours]],NonNurse[[#This Row],[OT Assistant Hours]],NonNurse[[#This Row],[OT Aide Hours]])/NonNurse[[#This Row],[MDS Census]]</f>
        <v>0</v>
      </c>
      <c r="W120" s="6">
        <v>5.2079347826086959</v>
      </c>
      <c r="X120" s="6">
        <v>0</v>
      </c>
      <c r="Y120" s="6">
        <v>0</v>
      </c>
      <c r="Z120" s="6">
        <f>SUM(NonNurse[[#This Row],[Physical Therapist (PT) Hours]],NonNurse[[#This Row],[PT Assistant Hours]],NonNurse[[#This Row],[PT Aide Hours]])/NonNurse[[#This Row],[MDS Census]]</f>
        <v>6.1679969104016477E-2</v>
      </c>
      <c r="AA120" s="6">
        <v>0</v>
      </c>
      <c r="AB120" s="6">
        <v>0</v>
      </c>
      <c r="AC120" s="6">
        <v>0</v>
      </c>
      <c r="AD120" s="6">
        <v>0</v>
      </c>
      <c r="AE120" s="6">
        <v>0</v>
      </c>
      <c r="AF120" s="6">
        <v>0</v>
      </c>
      <c r="AG120" s="6">
        <v>0</v>
      </c>
      <c r="AH120" s="1">
        <v>425075</v>
      </c>
      <c r="AI120">
        <v>4</v>
      </c>
    </row>
    <row r="121" spans="1:35" x14ac:dyDescent="0.25">
      <c r="A121" t="s">
        <v>226</v>
      </c>
      <c r="B121" t="s">
        <v>77</v>
      </c>
      <c r="C121" t="s">
        <v>320</v>
      </c>
      <c r="D121" t="s">
        <v>259</v>
      </c>
      <c r="E121" s="6">
        <v>137.31521739130434</v>
      </c>
      <c r="F121" s="6">
        <v>5.3913043478260869</v>
      </c>
      <c r="G121" s="6">
        <v>0</v>
      </c>
      <c r="H121" s="6">
        <v>1.4130434782608696</v>
      </c>
      <c r="I121" s="6">
        <v>6.5108695652173916</v>
      </c>
      <c r="J121" s="6">
        <v>0</v>
      </c>
      <c r="K121" s="6">
        <v>0</v>
      </c>
      <c r="L121" s="6">
        <v>3.9466304347826084</v>
      </c>
      <c r="M121" s="6">
        <v>6.9253260869565221</v>
      </c>
      <c r="N121" s="6">
        <v>0</v>
      </c>
      <c r="O121" s="6">
        <f>SUM(NonNurse[[#This Row],[Qualified Social Work Staff Hours]],NonNurse[[#This Row],[Other Social Work Staff Hours]])/NonNurse[[#This Row],[MDS Census]]</f>
        <v>5.0433784532573425E-2</v>
      </c>
      <c r="P121" s="6">
        <v>5.8250000000000011</v>
      </c>
      <c r="Q121" s="6">
        <v>0</v>
      </c>
      <c r="R121" s="6">
        <f>SUM(NonNurse[[#This Row],[Qualified Activities Professional Hours]],NonNurse[[#This Row],[Other Activities Professional Hours]])/NonNurse[[#This Row],[MDS Census]]</f>
        <v>4.2420644344177957E-2</v>
      </c>
      <c r="S121" s="6">
        <v>4.4981521739130432</v>
      </c>
      <c r="T121" s="6">
        <v>4.6983695652173916</v>
      </c>
      <c r="U121" s="6">
        <v>0</v>
      </c>
      <c r="V121" s="6">
        <f>SUM(NonNurse[[#This Row],[Occupational Therapist Hours]],NonNurse[[#This Row],[OT Assistant Hours]],NonNurse[[#This Row],[OT Aide Hours]])/NonNurse[[#This Row],[MDS Census]]</f>
        <v>6.6973798780970484E-2</v>
      </c>
      <c r="W121" s="6">
        <v>4.6172826086956533</v>
      </c>
      <c r="X121" s="6">
        <v>2.5682608695652163</v>
      </c>
      <c r="Y121" s="6">
        <v>4.5869565217391308</v>
      </c>
      <c r="Z121" s="6">
        <f>SUM(NonNurse[[#This Row],[Physical Therapist (PT) Hours]],NonNurse[[#This Row],[PT Assistant Hours]],NonNurse[[#This Row],[PT Aide Hours]])/NonNurse[[#This Row],[MDS Census]]</f>
        <v>8.573339665954248E-2</v>
      </c>
      <c r="AA121" s="6">
        <v>0</v>
      </c>
      <c r="AB121" s="6">
        <v>0</v>
      </c>
      <c r="AC121" s="6">
        <v>0</v>
      </c>
      <c r="AD121" s="6">
        <v>0</v>
      </c>
      <c r="AE121" s="6">
        <v>0</v>
      </c>
      <c r="AF121" s="6">
        <v>0</v>
      </c>
      <c r="AG121" s="6">
        <v>0</v>
      </c>
      <c r="AH121" s="1">
        <v>425145</v>
      </c>
      <c r="AI121">
        <v>4</v>
      </c>
    </row>
    <row r="122" spans="1:35" x14ac:dyDescent="0.25">
      <c r="A122" t="s">
        <v>226</v>
      </c>
      <c r="B122" t="s">
        <v>50</v>
      </c>
      <c r="C122" t="s">
        <v>334</v>
      </c>
      <c r="D122" t="s">
        <v>273</v>
      </c>
      <c r="E122" s="6">
        <v>77.086956521739125</v>
      </c>
      <c r="F122" s="6">
        <v>5.7391304347826084</v>
      </c>
      <c r="G122" s="6">
        <v>0</v>
      </c>
      <c r="H122" s="6">
        <v>0.84782608695652173</v>
      </c>
      <c r="I122" s="6">
        <v>6.4130434782608692</v>
      </c>
      <c r="J122" s="6">
        <v>0</v>
      </c>
      <c r="K122" s="6">
        <v>0</v>
      </c>
      <c r="L122" s="6">
        <v>2.7128260869565217</v>
      </c>
      <c r="M122" s="6">
        <v>4.7065217391304346</v>
      </c>
      <c r="N122" s="6">
        <v>0</v>
      </c>
      <c r="O122" s="6">
        <f>SUM(NonNurse[[#This Row],[Qualified Social Work Staff Hours]],NonNurse[[#This Row],[Other Social Work Staff Hours]])/NonNurse[[#This Row],[MDS Census]]</f>
        <v>6.1054709531866896E-2</v>
      </c>
      <c r="P122" s="6">
        <v>5.5027173913043477</v>
      </c>
      <c r="Q122" s="6">
        <v>0</v>
      </c>
      <c r="R122" s="6">
        <f>SUM(NonNurse[[#This Row],[Qualified Activities Professional Hours]],NonNurse[[#This Row],[Other Activities Professional Hours]])/NonNurse[[#This Row],[MDS Census]]</f>
        <v>7.1383248730964466E-2</v>
      </c>
      <c r="S122" s="6">
        <v>1.0377173913043478</v>
      </c>
      <c r="T122" s="6">
        <v>4.5064130434782612</v>
      </c>
      <c r="U122" s="6">
        <v>0</v>
      </c>
      <c r="V122" s="6">
        <f>SUM(NonNurse[[#This Row],[Occupational Therapist Hours]],NonNurse[[#This Row],[OT Assistant Hours]],NonNurse[[#This Row],[OT Aide Hours]])/NonNurse[[#This Row],[MDS Census]]</f>
        <v>7.1920473773265658E-2</v>
      </c>
      <c r="W122" s="6">
        <v>1.0216304347826086</v>
      </c>
      <c r="X122" s="6">
        <v>5.9560869565217391</v>
      </c>
      <c r="Y122" s="6">
        <v>0</v>
      </c>
      <c r="Z122" s="6">
        <f>SUM(NonNurse[[#This Row],[Physical Therapist (PT) Hours]],NonNurse[[#This Row],[PT Assistant Hours]],NonNurse[[#This Row],[PT Aide Hours]])/NonNurse[[#This Row],[MDS Census]]</f>
        <v>9.0517484489565703E-2</v>
      </c>
      <c r="AA122" s="6">
        <v>0</v>
      </c>
      <c r="AB122" s="6">
        <v>0</v>
      </c>
      <c r="AC122" s="6">
        <v>0</v>
      </c>
      <c r="AD122" s="6">
        <v>0</v>
      </c>
      <c r="AE122" s="6">
        <v>0</v>
      </c>
      <c r="AF122" s="6">
        <v>0</v>
      </c>
      <c r="AG122" s="6">
        <v>0</v>
      </c>
      <c r="AH122" s="1">
        <v>425104</v>
      </c>
      <c r="AI122">
        <v>4</v>
      </c>
    </row>
    <row r="123" spans="1:35" x14ac:dyDescent="0.25">
      <c r="A123" t="s">
        <v>226</v>
      </c>
      <c r="B123" t="s">
        <v>171</v>
      </c>
      <c r="C123" t="s">
        <v>304</v>
      </c>
      <c r="D123" t="s">
        <v>248</v>
      </c>
      <c r="E123" s="6">
        <v>99.836956521739125</v>
      </c>
      <c r="F123" s="6">
        <v>5.3913043478260869</v>
      </c>
      <c r="G123" s="6">
        <v>0</v>
      </c>
      <c r="H123" s="6">
        <v>1.5652173913043479</v>
      </c>
      <c r="I123" s="6">
        <v>15.891304347826088</v>
      </c>
      <c r="J123" s="6">
        <v>0</v>
      </c>
      <c r="K123" s="6">
        <v>0</v>
      </c>
      <c r="L123" s="6">
        <v>5.3919565217391296</v>
      </c>
      <c r="M123" s="6">
        <v>9.5407608695652169</v>
      </c>
      <c r="N123" s="6">
        <v>0</v>
      </c>
      <c r="O123" s="6">
        <f>SUM(NonNurse[[#This Row],[Qualified Social Work Staff Hours]],NonNurse[[#This Row],[Other Social Work Staff Hours]])/NonNurse[[#This Row],[MDS Census]]</f>
        <v>9.5563418617310839E-2</v>
      </c>
      <c r="P123" s="6">
        <v>6.2826086956521738</v>
      </c>
      <c r="Q123" s="6">
        <v>0</v>
      </c>
      <c r="R123" s="6">
        <f>SUM(NonNurse[[#This Row],[Qualified Activities Professional Hours]],NonNurse[[#This Row],[Other Activities Professional Hours]])/NonNurse[[#This Row],[MDS Census]]</f>
        <v>6.2928688078388681E-2</v>
      </c>
      <c r="S123" s="6">
        <v>9.8628260869565221</v>
      </c>
      <c r="T123" s="6">
        <v>7.1529347826086953</v>
      </c>
      <c r="U123" s="6">
        <v>0</v>
      </c>
      <c r="V123" s="6">
        <f>SUM(NonNurse[[#This Row],[Occupational Therapist Hours]],NonNurse[[#This Row],[OT Assistant Hours]],NonNurse[[#This Row],[OT Aide Hours]])/NonNurse[[#This Row],[MDS Census]]</f>
        <v>0.1704354926510615</v>
      </c>
      <c r="W123" s="6">
        <v>5.297173913043479</v>
      </c>
      <c r="X123" s="6">
        <v>17.933478260869567</v>
      </c>
      <c r="Y123" s="6">
        <v>0</v>
      </c>
      <c r="Z123" s="6">
        <f>SUM(NonNurse[[#This Row],[Physical Therapist (PT) Hours]],NonNurse[[#This Row],[PT Assistant Hours]],NonNurse[[#This Row],[PT Aide Hours]])/NonNurse[[#This Row],[MDS Census]]</f>
        <v>0.23268590092542193</v>
      </c>
      <c r="AA123" s="6">
        <v>0</v>
      </c>
      <c r="AB123" s="6">
        <v>0</v>
      </c>
      <c r="AC123" s="6">
        <v>0</v>
      </c>
      <c r="AD123" s="6">
        <v>0</v>
      </c>
      <c r="AE123" s="6">
        <v>0</v>
      </c>
      <c r="AF123" s="6">
        <v>0</v>
      </c>
      <c r="AG123" s="6">
        <v>0</v>
      </c>
      <c r="AH123" s="1">
        <v>425400</v>
      </c>
      <c r="AI123">
        <v>4</v>
      </c>
    </row>
    <row r="124" spans="1:35" x14ac:dyDescent="0.25">
      <c r="A124" t="s">
        <v>226</v>
      </c>
      <c r="B124" t="s">
        <v>6</v>
      </c>
      <c r="C124" t="s">
        <v>304</v>
      </c>
      <c r="D124" t="s">
        <v>248</v>
      </c>
      <c r="E124" s="6">
        <v>95.880434782608702</v>
      </c>
      <c r="F124" s="6">
        <v>0</v>
      </c>
      <c r="G124" s="6">
        <v>0</v>
      </c>
      <c r="H124" s="6">
        <v>1.3152173913043479</v>
      </c>
      <c r="I124" s="6">
        <v>0.88043478260869568</v>
      </c>
      <c r="J124" s="6">
        <v>0</v>
      </c>
      <c r="K124" s="6">
        <v>0</v>
      </c>
      <c r="L124" s="6">
        <v>6.9493478260869557</v>
      </c>
      <c r="M124" s="6">
        <v>0</v>
      </c>
      <c r="N124" s="6">
        <v>0</v>
      </c>
      <c r="O124" s="6">
        <f>SUM(NonNurse[[#This Row],[Qualified Social Work Staff Hours]],NonNurse[[#This Row],[Other Social Work Staff Hours]])/NonNurse[[#This Row],[MDS Census]]</f>
        <v>0</v>
      </c>
      <c r="P124" s="6">
        <v>0</v>
      </c>
      <c r="Q124" s="6">
        <v>0</v>
      </c>
      <c r="R124" s="6">
        <f>SUM(NonNurse[[#This Row],[Qualified Activities Professional Hours]],NonNurse[[#This Row],[Other Activities Professional Hours]])/NonNurse[[#This Row],[MDS Census]]</f>
        <v>0</v>
      </c>
      <c r="S124" s="6">
        <v>2.8701086956521742</v>
      </c>
      <c r="T124" s="6">
        <v>4.4930434782608701</v>
      </c>
      <c r="U124" s="6">
        <v>0</v>
      </c>
      <c r="V124" s="6">
        <f>SUM(NonNurse[[#This Row],[Occupational Therapist Hours]],NonNurse[[#This Row],[OT Assistant Hours]],NonNurse[[#This Row],[OT Aide Hours]])/NonNurse[[#This Row],[MDS Census]]</f>
        <v>7.6795147942410158E-2</v>
      </c>
      <c r="W124" s="6">
        <v>5.2955434782608695</v>
      </c>
      <c r="X124" s="6">
        <v>4.3620652173913053</v>
      </c>
      <c r="Y124" s="6">
        <v>0</v>
      </c>
      <c r="Z124" s="6">
        <f>SUM(NonNurse[[#This Row],[Physical Therapist (PT) Hours]],NonNurse[[#This Row],[PT Assistant Hours]],NonNurse[[#This Row],[PT Aide Hours]])/NonNurse[[#This Row],[MDS Census]]</f>
        <v>0.10072554132184561</v>
      </c>
      <c r="AA124" s="6">
        <v>0</v>
      </c>
      <c r="AB124" s="6">
        <v>0</v>
      </c>
      <c r="AC124" s="6">
        <v>0</v>
      </c>
      <c r="AD124" s="6">
        <v>0</v>
      </c>
      <c r="AE124" s="6">
        <v>0</v>
      </c>
      <c r="AF124" s="6">
        <v>0</v>
      </c>
      <c r="AG124" s="6">
        <v>0</v>
      </c>
      <c r="AH124" s="1">
        <v>425013</v>
      </c>
      <c r="AI124">
        <v>4</v>
      </c>
    </row>
    <row r="125" spans="1:35" x14ac:dyDescent="0.25">
      <c r="A125" t="s">
        <v>226</v>
      </c>
      <c r="B125" t="s">
        <v>96</v>
      </c>
      <c r="C125" t="s">
        <v>290</v>
      </c>
      <c r="D125" t="s">
        <v>267</v>
      </c>
      <c r="E125" s="6">
        <v>75.989130434782609</v>
      </c>
      <c r="F125" s="6">
        <v>4.8586956521739131</v>
      </c>
      <c r="G125" s="6">
        <v>0</v>
      </c>
      <c r="H125" s="6">
        <v>0.78260869565217395</v>
      </c>
      <c r="I125" s="6">
        <v>6.8586956521739131</v>
      </c>
      <c r="J125" s="6">
        <v>0</v>
      </c>
      <c r="K125" s="6">
        <v>0</v>
      </c>
      <c r="L125" s="6">
        <v>5.015434782608696</v>
      </c>
      <c r="M125" s="6">
        <v>0.33423913043478259</v>
      </c>
      <c r="N125" s="6">
        <v>0</v>
      </c>
      <c r="O125" s="6">
        <f>SUM(NonNurse[[#This Row],[Qualified Social Work Staff Hours]],NonNurse[[#This Row],[Other Social Work Staff Hours]])/NonNurse[[#This Row],[MDS Census]]</f>
        <v>4.3985123730510651E-3</v>
      </c>
      <c r="P125" s="6">
        <v>5.8532608695652177</v>
      </c>
      <c r="Q125" s="6">
        <v>0</v>
      </c>
      <c r="R125" s="6">
        <f>SUM(NonNurse[[#This Row],[Qualified Activities Professional Hours]],NonNurse[[#This Row],[Other Activities Professional Hours]])/NonNurse[[#This Row],[MDS Census]]</f>
        <v>7.7027606923186956E-2</v>
      </c>
      <c r="S125" s="6">
        <v>5.6704347826086936</v>
      </c>
      <c r="T125" s="6">
        <v>3.1929347826086958</v>
      </c>
      <c r="U125" s="6">
        <v>0</v>
      </c>
      <c r="V125" s="6">
        <f>SUM(NonNurse[[#This Row],[Occupational Therapist Hours]],NonNurse[[#This Row],[OT Assistant Hours]],NonNurse[[#This Row],[OT Aide Hours]])/NonNurse[[#This Row],[MDS Census]]</f>
        <v>0.11663996567014731</v>
      </c>
      <c r="W125" s="6">
        <v>5.9839130434782604</v>
      </c>
      <c r="X125" s="6">
        <v>2.693043478260869</v>
      </c>
      <c r="Y125" s="6">
        <v>0</v>
      </c>
      <c r="Z125" s="6">
        <f>SUM(NonNurse[[#This Row],[Physical Therapist (PT) Hours]],NonNurse[[#This Row],[PT Assistant Hours]],NonNurse[[#This Row],[PT Aide Hours]])/NonNurse[[#This Row],[MDS Census]]</f>
        <v>0.11418681161493346</v>
      </c>
      <c r="AA125" s="6">
        <v>0</v>
      </c>
      <c r="AB125" s="6">
        <v>0</v>
      </c>
      <c r="AC125" s="6">
        <v>0</v>
      </c>
      <c r="AD125" s="6">
        <v>0</v>
      </c>
      <c r="AE125" s="6">
        <v>0</v>
      </c>
      <c r="AF125" s="6">
        <v>0</v>
      </c>
      <c r="AG125" s="6">
        <v>0</v>
      </c>
      <c r="AH125" s="1">
        <v>425173</v>
      </c>
      <c r="AI125">
        <v>4</v>
      </c>
    </row>
    <row r="126" spans="1:35" x14ac:dyDescent="0.25">
      <c r="A126" t="s">
        <v>226</v>
      </c>
      <c r="B126" t="s">
        <v>58</v>
      </c>
      <c r="C126" t="s">
        <v>314</v>
      </c>
      <c r="D126" t="s">
        <v>271</v>
      </c>
      <c r="E126" s="6">
        <v>57</v>
      </c>
      <c r="F126" s="6">
        <v>5.7391304347826084</v>
      </c>
      <c r="G126" s="6">
        <v>0</v>
      </c>
      <c r="H126" s="6">
        <v>0.80434782608695654</v>
      </c>
      <c r="I126" s="6">
        <v>7.7065217391304346</v>
      </c>
      <c r="J126" s="6">
        <v>0</v>
      </c>
      <c r="K126" s="6">
        <v>0</v>
      </c>
      <c r="L126" s="6">
        <v>4.2678260869565214</v>
      </c>
      <c r="M126" s="6">
        <v>0</v>
      </c>
      <c r="N126" s="6">
        <v>0</v>
      </c>
      <c r="O126" s="6">
        <f>SUM(NonNurse[[#This Row],[Qualified Social Work Staff Hours]],NonNurse[[#This Row],[Other Social Work Staff Hours]])/NonNurse[[#This Row],[MDS Census]]</f>
        <v>0</v>
      </c>
      <c r="P126" s="6">
        <v>4.4538043478260869</v>
      </c>
      <c r="Q126" s="6">
        <v>0</v>
      </c>
      <c r="R126" s="6">
        <f>SUM(NonNurse[[#This Row],[Qualified Activities Professional Hours]],NonNurse[[#This Row],[Other Activities Professional Hours]])/NonNurse[[#This Row],[MDS Census]]</f>
        <v>7.8136918382913811E-2</v>
      </c>
      <c r="S126" s="6">
        <v>2.6611956521739137</v>
      </c>
      <c r="T126" s="6">
        <v>7.9673913043478262E-2</v>
      </c>
      <c r="U126" s="6">
        <v>0</v>
      </c>
      <c r="V126" s="6">
        <f>SUM(NonNurse[[#This Row],[Occupational Therapist Hours]],NonNurse[[#This Row],[OT Assistant Hours]],NonNurse[[#This Row],[OT Aide Hours]])/NonNurse[[#This Row],[MDS Census]]</f>
        <v>4.8085430968726174E-2</v>
      </c>
      <c r="W126" s="6">
        <v>1.7644565217391308</v>
      </c>
      <c r="X126" s="6">
        <v>5.2721739130434777</v>
      </c>
      <c r="Y126" s="6">
        <v>0</v>
      </c>
      <c r="Z126" s="6">
        <f>SUM(NonNurse[[#This Row],[Physical Therapist (PT) Hours]],NonNurse[[#This Row],[PT Assistant Hours]],NonNurse[[#This Row],[PT Aide Hours]])/NonNurse[[#This Row],[MDS Census]]</f>
        <v>0.12344965675057208</v>
      </c>
      <c r="AA126" s="6">
        <v>0</v>
      </c>
      <c r="AB126" s="6">
        <v>0</v>
      </c>
      <c r="AC126" s="6">
        <v>0</v>
      </c>
      <c r="AD126" s="6">
        <v>0</v>
      </c>
      <c r="AE126" s="6">
        <v>0</v>
      </c>
      <c r="AF126" s="6">
        <v>0</v>
      </c>
      <c r="AG126" s="6">
        <v>0</v>
      </c>
      <c r="AH126" s="1">
        <v>425113</v>
      </c>
      <c r="AI126">
        <v>4</v>
      </c>
    </row>
    <row r="127" spans="1:35" x14ac:dyDescent="0.25">
      <c r="A127" t="s">
        <v>226</v>
      </c>
      <c r="B127" t="s">
        <v>124</v>
      </c>
      <c r="C127" t="s">
        <v>357</v>
      </c>
      <c r="D127" t="s">
        <v>282</v>
      </c>
      <c r="E127" s="6">
        <v>65.326086956521735</v>
      </c>
      <c r="F127" s="6">
        <v>5.7391304347826084</v>
      </c>
      <c r="G127" s="6">
        <v>0</v>
      </c>
      <c r="H127" s="6">
        <v>0.78260869565217395</v>
      </c>
      <c r="I127" s="6">
        <v>7.0543478260869561</v>
      </c>
      <c r="J127" s="6">
        <v>0</v>
      </c>
      <c r="K127" s="6">
        <v>0</v>
      </c>
      <c r="L127" s="6">
        <v>5.5489130434782608</v>
      </c>
      <c r="M127" s="6">
        <v>5.4592391304347823</v>
      </c>
      <c r="N127" s="6">
        <v>0</v>
      </c>
      <c r="O127" s="6">
        <f>SUM(NonNurse[[#This Row],[Qualified Social Work Staff Hours]],NonNurse[[#This Row],[Other Social Work Staff Hours]])/NonNurse[[#This Row],[MDS Census]]</f>
        <v>8.3569051580698842E-2</v>
      </c>
      <c r="P127" s="6">
        <v>5.3505434782608692</v>
      </c>
      <c r="Q127" s="6">
        <v>0</v>
      </c>
      <c r="R127" s="6">
        <f>SUM(NonNurse[[#This Row],[Qualified Activities Professional Hours]],NonNurse[[#This Row],[Other Activities Professional Hours]])/NonNurse[[#This Row],[MDS Census]]</f>
        <v>8.1905158069883521E-2</v>
      </c>
      <c r="S127" s="6">
        <v>1.0422826086956523</v>
      </c>
      <c r="T127" s="6">
        <v>4.5035869565217386</v>
      </c>
      <c r="U127" s="6">
        <v>0</v>
      </c>
      <c r="V127" s="6">
        <f>SUM(NonNurse[[#This Row],[Occupational Therapist Hours]],NonNurse[[#This Row],[OT Assistant Hours]],NonNurse[[#This Row],[OT Aide Hours]])/NonNurse[[#This Row],[MDS Census]]</f>
        <v>8.4895174708818633E-2</v>
      </c>
      <c r="W127" s="6">
        <v>0.69043478260869562</v>
      </c>
      <c r="X127" s="6">
        <v>4.2019565217391275</v>
      </c>
      <c r="Y127" s="6">
        <v>0</v>
      </c>
      <c r="Z127" s="6">
        <f>SUM(NonNurse[[#This Row],[Physical Therapist (PT) Hours]],NonNurse[[#This Row],[PT Assistant Hours]],NonNurse[[#This Row],[PT Aide Hours]])/NonNurse[[#This Row],[MDS Census]]</f>
        <v>7.489184692179697E-2</v>
      </c>
      <c r="AA127" s="6">
        <v>0</v>
      </c>
      <c r="AB127" s="6">
        <v>0</v>
      </c>
      <c r="AC127" s="6">
        <v>0</v>
      </c>
      <c r="AD127" s="6">
        <v>0</v>
      </c>
      <c r="AE127" s="6">
        <v>0</v>
      </c>
      <c r="AF127" s="6">
        <v>0</v>
      </c>
      <c r="AG127" s="6">
        <v>0</v>
      </c>
      <c r="AH127" s="1">
        <v>425315</v>
      </c>
      <c r="AI127">
        <v>4</v>
      </c>
    </row>
    <row r="128" spans="1:35" x14ac:dyDescent="0.25">
      <c r="A128" t="s">
        <v>226</v>
      </c>
      <c r="B128" t="s">
        <v>74</v>
      </c>
      <c r="C128" t="s">
        <v>343</v>
      </c>
      <c r="D128" t="s">
        <v>278</v>
      </c>
      <c r="E128" s="6">
        <v>114.23913043478261</v>
      </c>
      <c r="F128" s="6">
        <v>6.2608695652173916</v>
      </c>
      <c r="G128" s="6">
        <v>0</v>
      </c>
      <c r="H128" s="6">
        <v>1.0434782608695652</v>
      </c>
      <c r="I128" s="6">
        <v>2.9565217391304346</v>
      </c>
      <c r="J128" s="6">
        <v>0</v>
      </c>
      <c r="K128" s="6">
        <v>0</v>
      </c>
      <c r="L128" s="6">
        <v>4.5316304347826106</v>
      </c>
      <c r="M128" s="6">
        <v>5.1304347826086953</v>
      </c>
      <c r="N128" s="6">
        <v>0</v>
      </c>
      <c r="O128" s="6">
        <f>SUM(NonNurse[[#This Row],[Qualified Social Work Staff Hours]],NonNurse[[#This Row],[Other Social Work Staff Hours]])/NonNurse[[#This Row],[MDS Census]]</f>
        <v>4.4909609895337772E-2</v>
      </c>
      <c r="P128" s="6">
        <v>0</v>
      </c>
      <c r="Q128" s="6">
        <v>5.8206521739130439</v>
      </c>
      <c r="R128" s="6">
        <f>SUM(NonNurse[[#This Row],[Qualified Activities Professional Hours]],NonNurse[[#This Row],[Other Activities Professional Hours]])/NonNurse[[#This Row],[MDS Census]]</f>
        <v>5.0951474785918174E-2</v>
      </c>
      <c r="S128" s="6">
        <v>3.0542391304347833</v>
      </c>
      <c r="T128" s="6">
        <v>4.605652173913044</v>
      </c>
      <c r="U128" s="6">
        <v>0</v>
      </c>
      <c r="V128" s="6">
        <f>SUM(NonNurse[[#This Row],[Occupational Therapist Hours]],NonNurse[[#This Row],[OT Assistant Hours]],NonNurse[[#This Row],[OT Aide Hours]])/NonNurse[[#This Row],[MDS Census]]</f>
        <v>6.7051379638439587E-2</v>
      </c>
      <c r="W128" s="6">
        <v>2.6349999999999998</v>
      </c>
      <c r="X128" s="6">
        <v>4.2245652173913033</v>
      </c>
      <c r="Y128" s="6">
        <v>0</v>
      </c>
      <c r="Z128" s="6">
        <f>SUM(NonNurse[[#This Row],[Physical Therapist (PT) Hours]],NonNurse[[#This Row],[PT Assistant Hours]],NonNurse[[#This Row],[PT Aide Hours]])/NonNurse[[#This Row],[MDS Census]]</f>
        <v>6.0045670789724059E-2</v>
      </c>
      <c r="AA128" s="6">
        <v>0</v>
      </c>
      <c r="AB128" s="6">
        <v>0</v>
      </c>
      <c r="AC128" s="6">
        <v>0</v>
      </c>
      <c r="AD128" s="6">
        <v>0</v>
      </c>
      <c r="AE128" s="6">
        <v>0</v>
      </c>
      <c r="AF128" s="6">
        <v>0</v>
      </c>
      <c r="AG128" s="6">
        <v>0</v>
      </c>
      <c r="AH128" s="1">
        <v>425140</v>
      </c>
      <c r="AI128">
        <v>4</v>
      </c>
    </row>
    <row r="129" spans="1:35" x14ac:dyDescent="0.25">
      <c r="A129" t="s">
        <v>226</v>
      </c>
      <c r="B129" t="s">
        <v>109</v>
      </c>
      <c r="C129" t="s">
        <v>354</v>
      </c>
      <c r="D129" t="s">
        <v>259</v>
      </c>
      <c r="E129" s="6">
        <v>102.83695652173913</v>
      </c>
      <c r="F129" s="6">
        <v>0</v>
      </c>
      <c r="G129" s="6">
        <v>0</v>
      </c>
      <c r="H129" s="6">
        <v>1.1358695652173914</v>
      </c>
      <c r="I129" s="6">
        <v>1.1847826086956521</v>
      </c>
      <c r="J129" s="6">
        <v>0</v>
      </c>
      <c r="K129" s="6">
        <v>0</v>
      </c>
      <c r="L129" s="6">
        <v>4.2794565217391316</v>
      </c>
      <c r="M129" s="6">
        <v>0</v>
      </c>
      <c r="N129" s="6">
        <v>0</v>
      </c>
      <c r="O129" s="6">
        <f>SUM(NonNurse[[#This Row],[Qualified Social Work Staff Hours]],NonNurse[[#This Row],[Other Social Work Staff Hours]])/NonNurse[[#This Row],[MDS Census]]</f>
        <v>0</v>
      </c>
      <c r="P129" s="6">
        <v>0</v>
      </c>
      <c r="Q129" s="6">
        <v>0</v>
      </c>
      <c r="R129" s="6">
        <f>SUM(NonNurse[[#This Row],[Qualified Activities Professional Hours]],NonNurse[[#This Row],[Other Activities Professional Hours]])/NonNurse[[#This Row],[MDS Census]]</f>
        <v>0</v>
      </c>
      <c r="S129" s="6">
        <v>4.0343478260869574</v>
      </c>
      <c r="T129" s="6">
        <v>5.4619565217391308</v>
      </c>
      <c r="U129" s="6">
        <v>0</v>
      </c>
      <c r="V129" s="6">
        <f>SUM(NonNurse[[#This Row],[Occupational Therapist Hours]],NonNurse[[#This Row],[OT Assistant Hours]],NonNurse[[#This Row],[OT Aide Hours]])/NonNurse[[#This Row],[MDS Census]]</f>
        <v>9.2343304090476711E-2</v>
      </c>
      <c r="W129" s="6">
        <v>4.7605434782608702</v>
      </c>
      <c r="X129" s="6">
        <v>2.4963043478260869</v>
      </c>
      <c r="Y129" s="6">
        <v>0</v>
      </c>
      <c r="Z129" s="6">
        <f>SUM(NonNurse[[#This Row],[Physical Therapist (PT) Hours]],NonNurse[[#This Row],[PT Assistant Hours]],NonNurse[[#This Row],[PT Aide Hours]])/NonNurse[[#This Row],[MDS Census]]</f>
        <v>7.0566536306944316E-2</v>
      </c>
      <c r="AA129" s="6">
        <v>0</v>
      </c>
      <c r="AB129" s="6">
        <v>0</v>
      </c>
      <c r="AC129" s="6">
        <v>0</v>
      </c>
      <c r="AD129" s="6">
        <v>0</v>
      </c>
      <c r="AE129" s="6">
        <v>0</v>
      </c>
      <c r="AF129" s="6">
        <v>0</v>
      </c>
      <c r="AG129" s="6">
        <v>0</v>
      </c>
      <c r="AH129" s="1">
        <v>425296</v>
      </c>
      <c r="AI129">
        <v>4</v>
      </c>
    </row>
    <row r="130" spans="1:35" x14ac:dyDescent="0.25">
      <c r="A130" t="s">
        <v>226</v>
      </c>
      <c r="B130" t="s">
        <v>39</v>
      </c>
      <c r="C130" t="s">
        <v>324</v>
      </c>
      <c r="D130" t="s">
        <v>264</v>
      </c>
      <c r="E130" s="6">
        <v>70.630434782608702</v>
      </c>
      <c r="F130" s="6">
        <v>5.5652173913043477</v>
      </c>
      <c r="G130" s="6">
        <v>0</v>
      </c>
      <c r="H130" s="6">
        <v>0.78260869565217395</v>
      </c>
      <c r="I130" s="6">
        <v>6.8152173913043477</v>
      </c>
      <c r="J130" s="6">
        <v>0</v>
      </c>
      <c r="K130" s="6">
        <v>0</v>
      </c>
      <c r="L130" s="6">
        <v>1.7506521739130434</v>
      </c>
      <c r="M130" s="6">
        <v>4.2608695652173916</v>
      </c>
      <c r="N130" s="6">
        <v>0</v>
      </c>
      <c r="O130" s="6">
        <f>SUM(NonNurse[[#This Row],[Qualified Social Work Staff Hours]],NonNurse[[#This Row],[Other Social Work Staff Hours]])/NonNurse[[#This Row],[MDS Census]]</f>
        <v>6.0326254232071407E-2</v>
      </c>
      <c r="P130" s="6">
        <v>5.4174999999999995</v>
      </c>
      <c r="Q130" s="6">
        <v>8.6956521739130432E-2</v>
      </c>
      <c r="R130" s="6">
        <f>SUM(NonNurse[[#This Row],[Qualified Activities Professional Hours]],NonNurse[[#This Row],[Other Activities Professional Hours]])/NonNurse[[#This Row],[MDS Census]]</f>
        <v>7.7933210218528767E-2</v>
      </c>
      <c r="S130" s="6">
        <v>2.1208695652173915</v>
      </c>
      <c r="T130" s="6">
        <v>2.77</v>
      </c>
      <c r="U130" s="6">
        <v>0</v>
      </c>
      <c r="V130" s="6">
        <f>SUM(NonNurse[[#This Row],[Occupational Therapist Hours]],NonNurse[[#This Row],[OT Assistant Hours]],NonNurse[[#This Row],[OT Aide Hours]])/NonNurse[[#This Row],[MDS Census]]</f>
        <v>6.9245921822099099E-2</v>
      </c>
      <c r="W130" s="6">
        <v>1.0574999999999999</v>
      </c>
      <c r="X130" s="6">
        <v>2.91358695652174</v>
      </c>
      <c r="Y130" s="6">
        <v>0</v>
      </c>
      <c r="Z130" s="6">
        <f>SUM(NonNurse[[#This Row],[Physical Therapist (PT) Hours]],NonNurse[[#This Row],[PT Assistant Hours]],NonNurse[[#This Row],[PT Aide Hours]])/NonNurse[[#This Row],[MDS Census]]</f>
        <v>5.6223453370267774E-2</v>
      </c>
      <c r="AA130" s="6">
        <v>0</v>
      </c>
      <c r="AB130" s="6">
        <v>0</v>
      </c>
      <c r="AC130" s="6">
        <v>0</v>
      </c>
      <c r="AD130" s="6">
        <v>0</v>
      </c>
      <c r="AE130" s="6">
        <v>0</v>
      </c>
      <c r="AF130" s="6">
        <v>0</v>
      </c>
      <c r="AG130" s="6">
        <v>0</v>
      </c>
      <c r="AH130" s="1">
        <v>425085</v>
      </c>
      <c r="AI130">
        <v>4</v>
      </c>
    </row>
    <row r="131" spans="1:35" x14ac:dyDescent="0.25">
      <c r="A131" t="s">
        <v>226</v>
      </c>
      <c r="B131" t="s">
        <v>102</v>
      </c>
      <c r="C131" t="s">
        <v>346</v>
      </c>
      <c r="D131" t="s">
        <v>244</v>
      </c>
      <c r="E131" s="6">
        <v>110.34782608695652</v>
      </c>
      <c r="F131" s="6">
        <v>5.6032608695652177</v>
      </c>
      <c r="G131" s="6">
        <v>0</v>
      </c>
      <c r="H131" s="6">
        <v>0.78260869565217395</v>
      </c>
      <c r="I131" s="6">
        <v>6.8586956521739131</v>
      </c>
      <c r="J131" s="6">
        <v>0</v>
      </c>
      <c r="K131" s="6">
        <v>0</v>
      </c>
      <c r="L131" s="6">
        <v>6.3991304347826086</v>
      </c>
      <c r="M131" s="6">
        <v>0</v>
      </c>
      <c r="N131" s="6">
        <v>8.6716304347826103</v>
      </c>
      <c r="O131" s="6">
        <f>SUM(NonNurse[[#This Row],[Qualified Social Work Staff Hours]],NonNurse[[#This Row],[Other Social Work Staff Hours]])/NonNurse[[#This Row],[MDS Census]]</f>
        <v>7.8584515366430283E-2</v>
      </c>
      <c r="P131" s="6">
        <v>4.1385869565217392</v>
      </c>
      <c r="Q131" s="6">
        <v>0</v>
      </c>
      <c r="R131" s="6">
        <f>SUM(NonNurse[[#This Row],[Qualified Activities Professional Hours]],NonNurse[[#This Row],[Other Activities Professional Hours]])/NonNurse[[#This Row],[MDS Census]]</f>
        <v>3.7504925137903863E-2</v>
      </c>
      <c r="S131" s="6">
        <v>1.3625</v>
      </c>
      <c r="T131" s="6">
        <v>3.8254347826086952</v>
      </c>
      <c r="U131" s="6">
        <v>0</v>
      </c>
      <c r="V131" s="6">
        <f>SUM(NonNurse[[#This Row],[Occupational Therapist Hours]],NonNurse[[#This Row],[OT Assistant Hours]],NonNurse[[#This Row],[OT Aide Hours]])/NonNurse[[#This Row],[MDS Census]]</f>
        <v>4.7014381402679273E-2</v>
      </c>
      <c r="W131" s="6">
        <v>3.8492391304347819</v>
      </c>
      <c r="X131" s="6">
        <v>4.5222826086956518</v>
      </c>
      <c r="Y131" s="6">
        <v>0</v>
      </c>
      <c r="Z131" s="6">
        <f>SUM(NonNurse[[#This Row],[Physical Therapist (PT) Hours]],NonNurse[[#This Row],[PT Assistant Hours]],NonNurse[[#This Row],[PT Aide Hours]])/NonNurse[[#This Row],[MDS Census]]</f>
        <v>7.5864854215918029E-2</v>
      </c>
      <c r="AA131" s="6">
        <v>0</v>
      </c>
      <c r="AB131" s="6">
        <v>0</v>
      </c>
      <c r="AC131" s="6">
        <v>0</v>
      </c>
      <c r="AD131" s="6">
        <v>0</v>
      </c>
      <c r="AE131" s="6">
        <v>0</v>
      </c>
      <c r="AF131" s="6">
        <v>0</v>
      </c>
      <c r="AG131" s="6">
        <v>0</v>
      </c>
      <c r="AH131" s="1">
        <v>425288</v>
      </c>
      <c r="AI131">
        <v>4</v>
      </c>
    </row>
    <row r="132" spans="1:35" x14ac:dyDescent="0.25">
      <c r="A132" t="s">
        <v>226</v>
      </c>
      <c r="B132" t="s">
        <v>67</v>
      </c>
      <c r="C132" t="s">
        <v>331</v>
      </c>
      <c r="D132" t="s">
        <v>251</v>
      </c>
      <c r="E132" s="6">
        <v>92.847826086956516</v>
      </c>
      <c r="F132" s="6">
        <v>5.3260869565217392</v>
      </c>
      <c r="G132" s="6">
        <v>0</v>
      </c>
      <c r="H132" s="6">
        <v>1.0434782608695652</v>
      </c>
      <c r="I132" s="6">
        <v>11.228260869565217</v>
      </c>
      <c r="J132" s="6">
        <v>0</v>
      </c>
      <c r="K132" s="6">
        <v>0</v>
      </c>
      <c r="L132" s="6">
        <v>3.2553260869565226</v>
      </c>
      <c r="M132" s="6">
        <v>5.2173913043478262</v>
      </c>
      <c r="N132" s="6">
        <v>4.9972826086956523</v>
      </c>
      <c r="O132" s="6">
        <f>SUM(NonNurse[[#This Row],[Qualified Social Work Staff Hours]],NonNurse[[#This Row],[Other Social Work Staff Hours]])/NonNurse[[#This Row],[MDS Census]]</f>
        <v>0.11001521891828613</v>
      </c>
      <c r="P132" s="6">
        <v>3.8152173913043477</v>
      </c>
      <c r="Q132" s="6">
        <v>5.1440217391304346</v>
      </c>
      <c r="R132" s="6">
        <f>SUM(NonNurse[[#This Row],[Qualified Activities Professional Hours]],NonNurse[[#This Row],[Other Activities Professional Hours]])/NonNurse[[#This Row],[MDS Census]]</f>
        <v>9.649379536408334E-2</v>
      </c>
      <c r="S132" s="6">
        <v>4.4818478260869563</v>
      </c>
      <c r="T132" s="6">
        <v>3.6331521739130421</v>
      </c>
      <c r="U132" s="6">
        <v>0</v>
      </c>
      <c r="V132" s="6">
        <f>SUM(NonNurse[[#This Row],[Occupational Therapist Hours]],NonNurse[[#This Row],[OT Assistant Hours]],NonNurse[[#This Row],[OT Aide Hours]])/NonNurse[[#This Row],[MDS Census]]</f>
        <v>8.7401077031140237E-2</v>
      </c>
      <c r="W132" s="6">
        <v>5.1576086956521747</v>
      </c>
      <c r="X132" s="6">
        <v>7.6194565217391306</v>
      </c>
      <c r="Y132" s="6">
        <v>0</v>
      </c>
      <c r="Z132" s="6">
        <f>SUM(NonNurse[[#This Row],[Physical Therapist (PT) Hours]],NonNurse[[#This Row],[PT Assistant Hours]],NonNurse[[#This Row],[PT Aide Hours]])/NonNurse[[#This Row],[MDS Census]]</f>
        <v>0.13761297120112387</v>
      </c>
      <c r="AA132" s="6">
        <v>0</v>
      </c>
      <c r="AB132" s="6">
        <v>0</v>
      </c>
      <c r="AC132" s="6">
        <v>0</v>
      </c>
      <c r="AD132" s="6">
        <v>0</v>
      </c>
      <c r="AE132" s="6">
        <v>0</v>
      </c>
      <c r="AF132" s="6">
        <v>0</v>
      </c>
      <c r="AG132" s="6">
        <v>0</v>
      </c>
      <c r="AH132" s="1">
        <v>425127</v>
      </c>
      <c r="AI132">
        <v>4</v>
      </c>
    </row>
    <row r="133" spans="1:35" x14ac:dyDescent="0.25">
      <c r="A133" t="s">
        <v>226</v>
      </c>
      <c r="B133" t="s">
        <v>19</v>
      </c>
      <c r="C133" t="s">
        <v>323</v>
      </c>
      <c r="D133" t="s">
        <v>263</v>
      </c>
      <c r="E133" s="6">
        <v>105.15217391304348</v>
      </c>
      <c r="F133" s="6">
        <v>5.5652173913043477</v>
      </c>
      <c r="G133" s="6">
        <v>0</v>
      </c>
      <c r="H133" s="6">
        <v>1.3043478260869565</v>
      </c>
      <c r="I133" s="6">
        <v>5.75</v>
      </c>
      <c r="J133" s="6">
        <v>0</v>
      </c>
      <c r="K133" s="6">
        <v>0</v>
      </c>
      <c r="L133" s="6">
        <v>4.852391304347826</v>
      </c>
      <c r="M133" s="6">
        <v>5.2690217391304346</v>
      </c>
      <c r="N133" s="6">
        <v>0</v>
      </c>
      <c r="O133" s="6">
        <f>SUM(NonNurse[[#This Row],[Qualified Social Work Staff Hours]],NonNurse[[#This Row],[Other Social Work Staff Hours]])/NonNurse[[#This Row],[MDS Census]]</f>
        <v>5.0108538350217072E-2</v>
      </c>
      <c r="P133" s="6">
        <v>6.4870652173913061</v>
      </c>
      <c r="Q133" s="6">
        <v>0</v>
      </c>
      <c r="R133" s="6">
        <f>SUM(NonNurse[[#This Row],[Qualified Activities Professional Hours]],NonNurse[[#This Row],[Other Activities Professional Hours]])/NonNurse[[#This Row],[MDS Census]]</f>
        <v>6.1692164564812912E-2</v>
      </c>
      <c r="S133" s="6">
        <v>7.6632608695652173</v>
      </c>
      <c r="T133" s="6">
        <v>4.6884782608695641</v>
      </c>
      <c r="U133" s="6">
        <v>0</v>
      </c>
      <c r="V133" s="6">
        <f>SUM(NonNurse[[#This Row],[Occupational Therapist Hours]],NonNurse[[#This Row],[OT Assistant Hours]],NonNurse[[#This Row],[OT Aide Hours]])/NonNurse[[#This Row],[MDS Census]]</f>
        <v>0.11746537109778787</v>
      </c>
      <c r="W133" s="6">
        <v>2.0244565217391304</v>
      </c>
      <c r="X133" s="6">
        <v>10.15423913043478</v>
      </c>
      <c r="Y133" s="6">
        <v>0</v>
      </c>
      <c r="Z133" s="6">
        <f>SUM(NonNurse[[#This Row],[Physical Therapist (PT) Hours]],NonNurse[[#This Row],[PT Assistant Hours]],NonNurse[[#This Row],[PT Aide Hours]])/NonNurse[[#This Row],[MDS Census]]</f>
        <v>0.11581972296878228</v>
      </c>
      <c r="AA133" s="6">
        <v>0</v>
      </c>
      <c r="AB133" s="6">
        <v>0</v>
      </c>
      <c r="AC133" s="6">
        <v>0</v>
      </c>
      <c r="AD133" s="6">
        <v>0</v>
      </c>
      <c r="AE133" s="6">
        <v>0</v>
      </c>
      <c r="AF133" s="6">
        <v>0</v>
      </c>
      <c r="AG133" s="6">
        <v>0</v>
      </c>
      <c r="AH133" s="1">
        <v>425053</v>
      </c>
      <c r="AI133">
        <v>4</v>
      </c>
    </row>
    <row r="134" spans="1:35" x14ac:dyDescent="0.25">
      <c r="A134" t="s">
        <v>226</v>
      </c>
      <c r="B134" t="s">
        <v>182</v>
      </c>
      <c r="C134" t="s">
        <v>293</v>
      </c>
      <c r="D134" t="s">
        <v>278</v>
      </c>
      <c r="E134" s="6">
        <v>44.5</v>
      </c>
      <c r="F134" s="6">
        <v>0</v>
      </c>
      <c r="G134" s="6">
        <v>1.0434782608695652</v>
      </c>
      <c r="H134" s="6">
        <v>0.27173913043478259</v>
      </c>
      <c r="I134" s="6">
        <v>0</v>
      </c>
      <c r="J134" s="6">
        <v>1.0434782608695652</v>
      </c>
      <c r="K134" s="6">
        <v>11.478260869565217</v>
      </c>
      <c r="L134" s="6">
        <v>5.0069565217391307</v>
      </c>
      <c r="M134" s="6">
        <v>5.7391304347826084</v>
      </c>
      <c r="N134" s="6">
        <v>0.86956521739130432</v>
      </c>
      <c r="O134" s="6">
        <f>SUM(NonNurse[[#This Row],[Qualified Social Work Staff Hours]],NonNurse[[#This Row],[Other Social Work Staff Hours]])/NonNurse[[#This Row],[MDS Census]]</f>
        <v>0.14851001465559355</v>
      </c>
      <c r="P134" s="6">
        <v>7.6875</v>
      </c>
      <c r="Q134" s="6">
        <v>0</v>
      </c>
      <c r="R134" s="6">
        <f>SUM(NonNurse[[#This Row],[Qualified Activities Professional Hours]],NonNurse[[#This Row],[Other Activities Professional Hours]])/NonNurse[[#This Row],[MDS Census]]</f>
        <v>0.17275280898876405</v>
      </c>
      <c r="S134" s="6">
        <v>7.1831521739130411</v>
      </c>
      <c r="T134" s="6">
        <v>2.3465217391304352</v>
      </c>
      <c r="U134" s="6">
        <v>0</v>
      </c>
      <c r="V134" s="6">
        <f>SUM(NonNurse[[#This Row],[Occupational Therapist Hours]],NonNurse[[#This Row],[OT Assistant Hours]],NonNurse[[#This Row],[OT Aide Hours]])/NonNurse[[#This Row],[MDS Census]]</f>
        <v>0.21414997557401069</v>
      </c>
      <c r="W134" s="6">
        <v>6.7085869565217413</v>
      </c>
      <c r="X134" s="6">
        <v>7.3814130434782621</v>
      </c>
      <c r="Y134" s="6">
        <v>0</v>
      </c>
      <c r="Z134" s="6">
        <f>SUM(NonNurse[[#This Row],[Physical Therapist (PT) Hours]],NonNurse[[#This Row],[PT Assistant Hours]],NonNurse[[#This Row],[PT Aide Hours]])/NonNurse[[#This Row],[MDS Census]]</f>
        <v>0.31662921348314615</v>
      </c>
      <c r="AA134" s="6">
        <v>0</v>
      </c>
      <c r="AB134" s="6">
        <v>0</v>
      </c>
      <c r="AC134" s="6">
        <v>0</v>
      </c>
      <c r="AD134" s="6">
        <v>0</v>
      </c>
      <c r="AE134" s="6">
        <v>0</v>
      </c>
      <c r="AF134" s="6">
        <v>0</v>
      </c>
      <c r="AG134" s="6">
        <v>0</v>
      </c>
      <c r="AH134" s="1">
        <v>425414</v>
      </c>
      <c r="AI134">
        <v>4</v>
      </c>
    </row>
    <row r="135" spans="1:35" x14ac:dyDescent="0.25">
      <c r="A135" t="s">
        <v>226</v>
      </c>
      <c r="B135" t="s">
        <v>159</v>
      </c>
      <c r="C135" t="s">
        <v>304</v>
      </c>
      <c r="D135" t="s">
        <v>248</v>
      </c>
      <c r="E135" s="6">
        <v>72.076086956521735</v>
      </c>
      <c r="F135" s="6">
        <v>5.7391304347826084</v>
      </c>
      <c r="G135" s="6">
        <v>1.5978260869565217</v>
      </c>
      <c r="H135" s="6">
        <v>0.17391304347826086</v>
      </c>
      <c r="I135" s="6">
        <v>0.67391304347826086</v>
      </c>
      <c r="J135" s="6">
        <v>0</v>
      </c>
      <c r="K135" s="6">
        <v>0.94565217391304346</v>
      </c>
      <c r="L135" s="6">
        <v>1.1025</v>
      </c>
      <c r="M135" s="6">
        <v>5.7391304347826084</v>
      </c>
      <c r="N135" s="6">
        <v>0</v>
      </c>
      <c r="O135" s="6">
        <f>SUM(NonNurse[[#This Row],[Qualified Social Work Staff Hours]],NonNurse[[#This Row],[Other Social Work Staff Hours]])/NonNurse[[#This Row],[MDS Census]]</f>
        <v>7.9625999095159106E-2</v>
      </c>
      <c r="P135" s="6">
        <v>5.7391304347826084</v>
      </c>
      <c r="Q135" s="6">
        <v>0</v>
      </c>
      <c r="R135" s="6">
        <f>SUM(NonNurse[[#This Row],[Qualified Activities Professional Hours]],NonNurse[[#This Row],[Other Activities Professional Hours]])/NonNurse[[#This Row],[MDS Census]]</f>
        <v>7.9625999095159106E-2</v>
      </c>
      <c r="S135" s="6">
        <v>6.5348913043478261</v>
      </c>
      <c r="T135" s="6">
        <v>8.9945652173913064</v>
      </c>
      <c r="U135" s="6">
        <v>0</v>
      </c>
      <c r="V135" s="6">
        <f>SUM(NonNurse[[#This Row],[Occupational Therapist Hours]],NonNurse[[#This Row],[OT Assistant Hours]],NonNurse[[#This Row],[OT Aide Hours]])/NonNurse[[#This Row],[MDS Census]]</f>
        <v>0.21545920675614541</v>
      </c>
      <c r="W135" s="6">
        <v>5.031956521739132</v>
      </c>
      <c r="X135" s="6">
        <v>10.558369565217392</v>
      </c>
      <c r="Y135" s="6">
        <v>0</v>
      </c>
      <c r="Z135" s="6">
        <f>SUM(NonNurse[[#This Row],[Physical Therapist (PT) Hours]],NonNurse[[#This Row],[PT Assistant Hours]],NonNurse[[#This Row],[PT Aide Hours]])/NonNurse[[#This Row],[MDS Census]]</f>
        <v>0.2163037249283668</v>
      </c>
      <c r="AA135" s="6">
        <v>0</v>
      </c>
      <c r="AB135" s="6">
        <v>0</v>
      </c>
      <c r="AC135" s="6">
        <v>0</v>
      </c>
      <c r="AD135" s="6">
        <v>0</v>
      </c>
      <c r="AE135" s="6">
        <v>0</v>
      </c>
      <c r="AF135" s="6">
        <v>0</v>
      </c>
      <c r="AG135" s="6">
        <v>1.2391304347826086</v>
      </c>
      <c r="AH135" s="1">
        <v>425387</v>
      </c>
      <c r="AI135">
        <v>4</v>
      </c>
    </row>
    <row r="136" spans="1:35" x14ac:dyDescent="0.25">
      <c r="A136" t="s">
        <v>226</v>
      </c>
      <c r="B136" t="s">
        <v>113</v>
      </c>
      <c r="C136" t="s">
        <v>297</v>
      </c>
      <c r="D136" t="s">
        <v>250</v>
      </c>
      <c r="E136" s="6">
        <v>194.85869565217391</v>
      </c>
      <c r="F136" s="6">
        <v>5.3043478260869561</v>
      </c>
      <c r="G136" s="6">
        <v>0</v>
      </c>
      <c r="H136" s="6">
        <v>8.4529347826086987</v>
      </c>
      <c r="I136" s="6">
        <v>0.43478260869565216</v>
      </c>
      <c r="J136" s="6">
        <v>0</v>
      </c>
      <c r="K136" s="6">
        <v>5.5652173913043477</v>
      </c>
      <c r="L136" s="6">
        <v>4.6086956521739131</v>
      </c>
      <c r="M136" s="6">
        <v>14.869565217391305</v>
      </c>
      <c r="N136" s="6">
        <v>0</v>
      </c>
      <c r="O136" s="6">
        <f>SUM(NonNurse[[#This Row],[Qualified Social Work Staff Hours]],NonNurse[[#This Row],[Other Social Work Staff Hours]])/NonNurse[[#This Row],[MDS Census]]</f>
        <v>7.6309477324705749E-2</v>
      </c>
      <c r="P136" s="6">
        <v>4.9130434782608692</v>
      </c>
      <c r="Q136" s="6">
        <v>30.493804347826085</v>
      </c>
      <c r="R136" s="6">
        <f>SUM(NonNurse[[#This Row],[Qualified Activities Professional Hours]],NonNurse[[#This Row],[Other Activities Professional Hours]])/NonNurse[[#This Row],[MDS Census]]</f>
        <v>0.18170524906565513</v>
      </c>
      <c r="S136" s="6">
        <v>5.5632608695652168</v>
      </c>
      <c r="T136" s="6">
        <v>0</v>
      </c>
      <c r="U136" s="6">
        <v>0</v>
      </c>
      <c r="V136" s="6">
        <f>SUM(NonNurse[[#This Row],[Occupational Therapist Hours]],NonNurse[[#This Row],[OT Assistant Hours]],NonNurse[[#This Row],[OT Aide Hours]])/NonNurse[[#This Row],[MDS Census]]</f>
        <v>2.8550231494393927E-2</v>
      </c>
      <c r="W136" s="6">
        <v>5.3150000000000004</v>
      </c>
      <c r="X136" s="6">
        <v>8.6456521739130441</v>
      </c>
      <c r="Y136" s="6">
        <v>0</v>
      </c>
      <c r="Z136" s="6">
        <f>SUM(NonNurse[[#This Row],[Physical Therapist (PT) Hours]],NonNurse[[#This Row],[PT Assistant Hours]],NonNurse[[#This Row],[PT Aide Hours]])/NonNurse[[#This Row],[MDS Census]]</f>
        <v>7.164500474145144E-2</v>
      </c>
      <c r="AA136" s="6">
        <v>1.3152173913043479</v>
      </c>
      <c r="AB136" s="6">
        <v>0</v>
      </c>
      <c r="AC136" s="6">
        <v>7.6086956521739135E-2</v>
      </c>
      <c r="AD136" s="6">
        <v>0</v>
      </c>
      <c r="AE136" s="6">
        <v>0</v>
      </c>
      <c r="AF136" s="6">
        <v>0</v>
      </c>
      <c r="AG136" s="6">
        <v>9.2391304347826081E-2</v>
      </c>
      <c r="AH136" s="1">
        <v>425301</v>
      </c>
      <c r="AI136">
        <v>4</v>
      </c>
    </row>
    <row r="137" spans="1:35" x14ac:dyDescent="0.25">
      <c r="A137" t="s">
        <v>226</v>
      </c>
      <c r="B137" t="s">
        <v>71</v>
      </c>
      <c r="C137" t="s">
        <v>313</v>
      </c>
      <c r="D137" t="s">
        <v>254</v>
      </c>
      <c r="E137" s="6">
        <v>60.239130434782609</v>
      </c>
      <c r="F137" s="6">
        <v>0</v>
      </c>
      <c r="G137" s="6">
        <v>0.35869565217391303</v>
      </c>
      <c r="H137" s="6">
        <v>0.2467391304347826</v>
      </c>
      <c r="I137" s="6">
        <v>0.52173913043478259</v>
      </c>
      <c r="J137" s="6">
        <v>0.88043478260869568</v>
      </c>
      <c r="K137" s="6">
        <v>0</v>
      </c>
      <c r="L137" s="6">
        <v>0</v>
      </c>
      <c r="M137" s="6">
        <v>0</v>
      </c>
      <c r="N137" s="6">
        <v>0</v>
      </c>
      <c r="O137" s="6">
        <f>SUM(NonNurse[[#This Row],[Qualified Social Work Staff Hours]],NonNurse[[#This Row],[Other Social Work Staff Hours]])/NonNurse[[#This Row],[MDS Census]]</f>
        <v>0</v>
      </c>
      <c r="P137" s="6">
        <v>0</v>
      </c>
      <c r="Q137" s="6">
        <v>5.5298913043478262</v>
      </c>
      <c r="R137" s="6">
        <f>SUM(NonNurse[[#This Row],[Qualified Activities Professional Hours]],NonNurse[[#This Row],[Other Activities Professional Hours]])/NonNurse[[#This Row],[MDS Census]]</f>
        <v>9.1798989534464095E-2</v>
      </c>
      <c r="S137" s="6">
        <v>0</v>
      </c>
      <c r="T137" s="6">
        <v>2.6467391304347827</v>
      </c>
      <c r="U137" s="6">
        <v>0</v>
      </c>
      <c r="V137" s="6">
        <f>SUM(NonNurse[[#This Row],[Occupational Therapist Hours]],NonNurse[[#This Row],[OT Assistant Hours]],NonNurse[[#This Row],[OT Aide Hours]])/NonNurse[[#This Row],[MDS Census]]</f>
        <v>4.3937206784554317E-2</v>
      </c>
      <c r="W137" s="6">
        <v>4.0298913043478262</v>
      </c>
      <c r="X137" s="6">
        <v>5.3614130434782608</v>
      </c>
      <c r="Y137" s="6">
        <v>0</v>
      </c>
      <c r="Z137" s="6">
        <f>SUM(NonNurse[[#This Row],[Physical Therapist (PT) Hours]],NonNurse[[#This Row],[PT Assistant Hours]],NonNurse[[#This Row],[PT Aide Hours]])/NonNurse[[#This Row],[MDS Census]]</f>
        <v>0.15590039696860339</v>
      </c>
      <c r="AA137" s="6">
        <v>0</v>
      </c>
      <c r="AB137" s="6">
        <v>0</v>
      </c>
      <c r="AC137" s="6">
        <v>0</v>
      </c>
      <c r="AD137" s="6">
        <v>0</v>
      </c>
      <c r="AE137" s="6">
        <v>0</v>
      </c>
      <c r="AF137" s="6">
        <v>0</v>
      </c>
      <c r="AG137" s="6">
        <v>0</v>
      </c>
      <c r="AH137" s="1">
        <v>425132</v>
      </c>
      <c r="AI137">
        <v>4</v>
      </c>
    </row>
    <row r="138" spans="1:35" x14ac:dyDescent="0.25">
      <c r="A138" t="s">
        <v>226</v>
      </c>
      <c r="B138" t="s">
        <v>86</v>
      </c>
      <c r="C138" t="s">
        <v>346</v>
      </c>
      <c r="D138" t="s">
        <v>244</v>
      </c>
      <c r="E138" s="6">
        <v>83.858695652173907</v>
      </c>
      <c r="F138" s="6">
        <v>6.4347826086956523</v>
      </c>
      <c r="G138" s="6">
        <v>1.0326086956521738</v>
      </c>
      <c r="H138" s="6">
        <v>0.41358695652173932</v>
      </c>
      <c r="I138" s="6">
        <v>0.55434782608695654</v>
      </c>
      <c r="J138" s="6">
        <v>0</v>
      </c>
      <c r="K138" s="6">
        <v>0</v>
      </c>
      <c r="L138" s="6">
        <v>0</v>
      </c>
      <c r="M138" s="6">
        <v>6.3478260869565215</v>
      </c>
      <c r="N138" s="6">
        <v>0</v>
      </c>
      <c r="O138" s="6">
        <f>SUM(NonNurse[[#This Row],[Qualified Social Work Staff Hours]],NonNurse[[#This Row],[Other Social Work Staff Hours]])/NonNurse[[#This Row],[MDS Census]]</f>
        <v>7.5696694750486071E-2</v>
      </c>
      <c r="P138" s="6">
        <v>5.0434782608695654</v>
      </c>
      <c r="Q138" s="6">
        <v>3.7690217391304341</v>
      </c>
      <c r="R138" s="6">
        <f>SUM(NonNurse[[#This Row],[Qualified Activities Professional Hours]],NonNurse[[#This Row],[Other Activities Professional Hours]])/NonNurse[[#This Row],[MDS Census]]</f>
        <v>0.10508749189889825</v>
      </c>
      <c r="S138" s="6">
        <v>0</v>
      </c>
      <c r="T138" s="6">
        <v>0</v>
      </c>
      <c r="U138" s="6">
        <v>4.9565217391304346</v>
      </c>
      <c r="V138" s="6">
        <f>SUM(NonNurse[[#This Row],[Occupational Therapist Hours]],NonNurse[[#This Row],[OT Assistant Hours]],NonNurse[[#This Row],[OT Aide Hours]])/NonNurse[[#This Row],[MDS Census]]</f>
        <v>5.9105638366817891E-2</v>
      </c>
      <c r="W138" s="6">
        <v>11.001195652173918</v>
      </c>
      <c r="X138" s="6">
        <v>8.6956521739130432E-2</v>
      </c>
      <c r="Y138" s="6">
        <v>0</v>
      </c>
      <c r="Z138" s="6">
        <f>SUM(NonNurse[[#This Row],[Physical Therapist (PT) Hours]],NonNurse[[#This Row],[PT Assistant Hours]],NonNurse[[#This Row],[PT Aide Hours]])/NonNurse[[#This Row],[MDS Census]]</f>
        <v>0.13222423849643558</v>
      </c>
      <c r="AA138" s="6">
        <v>0</v>
      </c>
      <c r="AB138" s="6">
        <v>0</v>
      </c>
      <c r="AC138" s="6">
        <v>5.1413043478260869</v>
      </c>
      <c r="AD138" s="6">
        <v>0</v>
      </c>
      <c r="AE138" s="6">
        <v>0</v>
      </c>
      <c r="AF138" s="6">
        <v>0</v>
      </c>
      <c r="AG138" s="6">
        <v>0</v>
      </c>
      <c r="AH138" s="1">
        <v>425158</v>
      </c>
      <c r="AI138">
        <v>4</v>
      </c>
    </row>
    <row r="139" spans="1:35" x14ac:dyDescent="0.25">
      <c r="A139" t="s">
        <v>226</v>
      </c>
      <c r="B139" t="s">
        <v>118</v>
      </c>
      <c r="C139" t="s">
        <v>300</v>
      </c>
      <c r="D139" t="s">
        <v>256</v>
      </c>
      <c r="E139" s="6">
        <v>39.978260869565219</v>
      </c>
      <c r="F139" s="6">
        <v>5.6521739130434785</v>
      </c>
      <c r="G139" s="6">
        <v>0.19565217391304349</v>
      </c>
      <c r="H139" s="6">
        <v>0.2882608695652174</v>
      </c>
      <c r="I139" s="6">
        <v>0.52173913043478259</v>
      </c>
      <c r="J139" s="6">
        <v>0</v>
      </c>
      <c r="K139" s="6">
        <v>0</v>
      </c>
      <c r="L139" s="6">
        <v>1.4920652173913038</v>
      </c>
      <c r="M139" s="6">
        <v>4.8458695652173915</v>
      </c>
      <c r="N139" s="6">
        <v>0</v>
      </c>
      <c r="O139" s="6">
        <f>SUM(NonNurse[[#This Row],[Qualified Social Work Staff Hours]],NonNurse[[#This Row],[Other Social Work Staff Hours]])/NonNurse[[#This Row],[MDS Census]]</f>
        <v>0.1212126155519304</v>
      </c>
      <c r="P139" s="6">
        <v>0</v>
      </c>
      <c r="Q139" s="6">
        <v>4.8738043478260868</v>
      </c>
      <c r="R139" s="6">
        <f>SUM(NonNurse[[#This Row],[Qualified Activities Professional Hours]],NonNurse[[#This Row],[Other Activities Professional Hours]])/NonNurse[[#This Row],[MDS Census]]</f>
        <v>0.12191136487221316</v>
      </c>
      <c r="S139" s="6">
        <v>0.95576086956521744</v>
      </c>
      <c r="T139" s="6">
        <v>5.8453260869565211</v>
      </c>
      <c r="U139" s="6">
        <v>0</v>
      </c>
      <c r="V139" s="6">
        <f>SUM(NonNurse[[#This Row],[Occupational Therapist Hours]],NonNurse[[#This Row],[OT Assistant Hours]],NonNurse[[#This Row],[OT Aide Hours]])/NonNurse[[#This Row],[MDS Census]]</f>
        <v>0.17011963023382271</v>
      </c>
      <c r="W139" s="6">
        <v>1.2570652173913042</v>
      </c>
      <c r="X139" s="6">
        <v>2.8381521739130431</v>
      </c>
      <c r="Y139" s="6">
        <v>0.14130434782608695</v>
      </c>
      <c r="Z139" s="6">
        <f>SUM(NonNurse[[#This Row],[Physical Therapist (PT) Hours]],NonNurse[[#This Row],[PT Assistant Hours]],NonNurse[[#This Row],[PT Aide Hours]])/NonNurse[[#This Row],[MDS Census]]</f>
        <v>0.1059706362153344</v>
      </c>
      <c r="AA139" s="6">
        <v>0</v>
      </c>
      <c r="AB139" s="6">
        <v>0</v>
      </c>
      <c r="AC139" s="6">
        <v>0</v>
      </c>
      <c r="AD139" s="6">
        <v>0</v>
      </c>
      <c r="AE139" s="6">
        <v>0</v>
      </c>
      <c r="AF139" s="6">
        <v>0</v>
      </c>
      <c r="AG139" s="6">
        <v>0</v>
      </c>
      <c r="AH139" s="1">
        <v>425307</v>
      </c>
      <c r="AI139">
        <v>4</v>
      </c>
    </row>
    <row r="140" spans="1:35" x14ac:dyDescent="0.25">
      <c r="A140" t="s">
        <v>226</v>
      </c>
      <c r="B140" t="s">
        <v>37</v>
      </c>
      <c r="C140" t="s">
        <v>293</v>
      </c>
      <c r="D140" t="s">
        <v>270</v>
      </c>
      <c r="E140" s="6">
        <v>146.09859154929578</v>
      </c>
      <c r="F140" s="6">
        <v>5.295774647887324</v>
      </c>
      <c r="G140" s="6">
        <v>2.816901408450704</v>
      </c>
      <c r="H140" s="6">
        <v>0</v>
      </c>
      <c r="I140" s="6">
        <v>3.4507042253521125</v>
      </c>
      <c r="J140" s="6">
        <v>0</v>
      </c>
      <c r="K140" s="6">
        <v>0</v>
      </c>
      <c r="L140" s="6">
        <v>5.4881690140845061</v>
      </c>
      <c r="M140" s="6">
        <v>4.732394366197183</v>
      </c>
      <c r="N140" s="6">
        <v>3.6591549295774657</v>
      </c>
      <c r="O140" s="6">
        <f>SUM(NonNurse[[#This Row],[Qualified Social Work Staff Hours]],NonNurse[[#This Row],[Other Social Work Staff Hours]])/NonNurse[[#This Row],[MDS Census]]</f>
        <v>5.7437578328352459E-2</v>
      </c>
      <c r="P140" s="6">
        <v>4.6005633802816899</v>
      </c>
      <c r="Q140" s="6">
        <v>12.498169014084505</v>
      </c>
      <c r="R140" s="6">
        <f>SUM(NonNurse[[#This Row],[Qualified Activities Professional Hours]],NonNurse[[#This Row],[Other Activities Professional Hours]])/NonNurse[[#This Row],[MDS Census]]</f>
        <v>0.11703557312252963</v>
      </c>
      <c r="S140" s="6">
        <v>5.3398591549295782</v>
      </c>
      <c r="T140" s="6">
        <v>10.899718309859153</v>
      </c>
      <c r="U140" s="6">
        <v>0</v>
      </c>
      <c r="V140" s="6">
        <f>SUM(NonNurse[[#This Row],[Occupational Therapist Hours]],NonNurse[[#This Row],[OT Assistant Hours]],NonNurse[[#This Row],[OT Aide Hours]])/NonNurse[[#This Row],[MDS Census]]</f>
        <v>0.11115492143063722</v>
      </c>
      <c r="W140" s="6">
        <v>4.9994366197183098</v>
      </c>
      <c r="X140" s="6">
        <v>11.36408450704225</v>
      </c>
      <c r="Y140" s="6">
        <v>0</v>
      </c>
      <c r="Z140" s="6">
        <f>SUM(NonNurse[[#This Row],[Physical Therapist (PT) Hours]],NonNurse[[#This Row],[PT Assistant Hours]],NonNurse[[#This Row],[PT Aide Hours]])/NonNurse[[#This Row],[MDS Census]]</f>
        <v>0.11200327774028726</v>
      </c>
      <c r="AA140" s="6">
        <v>0</v>
      </c>
      <c r="AB140" s="6">
        <v>0</v>
      </c>
      <c r="AC140" s="6">
        <v>0</v>
      </c>
      <c r="AD140" s="6">
        <v>0</v>
      </c>
      <c r="AE140" s="6">
        <v>18.87323943661972</v>
      </c>
      <c r="AF140" s="6">
        <v>0</v>
      </c>
      <c r="AG140" s="6">
        <v>0</v>
      </c>
      <c r="AH140" s="1">
        <v>425082</v>
      </c>
      <c r="AI140">
        <v>4</v>
      </c>
    </row>
    <row r="141" spans="1:35" x14ac:dyDescent="0.25">
      <c r="A141" t="s">
        <v>226</v>
      </c>
      <c r="B141" t="s">
        <v>87</v>
      </c>
      <c r="C141" t="s">
        <v>331</v>
      </c>
      <c r="D141" t="s">
        <v>251</v>
      </c>
      <c r="E141" s="6">
        <v>76.119565217391298</v>
      </c>
      <c r="F141" s="6">
        <v>5.8478260869565215</v>
      </c>
      <c r="G141" s="6">
        <v>0.52173913043478259</v>
      </c>
      <c r="H141" s="6">
        <v>0.90217391304347827</v>
      </c>
      <c r="I141" s="6">
        <v>5.1304347826086953</v>
      </c>
      <c r="J141" s="6">
        <v>0</v>
      </c>
      <c r="K141" s="6">
        <v>0</v>
      </c>
      <c r="L141" s="6">
        <v>12.600326086956525</v>
      </c>
      <c r="M141" s="6">
        <v>0</v>
      </c>
      <c r="N141" s="6">
        <v>6.3593478260869576</v>
      </c>
      <c r="O141" s="6">
        <f>SUM(NonNurse[[#This Row],[Qualified Social Work Staff Hours]],NonNurse[[#This Row],[Other Social Work Staff Hours]])/NonNurse[[#This Row],[MDS Census]]</f>
        <v>8.3544195344852232E-2</v>
      </c>
      <c r="P141" s="6">
        <v>0</v>
      </c>
      <c r="Q141" s="6">
        <v>5.0006521739130445</v>
      </c>
      <c r="R141" s="6">
        <f>SUM(NonNurse[[#This Row],[Qualified Activities Professional Hours]],NonNurse[[#This Row],[Other Activities Professional Hours]])/NonNurse[[#This Row],[MDS Census]]</f>
        <v>6.5694702270455541E-2</v>
      </c>
      <c r="S141" s="6">
        <v>5.6738043478260867</v>
      </c>
      <c r="T141" s="6">
        <v>13.070652173913048</v>
      </c>
      <c r="U141" s="6">
        <v>0</v>
      </c>
      <c r="V141" s="6">
        <f>SUM(NonNurse[[#This Row],[Occupational Therapist Hours]],NonNurse[[#This Row],[OT Assistant Hours]],NonNurse[[#This Row],[OT Aide Hours]])/NonNurse[[#This Row],[MDS Census]]</f>
        <v>0.24625017849493083</v>
      </c>
      <c r="W141" s="6">
        <v>5.0945652173913052</v>
      </c>
      <c r="X141" s="6">
        <v>12.861847826086962</v>
      </c>
      <c r="Y141" s="6">
        <v>5.0217391304347823</v>
      </c>
      <c r="Z141" s="6">
        <f>SUM(NonNurse[[#This Row],[Physical Therapist (PT) Hours]],NonNurse[[#This Row],[PT Assistant Hours]],NonNurse[[#This Row],[PT Aide Hours]])/NonNurse[[#This Row],[MDS Census]]</f>
        <v>0.30186919891475095</v>
      </c>
      <c r="AA141" s="6">
        <v>0</v>
      </c>
      <c r="AB141" s="6">
        <v>4.3913043478260869</v>
      </c>
      <c r="AC141" s="6">
        <v>0</v>
      </c>
      <c r="AD141" s="6">
        <v>0</v>
      </c>
      <c r="AE141" s="6">
        <v>0</v>
      </c>
      <c r="AF141" s="6">
        <v>0</v>
      </c>
      <c r="AG141" s="6">
        <v>0</v>
      </c>
      <c r="AH141" s="1">
        <v>425159</v>
      </c>
      <c r="AI141">
        <v>4</v>
      </c>
    </row>
    <row r="142" spans="1:35" x14ac:dyDescent="0.25">
      <c r="A142" t="s">
        <v>226</v>
      </c>
      <c r="B142" t="s">
        <v>88</v>
      </c>
      <c r="C142" t="s">
        <v>286</v>
      </c>
      <c r="D142" t="s">
        <v>256</v>
      </c>
      <c r="E142" s="6">
        <v>47.478260869565219</v>
      </c>
      <c r="F142" s="6">
        <v>8.6431521739130428</v>
      </c>
      <c r="G142" s="6">
        <v>0.47554347826086957</v>
      </c>
      <c r="H142" s="6">
        <v>0</v>
      </c>
      <c r="I142" s="6">
        <v>0.56521739130434778</v>
      </c>
      <c r="J142" s="6">
        <v>0</v>
      </c>
      <c r="K142" s="6">
        <v>0</v>
      </c>
      <c r="L142" s="6">
        <v>2.608586956521739</v>
      </c>
      <c r="M142" s="6">
        <v>0</v>
      </c>
      <c r="N142" s="6">
        <v>9.5116304347826102</v>
      </c>
      <c r="O142" s="6">
        <f>SUM(NonNurse[[#This Row],[Qualified Social Work Staff Hours]],NonNurse[[#This Row],[Other Social Work Staff Hours]])/NonNurse[[#This Row],[MDS Census]]</f>
        <v>0.20033653846153848</v>
      </c>
      <c r="P142" s="6">
        <v>0</v>
      </c>
      <c r="Q142" s="6">
        <v>22.167065217391304</v>
      </c>
      <c r="R142" s="6">
        <f>SUM(NonNurse[[#This Row],[Qualified Activities Professional Hours]],NonNurse[[#This Row],[Other Activities Professional Hours]])/NonNurse[[#This Row],[MDS Census]]</f>
        <v>0.46688873626373623</v>
      </c>
      <c r="S142" s="6">
        <v>3.7907608695652186</v>
      </c>
      <c r="T142" s="6">
        <v>3.7117391304347827</v>
      </c>
      <c r="U142" s="6">
        <v>0</v>
      </c>
      <c r="V142" s="6">
        <f>SUM(NonNurse[[#This Row],[Occupational Therapist Hours]],NonNurse[[#This Row],[OT Assistant Hours]],NonNurse[[#This Row],[OT Aide Hours]])/NonNurse[[#This Row],[MDS Census]]</f>
        <v>0.15801968864468866</v>
      </c>
      <c r="W142" s="6">
        <v>3.2983695652173917</v>
      </c>
      <c r="X142" s="6">
        <v>7.6171739130434784</v>
      </c>
      <c r="Y142" s="6">
        <v>0</v>
      </c>
      <c r="Z142" s="6">
        <f>SUM(NonNurse[[#This Row],[Physical Therapist (PT) Hours]],NonNurse[[#This Row],[PT Assistant Hours]],NonNurse[[#This Row],[PT Aide Hours]])/NonNurse[[#This Row],[MDS Census]]</f>
        <v>0.22990613553113554</v>
      </c>
      <c r="AA142" s="6">
        <v>0</v>
      </c>
      <c r="AB142" s="6">
        <v>0</v>
      </c>
      <c r="AC142" s="6">
        <v>0</v>
      </c>
      <c r="AD142" s="6">
        <v>0</v>
      </c>
      <c r="AE142" s="6">
        <v>0</v>
      </c>
      <c r="AF142" s="6">
        <v>0</v>
      </c>
      <c r="AG142" s="6">
        <v>0</v>
      </c>
      <c r="AH142" s="1">
        <v>425160</v>
      </c>
      <c r="AI142">
        <v>4</v>
      </c>
    </row>
    <row r="143" spans="1:35" x14ac:dyDescent="0.25">
      <c r="A143" t="s">
        <v>226</v>
      </c>
      <c r="B143" t="s">
        <v>152</v>
      </c>
      <c r="C143" t="s">
        <v>307</v>
      </c>
      <c r="D143" t="s">
        <v>260</v>
      </c>
      <c r="E143" s="6">
        <v>39.380434782608695</v>
      </c>
      <c r="F143" s="6">
        <v>4.6956521739130439</v>
      </c>
      <c r="G143" s="6">
        <v>0</v>
      </c>
      <c r="H143" s="6">
        <v>0.21739130434782608</v>
      </c>
      <c r="I143" s="6">
        <v>0</v>
      </c>
      <c r="J143" s="6">
        <v>0</v>
      </c>
      <c r="K143" s="6">
        <v>2.9130434782608696</v>
      </c>
      <c r="L143" s="6">
        <v>4.880108695652174</v>
      </c>
      <c r="M143" s="6">
        <v>0</v>
      </c>
      <c r="N143" s="6">
        <v>0.90217391304347827</v>
      </c>
      <c r="O143" s="6">
        <f>SUM(NonNurse[[#This Row],[Qualified Social Work Staff Hours]],NonNurse[[#This Row],[Other Social Work Staff Hours]])/NonNurse[[#This Row],[MDS Census]]</f>
        <v>2.2909191277946453E-2</v>
      </c>
      <c r="P143" s="6">
        <v>5.7391304347826084</v>
      </c>
      <c r="Q143" s="6">
        <v>5.5298913043478262</v>
      </c>
      <c r="R143" s="6">
        <f>SUM(NonNurse[[#This Row],[Qualified Activities Professional Hours]],NonNurse[[#This Row],[Other Activities Professional Hours]])/NonNurse[[#This Row],[MDS Census]]</f>
        <v>0.2861578802097709</v>
      </c>
      <c r="S143" s="6">
        <v>4.0040217391304358</v>
      </c>
      <c r="T143" s="6">
        <v>9.7685869565217374</v>
      </c>
      <c r="U143" s="6">
        <v>0</v>
      </c>
      <c r="V143" s="6">
        <f>SUM(NonNurse[[#This Row],[Occupational Therapist Hours]],NonNurse[[#This Row],[OT Assistant Hours]],NonNurse[[#This Row],[OT Aide Hours]])/NonNurse[[#This Row],[MDS Census]]</f>
        <v>0.34973226607783603</v>
      </c>
      <c r="W143" s="6">
        <v>4.1128260869565239</v>
      </c>
      <c r="X143" s="6">
        <v>11.789239130434787</v>
      </c>
      <c r="Y143" s="6">
        <v>0</v>
      </c>
      <c r="Z143" s="6">
        <f>SUM(NonNurse[[#This Row],[Physical Therapist (PT) Hours]],NonNurse[[#This Row],[PT Assistant Hours]],NonNurse[[#This Row],[PT Aide Hours]])/NonNurse[[#This Row],[MDS Census]]</f>
        <v>0.4038062379243722</v>
      </c>
      <c r="AA143" s="6">
        <v>0</v>
      </c>
      <c r="AB143" s="6">
        <v>0</v>
      </c>
      <c r="AC143" s="6">
        <v>0</v>
      </c>
      <c r="AD143" s="6">
        <v>0</v>
      </c>
      <c r="AE143" s="6">
        <v>0</v>
      </c>
      <c r="AF143" s="6">
        <v>0</v>
      </c>
      <c r="AG143" s="6">
        <v>3.8586956521739131</v>
      </c>
      <c r="AH143" s="1">
        <v>425376</v>
      </c>
      <c r="AI143">
        <v>4</v>
      </c>
    </row>
    <row r="144" spans="1:35" x14ac:dyDescent="0.25">
      <c r="A144" t="s">
        <v>226</v>
      </c>
      <c r="B144" t="s">
        <v>36</v>
      </c>
      <c r="C144" t="s">
        <v>315</v>
      </c>
      <c r="D144" t="s">
        <v>269</v>
      </c>
      <c r="E144" s="6">
        <v>158.41304347826087</v>
      </c>
      <c r="F144" s="6">
        <v>5.7391304347826084</v>
      </c>
      <c r="G144" s="6">
        <v>0.19239130434782611</v>
      </c>
      <c r="H144" s="6">
        <v>1.2173913043478262</v>
      </c>
      <c r="I144" s="6">
        <v>1.0326086956521738</v>
      </c>
      <c r="J144" s="6">
        <v>0</v>
      </c>
      <c r="K144" s="6">
        <v>0</v>
      </c>
      <c r="L144" s="6">
        <v>3.5815217391304373</v>
      </c>
      <c r="M144" s="6">
        <v>11.39239130434782</v>
      </c>
      <c r="N144" s="6">
        <v>6.130434782608698</v>
      </c>
      <c r="O144" s="6">
        <f>SUM(NonNurse[[#This Row],[Qualified Social Work Staff Hours]],NonNurse[[#This Row],[Other Social Work Staff Hours]])/NonNurse[[#This Row],[MDS Census]]</f>
        <v>0.11061479346781937</v>
      </c>
      <c r="P144" s="6">
        <v>0</v>
      </c>
      <c r="Q144" s="6">
        <v>36.361956521739152</v>
      </c>
      <c r="R144" s="6">
        <f>SUM(NonNurse[[#This Row],[Qualified Activities Professional Hours]],NonNurse[[#This Row],[Other Activities Professional Hours]])/NonNurse[[#This Row],[MDS Census]]</f>
        <v>0.22953890489913559</v>
      </c>
      <c r="S144" s="6">
        <v>4.8782608695652163</v>
      </c>
      <c r="T144" s="6">
        <v>8.2032608695652183</v>
      </c>
      <c r="U144" s="6">
        <v>0</v>
      </c>
      <c r="V144" s="6">
        <f>SUM(NonNurse[[#This Row],[Occupational Therapist Hours]],NonNurse[[#This Row],[OT Assistant Hours]],NonNurse[[#This Row],[OT Aide Hours]])/NonNurse[[#This Row],[MDS Census]]</f>
        <v>8.2578564567037174E-2</v>
      </c>
      <c r="W144" s="6">
        <v>3.6119565217391298</v>
      </c>
      <c r="X144" s="6">
        <v>25.492391304347834</v>
      </c>
      <c r="Y144" s="6">
        <v>0</v>
      </c>
      <c r="Z144" s="6">
        <f>SUM(NonNurse[[#This Row],[Physical Therapist (PT) Hours]],NonNurse[[#This Row],[PT Assistant Hours]],NonNurse[[#This Row],[PT Aide Hours]])/NonNurse[[#This Row],[MDS Census]]</f>
        <v>0.18372444078495956</v>
      </c>
      <c r="AA144" s="6">
        <v>0</v>
      </c>
      <c r="AB144" s="6">
        <v>0</v>
      </c>
      <c r="AC144" s="6">
        <v>0</v>
      </c>
      <c r="AD144" s="6">
        <v>97.653260869565202</v>
      </c>
      <c r="AE144" s="6">
        <v>0</v>
      </c>
      <c r="AF144" s="6">
        <v>0</v>
      </c>
      <c r="AG144" s="6">
        <v>0</v>
      </c>
      <c r="AH144" s="1">
        <v>425081</v>
      </c>
      <c r="AI144">
        <v>4</v>
      </c>
    </row>
    <row r="145" spans="1:35" x14ac:dyDescent="0.25">
      <c r="A145" t="s">
        <v>226</v>
      </c>
      <c r="B145" t="s">
        <v>78</v>
      </c>
      <c r="C145" t="s">
        <v>302</v>
      </c>
      <c r="D145" t="s">
        <v>270</v>
      </c>
      <c r="E145" s="6">
        <v>144.92391304347825</v>
      </c>
      <c r="F145" s="6">
        <v>5.7391304347826084</v>
      </c>
      <c r="G145" s="6">
        <v>0.90217391304347827</v>
      </c>
      <c r="H145" s="6">
        <v>0.34782608695652173</v>
      </c>
      <c r="I145" s="6">
        <v>1.6521739130434783</v>
      </c>
      <c r="J145" s="6">
        <v>2.152173913043478</v>
      </c>
      <c r="K145" s="6">
        <v>0</v>
      </c>
      <c r="L145" s="6">
        <v>1.8707608695652176</v>
      </c>
      <c r="M145" s="6">
        <v>3.4782608695652173</v>
      </c>
      <c r="N145" s="6">
        <v>0</v>
      </c>
      <c r="O145" s="6">
        <f>SUM(NonNurse[[#This Row],[Qualified Social Work Staff Hours]],NonNurse[[#This Row],[Other Social Work Staff Hours]])/NonNurse[[#This Row],[MDS Census]]</f>
        <v>2.4000600015000376E-2</v>
      </c>
      <c r="P145" s="6">
        <v>0</v>
      </c>
      <c r="Q145" s="6">
        <v>10.800217391304347</v>
      </c>
      <c r="R145" s="6">
        <f>SUM(NonNurse[[#This Row],[Qualified Activities Professional Hours]],NonNurse[[#This Row],[Other Activities Professional Hours]])/NonNurse[[#This Row],[MDS Census]]</f>
        <v>7.4523363084077102E-2</v>
      </c>
      <c r="S145" s="6">
        <v>2.0101086956521739</v>
      </c>
      <c r="T145" s="6">
        <v>4.732499999999999</v>
      </c>
      <c r="U145" s="6">
        <v>0</v>
      </c>
      <c r="V145" s="6">
        <f>SUM(NonNurse[[#This Row],[Occupational Therapist Hours]],NonNurse[[#This Row],[OT Assistant Hours]],NonNurse[[#This Row],[OT Aide Hours]])/NonNurse[[#This Row],[MDS Census]]</f>
        <v>4.6525163129078222E-2</v>
      </c>
      <c r="W145" s="6">
        <v>4.1186956521739129</v>
      </c>
      <c r="X145" s="6">
        <v>2.8179347826086958</v>
      </c>
      <c r="Y145" s="6">
        <v>0</v>
      </c>
      <c r="Z145" s="6">
        <f>SUM(NonNurse[[#This Row],[Physical Therapist (PT) Hours]],NonNurse[[#This Row],[PT Assistant Hours]],NonNurse[[#This Row],[PT Aide Hours]])/NonNurse[[#This Row],[MDS Census]]</f>
        <v>4.7863946598664969E-2</v>
      </c>
      <c r="AA145" s="6">
        <v>0</v>
      </c>
      <c r="AB145" s="6">
        <v>0</v>
      </c>
      <c r="AC145" s="6">
        <v>0</v>
      </c>
      <c r="AD145" s="6">
        <v>0</v>
      </c>
      <c r="AE145" s="6">
        <v>0</v>
      </c>
      <c r="AF145" s="6">
        <v>0</v>
      </c>
      <c r="AG145" s="6">
        <v>0.35869565217391303</v>
      </c>
      <c r="AH145" s="1">
        <v>425146</v>
      </c>
      <c r="AI145">
        <v>4</v>
      </c>
    </row>
    <row r="146" spans="1:35" x14ac:dyDescent="0.25">
      <c r="A146" t="s">
        <v>226</v>
      </c>
      <c r="B146" t="s">
        <v>147</v>
      </c>
      <c r="C146" t="s">
        <v>312</v>
      </c>
      <c r="D146" t="s">
        <v>248</v>
      </c>
      <c r="E146" s="6">
        <v>33.728260869565219</v>
      </c>
      <c r="F146" s="6">
        <v>4.3478260869565215</v>
      </c>
      <c r="G146" s="6">
        <v>0.80434782608695654</v>
      </c>
      <c r="H146" s="6">
        <v>0.15760869565217392</v>
      </c>
      <c r="I146" s="6">
        <v>0.2391304347826087</v>
      </c>
      <c r="J146" s="6">
        <v>0</v>
      </c>
      <c r="K146" s="6">
        <v>0</v>
      </c>
      <c r="L146" s="6">
        <v>0.23097826086956522</v>
      </c>
      <c r="M146" s="6">
        <v>4.1304347826086953</v>
      </c>
      <c r="N146" s="6">
        <v>0</v>
      </c>
      <c r="O146" s="6">
        <f>SUM(NonNurse[[#This Row],[Qualified Social Work Staff Hours]],NonNurse[[#This Row],[Other Social Work Staff Hours]])/NonNurse[[#This Row],[MDS Census]]</f>
        <v>0.12246213341927166</v>
      </c>
      <c r="P146" s="6">
        <v>4.2781521739130435</v>
      </c>
      <c r="Q146" s="6">
        <v>0</v>
      </c>
      <c r="R146" s="6">
        <f>SUM(NonNurse[[#This Row],[Qualified Activities Professional Hours]],NonNurse[[#This Row],[Other Activities Professional Hours]])/NonNurse[[#This Row],[MDS Census]]</f>
        <v>0.12684176603287142</v>
      </c>
      <c r="S146" s="6">
        <v>0.875</v>
      </c>
      <c r="T146" s="6">
        <v>0</v>
      </c>
      <c r="U146" s="6">
        <v>0</v>
      </c>
      <c r="V146" s="6">
        <f>SUM(NonNurse[[#This Row],[Occupational Therapist Hours]],NonNurse[[#This Row],[OT Assistant Hours]],NonNurse[[#This Row],[OT Aide Hours]])/NonNurse[[#This Row],[MDS Census]]</f>
        <v>2.5942636158556236E-2</v>
      </c>
      <c r="W146" s="6">
        <v>0.85869565217391308</v>
      </c>
      <c r="X146" s="6">
        <v>0.61684782608695654</v>
      </c>
      <c r="Y146" s="6">
        <v>0</v>
      </c>
      <c r="Z146" s="6">
        <f>SUM(NonNurse[[#This Row],[Physical Therapist (PT) Hours]],NonNurse[[#This Row],[PT Assistant Hours]],NonNurse[[#This Row],[PT Aide Hours]])/NonNurse[[#This Row],[MDS Census]]</f>
        <v>4.3747985820174022E-2</v>
      </c>
      <c r="AA146" s="6">
        <v>0</v>
      </c>
      <c r="AB146" s="6">
        <v>0</v>
      </c>
      <c r="AC146" s="6">
        <v>4.6304347826086953</v>
      </c>
      <c r="AD146" s="6">
        <v>0</v>
      </c>
      <c r="AE146" s="6">
        <v>0</v>
      </c>
      <c r="AF146" s="6">
        <v>0</v>
      </c>
      <c r="AG146" s="6">
        <v>0</v>
      </c>
      <c r="AH146" s="1">
        <v>425370</v>
      </c>
      <c r="AI146">
        <v>4</v>
      </c>
    </row>
    <row r="147" spans="1:35" x14ac:dyDescent="0.25">
      <c r="A147" t="s">
        <v>226</v>
      </c>
      <c r="B147" t="s">
        <v>73</v>
      </c>
      <c r="C147" t="s">
        <v>308</v>
      </c>
      <c r="D147" t="s">
        <v>245</v>
      </c>
      <c r="E147" s="6">
        <v>99.413043478260875</v>
      </c>
      <c r="F147" s="6">
        <v>5.4782608695652177</v>
      </c>
      <c r="G147" s="6">
        <v>0.31304347826086953</v>
      </c>
      <c r="H147" s="6">
        <v>0.54989130434782618</v>
      </c>
      <c r="I147" s="6">
        <v>1.1521739130434783</v>
      </c>
      <c r="J147" s="6">
        <v>0</v>
      </c>
      <c r="K147" s="6">
        <v>0</v>
      </c>
      <c r="L147" s="6">
        <v>9.7094565217391331</v>
      </c>
      <c r="M147" s="6">
        <v>5.1304347826086953</v>
      </c>
      <c r="N147" s="6">
        <v>4.5625</v>
      </c>
      <c r="O147" s="6">
        <f>SUM(NonNurse[[#This Row],[Qualified Social Work Staff Hours]],NonNurse[[#This Row],[Other Social Work Staff Hours]])/NonNurse[[#This Row],[MDS Census]]</f>
        <v>9.7501640061228939E-2</v>
      </c>
      <c r="P147" s="6">
        <v>0</v>
      </c>
      <c r="Q147" s="6">
        <v>0</v>
      </c>
      <c r="R147" s="6">
        <f>SUM(NonNurse[[#This Row],[Qualified Activities Professional Hours]],NonNurse[[#This Row],[Other Activities Professional Hours]])/NonNurse[[#This Row],[MDS Census]]</f>
        <v>0</v>
      </c>
      <c r="S147" s="6">
        <v>14.673695652173913</v>
      </c>
      <c r="T147" s="6">
        <v>11.037173913043478</v>
      </c>
      <c r="U147" s="6">
        <v>0</v>
      </c>
      <c r="V147" s="6">
        <f>SUM(NonNurse[[#This Row],[Occupational Therapist Hours]],NonNurse[[#This Row],[OT Assistant Hours]],NonNurse[[#This Row],[OT Aide Hours]])/NonNurse[[#This Row],[MDS Census]]</f>
        <v>0.25862672206429044</v>
      </c>
      <c r="W147" s="6">
        <v>9.9782608695652222</v>
      </c>
      <c r="X147" s="6">
        <v>7.1967391304347812</v>
      </c>
      <c r="Y147" s="6">
        <v>2.5434782608695654</v>
      </c>
      <c r="Z147" s="6">
        <f>SUM(NonNurse[[#This Row],[Physical Therapist (PT) Hours]],NonNurse[[#This Row],[PT Assistant Hours]],NonNurse[[#This Row],[PT Aide Hours]])/NonNurse[[#This Row],[MDS Census]]</f>
        <v>0.19834900502952116</v>
      </c>
      <c r="AA147" s="6">
        <v>0</v>
      </c>
      <c r="AB147" s="6">
        <v>0</v>
      </c>
      <c r="AC147" s="6">
        <v>0</v>
      </c>
      <c r="AD147" s="6">
        <v>0</v>
      </c>
      <c r="AE147" s="6">
        <v>0</v>
      </c>
      <c r="AF147" s="6">
        <v>0</v>
      </c>
      <c r="AG147" s="6">
        <v>0</v>
      </c>
      <c r="AH147" s="1">
        <v>425139</v>
      </c>
      <c r="AI147">
        <v>4</v>
      </c>
    </row>
    <row r="148" spans="1:35" x14ac:dyDescent="0.25">
      <c r="A148" t="s">
        <v>226</v>
      </c>
      <c r="B148" t="s">
        <v>184</v>
      </c>
      <c r="C148" t="s">
        <v>285</v>
      </c>
      <c r="D148" t="s">
        <v>240</v>
      </c>
      <c r="E148" s="6">
        <v>29.217391304347824</v>
      </c>
      <c r="F148" s="6">
        <v>5.7391304347826084</v>
      </c>
      <c r="G148" s="6">
        <v>0.60869565217391308</v>
      </c>
      <c r="H148" s="6">
        <v>0</v>
      </c>
      <c r="I148" s="6">
        <v>0.64130434782608692</v>
      </c>
      <c r="J148" s="6">
        <v>0</v>
      </c>
      <c r="K148" s="6">
        <v>0</v>
      </c>
      <c r="L148" s="6">
        <v>0.79217391304347851</v>
      </c>
      <c r="M148" s="6">
        <v>5.8314130434782623</v>
      </c>
      <c r="N148" s="6">
        <v>0</v>
      </c>
      <c r="O148" s="6">
        <f>SUM(NonNurse[[#This Row],[Qualified Social Work Staff Hours]],NonNurse[[#This Row],[Other Social Work Staff Hours]])/NonNurse[[#This Row],[MDS Census]]</f>
        <v>0.19958705357142864</v>
      </c>
      <c r="P148" s="6">
        <v>6.8435869565217358</v>
      </c>
      <c r="Q148" s="6">
        <v>0</v>
      </c>
      <c r="R148" s="6">
        <f>SUM(NonNurse[[#This Row],[Qualified Activities Professional Hours]],NonNurse[[#This Row],[Other Activities Professional Hours]])/NonNurse[[#This Row],[MDS Census]]</f>
        <v>0.23422991071428562</v>
      </c>
      <c r="S148" s="6">
        <v>4.4897826086956512</v>
      </c>
      <c r="T148" s="6">
        <v>2.0197826086956523</v>
      </c>
      <c r="U148" s="6">
        <v>0</v>
      </c>
      <c r="V148" s="6">
        <f>SUM(NonNurse[[#This Row],[Occupational Therapist Hours]],NonNurse[[#This Row],[OT Assistant Hours]],NonNurse[[#This Row],[OT Aide Hours]])/NonNurse[[#This Row],[MDS Census]]</f>
        <v>0.22279761904761902</v>
      </c>
      <c r="W148" s="6">
        <v>3.8453260869565216</v>
      </c>
      <c r="X148" s="6">
        <v>5.467282608695653</v>
      </c>
      <c r="Y148" s="6">
        <v>0</v>
      </c>
      <c r="Z148" s="6">
        <f>SUM(NonNurse[[#This Row],[Physical Therapist (PT) Hours]],NonNurse[[#This Row],[PT Assistant Hours]],NonNurse[[#This Row],[PT Aide Hours]])/NonNurse[[#This Row],[MDS Census]]</f>
        <v>0.31873511904761909</v>
      </c>
      <c r="AA148" s="6">
        <v>0</v>
      </c>
      <c r="AB148" s="6">
        <v>0</v>
      </c>
      <c r="AC148" s="6">
        <v>0</v>
      </c>
      <c r="AD148" s="6">
        <v>0</v>
      </c>
      <c r="AE148" s="6">
        <v>0</v>
      </c>
      <c r="AF148" s="6">
        <v>0</v>
      </c>
      <c r="AG148" s="6">
        <v>0</v>
      </c>
      <c r="AH148" s="1">
        <v>425416</v>
      </c>
      <c r="AI148">
        <v>4</v>
      </c>
    </row>
    <row r="149" spans="1:35" x14ac:dyDescent="0.25">
      <c r="A149" t="s">
        <v>226</v>
      </c>
      <c r="B149" t="s">
        <v>185</v>
      </c>
      <c r="C149" t="s">
        <v>302</v>
      </c>
      <c r="D149" t="s">
        <v>270</v>
      </c>
      <c r="E149" s="6">
        <v>38.739130434782609</v>
      </c>
      <c r="F149" s="6">
        <v>8.5869565217391308</v>
      </c>
      <c r="G149" s="6">
        <v>3.3913043478260869</v>
      </c>
      <c r="H149" s="6">
        <v>0.44021739130434784</v>
      </c>
      <c r="I149" s="6">
        <v>0</v>
      </c>
      <c r="J149" s="6">
        <v>0</v>
      </c>
      <c r="K149" s="6">
        <v>0</v>
      </c>
      <c r="L149" s="6">
        <v>11.32423913043478</v>
      </c>
      <c r="M149" s="6">
        <v>0</v>
      </c>
      <c r="N149" s="6">
        <v>4.3750000000000009</v>
      </c>
      <c r="O149" s="6">
        <f>SUM(NonNurse[[#This Row],[Qualified Social Work Staff Hours]],NonNurse[[#This Row],[Other Social Work Staff Hours]])/NonNurse[[#This Row],[MDS Census]]</f>
        <v>0.1129349046015713</v>
      </c>
      <c r="P149" s="6">
        <v>5.6869565217391296</v>
      </c>
      <c r="Q149" s="6">
        <v>4.6793478260869561</v>
      </c>
      <c r="R149" s="6">
        <f>SUM(NonNurse[[#This Row],[Qualified Activities Professional Hours]],NonNurse[[#This Row],[Other Activities Professional Hours]])/NonNurse[[#This Row],[MDS Census]]</f>
        <v>0.26759259259259255</v>
      </c>
      <c r="S149" s="6">
        <v>9.3852173913043444</v>
      </c>
      <c r="T149" s="6">
        <v>9.0213043478260904</v>
      </c>
      <c r="U149" s="6">
        <v>0</v>
      </c>
      <c r="V149" s="6">
        <f>SUM(NonNurse[[#This Row],[Occupational Therapist Hours]],NonNurse[[#This Row],[OT Assistant Hours]],NonNurse[[#This Row],[OT Aide Hours]])/NonNurse[[#This Row],[MDS Census]]</f>
        <v>0.47514029180695844</v>
      </c>
      <c r="W149" s="6">
        <v>12.94304347826087</v>
      </c>
      <c r="X149" s="6">
        <v>12.497282608695654</v>
      </c>
      <c r="Y149" s="6">
        <v>0</v>
      </c>
      <c r="Z149" s="6">
        <f>SUM(NonNurse[[#This Row],[Physical Therapist (PT) Hours]],NonNurse[[#This Row],[PT Assistant Hours]],NonNurse[[#This Row],[PT Aide Hours]])/NonNurse[[#This Row],[MDS Census]]</f>
        <v>0.6567087542087543</v>
      </c>
      <c r="AA149" s="6">
        <v>0</v>
      </c>
      <c r="AB149" s="6">
        <v>0</v>
      </c>
      <c r="AC149" s="6">
        <v>0</v>
      </c>
      <c r="AD149" s="6">
        <v>0</v>
      </c>
      <c r="AE149" s="6">
        <v>0</v>
      </c>
      <c r="AF149" s="6">
        <v>0</v>
      </c>
      <c r="AG149" s="6">
        <v>0</v>
      </c>
      <c r="AH149" s="1">
        <v>425417</v>
      </c>
      <c r="AI149">
        <v>4</v>
      </c>
    </row>
    <row r="150" spans="1:35" x14ac:dyDescent="0.25">
      <c r="A150" t="s">
        <v>226</v>
      </c>
      <c r="B150" t="s">
        <v>57</v>
      </c>
      <c r="C150" t="s">
        <v>339</v>
      </c>
      <c r="D150" t="s">
        <v>256</v>
      </c>
      <c r="E150" s="6">
        <v>118.57608695652173</v>
      </c>
      <c r="F150" s="6">
        <v>5.2173913043478262</v>
      </c>
      <c r="G150" s="6">
        <v>0.27173913043478259</v>
      </c>
      <c r="H150" s="6">
        <v>0.66456521739130425</v>
      </c>
      <c r="I150" s="6">
        <v>1.2173913043478262</v>
      </c>
      <c r="J150" s="6">
        <v>0</v>
      </c>
      <c r="K150" s="6">
        <v>0</v>
      </c>
      <c r="L150" s="6">
        <v>4.8591304347826085</v>
      </c>
      <c r="M150" s="6">
        <v>0</v>
      </c>
      <c r="N150" s="6">
        <v>4.2965217391304336</v>
      </c>
      <c r="O150" s="6">
        <f>SUM(NonNurse[[#This Row],[Qualified Social Work Staff Hours]],NonNurse[[#This Row],[Other Social Work Staff Hours]])/NonNurse[[#This Row],[MDS Census]]</f>
        <v>3.6234301952516264E-2</v>
      </c>
      <c r="P150" s="6">
        <v>0</v>
      </c>
      <c r="Q150" s="6">
        <v>11.502826086956524</v>
      </c>
      <c r="R150" s="6">
        <f>SUM(NonNurse[[#This Row],[Qualified Activities Professional Hours]],NonNurse[[#This Row],[Other Activities Professional Hours]])/NonNurse[[#This Row],[MDS Census]]</f>
        <v>9.7007975066458918E-2</v>
      </c>
      <c r="S150" s="6">
        <v>4.4095652173913047</v>
      </c>
      <c r="T150" s="6">
        <v>9.4333695652173901</v>
      </c>
      <c r="U150" s="6">
        <v>0</v>
      </c>
      <c r="V150" s="6">
        <f>SUM(NonNurse[[#This Row],[Occupational Therapist Hours]],NonNurse[[#This Row],[OT Assistant Hours]],NonNurse[[#This Row],[OT Aide Hours]])/NonNurse[[#This Row],[MDS Census]]</f>
        <v>0.11674305619213493</v>
      </c>
      <c r="W150" s="6">
        <v>4.9902173913043475</v>
      </c>
      <c r="X150" s="6">
        <v>6.3109782608695637</v>
      </c>
      <c r="Y150" s="6">
        <v>0</v>
      </c>
      <c r="Z150" s="6">
        <f>SUM(NonNurse[[#This Row],[Physical Therapist (PT) Hours]],NonNurse[[#This Row],[PT Assistant Hours]],NonNurse[[#This Row],[PT Aide Hours]])/NonNurse[[#This Row],[MDS Census]]</f>
        <v>9.5307544229535232E-2</v>
      </c>
      <c r="AA150" s="6">
        <v>0</v>
      </c>
      <c r="AB150" s="6">
        <v>0</v>
      </c>
      <c r="AC150" s="6">
        <v>0</v>
      </c>
      <c r="AD150" s="6">
        <v>0</v>
      </c>
      <c r="AE150" s="6">
        <v>0</v>
      </c>
      <c r="AF150" s="6">
        <v>0</v>
      </c>
      <c r="AG150" s="6">
        <v>0</v>
      </c>
      <c r="AH150" s="1">
        <v>425112</v>
      </c>
      <c r="AI150">
        <v>4</v>
      </c>
    </row>
    <row r="151" spans="1:35" x14ac:dyDescent="0.25">
      <c r="A151" t="s">
        <v>226</v>
      </c>
      <c r="B151" t="s">
        <v>178</v>
      </c>
      <c r="C151" t="s">
        <v>322</v>
      </c>
      <c r="D151" t="s">
        <v>260</v>
      </c>
      <c r="E151" s="6">
        <v>23.423913043478262</v>
      </c>
      <c r="F151" s="6">
        <v>5.7391304347826084</v>
      </c>
      <c r="G151" s="6">
        <v>0</v>
      </c>
      <c r="H151" s="6">
        <v>0</v>
      </c>
      <c r="I151" s="6">
        <v>0</v>
      </c>
      <c r="J151" s="6">
        <v>0</v>
      </c>
      <c r="K151" s="6">
        <v>0</v>
      </c>
      <c r="L151" s="6">
        <v>0</v>
      </c>
      <c r="M151" s="6">
        <v>6.1185869565217397</v>
      </c>
      <c r="N151" s="6">
        <v>0</v>
      </c>
      <c r="O151" s="6">
        <f>SUM(NonNurse[[#This Row],[Qualified Social Work Staff Hours]],NonNurse[[#This Row],[Other Social Work Staff Hours]])/NonNurse[[#This Row],[MDS Census]]</f>
        <v>0.26121113689095127</v>
      </c>
      <c r="P151" s="6">
        <v>0</v>
      </c>
      <c r="Q151" s="6">
        <v>0</v>
      </c>
      <c r="R151" s="6">
        <f>SUM(NonNurse[[#This Row],[Qualified Activities Professional Hours]],NonNurse[[#This Row],[Other Activities Professional Hours]])/NonNurse[[#This Row],[MDS Census]]</f>
        <v>0</v>
      </c>
      <c r="S151" s="6">
        <v>0</v>
      </c>
      <c r="T151" s="6">
        <v>0</v>
      </c>
      <c r="U151" s="6">
        <v>0</v>
      </c>
      <c r="V151" s="6">
        <f>SUM(NonNurse[[#This Row],[Occupational Therapist Hours]],NonNurse[[#This Row],[OT Assistant Hours]],NonNurse[[#This Row],[OT Aide Hours]])/NonNurse[[#This Row],[MDS Census]]</f>
        <v>0</v>
      </c>
      <c r="W151" s="6">
        <v>0</v>
      </c>
      <c r="X151" s="6">
        <v>0</v>
      </c>
      <c r="Y151" s="6">
        <v>0</v>
      </c>
      <c r="Z151" s="6">
        <f>SUM(NonNurse[[#This Row],[Physical Therapist (PT) Hours]],NonNurse[[#This Row],[PT Assistant Hours]],NonNurse[[#This Row],[PT Aide Hours]])/NonNurse[[#This Row],[MDS Census]]</f>
        <v>0</v>
      </c>
      <c r="AA151" s="6">
        <v>0</v>
      </c>
      <c r="AB151" s="6">
        <v>0</v>
      </c>
      <c r="AC151" s="6">
        <v>0</v>
      </c>
      <c r="AD151" s="6">
        <v>0</v>
      </c>
      <c r="AE151" s="6">
        <v>0</v>
      </c>
      <c r="AF151" s="6">
        <v>0</v>
      </c>
      <c r="AG151" s="6">
        <v>0</v>
      </c>
      <c r="AH151" s="1">
        <v>425410</v>
      </c>
      <c r="AI151">
        <v>4</v>
      </c>
    </row>
    <row r="152" spans="1:35" x14ac:dyDescent="0.25">
      <c r="A152" t="s">
        <v>226</v>
      </c>
      <c r="B152" t="s">
        <v>85</v>
      </c>
      <c r="C152" t="s">
        <v>283</v>
      </c>
      <c r="D152" t="s">
        <v>258</v>
      </c>
      <c r="E152" s="6">
        <v>62.108695652173914</v>
      </c>
      <c r="F152" s="6">
        <v>5.7391304347826084</v>
      </c>
      <c r="G152" s="6">
        <v>0.13793478260869566</v>
      </c>
      <c r="H152" s="6">
        <v>0.3134782608695651</v>
      </c>
      <c r="I152" s="6">
        <v>0</v>
      </c>
      <c r="J152" s="6">
        <v>0</v>
      </c>
      <c r="K152" s="6">
        <v>0</v>
      </c>
      <c r="L152" s="6">
        <v>2.7308695652173909</v>
      </c>
      <c r="M152" s="6">
        <v>5.2694565217391292</v>
      </c>
      <c r="N152" s="6">
        <v>0</v>
      </c>
      <c r="O152" s="6">
        <f>SUM(NonNurse[[#This Row],[Qualified Social Work Staff Hours]],NonNurse[[#This Row],[Other Social Work Staff Hours]])/NonNurse[[#This Row],[MDS Census]]</f>
        <v>8.4842492124606206E-2</v>
      </c>
      <c r="P152" s="6">
        <v>6.3393478260869589</v>
      </c>
      <c r="Q152" s="6">
        <v>11.298260869565215</v>
      </c>
      <c r="R152" s="6">
        <f>SUM(NonNurse[[#This Row],[Qualified Activities Professional Hours]],NonNurse[[#This Row],[Other Activities Professional Hours]])/NonNurse[[#This Row],[MDS Census]]</f>
        <v>0.28397969898494929</v>
      </c>
      <c r="S152" s="6">
        <v>1.8145652173913043</v>
      </c>
      <c r="T152" s="6">
        <v>4.191630434782609</v>
      </c>
      <c r="U152" s="6">
        <v>0</v>
      </c>
      <c r="V152" s="6">
        <f>SUM(NonNurse[[#This Row],[Occupational Therapist Hours]],NonNurse[[#This Row],[OT Assistant Hours]],NonNurse[[#This Row],[OT Aide Hours]])/NonNurse[[#This Row],[MDS Census]]</f>
        <v>9.6704585229261467E-2</v>
      </c>
      <c r="W152" s="6">
        <v>1.2076086956521741</v>
      </c>
      <c r="X152" s="6">
        <v>7.5827173913043495</v>
      </c>
      <c r="Y152" s="6">
        <v>0.25</v>
      </c>
      <c r="Z152" s="6">
        <f>SUM(NonNurse[[#This Row],[Physical Therapist (PT) Hours]],NonNurse[[#This Row],[PT Assistant Hours]],NonNurse[[#This Row],[PT Aide Hours]])/NonNurse[[#This Row],[MDS Census]]</f>
        <v>0.14555652782639136</v>
      </c>
      <c r="AA152" s="6">
        <v>0</v>
      </c>
      <c r="AB152" s="6">
        <v>0</v>
      </c>
      <c r="AC152" s="6">
        <v>0</v>
      </c>
      <c r="AD152" s="6">
        <v>0</v>
      </c>
      <c r="AE152" s="6">
        <v>0</v>
      </c>
      <c r="AF152" s="6">
        <v>0</v>
      </c>
      <c r="AG152" s="6">
        <v>0</v>
      </c>
      <c r="AH152" s="1">
        <v>425157</v>
      </c>
      <c r="AI152">
        <v>4</v>
      </c>
    </row>
    <row r="153" spans="1:35" x14ac:dyDescent="0.25">
      <c r="A153" t="s">
        <v>226</v>
      </c>
      <c r="B153" t="s">
        <v>156</v>
      </c>
      <c r="C153" t="s">
        <v>322</v>
      </c>
      <c r="D153" t="s">
        <v>260</v>
      </c>
      <c r="E153" s="6">
        <v>13.739130434782609</v>
      </c>
      <c r="F153" s="6">
        <v>4.8695652173913047</v>
      </c>
      <c r="G153" s="6">
        <v>0.35869565217391303</v>
      </c>
      <c r="H153" s="6">
        <v>1.5869565217391304</v>
      </c>
      <c r="I153" s="6">
        <v>2.7173913043478262</v>
      </c>
      <c r="J153" s="6">
        <v>0</v>
      </c>
      <c r="K153" s="6">
        <v>0</v>
      </c>
      <c r="L153" s="6">
        <v>5.1548913043478262</v>
      </c>
      <c r="M153" s="6">
        <v>5.2173913043478262</v>
      </c>
      <c r="N153" s="6">
        <v>0</v>
      </c>
      <c r="O153" s="6">
        <f>SUM(NonNurse[[#This Row],[Qualified Social Work Staff Hours]],NonNurse[[#This Row],[Other Social Work Staff Hours]])/NonNurse[[#This Row],[MDS Census]]</f>
        <v>0.37974683544303794</v>
      </c>
      <c r="P153" s="6">
        <v>0.91793478260869565</v>
      </c>
      <c r="Q153" s="6">
        <v>3.7875000000000001</v>
      </c>
      <c r="R153" s="6">
        <f>SUM(NonNurse[[#This Row],[Qualified Activities Professional Hours]],NonNurse[[#This Row],[Other Activities Professional Hours]])/NonNurse[[#This Row],[MDS Census]]</f>
        <v>0.34248417721518987</v>
      </c>
      <c r="S153" s="6">
        <v>5.6331521739130439</v>
      </c>
      <c r="T153" s="6">
        <v>9.2782608695652158</v>
      </c>
      <c r="U153" s="6">
        <v>0</v>
      </c>
      <c r="V153" s="6">
        <f>SUM(NonNurse[[#This Row],[Occupational Therapist Hours]],NonNurse[[#This Row],[OT Assistant Hours]],NonNurse[[#This Row],[OT Aide Hours]])/NonNurse[[#This Row],[MDS Census]]</f>
        <v>1.0853243670886075</v>
      </c>
      <c r="W153" s="6">
        <v>1.8967391304347827</v>
      </c>
      <c r="X153" s="6">
        <v>7.1059782608695654</v>
      </c>
      <c r="Y153" s="6">
        <v>0</v>
      </c>
      <c r="Z153" s="6">
        <f>SUM(NonNurse[[#This Row],[Physical Therapist (PT) Hours]],NonNurse[[#This Row],[PT Assistant Hours]],NonNurse[[#This Row],[PT Aide Hours]])/NonNurse[[#This Row],[MDS Census]]</f>
        <v>0.655261075949367</v>
      </c>
      <c r="AA153" s="6">
        <v>0</v>
      </c>
      <c r="AB153" s="6">
        <v>0</v>
      </c>
      <c r="AC153" s="6">
        <v>0</v>
      </c>
      <c r="AD153" s="6">
        <v>0</v>
      </c>
      <c r="AE153" s="6">
        <v>0</v>
      </c>
      <c r="AF153" s="6">
        <v>0</v>
      </c>
      <c r="AG153" s="6">
        <v>0</v>
      </c>
      <c r="AH153" s="1">
        <v>425384</v>
      </c>
      <c r="AI153">
        <v>4</v>
      </c>
    </row>
    <row r="154" spans="1:35" x14ac:dyDescent="0.25">
      <c r="A154" t="s">
        <v>226</v>
      </c>
      <c r="B154" t="s">
        <v>181</v>
      </c>
      <c r="C154" t="s">
        <v>366</v>
      </c>
      <c r="D154" t="s">
        <v>254</v>
      </c>
      <c r="E154" s="6">
        <v>39.076086956521742</v>
      </c>
      <c r="F154" s="6">
        <v>5.7391304347826084</v>
      </c>
      <c r="G154" s="6">
        <v>0.35869565217391303</v>
      </c>
      <c r="H154" s="6">
        <v>0.37630434782608702</v>
      </c>
      <c r="I154" s="6">
        <v>1.1413043478260869</v>
      </c>
      <c r="J154" s="6">
        <v>0</v>
      </c>
      <c r="K154" s="6">
        <v>2.347826086956522</v>
      </c>
      <c r="L154" s="6">
        <v>4.4853260869565217</v>
      </c>
      <c r="M154" s="6">
        <v>5.7391304347826084</v>
      </c>
      <c r="N154" s="6">
        <v>5.2173913043478262</v>
      </c>
      <c r="O154" s="6">
        <f>SUM(NonNurse[[#This Row],[Qualified Social Work Staff Hours]],NonNurse[[#This Row],[Other Social Work Staff Hours]])/NonNurse[[#This Row],[MDS Census]]</f>
        <v>0.28038942976356046</v>
      </c>
      <c r="P154" s="6">
        <v>5.7391304347826084</v>
      </c>
      <c r="Q154" s="6">
        <v>4.3038043478260875</v>
      </c>
      <c r="R154" s="6">
        <f>SUM(NonNurse[[#This Row],[Qualified Activities Professional Hours]],NonNurse[[#This Row],[Other Activities Professional Hours]])/NonNurse[[#This Row],[MDS Census]]</f>
        <v>0.25700973574408903</v>
      </c>
      <c r="S154" s="6">
        <v>9.5519565217391307</v>
      </c>
      <c r="T154" s="6">
        <v>5.2627173913043466</v>
      </c>
      <c r="U154" s="6">
        <v>8.8913043478260878</v>
      </c>
      <c r="V154" s="6">
        <f>SUM(NonNurse[[#This Row],[Occupational Therapist Hours]],NonNurse[[#This Row],[OT Assistant Hours]],NonNurse[[#This Row],[OT Aide Hours]])/NonNurse[[#This Row],[MDS Census]]</f>
        <v>0.60666203059805279</v>
      </c>
      <c r="W154" s="6">
        <v>5.4279347826086957</v>
      </c>
      <c r="X154" s="6">
        <v>0</v>
      </c>
      <c r="Y154" s="6">
        <v>0</v>
      </c>
      <c r="Z154" s="6">
        <f>SUM(NonNurse[[#This Row],[Physical Therapist (PT) Hours]],NonNurse[[#This Row],[PT Assistant Hours]],NonNurse[[#This Row],[PT Aide Hours]])/NonNurse[[#This Row],[MDS Census]]</f>
        <v>0.1389068150208623</v>
      </c>
      <c r="AA154" s="6">
        <v>0</v>
      </c>
      <c r="AB154" s="6">
        <v>0</v>
      </c>
      <c r="AC154" s="6">
        <v>0</v>
      </c>
      <c r="AD154" s="6">
        <v>0</v>
      </c>
      <c r="AE154" s="6">
        <v>0</v>
      </c>
      <c r="AF154" s="6">
        <v>0</v>
      </c>
      <c r="AG154" s="6">
        <v>0</v>
      </c>
      <c r="AH154" s="1">
        <v>425413</v>
      </c>
      <c r="AI154">
        <v>4</v>
      </c>
    </row>
    <row r="155" spans="1:35" x14ac:dyDescent="0.25">
      <c r="A155" t="s">
        <v>226</v>
      </c>
      <c r="B155" t="s">
        <v>183</v>
      </c>
      <c r="C155" t="s">
        <v>305</v>
      </c>
      <c r="D155" t="s">
        <v>247</v>
      </c>
      <c r="E155" s="6">
        <v>38.021739130434781</v>
      </c>
      <c r="F155" s="6">
        <v>5.7391304347826084</v>
      </c>
      <c r="G155" s="6">
        <v>0.43478260869565216</v>
      </c>
      <c r="H155" s="6">
        <v>0.29358695652173911</v>
      </c>
      <c r="I155" s="6">
        <v>1.0108695652173914</v>
      </c>
      <c r="J155" s="6">
        <v>0</v>
      </c>
      <c r="K155" s="6">
        <v>1.5652173913043479</v>
      </c>
      <c r="L155" s="6">
        <v>2.2273913043478264</v>
      </c>
      <c r="M155" s="6">
        <v>5.7391304347826084</v>
      </c>
      <c r="N155" s="6">
        <v>0</v>
      </c>
      <c r="O155" s="6">
        <f>SUM(NonNurse[[#This Row],[Qualified Social Work Staff Hours]],NonNurse[[#This Row],[Other Social Work Staff Hours]])/NonNurse[[#This Row],[MDS Census]]</f>
        <v>0.15094339622641509</v>
      </c>
      <c r="P155" s="6">
        <v>4.3478260869565215</v>
      </c>
      <c r="Q155" s="6">
        <v>4.8970652173913045</v>
      </c>
      <c r="R155" s="6">
        <f>SUM(NonNurse[[#This Row],[Qualified Activities Professional Hours]],NonNurse[[#This Row],[Other Activities Professional Hours]])/NonNurse[[#This Row],[MDS Census]]</f>
        <v>0.24314751286449401</v>
      </c>
      <c r="S155" s="6">
        <v>4.0343478260869565</v>
      </c>
      <c r="T155" s="6">
        <v>5.2088043478260868</v>
      </c>
      <c r="U155" s="6">
        <v>7.3260869565217392</v>
      </c>
      <c r="V155" s="6">
        <f>SUM(NonNurse[[#This Row],[Occupational Therapist Hours]],NonNurse[[#This Row],[OT Assistant Hours]],NonNurse[[#This Row],[OT Aide Hours]])/NonNurse[[#This Row],[MDS Census]]</f>
        <v>0.43578330474556887</v>
      </c>
      <c r="W155" s="6">
        <v>2.4409782608695658</v>
      </c>
      <c r="X155" s="6">
        <v>0</v>
      </c>
      <c r="Y155" s="6">
        <v>0</v>
      </c>
      <c r="Z155" s="6">
        <f>SUM(NonNurse[[#This Row],[Physical Therapist (PT) Hours]],NonNurse[[#This Row],[PT Assistant Hours]],NonNurse[[#This Row],[PT Aide Hours]])/NonNurse[[#This Row],[MDS Census]]</f>
        <v>6.419954259576903E-2</v>
      </c>
      <c r="AA155" s="6">
        <v>0</v>
      </c>
      <c r="AB155" s="6">
        <v>0</v>
      </c>
      <c r="AC155" s="6">
        <v>0</v>
      </c>
      <c r="AD155" s="6">
        <v>0</v>
      </c>
      <c r="AE155" s="6">
        <v>0</v>
      </c>
      <c r="AF155" s="6">
        <v>0</v>
      </c>
      <c r="AG155" s="6">
        <v>0</v>
      </c>
      <c r="AH155" s="1">
        <v>425415</v>
      </c>
      <c r="AI155">
        <v>4</v>
      </c>
    </row>
    <row r="156" spans="1:35" x14ac:dyDescent="0.25">
      <c r="A156" t="s">
        <v>226</v>
      </c>
      <c r="B156" t="s">
        <v>92</v>
      </c>
      <c r="C156" t="s">
        <v>289</v>
      </c>
      <c r="D156" t="s">
        <v>268</v>
      </c>
      <c r="E156" s="6">
        <v>125.25352112676056</v>
      </c>
      <c r="F156" s="6">
        <v>5.52112676056338</v>
      </c>
      <c r="G156" s="6">
        <v>0.50704225352112675</v>
      </c>
      <c r="H156" s="6">
        <v>0</v>
      </c>
      <c r="I156" s="6">
        <v>2.0704225352112675</v>
      </c>
      <c r="J156" s="6">
        <v>0</v>
      </c>
      <c r="K156" s="6">
        <v>0</v>
      </c>
      <c r="L156" s="6">
        <v>3.4347887323943658</v>
      </c>
      <c r="M156" s="6">
        <v>10.44112676056338</v>
      </c>
      <c r="N156" s="6">
        <v>0</v>
      </c>
      <c r="O156" s="6">
        <f>SUM(NonNurse[[#This Row],[Qualified Social Work Staff Hours]],NonNurse[[#This Row],[Other Social Work Staff Hours]])/NonNurse[[#This Row],[MDS Census]]</f>
        <v>8.3359946024963452E-2</v>
      </c>
      <c r="P156" s="6">
        <v>5.5946478873239442</v>
      </c>
      <c r="Q156" s="6">
        <v>9.6809859154929594</v>
      </c>
      <c r="R156" s="6">
        <f>SUM(NonNurse[[#This Row],[Qualified Activities Professional Hours]],NonNurse[[#This Row],[Other Activities Professional Hours]])/NonNurse[[#This Row],[MDS Census]]</f>
        <v>0.12195771955470597</v>
      </c>
      <c r="S156" s="6">
        <v>5.795774647887324</v>
      </c>
      <c r="T156" s="6">
        <v>11.939154929577468</v>
      </c>
      <c r="U156" s="6">
        <v>0</v>
      </c>
      <c r="V156" s="6">
        <f>SUM(NonNurse[[#This Row],[Occupational Therapist Hours]],NonNurse[[#This Row],[OT Assistant Hours]],NonNurse[[#This Row],[OT Aide Hours]])/NonNurse[[#This Row],[MDS Census]]</f>
        <v>0.14159226357809515</v>
      </c>
      <c r="W156" s="6">
        <v>5.8959154929577453</v>
      </c>
      <c r="X156" s="6">
        <v>12.108732394366196</v>
      </c>
      <c r="Y156" s="6">
        <v>0</v>
      </c>
      <c r="Z156" s="6">
        <f>SUM(NonNurse[[#This Row],[Physical Therapist (PT) Hours]],NonNurse[[#This Row],[PT Assistant Hours]],NonNurse[[#This Row],[PT Aide Hours]])/NonNurse[[#This Row],[MDS Census]]</f>
        <v>0.14374564264027886</v>
      </c>
      <c r="AA156" s="6">
        <v>0</v>
      </c>
      <c r="AB156" s="6">
        <v>0</v>
      </c>
      <c r="AC156" s="6">
        <v>0</v>
      </c>
      <c r="AD156" s="6">
        <v>0</v>
      </c>
      <c r="AE156" s="6">
        <v>0</v>
      </c>
      <c r="AF156" s="6">
        <v>0</v>
      </c>
      <c r="AG156" s="6">
        <v>0</v>
      </c>
      <c r="AH156" s="1">
        <v>425169</v>
      </c>
      <c r="AI156">
        <v>4</v>
      </c>
    </row>
    <row r="157" spans="1:35" x14ac:dyDescent="0.25">
      <c r="A157" t="s">
        <v>226</v>
      </c>
      <c r="B157" t="s">
        <v>76</v>
      </c>
      <c r="C157" t="s">
        <v>344</v>
      </c>
      <c r="D157" t="s">
        <v>252</v>
      </c>
      <c r="E157" s="6">
        <v>79.633802816901408</v>
      </c>
      <c r="F157" s="6">
        <v>5.52112676056338</v>
      </c>
      <c r="G157" s="6">
        <v>0</v>
      </c>
      <c r="H157" s="6">
        <v>0</v>
      </c>
      <c r="I157" s="6">
        <v>1.0140845070422535</v>
      </c>
      <c r="J157" s="6">
        <v>0</v>
      </c>
      <c r="K157" s="6">
        <v>0</v>
      </c>
      <c r="L157" s="6">
        <v>3.6394366197183103</v>
      </c>
      <c r="M157" s="6">
        <v>3.2266197183098586</v>
      </c>
      <c r="N157" s="6">
        <v>0</v>
      </c>
      <c r="O157" s="6">
        <f>SUM(NonNurse[[#This Row],[Qualified Social Work Staff Hours]],NonNurse[[#This Row],[Other Social Work Staff Hours]])/NonNurse[[#This Row],[MDS Census]]</f>
        <v>4.0518217191368937E-2</v>
      </c>
      <c r="P157" s="6">
        <v>5.5090140845070454</v>
      </c>
      <c r="Q157" s="6">
        <v>2.4945070422535212</v>
      </c>
      <c r="R157" s="6">
        <f>SUM(NonNurse[[#This Row],[Qualified Activities Professional Hours]],NonNurse[[#This Row],[Other Activities Professional Hours]])/NonNurse[[#This Row],[MDS Census]]</f>
        <v>0.10050406791651934</v>
      </c>
      <c r="S157" s="6">
        <v>1.4484507042253523</v>
      </c>
      <c r="T157" s="6">
        <v>5.6671830985915506</v>
      </c>
      <c r="U157" s="6">
        <v>0</v>
      </c>
      <c r="V157" s="6">
        <f>SUM(NonNurse[[#This Row],[Occupational Therapist Hours]],NonNurse[[#This Row],[OT Assistant Hours]],NonNurse[[#This Row],[OT Aide Hours]])/NonNurse[[#This Row],[MDS Census]]</f>
        <v>8.9354439334984104E-2</v>
      </c>
      <c r="W157" s="6">
        <v>1.3688732394366196</v>
      </c>
      <c r="X157" s="6">
        <v>5.8315492957746482</v>
      </c>
      <c r="Y157" s="6">
        <v>0</v>
      </c>
      <c r="Z157" s="6">
        <f>SUM(NonNurse[[#This Row],[Physical Therapist (PT) Hours]],NonNurse[[#This Row],[PT Assistant Hours]],NonNurse[[#This Row],[PT Aide Hours]])/NonNurse[[#This Row],[MDS Census]]</f>
        <v>9.0419172267421299E-2</v>
      </c>
      <c r="AA157" s="6">
        <v>0</v>
      </c>
      <c r="AB157" s="6">
        <v>0</v>
      </c>
      <c r="AC157" s="6">
        <v>0</v>
      </c>
      <c r="AD157" s="6">
        <v>0</v>
      </c>
      <c r="AE157" s="6">
        <v>0</v>
      </c>
      <c r="AF157" s="6">
        <v>0</v>
      </c>
      <c r="AG157" s="6">
        <v>0</v>
      </c>
      <c r="AH157" s="1">
        <v>425143</v>
      </c>
      <c r="AI157">
        <v>4</v>
      </c>
    </row>
    <row r="158" spans="1:35" x14ac:dyDescent="0.25">
      <c r="A158" t="s">
        <v>226</v>
      </c>
      <c r="B158" t="s">
        <v>172</v>
      </c>
      <c r="C158" t="s">
        <v>335</v>
      </c>
      <c r="D158" t="s">
        <v>274</v>
      </c>
      <c r="E158" s="6">
        <v>14.25</v>
      </c>
      <c r="F158" s="6">
        <v>0.83695652173913049</v>
      </c>
      <c r="G158" s="6">
        <v>1.7608695652173914</v>
      </c>
      <c r="H158" s="6">
        <v>0.1404347826086956</v>
      </c>
      <c r="I158" s="6">
        <v>4.9130434782608692</v>
      </c>
      <c r="J158" s="6">
        <v>0</v>
      </c>
      <c r="K158" s="6">
        <v>0</v>
      </c>
      <c r="L158" s="6">
        <v>1.9960869565217398</v>
      </c>
      <c r="M158" s="6">
        <v>0</v>
      </c>
      <c r="N158" s="6">
        <v>4.1608695652173902</v>
      </c>
      <c r="O158" s="6">
        <f>SUM(NonNurse[[#This Row],[Qualified Social Work Staff Hours]],NonNurse[[#This Row],[Other Social Work Staff Hours]])/NonNurse[[#This Row],[MDS Census]]</f>
        <v>0.2919908466819221</v>
      </c>
      <c r="P158" s="6">
        <v>7.9231521739130404</v>
      </c>
      <c r="Q158" s="6">
        <v>7.5217391304347823</v>
      </c>
      <c r="R158" s="6">
        <f>SUM(NonNurse[[#This Row],[Qualified Activities Professional Hours]],NonNurse[[#This Row],[Other Activities Professional Hours]])/NonNurse[[#This Row],[MDS Census]]</f>
        <v>1.0838520213577421</v>
      </c>
      <c r="S158" s="6">
        <v>2.8354347826086963</v>
      </c>
      <c r="T158" s="6">
        <v>4.4304347826086943</v>
      </c>
      <c r="U158" s="6">
        <v>0</v>
      </c>
      <c r="V158" s="6">
        <f>SUM(NonNurse[[#This Row],[Occupational Therapist Hours]],NonNurse[[#This Row],[OT Assistant Hours]],NonNurse[[#This Row],[OT Aide Hours]])/NonNurse[[#This Row],[MDS Census]]</f>
        <v>0.50988558352402746</v>
      </c>
      <c r="W158" s="6">
        <v>3.4165217391304346</v>
      </c>
      <c r="X158" s="6">
        <v>8.3153260869565191</v>
      </c>
      <c r="Y158" s="6">
        <v>0</v>
      </c>
      <c r="Z158" s="6">
        <f>SUM(NonNurse[[#This Row],[Physical Therapist (PT) Hours]],NonNurse[[#This Row],[PT Assistant Hours]],NonNurse[[#This Row],[PT Aide Hours]])/NonNurse[[#This Row],[MDS Census]]</f>
        <v>0.82328756674294412</v>
      </c>
      <c r="AA158" s="6">
        <v>0</v>
      </c>
      <c r="AB158" s="6">
        <v>0</v>
      </c>
      <c r="AC158" s="6">
        <v>0</v>
      </c>
      <c r="AD158" s="6">
        <v>0</v>
      </c>
      <c r="AE158" s="6">
        <v>0</v>
      </c>
      <c r="AF158" s="6">
        <v>0</v>
      </c>
      <c r="AG158" s="6">
        <v>0</v>
      </c>
      <c r="AH158" s="1">
        <v>425401</v>
      </c>
      <c r="AI158">
        <v>4</v>
      </c>
    </row>
    <row r="159" spans="1:35" x14ac:dyDescent="0.25">
      <c r="A159" t="s">
        <v>226</v>
      </c>
      <c r="B159" t="s">
        <v>162</v>
      </c>
      <c r="C159" t="s">
        <v>322</v>
      </c>
      <c r="D159" t="s">
        <v>260</v>
      </c>
      <c r="E159" s="6">
        <v>21.489130434782609</v>
      </c>
      <c r="F159" s="6">
        <v>1.826086956521739</v>
      </c>
      <c r="G159" s="6">
        <v>0.56521739130434778</v>
      </c>
      <c r="H159" s="6">
        <v>0.2391304347826087</v>
      </c>
      <c r="I159" s="6">
        <v>0</v>
      </c>
      <c r="J159" s="6">
        <v>0</v>
      </c>
      <c r="K159" s="6">
        <v>2.652173913043478</v>
      </c>
      <c r="L159" s="6">
        <v>2.4101086956521751</v>
      </c>
      <c r="M159" s="6">
        <v>3.2017391304347824</v>
      </c>
      <c r="N159" s="6">
        <v>0</v>
      </c>
      <c r="O159" s="6">
        <f>SUM(NonNurse[[#This Row],[Qualified Social Work Staff Hours]],NonNurse[[#This Row],[Other Social Work Staff Hours]])/NonNurse[[#This Row],[MDS Census]]</f>
        <v>0.1489934243803743</v>
      </c>
      <c r="P159" s="6">
        <v>0</v>
      </c>
      <c r="Q159" s="6">
        <v>4.8940217391304346</v>
      </c>
      <c r="R159" s="6">
        <f>SUM(NonNurse[[#This Row],[Qualified Activities Professional Hours]],NonNurse[[#This Row],[Other Activities Professional Hours]])/NonNurse[[#This Row],[MDS Census]]</f>
        <v>0.22774405665149214</v>
      </c>
      <c r="S159" s="6">
        <v>5.0847826086956536</v>
      </c>
      <c r="T159" s="6">
        <v>2.7764130434782599</v>
      </c>
      <c r="U159" s="6">
        <v>0</v>
      </c>
      <c r="V159" s="6">
        <f>SUM(NonNurse[[#This Row],[Occupational Therapist Hours]],NonNurse[[#This Row],[OT Assistant Hours]],NonNurse[[#This Row],[OT Aide Hours]])/NonNurse[[#This Row],[MDS Census]]</f>
        <v>0.36582195245321197</v>
      </c>
      <c r="W159" s="6">
        <v>3.5401086956521737</v>
      </c>
      <c r="X159" s="6">
        <v>8.7409782608695643</v>
      </c>
      <c r="Y159" s="6">
        <v>0</v>
      </c>
      <c r="Z159" s="6">
        <f>SUM(NonNurse[[#This Row],[Physical Therapist (PT) Hours]],NonNurse[[#This Row],[PT Assistant Hours]],NonNurse[[#This Row],[PT Aide Hours]])/NonNurse[[#This Row],[MDS Census]]</f>
        <v>0.57150227617602423</v>
      </c>
      <c r="AA159" s="6">
        <v>7.6086956521739135E-2</v>
      </c>
      <c r="AB159" s="6">
        <v>0</v>
      </c>
      <c r="AC159" s="6">
        <v>0</v>
      </c>
      <c r="AD159" s="6">
        <v>0</v>
      </c>
      <c r="AE159" s="6">
        <v>0</v>
      </c>
      <c r="AF159" s="6">
        <v>0</v>
      </c>
      <c r="AG159" s="6">
        <v>0</v>
      </c>
      <c r="AH159" s="1">
        <v>425390</v>
      </c>
      <c r="AI159">
        <v>4</v>
      </c>
    </row>
    <row r="160" spans="1:35" x14ac:dyDescent="0.25">
      <c r="A160" t="s">
        <v>226</v>
      </c>
      <c r="B160" t="s">
        <v>53</v>
      </c>
      <c r="C160" t="s">
        <v>336</v>
      </c>
      <c r="D160" t="s">
        <v>237</v>
      </c>
      <c r="E160" s="6">
        <v>138.42391304347825</v>
      </c>
      <c r="F160" s="6">
        <v>4.8695652173913047</v>
      </c>
      <c r="G160" s="6">
        <v>0.19565217391304349</v>
      </c>
      <c r="H160" s="6">
        <v>0.71717391304347833</v>
      </c>
      <c r="I160" s="6">
        <v>2.2391304347826089</v>
      </c>
      <c r="J160" s="6">
        <v>0</v>
      </c>
      <c r="K160" s="6">
        <v>0</v>
      </c>
      <c r="L160" s="6">
        <v>15.240434782608695</v>
      </c>
      <c r="M160" s="6">
        <v>0</v>
      </c>
      <c r="N160" s="6">
        <v>9.0489130434782616</v>
      </c>
      <c r="O160" s="6">
        <f>SUM(NonNurse[[#This Row],[Qualified Social Work Staff Hours]],NonNurse[[#This Row],[Other Social Work Staff Hours]])/NonNurse[[#This Row],[MDS Census]]</f>
        <v>6.5371024734982339E-2</v>
      </c>
      <c r="P160" s="6">
        <v>0</v>
      </c>
      <c r="Q160" s="6">
        <v>0</v>
      </c>
      <c r="R160" s="6">
        <f>SUM(NonNurse[[#This Row],[Qualified Activities Professional Hours]],NonNurse[[#This Row],[Other Activities Professional Hours]])/NonNurse[[#This Row],[MDS Census]]</f>
        <v>0</v>
      </c>
      <c r="S160" s="6">
        <v>8.0663043478260885</v>
      </c>
      <c r="T160" s="6">
        <v>18.462499999999999</v>
      </c>
      <c r="U160" s="6">
        <v>0</v>
      </c>
      <c r="V160" s="6">
        <f>SUM(NonNurse[[#This Row],[Occupational Therapist Hours]],NonNurse[[#This Row],[OT Assistant Hours]],NonNurse[[#This Row],[OT Aide Hours]])/NonNurse[[#This Row],[MDS Census]]</f>
        <v>0.19164899882214373</v>
      </c>
      <c r="W160" s="6">
        <v>8.9235869565217403</v>
      </c>
      <c r="X160" s="6">
        <v>15.543586956521734</v>
      </c>
      <c r="Y160" s="6">
        <v>3.5760869565217392</v>
      </c>
      <c r="Z160" s="6">
        <f>SUM(NonNurse[[#This Row],[Physical Therapist (PT) Hours]],NonNurse[[#This Row],[PT Assistant Hours]],NonNurse[[#This Row],[PT Aide Hours]])/NonNurse[[#This Row],[MDS Census]]</f>
        <v>0.20258971338829995</v>
      </c>
      <c r="AA160" s="6">
        <v>0</v>
      </c>
      <c r="AB160" s="6">
        <v>0</v>
      </c>
      <c r="AC160" s="6">
        <v>0</v>
      </c>
      <c r="AD160" s="6">
        <v>0</v>
      </c>
      <c r="AE160" s="6">
        <v>0</v>
      </c>
      <c r="AF160" s="6">
        <v>0</v>
      </c>
      <c r="AG160" s="6">
        <v>0</v>
      </c>
      <c r="AH160" s="1">
        <v>425107</v>
      </c>
      <c r="AI160">
        <v>4</v>
      </c>
    </row>
    <row r="161" spans="1:35" x14ac:dyDescent="0.25">
      <c r="A161" t="s">
        <v>226</v>
      </c>
      <c r="B161" t="s">
        <v>0</v>
      </c>
      <c r="C161" t="s">
        <v>332</v>
      </c>
      <c r="D161" t="s">
        <v>271</v>
      </c>
      <c r="E161" s="6">
        <v>102.18478260869566</v>
      </c>
      <c r="F161" s="6">
        <v>5.3043478260869561</v>
      </c>
      <c r="G161" s="6">
        <v>0.27173913043478259</v>
      </c>
      <c r="H161" s="6">
        <v>1.0434782608695652</v>
      </c>
      <c r="I161" s="6">
        <v>0.60869565217391308</v>
      </c>
      <c r="J161" s="6">
        <v>0</v>
      </c>
      <c r="K161" s="6">
        <v>0</v>
      </c>
      <c r="L161" s="6">
        <v>3.435108695652175</v>
      </c>
      <c r="M161" s="6">
        <v>0</v>
      </c>
      <c r="N161" s="6">
        <v>9.8641304347826093</v>
      </c>
      <c r="O161" s="6">
        <f>SUM(NonNurse[[#This Row],[Qualified Social Work Staff Hours]],NonNurse[[#This Row],[Other Social Work Staff Hours]])/NonNurse[[#This Row],[MDS Census]]</f>
        <v>9.6532283799595789E-2</v>
      </c>
      <c r="P161" s="6">
        <v>5.3831521739130439</v>
      </c>
      <c r="Q161" s="6">
        <v>5.0217391304347823</v>
      </c>
      <c r="R161" s="6">
        <f>SUM(NonNurse[[#This Row],[Qualified Activities Professional Hours]],NonNurse[[#This Row],[Other Activities Professional Hours]])/NonNurse[[#This Row],[MDS Census]]</f>
        <v>0.10182427401340283</v>
      </c>
      <c r="S161" s="6">
        <v>2.1991304347826088</v>
      </c>
      <c r="T161" s="6">
        <v>7.294130434782609</v>
      </c>
      <c r="U161" s="6">
        <v>0</v>
      </c>
      <c r="V161" s="6">
        <f>SUM(NonNurse[[#This Row],[Occupational Therapist Hours]],NonNurse[[#This Row],[OT Assistant Hours]],NonNurse[[#This Row],[OT Aide Hours]])/NonNurse[[#This Row],[MDS Census]]</f>
        <v>9.2902882672056167E-2</v>
      </c>
      <c r="W161" s="6">
        <v>3.1392391304347824</v>
      </c>
      <c r="X161" s="6">
        <v>14.955434782608691</v>
      </c>
      <c r="Y161" s="6">
        <v>0</v>
      </c>
      <c r="Z161" s="6">
        <f>SUM(NonNurse[[#This Row],[Physical Therapist (PT) Hours]],NonNurse[[#This Row],[PT Assistant Hours]],NonNurse[[#This Row],[PT Aide Hours]])/NonNurse[[#This Row],[MDS Census]]</f>
        <v>0.17707797042867773</v>
      </c>
      <c r="AA161" s="6">
        <v>0</v>
      </c>
      <c r="AB161" s="6">
        <v>0</v>
      </c>
      <c r="AC161" s="6">
        <v>0</v>
      </c>
      <c r="AD161" s="6">
        <v>0</v>
      </c>
      <c r="AE161" s="6">
        <v>0</v>
      </c>
      <c r="AF161" s="6">
        <v>0</v>
      </c>
      <c r="AG161" s="6">
        <v>0</v>
      </c>
      <c r="AH161" s="1">
        <v>425093</v>
      </c>
      <c r="AI161">
        <v>4</v>
      </c>
    </row>
    <row r="162" spans="1:35" x14ac:dyDescent="0.25">
      <c r="A162" t="s">
        <v>226</v>
      </c>
      <c r="B162" t="s">
        <v>166</v>
      </c>
      <c r="C162" t="s">
        <v>286</v>
      </c>
      <c r="D162" t="s">
        <v>256</v>
      </c>
      <c r="E162" s="6">
        <v>24.923913043478262</v>
      </c>
      <c r="F162" s="6">
        <v>8.8858695652173907</v>
      </c>
      <c r="G162" s="6">
        <v>3.2608695652173911</v>
      </c>
      <c r="H162" s="6">
        <v>0</v>
      </c>
      <c r="I162" s="6">
        <v>0</v>
      </c>
      <c r="J162" s="6">
        <v>0</v>
      </c>
      <c r="K162" s="6">
        <v>2.1195652173913042</v>
      </c>
      <c r="L162" s="6">
        <v>5.3352173913043481</v>
      </c>
      <c r="M162" s="6">
        <v>4.4021739130434785</v>
      </c>
      <c r="N162" s="6">
        <v>0</v>
      </c>
      <c r="O162" s="6">
        <f>SUM(NonNurse[[#This Row],[Qualified Social Work Staff Hours]],NonNurse[[#This Row],[Other Social Work Staff Hours]])/NonNurse[[#This Row],[MDS Census]]</f>
        <v>0.17662450937636284</v>
      </c>
      <c r="P162" s="6">
        <v>0</v>
      </c>
      <c r="Q162" s="6">
        <v>4.8125000000000009</v>
      </c>
      <c r="R162" s="6">
        <f>SUM(NonNurse[[#This Row],[Qualified Activities Professional Hours]],NonNurse[[#This Row],[Other Activities Professional Hours]])/NonNurse[[#This Row],[MDS Census]]</f>
        <v>0.19308765808983866</v>
      </c>
      <c r="S162" s="6">
        <v>1.565326086956522</v>
      </c>
      <c r="T162" s="6">
        <v>2.87695652173913</v>
      </c>
      <c r="U162" s="6">
        <v>0</v>
      </c>
      <c r="V162" s="6">
        <f>SUM(NonNurse[[#This Row],[Occupational Therapist Hours]],NonNurse[[#This Row],[OT Assistant Hours]],NonNurse[[#This Row],[OT Aide Hours]])/NonNurse[[#This Row],[MDS Census]]</f>
        <v>0.17823375490623636</v>
      </c>
      <c r="W162" s="6">
        <v>1.9641304347826085</v>
      </c>
      <c r="X162" s="6">
        <v>2.5920652173913039</v>
      </c>
      <c r="Y162" s="6">
        <v>0</v>
      </c>
      <c r="Z162" s="6">
        <f>SUM(NonNurse[[#This Row],[Physical Therapist (PT) Hours]],NonNurse[[#This Row],[PT Assistant Hours]],NonNurse[[#This Row],[PT Aide Hours]])/NonNurse[[#This Row],[MDS Census]]</f>
        <v>0.18280418665503703</v>
      </c>
      <c r="AA162" s="6">
        <v>0</v>
      </c>
      <c r="AB162" s="6">
        <v>0</v>
      </c>
      <c r="AC162" s="6">
        <v>0</v>
      </c>
      <c r="AD162" s="6">
        <v>0</v>
      </c>
      <c r="AE162" s="6">
        <v>0</v>
      </c>
      <c r="AF162" s="6">
        <v>0</v>
      </c>
      <c r="AG162" s="6">
        <v>0</v>
      </c>
      <c r="AH162" s="1">
        <v>425394</v>
      </c>
      <c r="AI162">
        <v>4</v>
      </c>
    </row>
    <row r="163" spans="1:35" x14ac:dyDescent="0.25">
      <c r="A163" t="s">
        <v>226</v>
      </c>
      <c r="B163" t="s">
        <v>149</v>
      </c>
      <c r="C163" t="s">
        <v>286</v>
      </c>
      <c r="D163" t="s">
        <v>256</v>
      </c>
      <c r="E163" s="6">
        <v>21.608695652173914</v>
      </c>
      <c r="F163" s="6">
        <v>0</v>
      </c>
      <c r="G163" s="6">
        <v>0</v>
      </c>
      <c r="H163" s="6">
        <v>0</v>
      </c>
      <c r="I163" s="6">
        <v>0</v>
      </c>
      <c r="J163" s="6">
        <v>0</v>
      </c>
      <c r="K163" s="6">
        <v>0</v>
      </c>
      <c r="L163" s="6">
        <v>0</v>
      </c>
      <c r="M163" s="6">
        <v>0</v>
      </c>
      <c r="N163" s="6">
        <v>0</v>
      </c>
      <c r="O163" s="6">
        <f>SUM(NonNurse[[#This Row],[Qualified Social Work Staff Hours]],NonNurse[[#This Row],[Other Social Work Staff Hours]])/NonNurse[[#This Row],[MDS Census]]</f>
        <v>0</v>
      </c>
      <c r="P163" s="6">
        <v>0</v>
      </c>
      <c r="Q163" s="6">
        <v>0</v>
      </c>
      <c r="R163" s="6">
        <f>SUM(NonNurse[[#This Row],[Qualified Activities Professional Hours]],NonNurse[[#This Row],[Other Activities Professional Hours]])/NonNurse[[#This Row],[MDS Census]]</f>
        <v>0</v>
      </c>
      <c r="S163" s="6">
        <v>0</v>
      </c>
      <c r="T163" s="6">
        <v>0</v>
      </c>
      <c r="U163" s="6">
        <v>0</v>
      </c>
      <c r="V163" s="6">
        <f>SUM(NonNurse[[#This Row],[Occupational Therapist Hours]],NonNurse[[#This Row],[OT Assistant Hours]],NonNurse[[#This Row],[OT Aide Hours]])/NonNurse[[#This Row],[MDS Census]]</f>
        <v>0</v>
      </c>
      <c r="W163" s="6">
        <v>0</v>
      </c>
      <c r="X163" s="6">
        <v>0</v>
      </c>
      <c r="Y163" s="6">
        <v>0</v>
      </c>
      <c r="Z163" s="6">
        <f>SUM(NonNurse[[#This Row],[Physical Therapist (PT) Hours]],NonNurse[[#This Row],[PT Assistant Hours]],NonNurse[[#This Row],[PT Aide Hours]])/NonNurse[[#This Row],[MDS Census]]</f>
        <v>0</v>
      </c>
      <c r="AA163" s="6">
        <v>0</v>
      </c>
      <c r="AB163" s="6">
        <v>0</v>
      </c>
      <c r="AC163" s="6">
        <v>0</v>
      </c>
      <c r="AD163" s="6">
        <v>0</v>
      </c>
      <c r="AE163" s="6">
        <v>0</v>
      </c>
      <c r="AF163" s="6">
        <v>0</v>
      </c>
      <c r="AG163" s="6">
        <v>0</v>
      </c>
      <c r="AH163" s="1">
        <v>425373</v>
      </c>
      <c r="AI163">
        <v>4</v>
      </c>
    </row>
    <row r="164" spans="1:35" x14ac:dyDescent="0.25">
      <c r="A164" t="s">
        <v>226</v>
      </c>
      <c r="B164" t="s">
        <v>47</v>
      </c>
      <c r="C164" t="s">
        <v>333</v>
      </c>
      <c r="D164" t="s">
        <v>248</v>
      </c>
      <c r="E164" s="6">
        <v>119.18478260869566</v>
      </c>
      <c r="F164" s="6">
        <v>5.0434782608695654</v>
      </c>
      <c r="G164" s="6">
        <v>4.3478260869565216E-2</v>
      </c>
      <c r="H164" s="6">
        <v>0.60869565217391308</v>
      </c>
      <c r="I164" s="6">
        <v>5.3913043478260869</v>
      </c>
      <c r="J164" s="6">
        <v>0</v>
      </c>
      <c r="K164" s="6">
        <v>9.5869565217391308</v>
      </c>
      <c r="L164" s="6">
        <v>2.9766304347826082</v>
      </c>
      <c r="M164" s="6">
        <v>5.1304347826086953</v>
      </c>
      <c r="N164" s="6">
        <v>5.4782608695652177</v>
      </c>
      <c r="O164" s="6">
        <f>SUM(NonNurse[[#This Row],[Qualified Social Work Staff Hours]],NonNurse[[#This Row],[Other Social Work Staff Hours]])/NonNurse[[#This Row],[MDS Census]]</f>
        <v>8.901048791609667E-2</v>
      </c>
      <c r="P164" s="6">
        <v>5.4782608695652177</v>
      </c>
      <c r="Q164" s="6">
        <v>16.861413043478262</v>
      </c>
      <c r="R164" s="6">
        <f>SUM(NonNurse[[#This Row],[Qualified Activities Professional Hours]],NonNurse[[#This Row],[Other Activities Professional Hours]])/NonNurse[[#This Row],[MDS Census]]</f>
        <v>0.18743730050159599</v>
      </c>
      <c r="S164" s="6">
        <v>2.6231521739130441</v>
      </c>
      <c r="T164" s="6">
        <v>6.3335869565217386</v>
      </c>
      <c r="U164" s="6">
        <v>0</v>
      </c>
      <c r="V164" s="6">
        <f>SUM(NonNurse[[#This Row],[Occupational Therapist Hours]],NonNurse[[#This Row],[OT Assistant Hours]],NonNurse[[#This Row],[OT Aide Hours]])/NonNurse[[#This Row],[MDS Census]]</f>
        <v>7.5150022799817612E-2</v>
      </c>
      <c r="W164" s="6">
        <v>8.2182608695652153</v>
      </c>
      <c r="X164" s="6">
        <v>6.7472826086956523</v>
      </c>
      <c r="Y164" s="6">
        <v>0</v>
      </c>
      <c r="Z164" s="6">
        <f>SUM(NonNurse[[#This Row],[Physical Therapist (PT) Hours]],NonNurse[[#This Row],[PT Assistant Hours]],NonNurse[[#This Row],[PT Aide Hours]])/NonNurse[[#This Row],[MDS Census]]</f>
        <v>0.1255658914728682</v>
      </c>
      <c r="AA164" s="6">
        <v>0</v>
      </c>
      <c r="AB164" s="6">
        <v>0</v>
      </c>
      <c r="AC164" s="6">
        <v>0</v>
      </c>
      <c r="AD164" s="6">
        <v>0</v>
      </c>
      <c r="AE164" s="6">
        <v>0</v>
      </c>
      <c r="AF164" s="6">
        <v>0</v>
      </c>
      <c r="AG164" s="6">
        <v>4.5543478260869561</v>
      </c>
      <c r="AH164" s="1">
        <v>425100</v>
      </c>
      <c r="AI164">
        <v>4</v>
      </c>
    </row>
    <row r="165" spans="1:35" x14ac:dyDescent="0.25">
      <c r="A165" t="s">
        <v>226</v>
      </c>
      <c r="B165" t="s">
        <v>175</v>
      </c>
      <c r="C165" t="s">
        <v>365</v>
      </c>
      <c r="D165" t="s">
        <v>251</v>
      </c>
      <c r="E165" s="6">
        <v>41.326086956521742</v>
      </c>
      <c r="F165" s="6">
        <v>0</v>
      </c>
      <c r="G165" s="6">
        <v>1.6956521739130435</v>
      </c>
      <c r="H165" s="6">
        <v>0.39130434782608697</v>
      </c>
      <c r="I165" s="6">
        <v>0</v>
      </c>
      <c r="J165" s="6">
        <v>0</v>
      </c>
      <c r="K165" s="6">
        <v>0</v>
      </c>
      <c r="L165" s="6">
        <v>0.52467391304347821</v>
      </c>
      <c r="M165" s="6">
        <v>2.6086956521739131</v>
      </c>
      <c r="N165" s="6">
        <v>0</v>
      </c>
      <c r="O165" s="6">
        <f>SUM(NonNurse[[#This Row],[Qualified Social Work Staff Hours]],NonNurse[[#This Row],[Other Social Work Staff Hours]])/NonNurse[[#This Row],[MDS Census]]</f>
        <v>6.3124671225670698E-2</v>
      </c>
      <c r="P165" s="6">
        <v>5.1630434782608692</v>
      </c>
      <c r="Q165" s="6">
        <v>0.21467391304347827</v>
      </c>
      <c r="R165" s="6">
        <f>SUM(NonNurse[[#This Row],[Qualified Activities Professional Hours]],NonNurse[[#This Row],[Other Activities Professional Hours]])/NonNurse[[#This Row],[MDS Census]]</f>
        <v>0.13012887953708574</v>
      </c>
      <c r="S165" s="6">
        <v>4.3039130434782598</v>
      </c>
      <c r="T165" s="6">
        <v>9.9080434782608702</v>
      </c>
      <c r="U165" s="6">
        <v>0</v>
      </c>
      <c r="V165" s="6">
        <f>SUM(NonNurse[[#This Row],[Occupational Therapist Hours]],NonNurse[[#This Row],[OT Assistant Hours]],NonNurse[[#This Row],[OT Aide Hours]])/NonNurse[[#This Row],[MDS Census]]</f>
        <v>0.34389794844818511</v>
      </c>
      <c r="W165" s="6">
        <v>5.4222826086956522</v>
      </c>
      <c r="X165" s="6">
        <v>11.273586956521742</v>
      </c>
      <c r="Y165" s="6">
        <v>0</v>
      </c>
      <c r="Z165" s="6">
        <f>SUM(NonNurse[[#This Row],[Physical Therapist (PT) Hours]],NonNurse[[#This Row],[PT Assistant Hours]],NonNurse[[#This Row],[PT Aide Hours]])/NonNurse[[#This Row],[MDS Census]]</f>
        <v>0.40400315623356131</v>
      </c>
      <c r="AA165" s="6">
        <v>0</v>
      </c>
      <c r="AB165" s="6">
        <v>0</v>
      </c>
      <c r="AC165" s="6">
        <v>0</v>
      </c>
      <c r="AD165" s="6">
        <v>0</v>
      </c>
      <c r="AE165" s="6">
        <v>0</v>
      </c>
      <c r="AF165" s="6">
        <v>0</v>
      </c>
      <c r="AG165" s="6">
        <v>0</v>
      </c>
      <c r="AH165" s="1">
        <v>425407</v>
      </c>
      <c r="AI165">
        <v>4</v>
      </c>
    </row>
    <row r="166" spans="1:35" x14ac:dyDescent="0.25">
      <c r="A166" t="s">
        <v>226</v>
      </c>
      <c r="B166" t="s">
        <v>70</v>
      </c>
      <c r="C166" t="s">
        <v>324</v>
      </c>
      <c r="D166" t="s">
        <v>264</v>
      </c>
      <c r="E166" s="6">
        <v>94.934782608695656</v>
      </c>
      <c r="F166" s="6">
        <v>4.5217391304347823</v>
      </c>
      <c r="G166" s="6">
        <v>0.15217391304347827</v>
      </c>
      <c r="H166" s="6">
        <v>1.3478260869565217</v>
      </c>
      <c r="I166" s="6">
        <v>1.6413043478260869</v>
      </c>
      <c r="J166" s="6">
        <v>0</v>
      </c>
      <c r="K166" s="6">
        <v>0</v>
      </c>
      <c r="L166" s="6">
        <v>4.2907608695652177</v>
      </c>
      <c r="M166" s="6">
        <v>6.0108695652173916</v>
      </c>
      <c r="N166" s="6">
        <v>0</v>
      </c>
      <c r="O166" s="6">
        <f>SUM(NonNurse[[#This Row],[Qualified Social Work Staff Hours]],NonNurse[[#This Row],[Other Social Work Staff Hours]])/NonNurse[[#This Row],[MDS Census]]</f>
        <v>6.3315777421570879E-2</v>
      </c>
      <c r="P166" s="6">
        <v>3.1304347826086958</v>
      </c>
      <c r="Q166" s="6">
        <v>0</v>
      </c>
      <c r="R166" s="6">
        <f>SUM(NonNurse[[#This Row],[Qualified Activities Professional Hours]],NonNurse[[#This Row],[Other Activities Professional Hours]])/NonNurse[[#This Row],[MDS Census]]</f>
        <v>3.2974582092970002E-2</v>
      </c>
      <c r="S166" s="6">
        <v>7.3369565217391311E-2</v>
      </c>
      <c r="T166" s="6">
        <v>14.475543478260869</v>
      </c>
      <c r="U166" s="6">
        <v>0</v>
      </c>
      <c r="V166" s="6">
        <f>SUM(NonNurse[[#This Row],[Occupational Therapist Hours]],NonNurse[[#This Row],[OT Assistant Hours]],NonNurse[[#This Row],[OT Aide Hours]])/NonNurse[[#This Row],[MDS Census]]</f>
        <v>0.1532516601786123</v>
      </c>
      <c r="W166" s="6">
        <v>6.6331521739130439</v>
      </c>
      <c r="X166" s="6">
        <v>4.5135869565217392</v>
      </c>
      <c r="Y166" s="6">
        <v>0</v>
      </c>
      <c r="Z166" s="6">
        <f>SUM(NonNurse[[#This Row],[Physical Therapist (PT) Hours]],NonNurse[[#This Row],[PT Assistant Hours]],NonNurse[[#This Row],[PT Aide Hours]])/NonNurse[[#This Row],[MDS Census]]</f>
        <v>0.11741470116784979</v>
      </c>
      <c r="AA166" s="6">
        <v>0</v>
      </c>
      <c r="AB166" s="6">
        <v>0</v>
      </c>
      <c r="AC166" s="6">
        <v>0</v>
      </c>
      <c r="AD166" s="6">
        <v>0</v>
      </c>
      <c r="AE166" s="6">
        <v>0</v>
      </c>
      <c r="AF166" s="6">
        <v>0</v>
      </c>
      <c r="AG166" s="6">
        <v>0</v>
      </c>
      <c r="AH166" s="1">
        <v>425131</v>
      </c>
      <c r="AI166">
        <v>4</v>
      </c>
    </row>
    <row r="167" spans="1:35" x14ac:dyDescent="0.25">
      <c r="A167" t="s">
        <v>226</v>
      </c>
      <c r="B167" t="s">
        <v>119</v>
      </c>
      <c r="C167" t="s">
        <v>320</v>
      </c>
      <c r="D167" t="s">
        <v>259</v>
      </c>
      <c r="E167" s="6">
        <v>95.673913043478265</v>
      </c>
      <c r="F167" s="6">
        <v>1.6521739130434783</v>
      </c>
      <c r="G167" s="6">
        <v>1.4347826086956521</v>
      </c>
      <c r="H167" s="6">
        <v>0.28260869565217389</v>
      </c>
      <c r="I167" s="6">
        <v>0</v>
      </c>
      <c r="J167" s="6">
        <v>0</v>
      </c>
      <c r="K167" s="6">
        <v>0</v>
      </c>
      <c r="L167" s="6">
        <v>0.28532608695652173</v>
      </c>
      <c r="M167" s="6">
        <v>3.3043478260869565</v>
      </c>
      <c r="N167" s="6">
        <v>0</v>
      </c>
      <c r="O167" s="6">
        <f>SUM(NonNurse[[#This Row],[Qualified Social Work Staff Hours]],NonNurse[[#This Row],[Other Social Work Staff Hours]])/NonNurse[[#This Row],[MDS Census]]</f>
        <v>3.453760508975233E-2</v>
      </c>
      <c r="P167" s="6">
        <v>0.84510869565217395</v>
      </c>
      <c r="Q167" s="6">
        <v>0</v>
      </c>
      <c r="R167" s="6">
        <f>SUM(NonNurse[[#This Row],[Qualified Activities Professional Hours]],NonNurse[[#This Row],[Other Activities Professional Hours]])/NonNurse[[#This Row],[MDS Census]]</f>
        <v>8.8332197227902753E-3</v>
      </c>
      <c r="S167" s="6">
        <v>0.66847826086956519</v>
      </c>
      <c r="T167" s="6">
        <v>0.87771739130434778</v>
      </c>
      <c r="U167" s="6">
        <v>0</v>
      </c>
      <c r="V167" s="6">
        <f>SUM(NonNurse[[#This Row],[Occupational Therapist Hours]],NonNurse[[#This Row],[OT Assistant Hours]],NonNurse[[#This Row],[OT Aide Hours]])/NonNurse[[#This Row],[MDS Census]]</f>
        <v>1.6161099750056807E-2</v>
      </c>
      <c r="W167" s="6">
        <v>1.3070652173913044</v>
      </c>
      <c r="X167" s="6">
        <v>1.4103260869565217</v>
      </c>
      <c r="Y167" s="6">
        <v>0</v>
      </c>
      <c r="Z167" s="6">
        <f>SUM(NonNurse[[#This Row],[Physical Therapist (PT) Hours]],NonNurse[[#This Row],[PT Assistant Hours]],NonNurse[[#This Row],[PT Aide Hours]])/NonNurse[[#This Row],[MDS Census]]</f>
        <v>2.8402635764598953E-2</v>
      </c>
      <c r="AA167" s="6">
        <v>0</v>
      </c>
      <c r="AB167" s="6">
        <v>0</v>
      </c>
      <c r="AC167" s="6">
        <v>0</v>
      </c>
      <c r="AD167" s="6">
        <v>0</v>
      </c>
      <c r="AE167" s="6">
        <v>0</v>
      </c>
      <c r="AF167" s="6">
        <v>0</v>
      </c>
      <c r="AG167" s="6">
        <v>0</v>
      </c>
      <c r="AH167" s="1">
        <v>425308</v>
      </c>
      <c r="AI167">
        <v>4</v>
      </c>
    </row>
    <row r="168" spans="1:35" x14ac:dyDescent="0.25">
      <c r="A168" t="s">
        <v>226</v>
      </c>
      <c r="B168" t="s">
        <v>133</v>
      </c>
      <c r="C168" t="s">
        <v>345</v>
      </c>
      <c r="D168" t="s">
        <v>254</v>
      </c>
      <c r="E168" s="6">
        <v>35.576086956521742</v>
      </c>
      <c r="F168" s="6">
        <v>5.3913043478260869</v>
      </c>
      <c r="G168" s="6">
        <v>0.53152173913043477</v>
      </c>
      <c r="H168" s="6">
        <v>0.20108695652173914</v>
      </c>
      <c r="I168" s="6">
        <v>1.0434782608695652</v>
      </c>
      <c r="J168" s="6">
        <v>0</v>
      </c>
      <c r="K168" s="6">
        <v>0</v>
      </c>
      <c r="L168" s="6">
        <v>2.7040217391304342</v>
      </c>
      <c r="M168" s="6">
        <v>5.4782608695652177</v>
      </c>
      <c r="N168" s="6">
        <v>0</v>
      </c>
      <c r="O168" s="6">
        <f>SUM(NonNurse[[#This Row],[Qualified Social Work Staff Hours]],NonNurse[[#This Row],[Other Social Work Staff Hours]])/NonNurse[[#This Row],[MDS Census]]</f>
        <v>0.153987167736022</v>
      </c>
      <c r="P168" s="6">
        <v>3.3043478260869565</v>
      </c>
      <c r="Q168" s="6">
        <v>8.616847826086957</v>
      </c>
      <c r="R168" s="6">
        <f>SUM(NonNurse[[#This Row],[Qualified Activities Professional Hours]],NonNurse[[#This Row],[Other Activities Professional Hours]])/NonNurse[[#This Row],[MDS Census]]</f>
        <v>0.33509013137794075</v>
      </c>
      <c r="S168" s="6">
        <v>4.8699999999999992</v>
      </c>
      <c r="T168" s="6">
        <v>6.6964130434782598</v>
      </c>
      <c r="U168" s="6">
        <v>0</v>
      </c>
      <c r="V168" s="6">
        <f>SUM(NonNurse[[#This Row],[Occupational Therapist Hours]],NonNurse[[#This Row],[OT Assistant Hours]],NonNurse[[#This Row],[OT Aide Hours]])/NonNurse[[#This Row],[MDS Census]]</f>
        <v>0.32511762908646497</v>
      </c>
      <c r="W168" s="6">
        <v>7.0515217391304361</v>
      </c>
      <c r="X168" s="6">
        <v>5.2709782608695663</v>
      </c>
      <c r="Y168" s="6">
        <v>2.6739130434782608</v>
      </c>
      <c r="Z168" s="6">
        <f>SUM(NonNurse[[#This Row],[Physical Therapist (PT) Hours]],NonNurse[[#This Row],[PT Assistant Hours]],NonNurse[[#This Row],[PT Aide Hours]])/NonNurse[[#This Row],[MDS Census]]</f>
        <v>0.42153070577451884</v>
      </c>
      <c r="AA168" s="6">
        <v>0</v>
      </c>
      <c r="AB168" s="6">
        <v>0</v>
      </c>
      <c r="AC168" s="6">
        <v>0.77173913043478259</v>
      </c>
      <c r="AD168" s="6">
        <v>0</v>
      </c>
      <c r="AE168" s="6">
        <v>0</v>
      </c>
      <c r="AF168" s="6">
        <v>0</v>
      </c>
      <c r="AG168" s="6">
        <v>0</v>
      </c>
      <c r="AH168" s="1">
        <v>425325</v>
      </c>
      <c r="AI168">
        <v>4</v>
      </c>
    </row>
    <row r="169" spans="1:35" x14ac:dyDescent="0.25">
      <c r="A169" t="s">
        <v>226</v>
      </c>
      <c r="B169" t="s">
        <v>167</v>
      </c>
      <c r="C169" t="s">
        <v>328</v>
      </c>
      <c r="D169" t="s">
        <v>267</v>
      </c>
      <c r="E169" s="6">
        <v>46.902173913043477</v>
      </c>
      <c r="F169" s="6">
        <v>5.7391304347826084</v>
      </c>
      <c r="G169" s="6">
        <v>0</v>
      </c>
      <c r="H169" s="6">
        <v>0.2608695652173913</v>
      </c>
      <c r="I169" s="6">
        <v>0</v>
      </c>
      <c r="J169" s="6">
        <v>0</v>
      </c>
      <c r="K169" s="6">
        <v>0</v>
      </c>
      <c r="L169" s="6">
        <v>6.5386956521739137</v>
      </c>
      <c r="M169" s="6">
        <v>3.3614130434782608</v>
      </c>
      <c r="N169" s="6">
        <v>4.6304347826086953</v>
      </c>
      <c r="O169" s="6">
        <f>SUM(NonNurse[[#This Row],[Qualified Social Work Staff Hours]],NonNurse[[#This Row],[Other Social Work Staff Hours]])/NonNurse[[#This Row],[MDS Census]]</f>
        <v>0.17039397450753185</v>
      </c>
      <c r="P169" s="6">
        <v>0</v>
      </c>
      <c r="Q169" s="6">
        <v>11.703804347826088</v>
      </c>
      <c r="R169" s="6">
        <f>SUM(NonNurse[[#This Row],[Qualified Activities Professional Hours]],NonNurse[[#This Row],[Other Activities Professional Hours]])/NonNurse[[#This Row],[MDS Census]]</f>
        <v>0.24953650057937429</v>
      </c>
      <c r="S169" s="6">
        <v>5.7266304347826091</v>
      </c>
      <c r="T169" s="6">
        <v>12.490978260869559</v>
      </c>
      <c r="U169" s="6">
        <v>0</v>
      </c>
      <c r="V169" s="6">
        <f>SUM(NonNurse[[#This Row],[Occupational Therapist Hours]],NonNurse[[#This Row],[OT Assistant Hours]],NonNurse[[#This Row],[OT Aide Hours]])/NonNurse[[#This Row],[MDS Census]]</f>
        <v>0.38841714947856304</v>
      </c>
      <c r="W169" s="6">
        <v>7.3643478260869575</v>
      </c>
      <c r="X169" s="6">
        <v>15.479130434782602</v>
      </c>
      <c r="Y169" s="6">
        <v>0</v>
      </c>
      <c r="Z169" s="6">
        <f>SUM(NonNurse[[#This Row],[Physical Therapist (PT) Hours]],NonNurse[[#This Row],[PT Assistant Hours]],NonNurse[[#This Row],[PT Aide Hours]])/NonNurse[[#This Row],[MDS Census]]</f>
        <v>0.48704519119351092</v>
      </c>
      <c r="AA169" s="6">
        <v>0</v>
      </c>
      <c r="AB169" s="6">
        <v>0</v>
      </c>
      <c r="AC169" s="6">
        <v>0</v>
      </c>
      <c r="AD169" s="6">
        <v>0</v>
      </c>
      <c r="AE169" s="6">
        <v>0</v>
      </c>
      <c r="AF169" s="6">
        <v>0</v>
      </c>
      <c r="AG169" s="6">
        <v>10.413043478260869</v>
      </c>
      <c r="AH169" s="1">
        <v>425395</v>
      </c>
      <c r="AI169">
        <v>4</v>
      </c>
    </row>
    <row r="170" spans="1:35" x14ac:dyDescent="0.25">
      <c r="A170" t="s">
        <v>226</v>
      </c>
      <c r="B170" t="s">
        <v>46</v>
      </c>
      <c r="C170" t="s">
        <v>322</v>
      </c>
      <c r="D170" t="s">
        <v>260</v>
      </c>
      <c r="E170" s="6">
        <v>74.816901408450704</v>
      </c>
      <c r="F170" s="6">
        <v>5.295774647887324</v>
      </c>
      <c r="G170" s="6">
        <v>1.408450704225352</v>
      </c>
      <c r="H170" s="6">
        <v>0</v>
      </c>
      <c r="I170" s="6">
        <v>0.50704225352112675</v>
      </c>
      <c r="J170" s="6">
        <v>0</v>
      </c>
      <c r="K170" s="6">
        <v>0</v>
      </c>
      <c r="L170" s="6">
        <v>3.878028169014085</v>
      </c>
      <c r="M170" s="6">
        <v>0</v>
      </c>
      <c r="N170" s="6">
        <v>5.5670422535211266</v>
      </c>
      <c r="O170" s="6">
        <f>SUM(NonNurse[[#This Row],[Qualified Social Work Staff Hours]],NonNurse[[#This Row],[Other Social Work Staff Hours]])/NonNurse[[#This Row],[MDS Census]]</f>
        <v>7.4408885542168679E-2</v>
      </c>
      <c r="P170" s="6">
        <v>4.6449295774647901</v>
      </c>
      <c r="Q170" s="6">
        <v>4.7115492957746472</v>
      </c>
      <c r="R170" s="6">
        <f>SUM(NonNurse[[#This Row],[Qualified Activities Professional Hours]],NonNurse[[#This Row],[Other Activities Professional Hours]])/NonNurse[[#This Row],[MDS Census]]</f>
        <v>0.12505835843373495</v>
      </c>
      <c r="S170" s="6">
        <v>1.144929577464789</v>
      </c>
      <c r="T170" s="6">
        <v>9.595352112676057</v>
      </c>
      <c r="U170" s="6">
        <v>0</v>
      </c>
      <c r="V170" s="6">
        <f>SUM(NonNurse[[#This Row],[Occupational Therapist Hours]],NonNurse[[#This Row],[OT Assistant Hours]],NonNurse[[#This Row],[OT Aide Hours]])/NonNurse[[#This Row],[MDS Census]]</f>
        <v>0.14355421686746989</v>
      </c>
      <c r="W170" s="6">
        <v>3.29718309859155</v>
      </c>
      <c r="X170" s="6">
        <v>10.120422535211267</v>
      </c>
      <c r="Y170" s="6">
        <v>0</v>
      </c>
      <c r="Z170" s="6">
        <f>SUM(NonNurse[[#This Row],[Physical Therapist (PT) Hours]],NonNurse[[#This Row],[PT Assistant Hours]],NonNurse[[#This Row],[PT Aide Hours]])/NonNurse[[#This Row],[MDS Census]]</f>
        <v>0.17933923192771084</v>
      </c>
      <c r="AA170" s="6">
        <v>0</v>
      </c>
      <c r="AB170" s="6">
        <v>0</v>
      </c>
      <c r="AC170" s="6">
        <v>0</v>
      </c>
      <c r="AD170" s="6">
        <v>0</v>
      </c>
      <c r="AE170" s="6">
        <v>0</v>
      </c>
      <c r="AF170" s="6">
        <v>0</v>
      </c>
      <c r="AG170" s="6">
        <v>0</v>
      </c>
      <c r="AH170" s="1">
        <v>425096</v>
      </c>
      <c r="AI170">
        <v>4</v>
      </c>
    </row>
    <row r="171" spans="1:35" x14ac:dyDescent="0.25">
      <c r="A171" t="s">
        <v>226</v>
      </c>
      <c r="B171" t="s">
        <v>158</v>
      </c>
      <c r="C171" t="s">
        <v>323</v>
      </c>
      <c r="D171" t="s">
        <v>263</v>
      </c>
      <c r="E171" s="6">
        <v>155.95652173913044</v>
      </c>
      <c r="F171" s="6">
        <v>5.2173913043478262</v>
      </c>
      <c r="G171" s="6">
        <v>3.9130434782608696</v>
      </c>
      <c r="H171" s="6">
        <v>6.5606521739130423</v>
      </c>
      <c r="I171" s="6">
        <v>0</v>
      </c>
      <c r="J171" s="6">
        <v>0</v>
      </c>
      <c r="K171" s="6">
        <v>0</v>
      </c>
      <c r="L171" s="6">
        <v>3.9795652173913045</v>
      </c>
      <c r="M171" s="6">
        <v>5.6521739130434785</v>
      </c>
      <c r="N171" s="6">
        <v>5.0434782608695654</v>
      </c>
      <c r="O171" s="6">
        <f>SUM(NonNurse[[#This Row],[Qualified Social Work Staff Hours]],NonNurse[[#This Row],[Other Social Work Staff Hours]])/NonNurse[[#This Row],[MDS Census]]</f>
        <v>6.8580986897128521E-2</v>
      </c>
      <c r="P171" s="6">
        <v>8.5919565217391316</v>
      </c>
      <c r="Q171" s="6">
        <v>42.258913043478273</v>
      </c>
      <c r="R171" s="6">
        <f>SUM(NonNurse[[#This Row],[Qualified Activities Professional Hours]],NonNurse[[#This Row],[Other Activities Professional Hours]])/NonNurse[[#This Row],[MDS Census]]</f>
        <v>0.32605798717591311</v>
      </c>
      <c r="S171" s="6">
        <v>5.3766304347826095</v>
      </c>
      <c r="T171" s="6">
        <v>0</v>
      </c>
      <c r="U171" s="6">
        <v>0</v>
      </c>
      <c r="V171" s="6">
        <f>SUM(NonNurse[[#This Row],[Occupational Therapist Hours]],NonNurse[[#This Row],[OT Assistant Hours]],NonNurse[[#This Row],[OT Aide Hours]])/NonNurse[[#This Row],[MDS Census]]</f>
        <v>3.4475188179537222E-2</v>
      </c>
      <c r="W171" s="6">
        <v>4.6641304347826091</v>
      </c>
      <c r="X171" s="6">
        <v>4.7057608695652178</v>
      </c>
      <c r="Y171" s="6">
        <v>0</v>
      </c>
      <c r="Z171" s="6">
        <f>SUM(NonNurse[[#This Row],[Physical Therapist (PT) Hours]],NonNurse[[#This Row],[PT Assistant Hours]],NonNurse[[#This Row],[PT Aide Hours]])/NonNurse[[#This Row],[MDS Census]]</f>
        <v>6.0080150543629786E-2</v>
      </c>
      <c r="AA171" s="6">
        <v>0</v>
      </c>
      <c r="AB171" s="6">
        <v>0</v>
      </c>
      <c r="AC171" s="6">
        <v>0</v>
      </c>
      <c r="AD171" s="6">
        <v>0</v>
      </c>
      <c r="AE171" s="6">
        <v>0</v>
      </c>
      <c r="AF171" s="6">
        <v>0</v>
      </c>
      <c r="AG171" s="6">
        <v>0</v>
      </c>
      <c r="AH171" s="1">
        <v>425386</v>
      </c>
      <c r="AI171">
        <v>4</v>
      </c>
    </row>
    <row r="172" spans="1:35" x14ac:dyDescent="0.25">
      <c r="A172" t="s">
        <v>226</v>
      </c>
      <c r="B172" t="s">
        <v>180</v>
      </c>
      <c r="C172" t="s">
        <v>309</v>
      </c>
      <c r="D172" t="s">
        <v>274</v>
      </c>
      <c r="E172" s="6">
        <v>43.163043478260867</v>
      </c>
      <c r="F172" s="6">
        <v>0</v>
      </c>
      <c r="G172" s="6">
        <v>0.31521739130434784</v>
      </c>
      <c r="H172" s="6">
        <v>0.29347826086956524</v>
      </c>
      <c r="I172" s="6">
        <v>0</v>
      </c>
      <c r="J172" s="6">
        <v>0</v>
      </c>
      <c r="K172" s="6">
        <v>0</v>
      </c>
      <c r="L172" s="6">
        <v>2.6240217391304355</v>
      </c>
      <c r="M172" s="6">
        <v>0</v>
      </c>
      <c r="N172" s="6">
        <v>0</v>
      </c>
      <c r="O172" s="6">
        <f>SUM(NonNurse[[#This Row],[Qualified Social Work Staff Hours]],NonNurse[[#This Row],[Other Social Work Staff Hours]])/NonNurse[[#This Row],[MDS Census]]</f>
        <v>0</v>
      </c>
      <c r="P172" s="6">
        <v>12.209239130434783</v>
      </c>
      <c r="Q172" s="6">
        <v>0</v>
      </c>
      <c r="R172" s="6">
        <f>SUM(NonNurse[[#This Row],[Qualified Activities Professional Hours]],NonNurse[[#This Row],[Other Activities Professional Hours]])/NonNurse[[#This Row],[MDS Census]]</f>
        <v>0.28286325862503148</v>
      </c>
      <c r="S172" s="6">
        <v>2.8524999999999996</v>
      </c>
      <c r="T172" s="6">
        <v>6.8733695652173914</v>
      </c>
      <c r="U172" s="6">
        <v>0</v>
      </c>
      <c r="V172" s="6">
        <f>SUM(NonNurse[[#This Row],[Occupational Therapist Hours]],NonNurse[[#This Row],[OT Assistant Hours]],NonNurse[[#This Row],[OT Aide Hours]])/NonNurse[[#This Row],[MDS Census]]</f>
        <v>0.2253286325862503</v>
      </c>
      <c r="W172" s="6">
        <v>5.449891304347827</v>
      </c>
      <c r="X172" s="6">
        <v>7.4177173913043495</v>
      </c>
      <c r="Y172" s="6">
        <v>0</v>
      </c>
      <c r="Z172" s="6">
        <f>SUM(NonNurse[[#This Row],[Physical Therapist (PT) Hours]],NonNurse[[#This Row],[PT Assistant Hours]],NonNurse[[#This Row],[PT Aide Hours]])/NonNurse[[#This Row],[MDS Census]]</f>
        <v>0.2981163434903048</v>
      </c>
      <c r="AA172" s="6">
        <v>0</v>
      </c>
      <c r="AB172" s="6">
        <v>0</v>
      </c>
      <c r="AC172" s="6">
        <v>0</v>
      </c>
      <c r="AD172" s="6">
        <v>0</v>
      </c>
      <c r="AE172" s="6">
        <v>0</v>
      </c>
      <c r="AF172" s="6">
        <v>0</v>
      </c>
      <c r="AG172" s="6">
        <v>0</v>
      </c>
      <c r="AH172" s="1">
        <v>425412</v>
      </c>
      <c r="AI172">
        <v>4</v>
      </c>
    </row>
    <row r="173" spans="1:35" x14ac:dyDescent="0.25">
      <c r="A173" t="s">
        <v>226</v>
      </c>
      <c r="B173" t="s">
        <v>105</v>
      </c>
      <c r="C173" t="s">
        <v>331</v>
      </c>
      <c r="D173" t="s">
        <v>251</v>
      </c>
      <c r="E173" s="6">
        <v>11.315217391304348</v>
      </c>
      <c r="F173" s="6">
        <v>0</v>
      </c>
      <c r="G173" s="6">
        <v>0</v>
      </c>
      <c r="H173" s="6">
        <v>0</v>
      </c>
      <c r="I173" s="6">
        <v>0</v>
      </c>
      <c r="J173" s="6">
        <v>0</v>
      </c>
      <c r="K173" s="6">
        <v>0</v>
      </c>
      <c r="L173" s="6">
        <v>0</v>
      </c>
      <c r="M173" s="6">
        <v>0</v>
      </c>
      <c r="N173" s="6">
        <v>0</v>
      </c>
      <c r="O173" s="6">
        <f>SUM(NonNurse[[#This Row],[Qualified Social Work Staff Hours]],NonNurse[[#This Row],[Other Social Work Staff Hours]])/NonNurse[[#This Row],[MDS Census]]</f>
        <v>0</v>
      </c>
      <c r="P173" s="6">
        <v>0</v>
      </c>
      <c r="Q173" s="6">
        <v>0</v>
      </c>
      <c r="R173" s="6">
        <f>SUM(NonNurse[[#This Row],[Qualified Activities Professional Hours]],NonNurse[[#This Row],[Other Activities Professional Hours]])/NonNurse[[#This Row],[MDS Census]]</f>
        <v>0</v>
      </c>
      <c r="S173" s="6">
        <v>0</v>
      </c>
      <c r="T173" s="6">
        <v>0</v>
      </c>
      <c r="U173" s="6">
        <v>0</v>
      </c>
      <c r="V173" s="6">
        <f>SUM(NonNurse[[#This Row],[Occupational Therapist Hours]],NonNurse[[#This Row],[OT Assistant Hours]],NonNurse[[#This Row],[OT Aide Hours]])/NonNurse[[#This Row],[MDS Census]]</f>
        <v>0</v>
      </c>
      <c r="W173" s="6">
        <v>0</v>
      </c>
      <c r="X173" s="6">
        <v>0</v>
      </c>
      <c r="Y173" s="6">
        <v>0</v>
      </c>
      <c r="Z173" s="6">
        <f>SUM(NonNurse[[#This Row],[Physical Therapist (PT) Hours]],NonNurse[[#This Row],[PT Assistant Hours]],NonNurse[[#This Row],[PT Aide Hours]])/NonNurse[[#This Row],[MDS Census]]</f>
        <v>0</v>
      </c>
      <c r="AA173" s="6">
        <v>0</v>
      </c>
      <c r="AB173" s="6">
        <v>0</v>
      </c>
      <c r="AC173" s="6">
        <v>0</v>
      </c>
      <c r="AD173" s="6">
        <v>0</v>
      </c>
      <c r="AE173" s="6">
        <v>0</v>
      </c>
      <c r="AF173" s="6">
        <v>0</v>
      </c>
      <c r="AG173" s="6">
        <v>0</v>
      </c>
      <c r="AH173" s="1">
        <v>425291</v>
      </c>
      <c r="AI173">
        <v>4</v>
      </c>
    </row>
    <row r="174" spans="1:35" x14ac:dyDescent="0.25">
      <c r="A174" t="s">
        <v>226</v>
      </c>
      <c r="B174" t="s">
        <v>176</v>
      </c>
      <c r="C174" t="s">
        <v>322</v>
      </c>
      <c r="D174" t="s">
        <v>260</v>
      </c>
      <c r="E174" s="6">
        <v>112.3943661971831</v>
      </c>
      <c r="F174" s="6">
        <v>5.408450704225352</v>
      </c>
      <c r="G174" s="6">
        <v>0.63380281690140849</v>
      </c>
      <c r="H174" s="6">
        <v>1.556338028169014</v>
      </c>
      <c r="I174" s="6">
        <v>4.3661971830985919</v>
      </c>
      <c r="J174" s="6">
        <v>0</v>
      </c>
      <c r="K174" s="6">
        <v>0</v>
      </c>
      <c r="L174" s="6">
        <v>6.1450704225352144</v>
      </c>
      <c r="M174" s="6">
        <v>5.295774647887324</v>
      </c>
      <c r="N174" s="6">
        <v>13.116197183098592</v>
      </c>
      <c r="O174" s="6">
        <f>SUM(NonNurse[[#This Row],[Qualified Social Work Staff Hours]],NonNurse[[#This Row],[Other Social Work Staff Hours]])/NonNurse[[#This Row],[MDS Census]]</f>
        <v>0.16381578947368422</v>
      </c>
      <c r="P174" s="6">
        <v>5.52112676056338</v>
      </c>
      <c r="Q174" s="6">
        <v>2.454225352112676</v>
      </c>
      <c r="R174" s="6">
        <f>SUM(NonNurse[[#This Row],[Qualified Activities Professional Hours]],NonNurse[[#This Row],[Other Activities Professional Hours]])/NonNurse[[#This Row],[MDS Census]]</f>
        <v>7.0958646616541346E-2</v>
      </c>
      <c r="S174" s="6">
        <v>10.216197183098593</v>
      </c>
      <c r="T174" s="6">
        <v>12.949859154929573</v>
      </c>
      <c r="U174" s="6">
        <v>0</v>
      </c>
      <c r="V174" s="6">
        <f>SUM(NonNurse[[#This Row],[Occupational Therapist Hours]],NonNurse[[#This Row],[OT Assistant Hours]],NonNurse[[#This Row],[OT Aide Hours]])/NonNurse[[#This Row],[MDS Census]]</f>
        <v>0.20611403508771928</v>
      </c>
      <c r="W174" s="6">
        <v>9.4685915492957715</v>
      </c>
      <c r="X174" s="6">
        <v>19.146338028169016</v>
      </c>
      <c r="Y174" s="6">
        <v>0</v>
      </c>
      <c r="Z174" s="6">
        <f>SUM(NonNurse[[#This Row],[Physical Therapist (PT) Hours]],NonNurse[[#This Row],[PT Assistant Hours]],NonNurse[[#This Row],[PT Aide Hours]])/NonNurse[[#This Row],[MDS Census]]</f>
        <v>0.25459398496240598</v>
      </c>
      <c r="AA174" s="6">
        <v>0</v>
      </c>
      <c r="AB174" s="6">
        <v>0</v>
      </c>
      <c r="AC174" s="6">
        <v>0</v>
      </c>
      <c r="AD174" s="6">
        <v>0</v>
      </c>
      <c r="AE174" s="6">
        <v>0</v>
      </c>
      <c r="AF174" s="6">
        <v>0</v>
      </c>
      <c r="AG174" s="6">
        <v>0</v>
      </c>
      <c r="AH174" s="1">
        <v>425408</v>
      </c>
      <c r="AI174">
        <v>4</v>
      </c>
    </row>
    <row r="175" spans="1:35" x14ac:dyDescent="0.25">
      <c r="A175" t="s">
        <v>226</v>
      </c>
      <c r="B175" t="s">
        <v>104</v>
      </c>
      <c r="C175" t="s">
        <v>322</v>
      </c>
      <c r="D175" t="s">
        <v>260</v>
      </c>
      <c r="E175" s="6">
        <v>72.126760563380287</v>
      </c>
      <c r="F175" s="6">
        <v>3.943661971830986</v>
      </c>
      <c r="G175" s="6">
        <v>0.31690140845070425</v>
      </c>
      <c r="H175" s="6">
        <v>1.1725352112676057</v>
      </c>
      <c r="I175" s="6">
        <v>0.94366197183098588</v>
      </c>
      <c r="J175" s="6">
        <v>0</v>
      </c>
      <c r="K175" s="6">
        <v>0</v>
      </c>
      <c r="L175" s="6">
        <v>5.395352112676056</v>
      </c>
      <c r="M175" s="6">
        <v>5.095070422535211</v>
      </c>
      <c r="N175" s="6">
        <v>9.77112676056338</v>
      </c>
      <c r="O175" s="6">
        <f>SUM(NonNurse[[#This Row],[Qualified Social Work Staff Hours]],NonNurse[[#This Row],[Other Social Work Staff Hours]])/NonNurse[[#This Row],[MDS Census]]</f>
        <v>0.20611208748291349</v>
      </c>
      <c r="P175" s="6">
        <v>4.957746478873239</v>
      </c>
      <c r="Q175" s="6">
        <v>7.415492957746479</v>
      </c>
      <c r="R175" s="6">
        <f>SUM(NonNurse[[#This Row],[Qualified Activities Professional Hours]],NonNurse[[#This Row],[Other Activities Professional Hours]])/NonNurse[[#This Row],[MDS Census]]</f>
        <v>0.1715485256785784</v>
      </c>
      <c r="S175" s="6">
        <v>8.5830985915492946</v>
      </c>
      <c r="T175" s="6">
        <v>10.249154929577466</v>
      </c>
      <c r="U175" s="6">
        <v>0</v>
      </c>
      <c r="V175" s="6">
        <f>SUM(NonNurse[[#This Row],[Occupational Therapist Hours]],NonNurse[[#This Row],[OT Assistant Hours]],NonNurse[[#This Row],[OT Aide Hours]])/NonNurse[[#This Row],[MDS Census]]</f>
        <v>0.26109939464948251</v>
      </c>
      <c r="W175" s="6">
        <v>6.6032394366197176</v>
      </c>
      <c r="X175" s="6">
        <v>13.437042253521126</v>
      </c>
      <c r="Y175" s="6">
        <v>0</v>
      </c>
      <c r="Z175" s="6">
        <f>SUM(NonNurse[[#This Row],[Physical Therapist (PT) Hours]],NonNurse[[#This Row],[PT Assistant Hours]],NonNurse[[#This Row],[PT Aide Hours]])/NonNurse[[#This Row],[MDS Census]]</f>
        <v>0.27784807654754928</v>
      </c>
      <c r="AA175" s="6">
        <v>0</v>
      </c>
      <c r="AB175" s="6">
        <v>0</v>
      </c>
      <c r="AC175" s="6">
        <v>0</v>
      </c>
      <c r="AD175" s="6">
        <v>0</v>
      </c>
      <c r="AE175" s="6">
        <v>0</v>
      </c>
      <c r="AF175" s="6">
        <v>0</v>
      </c>
      <c r="AG175" s="6">
        <v>0</v>
      </c>
      <c r="AH175" s="1">
        <v>425290</v>
      </c>
      <c r="AI175">
        <v>4</v>
      </c>
    </row>
    <row r="176" spans="1:35" x14ac:dyDescent="0.25">
      <c r="A176" t="s">
        <v>226</v>
      </c>
      <c r="B176" t="s">
        <v>68</v>
      </c>
      <c r="C176" t="s">
        <v>293</v>
      </c>
      <c r="D176" t="s">
        <v>270</v>
      </c>
      <c r="E176" s="6">
        <v>140.3943661971831</v>
      </c>
      <c r="F176" s="6">
        <v>5.183098591549296</v>
      </c>
      <c r="G176" s="6">
        <v>0.50704225352112675</v>
      </c>
      <c r="H176" s="6">
        <v>2.4507042253521125</v>
      </c>
      <c r="I176" s="6">
        <v>5.52112676056338</v>
      </c>
      <c r="J176" s="6">
        <v>0</v>
      </c>
      <c r="K176" s="6">
        <v>0</v>
      </c>
      <c r="L176" s="6">
        <v>10.002253521126761</v>
      </c>
      <c r="M176" s="6">
        <v>4.957746478873239</v>
      </c>
      <c r="N176" s="6">
        <v>27.225352112676056</v>
      </c>
      <c r="O176" s="6">
        <f>SUM(NonNurse[[#This Row],[Qualified Social Work Staff Hours]],NonNurse[[#This Row],[Other Social Work Staff Hours]])/NonNurse[[#This Row],[MDS Census]]</f>
        <v>0.22923354735152487</v>
      </c>
      <c r="P176" s="6">
        <v>5.183098591549296</v>
      </c>
      <c r="Q176" s="6">
        <v>15.422535211267606</v>
      </c>
      <c r="R176" s="6">
        <f>SUM(NonNurse[[#This Row],[Qualified Activities Professional Hours]],NonNurse[[#This Row],[Other Activities Professional Hours]])/NonNurse[[#This Row],[MDS Census]]</f>
        <v>0.14676966292134833</v>
      </c>
      <c r="S176" s="6">
        <v>7.2922535211267574</v>
      </c>
      <c r="T176" s="6">
        <v>15.261408450704227</v>
      </c>
      <c r="U176" s="6">
        <v>0</v>
      </c>
      <c r="V176" s="6">
        <f>SUM(NonNurse[[#This Row],[Occupational Therapist Hours]],NonNurse[[#This Row],[OT Assistant Hours]],NonNurse[[#This Row],[OT Aide Hours]])/NonNurse[[#This Row],[MDS Census]]</f>
        <v>0.16064506420545743</v>
      </c>
      <c r="W176" s="6">
        <v>9.9353521126760587</v>
      </c>
      <c r="X176" s="6">
        <v>14.632676056338029</v>
      </c>
      <c r="Y176" s="6">
        <v>0</v>
      </c>
      <c r="Z176" s="6">
        <f>SUM(NonNurse[[#This Row],[Physical Therapist (PT) Hours]],NonNurse[[#This Row],[PT Assistant Hours]],NonNurse[[#This Row],[PT Aide Hours]])/NonNurse[[#This Row],[MDS Census]]</f>
        <v>0.1749929775280899</v>
      </c>
      <c r="AA176" s="6">
        <v>0</v>
      </c>
      <c r="AB176" s="6">
        <v>0</v>
      </c>
      <c r="AC176" s="6">
        <v>0</v>
      </c>
      <c r="AD176" s="6">
        <v>0</v>
      </c>
      <c r="AE176" s="6">
        <v>0</v>
      </c>
      <c r="AF176" s="6">
        <v>0</v>
      </c>
      <c r="AG176" s="6">
        <v>2.408450704225352</v>
      </c>
      <c r="AH176" s="1">
        <v>425128</v>
      </c>
      <c r="AI176">
        <v>4</v>
      </c>
    </row>
    <row r="177" spans="1:35" x14ac:dyDescent="0.25">
      <c r="A177" t="s">
        <v>226</v>
      </c>
      <c r="B177" t="s">
        <v>28</v>
      </c>
      <c r="C177" t="s">
        <v>304</v>
      </c>
      <c r="D177" t="s">
        <v>248</v>
      </c>
      <c r="E177" s="6">
        <v>96.309859154929583</v>
      </c>
      <c r="F177" s="6">
        <v>4.957746478873239</v>
      </c>
      <c r="G177" s="6">
        <v>0.59859154929577463</v>
      </c>
      <c r="H177" s="6">
        <v>2.0140845070422535</v>
      </c>
      <c r="I177" s="6">
        <v>6.126760563380282</v>
      </c>
      <c r="J177" s="6">
        <v>0</v>
      </c>
      <c r="K177" s="6">
        <v>0</v>
      </c>
      <c r="L177" s="6">
        <v>5.2094366197183106</v>
      </c>
      <c r="M177" s="6">
        <v>5.408450704225352</v>
      </c>
      <c r="N177" s="6">
        <v>10.05281690140845</v>
      </c>
      <c r="O177" s="6">
        <f>SUM(NonNurse[[#This Row],[Qualified Social Work Staff Hours]],NonNurse[[#This Row],[Other Social Work Staff Hours]])/NonNurse[[#This Row],[MDS Census]]</f>
        <v>0.16053670663936823</v>
      </c>
      <c r="P177" s="6">
        <v>4.732394366197183</v>
      </c>
      <c r="Q177" s="6">
        <v>11.404929577464788</v>
      </c>
      <c r="R177" s="6">
        <f>SUM(NonNurse[[#This Row],[Qualified Activities Professional Hours]],NonNurse[[#This Row],[Other Activities Professional Hours]])/NonNurse[[#This Row],[MDS Census]]</f>
        <v>0.16755630301257676</v>
      </c>
      <c r="S177" s="6">
        <v>5.332253521126761</v>
      </c>
      <c r="T177" s="6">
        <v>1.7039436619718307</v>
      </c>
      <c r="U177" s="6">
        <v>0</v>
      </c>
      <c r="V177" s="6">
        <f>SUM(NonNurse[[#This Row],[Occupational Therapist Hours]],NonNurse[[#This Row],[OT Assistant Hours]],NonNurse[[#This Row],[OT Aide Hours]])/NonNurse[[#This Row],[MDS Census]]</f>
        <v>7.3057911670078968E-2</v>
      </c>
      <c r="W177" s="6">
        <v>5.3760563380281692</v>
      </c>
      <c r="X177" s="6">
        <v>5.2819718309859169</v>
      </c>
      <c r="Y177" s="6">
        <v>0</v>
      </c>
      <c r="Z177" s="6">
        <f>SUM(NonNurse[[#This Row],[Physical Therapist (PT) Hours]],NonNurse[[#This Row],[PT Assistant Hours]],NonNurse[[#This Row],[PT Aide Hours]])/NonNurse[[#This Row],[MDS Census]]</f>
        <v>0.11066393682363265</v>
      </c>
      <c r="AA177" s="6">
        <v>0</v>
      </c>
      <c r="AB177" s="6">
        <v>0</v>
      </c>
      <c r="AC177" s="6">
        <v>0</v>
      </c>
      <c r="AD177" s="6">
        <v>5.306338028169014</v>
      </c>
      <c r="AE177" s="6">
        <v>0</v>
      </c>
      <c r="AF177" s="6">
        <v>0</v>
      </c>
      <c r="AG177" s="6">
        <v>0</v>
      </c>
      <c r="AH177" s="1">
        <v>425068</v>
      </c>
      <c r="AI177">
        <v>4</v>
      </c>
    </row>
    <row r="178" spans="1:35" x14ac:dyDescent="0.25">
      <c r="A178" t="s">
        <v>226</v>
      </c>
      <c r="B178" t="s">
        <v>9</v>
      </c>
      <c r="C178" t="s">
        <v>295</v>
      </c>
      <c r="D178" t="s">
        <v>253</v>
      </c>
      <c r="E178" s="6">
        <v>100.77464788732394</v>
      </c>
      <c r="F178" s="6">
        <v>4.901408450704225</v>
      </c>
      <c r="G178" s="6">
        <v>0.30985915492957744</v>
      </c>
      <c r="H178" s="6">
        <v>2.7007042253521125</v>
      </c>
      <c r="I178" s="6">
        <v>5.408450704225352</v>
      </c>
      <c r="J178" s="6">
        <v>0</v>
      </c>
      <c r="K178" s="6">
        <v>0</v>
      </c>
      <c r="L178" s="6">
        <v>7.94</v>
      </c>
      <c r="M178" s="6">
        <v>4.957746478873239</v>
      </c>
      <c r="N178" s="6">
        <v>13.816901408450704</v>
      </c>
      <c r="O178" s="6">
        <f>SUM(NonNurse[[#This Row],[Qualified Social Work Staff Hours]],NonNurse[[#This Row],[Other Social Work Staff Hours]])/NonNurse[[#This Row],[MDS Census]]</f>
        <v>0.18630328441649197</v>
      </c>
      <c r="P178" s="6">
        <v>5.6338028169014081</v>
      </c>
      <c r="Q178" s="6">
        <v>4.869718309859155</v>
      </c>
      <c r="R178" s="6">
        <f>SUM(NonNurse[[#This Row],[Qualified Activities Professional Hours]],NonNurse[[#This Row],[Other Activities Professional Hours]])/NonNurse[[#This Row],[MDS Census]]</f>
        <v>0.10422781271837876</v>
      </c>
      <c r="S178" s="6">
        <v>2.6769014084507048</v>
      </c>
      <c r="T178" s="6">
        <v>7.3914084507042253</v>
      </c>
      <c r="U178" s="6">
        <v>0</v>
      </c>
      <c r="V178" s="6">
        <f>SUM(NonNurse[[#This Row],[Occupational Therapist Hours]],NonNurse[[#This Row],[OT Assistant Hours]],NonNurse[[#This Row],[OT Aide Hours]])/NonNurse[[#This Row],[MDS Census]]</f>
        <v>9.9909154437456335E-2</v>
      </c>
      <c r="W178" s="6">
        <v>2.0942253521126761</v>
      </c>
      <c r="X178" s="6">
        <v>7.1391549295774643</v>
      </c>
      <c r="Y178" s="6">
        <v>0</v>
      </c>
      <c r="Z178" s="6">
        <f>SUM(NonNurse[[#This Row],[Physical Therapist (PT) Hours]],NonNurse[[#This Row],[PT Assistant Hours]],NonNurse[[#This Row],[PT Aide Hours]])/NonNurse[[#This Row],[MDS Census]]</f>
        <v>9.1624039133473098E-2</v>
      </c>
      <c r="AA178" s="6">
        <v>0</v>
      </c>
      <c r="AB178" s="6">
        <v>0</v>
      </c>
      <c r="AC178" s="6">
        <v>0</v>
      </c>
      <c r="AD178" s="6">
        <v>0</v>
      </c>
      <c r="AE178" s="6">
        <v>0</v>
      </c>
      <c r="AF178" s="6">
        <v>0</v>
      </c>
      <c r="AG178" s="6">
        <v>0</v>
      </c>
      <c r="AH178" s="1">
        <v>425017</v>
      </c>
      <c r="AI178">
        <v>4</v>
      </c>
    </row>
    <row r="179" spans="1:35" x14ac:dyDescent="0.25">
      <c r="A179" t="s">
        <v>226</v>
      </c>
      <c r="B179" t="s">
        <v>33</v>
      </c>
      <c r="C179" t="s">
        <v>311</v>
      </c>
      <c r="D179" t="s">
        <v>261</v>
      </c>
      <c r="E179" s="6">
        <v>93.577464788732399</v>
      </c>
      <c r="F179" s="6">
        <v>5.746478873239437</v>
      </c>
      <c r="G179" s="6">
        <v>0.31690140845070425</v>
      </c>
      <c r="H179" s="6">
        <v>1.9225352112676057</v>
      </c>
      <c r="I179" s="6">
        <v>5.070422535211268</v>
      </c>
      <c r="J179" s="6">
        <v>0</v>
      </c>
      <c r="K179" s="6">
        <v>0</v>
      </c>
      <c r="L179" s="6">
        <v>2.1400000000000006</v>
      </c>
      <c r="M179" s="6">
        <v>4.957746478873239</v>
      </c>
      <c r="N179" s="6">
        <v>15.98943661971831</v>
      </c>
      <c r="O179" s="6">
        <f>SUM(NonNurse[[#This Row],[Qualified Social Work Staff Hours]],NonNurse[[#This Row],[Other Social Work Staff Hours]])/NonNurse[[#This Row],[MDS Census]]</f>
        <v>0.22384858518964476</v>
      </c>
      <c r="P179" s="6">
        <v>5.070422535211268</v>
      </c>
      <c r="Q179" s="6">
        <v>10.443661971830986</v>
      </c>
      <c r="R179" s="6">
        <f>SUM(NonNurse[[#This Row],[Qualified Activities Professional Hours]],NonNurse[[#This Row],[Other Activities Professional Hours]])/NonNurse[[#This Row],[MDS Census]]</f>
        <v>0.16578868151715834</v>
      </c>
      <c r="S179" s="6">
        <v>4.4421126760563379</v>
      </c>
      <c r="T179" s="6">
        <v>8.1685915492957726</v>
      </c>
      <c r="U179" s="6">
        <v>0</v>
      </c>
      <c r="V179" s="6">
        <f>SUM(NonNurse[[#This Row],[Occupational Therapist Hours]],NonNurse[[#This Row],[OT Assistant Hours]],NonNurse[[#This Row],[OT Aide Hours]])/NonNurse[[#This Row],[MDS Census]]</f>
        <v>0.13476219145093316</v>
      </c>
      <c r="W179" s="6">
        <v>3.7856338028169016</v>
      </c>
      <c r="X179" s="6">
        <v>5.5636619718309861</v>
      </c>
      <c r="Y179" s="6">
        <v>0</v>
      </c>
      <c r="Z179" s="6">
        <f>SUM(NonNurse[[#This Row],[Physical Therapist (PT) Hours]],NonNurse[[#This Row],[PT Assistant Hours]],NonNurse[[#This Row],[PT Aide Hours]])/NonNurse[[#This Row],[MDS Census]]</f>
        <v>9.990969295605058E-2</v>
      </c>
      <c r="AA179" s="6">
        <v>0</v>
      </c>
      <c r="AB179" s="6">
        <v>0</v>
      </c>
      <c r="AC179" s="6">
        <v>0</v>
      </c>
      <c r="AD179" s="6">
        <v>17.422535211267604</v>
      </c>
      <c r="AE179" s="6">
        <v>0</v>
      </c>
      <c r="AF179" s="6">
        <v>0</v>
      </c>
      <c r="AG179" s="6">
        <v>0</v>
      </c>
      <c r="AH179" s="1">
        <v>425077</v>
      </c>
      <c r="AI179">
        <v>4</v>
      </c>
    </row>
    <row r="180" spans="1:35" x14ac:dyDescent="0.25">
      <c r="A180" t="s">
        <v>226</v>
      </c>
      <c r="B180" t="s">
        <v>41</v>
      </c>
      <c r="C180" t="s">
        <v>331</v>
      </c>
      <c r="D180" t="s">
        <v>251</v>
      </c>
      <c r="E180" s="6">
        <v>125.21126760563381</v>
      </c>
      <c r="F180" s="6">
        <v>5.757042253521127</v>
      </c>
      <c r="G180" s="6">
        <v>0.50704225352112675</v>
      </c>
      <c r="H180" s="6">
        <v>2.23943661971831</v>
      </c>
      <c r="I180" s="6">
        <v>5.47887323943662</v>
      </c>
      <c r="J180" s="6">
        <v>0</v>
      </c>
      <c r="K180" s="6">
        <v>0</v>
      </c>
      <c r="L180" s="6">
        <v>7.6250704225352113</v>
      </c>
      <c r="M180" s="6">
        <v>3.943661971830986</v>
      </c>
      <c r="N180" s="6">
        <v>21.588028169014084</v>
      </c>
      <c r="O180" s="6">
        <f>SUM(NonNurse[[#This Row],[Qualified Social Work Staff Hours]],NonNurse[[#This Row],[Other Social Work Staff Hours]])/NonNurse[[#This Row],[MDS Census]]</f>
        <v>0.20390888638920135</v>
      </c>
      <c r="P180" s="6">
        <v>4.788732394366197</v>
      </c>
      <c r="Q180" s="6">
        <v>11.809859154929578</v>
      </c>
      <c r="R180" s="6">
        <f>SUM(NonNurse[[#This Row],[Qualified Activities Professional Hours]],NonNurse[[#This Row],[Other Activities Professional Hours]])/NonNurse[[#This Row],[MDS Census]]</f>
        <v>0.13256467941507313</v>
      </c>
      <c r="S180" s="6">
        <v>6.0253521126760585</v>
      </c>
      <c r="T180" s="6">
        <v>4.9376056338028169</v>
      </c>
      <c r="U180" s="6">
        <v>0</v>
      </c>
      <c r="V180" s="6">
        <f>SUM(NonNurse[[#This Row],[Occupational Therapist Hours]],NonNurse[[#This Row],[OT Assistant Hours]],NonNurse[[#This Row],[OT Aide Hours]])/NonNurse[[#This Row],[MDS Census]]</f>
        <v>8.7555680539932512E-2</v>
      </c>
      <c r="W180" s="6">
        <v>9.006619718309862</v>
      </c>
      <c r="X180" s="6">
        <v>4.6130985915492957</v>
      </c>
      <c r="Y180" s="6">
        <v>0</v>
      </c>
      <c r="Z180" s="6">
        <f>SUM(NonNurse[[#This Row],[Physical Therapist (PT) Hours]],NonNurse[[#This Row],[PT Assistant Hours]],NonNurse[[#This Row],[PT Aide Hours]])/NonNurse[[#This Row],[MDS Census]]</f>
        <v>0.10877390326209226</v>
      </c>
      <c r="AA180" s="6">
        <v>0</v>
      </c>
      <c r="AB180" s="6">
        <v>0</v>
      </c>
      <c r="AC180" s="6">
        <v>0</v>
      </c>
      <c r="AD180" s="6">
        <v>0</v>
      </c>
      <c r="AE180" s="6">
        <v>0</v>
      </c>
      <c r="AF180" s="6">
        <v>0</v>
      </c>
      <c r="AG180" s="6">
        <v>0</v>
      </c>
      <c r="AH180" s="1">
        <v>425088</v>
      </c>
      <c r="AI180">
        <v>4</v>
      </c>
    </row>
    <row r="181" spans="1:35" x14ac:dyDescent="0.25">
      <c r="A181" t="s">
        <v>226</v>
      </c>
      <c r="B181" t="s">
        <v>11</v>
      </c>
      <c r="C181" t="s">
        <v>322</v>
      </c>
      <c r="D181" t="s">
        <v>260</v>
      </c>
      <c r="E181" s="6">
        <v>48.140845070422536</v>
      </c>
      <c r="F181" s="6">
        <v>5.23943661971831</v>
      </c>
      <c r="G181" s="6">
        <v>0.38028169014084506</v>
      </c>
      <c r="H181" s="6">
        <v>0.7640845070422535</v>
      </c>
      <c r="I181" s="6">
        <v>1.676056338028169</v>
      </c>
      <c r="J181" s="6">
        <v>0</v>
      </c>
      <c r="K181" s="6">
        <v>0</v>
      </c>
      <c r="L181" s="6">
        <v>1.4754929577464788</v>
      </c>
      <c r="M181" s="6">
        <v>5.183098591549296</v>
      </c>
      <c r="N181" s="6">
        <v>4.802816901408451</v>
      </c>
      <c r="O181" s="6">
        <f>SUM(NonNurse[[#This Row],[Qualified Social Work Staff Hours]],NonNurse[[#This Row],[Other Social Work Staff Hours]])/NonNurse[[#This Row],[MDS Census]]</f>
        <v>0.20743124634289059</v>
      </c>
      <c r="P181" s="6">
        <v>4.056338028169014</v>
      </c>
      <c r="Q181" s="6">
        <v>0</v>
      </c>
      <c r="R181" s="6">
        <f>SUM(NonNurse[[#This Row],[Qualified Activities Professional Hours]],NonNurse[[#This Row],[Other Activities Professional Hours]])/NonNurse[[#This Row],[MDS Census]]</f>
        <v>8.4259801053247513E-2</v>
      </c>
      <c r="S181" s="6">
        <v>0.91746478873239479</v>
      </c>
      <c r="T181" s="6">
        <v>3.714788732394366</v>
      </c>
      <c r="U181" s="6">
        <v>0</v>
      </c>
      <c r="V181" s="6">
        <f>SUM(NonNurse[[#This Row],[Occupational Therapist Hours]],NonNurse[[#This Row],[OT Assistant Hours]],NonNurse[[#This Row],[OT Aide Hours]])/NonNurse[[#This Row],[MDS Census]]</f>
        <v>9.6222937390286728E-2</v>
      </c>
      <c r="W181" s="6">
        <v>3.5211267605633804E-2</v>
      </c>
      <c r="X181" s="6">
        <v>0.18521126760563381</v>
      </c>
      <c r="Y181" s="6">
        <v>0</v>
      </c>
      <c r="Z181" s="6">
        <f>SUM(NonNurse[[#This Row],[Physical Therapist (PT) Hours]],NonNurse[[#This Row],[PT Assistant Hours]],NonNurse[[#This Row],[PT Aide Hours]])/NonNurse[[#This Row],[MDS Census]]</f>
        <v>4.578700994733763E-3</v>
      </c>
      <c r="AA181" s="6">
        <v>0</v>
      </c>
      <c r="AB181" s="6">
        <v>0</v>
      </c>
      <c r="AC181" s="6">
        <v>0</v>
      </c>
      <c r="AD181" s="6">
        <v>0</v>
      </c>
      <c r="AE181" s="6">
        <v>0</v>
      </c>
      <c r="AF181" s="6">
        <v>0</v>
      </c>
      <c r="AG181" s="6">
        <v>0</v>
      </c>
      <c r="AH181" s="1">
        <v>425024</v>
      </c>
      <c r="AI181">
        <v>4</v>
      </c>
    </row>
    <row r="182" spans="1:35" x14ac:dyDescent="0.25">
      <c r="A182" t="s">
        <v>226</v>
      </c>
      <c r="B182" t="s">
        <v>42</v>
      </c>
      <c r="C182" t="s">
        <v>284</v>
      </c>
      <c r="D182" t="s">
        <v>251</v>
      </c>
      <c r="E182" s="6">
        <v>75.380281690140848</v>
      </c>
      <c r="F182" s="6">
        <v>5.295774647887324</v>
      </c>
      <c r="G182" s="6">
        <v>0.323943661971831</v>
      </c>
      <c r="H182" s="6">
        <v>1.658450704225352</v>
      </c>
      <c r="I182" s="6">
        <v>4.3661971830985919</v>
      </c>
      <c r="J182" s="6">
        <v>0</v>
      </c>
      <c r="K182" s="6">
        <v>0</v>
      </c>
      <c r="L182" s="6">
        <v>1.7185915492957746</v>
      </c>
      <c r="M182" s="6">
        <v>5.070422535211268</v>
      </c>
      <c r="N182" s="6">
        <v>10.464788732394366</v>
      </c>
      <c r="O182" s="6">
        <f>SUM(NonNurse[[#This Row],[Qualified Social Work Staff Hours]],NonNurse[[#This Row],[Other Social Work Staff Hours]])/NonNurse[[#This Row],[MDS Census]]</f>
        <v>0.20609118086696562</v>
      </c>
      <c r="P182" s="6">
        <v>2.6619718309859155</v>
      </c>
      <c r="Q182" s="6">
        <v>10.704225352112676</v>
      </c>
      <c r="R182" s="6">
        <f>SUM(NonNurse[[#This Row],[Qualified Activities Professional Hours]],NonNurse[[#This Row],[Other Activities Professional Hours]])/NonNurse[[#This Row],[MDS Census]]</f>
        <v>0.1773168908819133</v>
      </c>
      <c r="S182" s="6">
        <v>3.6987323943661989</v>
      </c>
      <c r="T182" s="6">
        <v>0</v>
      </c>
      <c r="U182" s="6">
        <v>0</v>
      </c>
      <c r="V182" s="6">
        <f>SUM(NonNurse[[#This Row],[Occupational Therapist Hours]],NonNurse[[#This Row],[OT Assistant Hours]],NonNurse[[#This Row],[OT Aide Hours]])/NonNurse[[#This Row],[MDS Census]]</f>
        <v>4.9067638266068782E-2</v>
      </c>
      <c r="W182" s="6">
        <v>0.78056338028169014</v>
      </c>
      <c r="X182" s="6">
        <v>5.1461971830985913</v>
      </c>
      <c r="Y182" s="6">
        <v>0</v>
      </c>
      <c r="Z182" s="6">
        <f>SUM(NonNurse[[#This Row],[Physical Therapist (PT) Hours]],NonNurse[[#This Row],[PT Assistant Hours]],NonNurse[[#This Row],[PT Aide Hours]])/NonNurse[[#This Row],[MDS Census]]</f>
        <v>7.8624813153961137E-2</v>
      </c>
      <c r="AA182" s="6">
        <v>0</v>
      </c>
      <c r="AB182" s="6">
        <v>0</v>
      </c>
      <c r="AC182" s="6">
        <v>0</v>
      </c>
      <c r="AD182" s="6">
        <v>3.6267605633802815</v>
      </c>
      <c r="AE182" s="6">
        <v>0</v>
      </c>
      <c r="AF182" s="6">
        <v>0</v>
      </c>
      <c r="AG182" s="6">
        <v>0</v>
      </c>
      <c r="AH182" s="1">
        <v>425089</v>
      </c>
      <c r="AI182">
        <v>4</v>
      </c>
    </row>
    <row r="183" spans="1:35" x14ac:dyDescent="0.25">
      <c r="A183" t="s">
        <v>226</v>
      </c>
      <c r="B183" t="s">
        <v>157</v>
      </c>
      <c r="C183" t="s">
        <v>304</v>
      </c>
      <c r="D183" t="s">
        <v>248</v>
      </c>
      <c r="E183" s="6">
        <v>15.880434782608695</v>
      </c>
      <c r="F183" s="6">
        <v>5.7391304347826084</v>
      </c>
      <c r="G183" s="6">
        <v>0.31521739130434784</v>
      </c>
      <c r="H183" s="6">
        <v>0.21739130434782608</v>
      </c>
      <c r="I183" s="6">
        <v>0</v>
      </c>
      <c r="J183" s="6">
        <v>0</v>
      </c>
      <c r="K183" s="6">
        <v>0</v>
      </c>
      <c r="L183" s="6">
        <v>0.78467391304347822</v>
      </c>
      <c r="M183" s="6">
        <v>5.7391304347826084</v>
      </c>
      <c r="N183" s="6">
        <v>0</v>
      </c>
      <c r="O183" s="6">
        <f>SUM(NonNurse[[#This Row],[Qualified Social Work Staff Hours]],NonNurse[[#This Row],[Other Social Work Staff Hours]])/NonNurse[[#This Row],[MDS Census]]</f>
        <v>0.36139630390143734</v>
      </c>
      <c r="P183" s="6">
        <v>5.7391304347826084</v>
      </c>
      <c r="Q183" s="6">
        <v>4.7293478260869533</v>
      </c>
      <c r="R183" s="6">
        <f>SUM(NonNurse[[#This Row],[Qualified Activities Professional Hours]],NonNurse[[#This Row],[Other Activities Professional Hours]])/NonNurse[[#This Row],[MDS Census]]</f>
        <v>0.6592060232717315</v>
      </c>
      <c r="S183" s="6">
        <v>4.6377173913043483</v>
      </c>
      <c r="T183" s="6">
        <v>3.3608695652173912</v>
      </c>
      <c r="U183" s="6">
        <v>0</v>
      </c>
      <c r="V183" s="6">
        <f>SUM(NonNurse[[#This Row],[Occupational Therapist Hours]],NonNurse[[#This Row],[OT Assistant Hours]],NonNurse[[#This Row],[OT Aide Hours]])/NonNurse[[#This Row],[MDS Census]]</f>
        <v>0.50367556468172492</v>
      </c>
      <c r="W183" s="6">
        <v>4.6054347826086968</v>
      </c>
      <c r="X183" s="6">
        <v>6.3834782608695608</v>
      </c>
      <c r="Y183" s="6">
        <v>0</v>
      </c>
      <c r="Z183" s="6">
        <f>SUM(NonNurse[[#This Row],[Physical Therapist (PT) Hours]],NonNurse[[#This Row],[PT Assistant Hours]],NonNurse[[#This Row],[PT Aide Hours]])/NonNurse[[#This Row],[MDS Census]]</f>
        <v>0.69197809719370273</v>
      </c>
      <c r="AA183" s="6">
        <v>0</v>
      </c>
      <c r="AB183" s="6">
        <v>0</v>
      </c>
      <c r="AC183" s="6">
        <v>0</v>
      </c>
      <c r="AD183" s="6">
        <v>0</v>
      </c>
      <c r="AE183" s="6">
        <v>0</v>
      </c>
      <c r="AF183" s="6">
        <v>0</v>
      </c>
      <c r="AG183" s="6">
        <v>0</v>
      </c>
      <c r="AH183" s="1">
        <v>425385</v>
      </c>
      <c r="AI183">
        <v>4</v>
      </c>
    </row>
    <row r="184" spans="1:35" x14ac:dyDescent="0.25">
      <c r="A184" t="s">
        <v>226</v>
      </c>
      <c r="B184" t="s">
        <v>110</v>
      </c>
      <c r="C184" t="s">
        <v>299</v>
      </c>
      <c r="D184" t="s">
        <v>281</v>
      </c>
      <c r="E184" s="6">
        <v>32.771739130434781</v>
      </c>
      <c r="F184" s="6">
        <v>5.7391304347826084</v>
      </c>
      <c r="G184" s="6">
        <v>1.4565217391304348</v>
      </c>
      <c r="H184" s="6">
        <v>0</v>
      </c>
      <c r="I184" s="6">
        <v>0.56521739130434778</v>
      </c>
      <c r="J184" s="6">
        <v>0</v>
      </c>
      <c r="K184" s="6">
        <v>0.84782608695652173</v>
      </c>
      <c r="L184" s="6">
        <v>0</v>
      </c>
      <c r="M184" s="6">
        <v>0</v>
      </c>
      <c r="N184" s="6">
        <v>5.7391304347826084</v>
      </c>
      <c r="O184" s="6">
        <f>SUM(NonNurse[[#This Row],[Qualified Social Work Staff Hours]],NonNurse[[#This Row],[Other Social Work Staff Hours]])/NonNurse[[#This Row],[MDS Census]]</f>
        <v>0.17512437810945272</v>
      </c>
      <c r="P184" s="6">
        <v>1.2744565217391304</v>
      </c>
      <c r="Q184" s="6">
        <v>5</v>
      </c>
      <c r="R184" s="6">
        <f>SUM(NonNurse[[#This Row],[Qualified Activities Professional Hours]],NonNurse[[#This Row],[Other Activities Professional Hours]])/NonNurse[[#This Row],[MDS Census]]</f>
        <v>0.1914593698175788</v>
      </c>
      <c r="S184" s="6">
        <v>0.49478260869565222</v>
      </c>
      <c r="T184" s="6">
        <v>1.0659782608695654</v>
      </c>
      <c r="U184" s="6">
        <v>0</v>
      </c>
      <c r="V184" s="6">
        <f>SUM(NonNurse[[#This Row],[Occupational Therapist Hours]],NonNurse[[#This Row],[OT Assistant Hours]],NonNurse[[#This Row],[OT Aide Hours]])/NonNurse[[#This Row],[MDS Census]]</f>
        <v>4.7625207296849097E-2</v>
      </c>
      <c r="W184" s="6">
        <v>0.75076086956521715</v>
      </c>
      <c r="X184" s="6">
        <v>2.3372826086956526</v>
      </c>
      <c r="Y184" s="6">
        <v>0</v>
      </c>
      <c r="Z184" s="6">
        <f>SUM(NonNurse[[#This Row],[Physical Therapist (PT) Hours]],NonNurse[[#This Row],[PT Assistant Hours]],NonNurse[[#This Row],[PT Aide Hours]])/NonNurse[[#This Row],[MDS Census]]</f>
        <v>9.4228855721393043E-2</v>
      </c>
      <c r="AA184" s="6">
        <v>0</v>
      </c>
      <c r="AB184" s="6">
        <v>0</v>
      </c>
      <c r="AC184" s="6">
        <v>0</v>
      </c>
      <c r="AD184" s="6">
        <v>0</v>
      </c>
      <c r="AE184" s="6">
        <v>0</v>
      </c>
      <c r="AF184" s="6">
        <v>0</v>
      </c>
      <c r="AG184" s="6">
        <v>0</v>
      </c>
      <c r="AH184" s="1">
        <v>425297</v>
      </c>
      <c r="AI184">
        <v>4</v>
      </c>
    </row>
    <row r="185" spans="1:35" x14ac:dyDescent="0.25">
      <c r="A185" t="s">
        <v>226</v>
      </c>
      <c r="B185" t="s">
        <v>151</v>
      </c>
      <c r="C185" t="s">
        <v>331</v>
      </c>
      <c r="D185" t="s">
        <v>251</v>
      </c>
      <c r="E185" s="6">
        <v>9.3152173913043477</v>
      </c>
      <c r="F185" s="6">
        <v>0.84434782608695647</v>
      </c>
      <c r="G185" s="6">
        <v>3.5217391304347832E-2</v>
      </c>
      <c r="H185" s="6">
        <v>5.2608695652173909E-2</v>
      </c>
      <c r="I185" s="6">
        <v>1.6847826086956521</v>
      </c>
      <c r="J185" s="6">
        <v>0</v>
      </c>
      <c r="K185" s="6">
        <v>0</v>
      </c>
      <c r="L185" s="6">
        <v>2.4752173913043474</v>
      </c>
      <c r="M185" s="6">
        <v>1.8518478260869571</v>
      </c>
      <c r="N185" s="6">
        <v>0</v>
      </c>
      <c r="O185" s="6">
        <f>SUM(NonNurse[[#This Row],[Qualified Social Work Staff Hours]],NonNurse[[#This Row],[Other Social Work Staff Hours]])/NonNurse[[#This Row],[MDS Census]]</f>
        <v>0.19879813302217042</v>
      </c>
      <c r="P185" s="6">
        <v>1.7245652173913033</v>
      </c>
      <c r="Q185" s="6">
        <v>2.3817391304347835</v>
      </c>
      <c r="R185" s="6">
        <f>SUM(NonNurse[[#This Row],[Qualified Activities Professional Hours]],NonNurse[[#This Row],[Other Activities Professional Hours]])/NonNurse[[#This Row],[MDS Census]]</f>
        <v>0.44081680280046676</v>
      </c>
      <c r="S185" s="6">
        <v>4.4285869565217375</v>
      </c>
      <c r="T185" s="6">
        <v>0</v>
      </c>
      <c r="U185" s="6">
        <v>0</v>
      </c>
      <c r="V185" s="6">
        <f>SUM(NonNurse[[#This Row],[Occupational Therapist Hours]],NonNurse[[#This Row],[OT Assistant Hours]],NonNurse[[#This Row],[OT Aide Hours]])/NonNurse[[#This Row],[MDS Census]]</f>
        <v>0.47541423570595082</v>
      </c>
      <c r="W185" s="6">
        <v>10.472499999999998</v>
      </c>
      <c r="X185" s="6">
        <v>0.35989130434782601</v>
      </c>
      <c r="Y185" s="6">
        <v>0</v>
      </c>
      <c r="Z185" s="6">
        <f>SUM(NonNurse[[#This Row],[Physical Therapist (PT) Hours]],NonNurse[[#This Row],[PT Assistant Hours]],NonNurse[[#This Row],[PT Aide Hours]])/NonNurse[[#This Row],[MDS Census]]</f>
        <v>1.1628704784130688</v>
      </c>
      <c r="AA185" s="6">
        <v>0</v>
      </c>
      <c r="AB185" s="6">
        <v>0</v>
      </c>
      <c r="AC185" s="6">
        <v>0</v>
      </c>
      <c r="AD185" s="6">
        <v>0</v>
      </c>
      <c r="AE185" s="6">
        <v>0</v>
      </c>
      <c r="AF185" s="6">
        <v>0</v>
      </c>
      <c r="AG185" s="6">
        <v>0</v>
      </c>
      <c r="AH185" s="1">
        <v>425375</v>
      </c>
      <c r="AI185">
        <v>4</v>
      </c>
    </row>
    <row r="186" spans="1:35" x14ac:dyDescent="0.25">
      <c r="A186" t="s">
        <v>226</v>
      </c>
      <c r="B186" t="s">
        <v>59</v>
      </c>
      <c r="C186" t="s">
        <v>340</v>
      </c>
      <c r="D186" t="s">
        <v>275</v>
      </c>
      <c r="E186" s="6">
        <v>20.228260869565219</v>
      </c>
      <c r="F186" s="6">
        <v>5.4782608695652177</v>
      </c>
      <c r="G186" s="6">
        <v>0</v>
      </c>
      <c r="H186" s="6">
        <v>0</v>
      </c>
      <c r="I186" s="6">
        <v>37.021739130434781</v>
      </c>
      <c r="J186" s="6">
        <v>0</v>
      </c>
      <c r="K186" s="6">
        <v>0</v>
      </c>
      <c r="L186" s="6">
        <v>9.5108695652173919E-2</v>
      </c>
      <c r="M186" s="6">
        <v>5.1902173913043477</v>
      </c>
      <c r="N186" s="6">
        <v>0</v>
      </c>
      <c r="O186" s="6">
        <f>SUM(NonNurse[[#This Row],[Qualified Social Work Staff Hours]],NonNurse[[#This Row],[Other Social Work Staff Hours]])/NonNurse[[#This Row],[MDS Census]]</f>
        <v>0.25658248253627081</v>
      </c>
      <c r="P186" s="6">
        <v>5.0896739130434785</v>
      </c>
      <c r="Q186" s="6">
        <v>0</v>
      </c>
      <c r="R186" s="6">
        <f>SUM(NonNurse[[#This Row],[Qualified Activities Professional Hours]],NonNurse[[#This Row],[Other Activities Professional Hours]])/NonNurse[[#This Row],[MDS Census]]</f>
        <v>0.25161203653949488</v>
      </c>
      <c r="S186" s="6">
        <v>0.56152173913043479</v>
      </c>
      <c r="T186" s="6">
        <v>0.22706521739130436</v>
      </c>
      <c r="U186" s="6">
        <v>0</v>
      </c>
      <c r="V186" s="6">
        <f>SUM(NonNurse[[#This Row],[Occupational Therapist Hours]],NonNurse[[#This Row],[OT Assistant Hours]],NonNurse[[#This Row],[OT Aide Hours]])/NonNurse[[#This Row],[MDS Census]]</f>
        <v>3.8984416980118217E-2</v>
      </c>
      <c r="W186" s="6">
        <v>0.25608695652173913</v>
      </c>
      <c r="X186" s="6">
        <v>0.59217391304347822</v>
      </c>
      <c r="Y186" s="6">
        <v>0</v>
      </c>
      <c r="Z186" s="6">
        <f>SUM(NonNurse[[#This Row],[Physical Therapist (PT) Hours]],NonNurse[[#This Row],[PT Assistant Hours]],NonNurse[[#This Row],[PT Aide Hours]])/NonNurse[[#This Row],[MDS Census]]</f>
        <v>4.1934443847393872E-2</v>
      </c>
      <c r="AA186" s="6">
        <v>0</v>
      </c>
      <c r="AB186" s="6">
        <v>0</v>
      </c>
      <c r="AC186" s="6">
        <v>0</v>
      </c>
      <c r="AD186" s="6">
        <v>0</v>
      </c>
      <c r="AE186" s="6">
        <v>0</v>
      </c>
      <c r="AF186" s="6">
        <v>0</v>
      </c>
      <c r="AG186" s="6">
        <v>0</v>
      </c>
      <c r="AH186" s="1">
        <v>425114</v>
      </c>
      <c r="AI186">
        <v>4</v>
      </c>
    </row>
    <row r="187" spans="1:35" x14ac:dyDescent="0.25">
      <c r="A187" t="s">
        <v>226</v>
      </c>
      <c r="B187" t="s">
        <v>100</v>
      </c>
      <c r="C187" t="s">
        <v>351</v>
      </c>
      <c r="D187" t="s">
        <v>260</v>
      </c>
      <c r="E187" s="6">
        <v>79.706521739130437</v>
      </c>
      <c r="F187" s="6">
        <v>5.5652173913043477</v>
      </c>
      <c r="G187" s="6">
        <v>0.58695652173913049</v>
      </c>
      <c r="H187" s="6">
        <v>0.33695652173913043</v>
      </c>
      <c r="I187" s="6">
        <v>2.3043478260869565</v>
      </c>
      <c r="J187" s="6">
        <v>0</v>
      </c>
      <c r="K187" s="6">
        <v>0</v>
      </c>
      <c r="L187" s="6">
        <v>1.4293478260869565</v>
      </c>
      <c r="M187" s="6">
        <v>0</v>
      </c>
      <c r="N187" s="6">
        <v>5.2206521739130443</v>
      </c>
      <c r="O187" s="6">
        <f>SUM(NonNurse[[#This Row],[Qualified Social Work Staff Hours]],NonNurse[[#This Row],[Other Social Work Staff Hours]])/NonNurse[[#This Row],[MDS Census]]</f>
        <v>6.5498431746897595E-2</v>
      </c>
      <c r="P187" s="6">
        <v>4.9255434782608694</v>
      </c>
      <c r="Q187" s="6">
        <v>8.9630434782608699</v>
      </c>
      <c r="R187" s="6">
        <f>SUM(NonNurse[[#This Row],[Qualified Activities Professional Hours]],NonNurse[[#This Row],[Other Activities Professional Hours]])/NonNurse[[#This Row],[MDS Census]]</f>
        <v>0.17424655666166641</v>
      </c>
      <c r="S187" s="6">
        <v>3.1467391304347827</v>
      </c>
      <c r="T187" s="6">
        <v>2.1929347826086958</v>
      </c>
      <c r="U187" s="6">
        <v>0</v>
      </c>
      <c r="V187" s="6">
        <f>SUM(NonNurse[[#This Row],[Occupational Therapist Hours]],NonNurse[[#This Row],[OT Assistant Hours]],NonNurse[[#This Row],[OT Aide Hours]])/NonNurse[[#This Row],[MDS Census]]</f>
        <v>6.6991681440065454E-2</v>
      </c>
      <c r="W187" s="6">
        <v>0.61684782608695654</v>
      </c>
      <c r="X187" s="6">
        <v>5.2929347826086959</v>
      </c>
      <c r="Y187" s="6">
        <v>0</v>
      </c>
      <c r="Z187" s="6">
        <f>SUM(NonNurse[[#This Row],[Physical Therapist (PT) Hours]],NonNurse[[#This Row],[PT Assistant Hours]],NonNurse[[#This Row],[PT Aide Hours]])/NonNurse[[#This Row],[MDS Census]]</f>
        <v>7.4144279285422054E-2</v>
      </c>
      <c r="AA187" s="6">
        <v>0</v>
      </c>
      <c r="AB187" s="6">
        <v>0</v>
      </c>
      <c r="AC187" s="6">
        <v>0</v>
      </c>
      <c r="AD187" s="6">
        <v>0</v>
      </c>
      <c r="AE187" s="6">
        <v>0</v>
      </c>
      <c r="AF187" s="6">
        <v>0</v>
      </c>
      <c r="AG187" s="6">
        <v>0</v>
      </c>
      <c r="AH187" s="1">
        <v>425179</v>
      </c>
      <c r="AI187">
        <v>4</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487</v>
      </c>
      <c r="C2" s="11" t="s">
        <v>367</v>
      </c>
      <c r="D2" s="11" t="s">
        <v>486</v>
      </c>
      <c r="E2" s="12"/>
      <c r="F2" s="13" t="s">
        <v>400</v>
      </c>
      <c r="G2" s="13" t="s">
        <v>416</v>
      </c>
      <c r="H2" s="13" t="s">
        <v>373</v>
      </c>
      <c r="I2" s="13" t="s">
        <v>417</v>
      </c>
      <c r="J2" s="14" t="s">
        <v>418</v>
      </c>
      <c r="K2" s="13" t="s">
        <v>419</v>
      </c>
      <c r="L2" s="13"/>
      <c r="M2" s="13" t="s">
        <v>367</v>
      </c>
      <c r="N2" s="13" t="s">
        <v>416</v>
      </c>
      <c r="O2" s="13" t="s">
        <v>373</v>
      </c>
      <c r="P2" s="13" t="s">
        <v>417</v>
      </c>
      <c r="Q2" s="14" t="s">
        <v>418</v>
      </c>
      <c r="R2" s="13" t="s">
        <v>419</v>
      </c>
      <c r="T2" s="15" t="s">
        <v>420</v>
      </c>
      <c r="U2" s="15" t="s">
        <v>519</v>
      </c>
      <c r="V2" s="16" t="s">
        <v>421</v>
      </c>
      <c r="W2" s="16" t="s">
        <v>422</v>
      </c>
    </row>
    <row r="3" spans="2:29" ht="15" customHeight="1" x14ac:dyDescent="0.25">
      <c r="B3" s="17" t="s">
        <v>423</v>
      </c>
      <c r="C3" s="49">
        <f>AVERAGE(Nurse[MDS Census])</f>
        <v>80.7176135353495</v>
      </c>
      <c r="D3" s="18">
        <v>77.233814336253971</v>
      </c>
      <c r="E3" s="18"/>
      <c r="F3" s="15">
        <v>1</v>
      </c>
      <c r="G3" s="19">
        <v>69376.123698714116</v>
      </c>
      <c r="H3" s="20">
        <v>3.585165701050407</v>
      </c>
      <c r="I3" s="19">
        <v>5</v>
      </c>
      <c r="J3" s="21">
        <v>0.67575468162975694</v>
      </c>
      <c r="K3" s="19">
        <v>5</v>
      </c>
      <c r="M3" t="s">
        <v>187</v>
      </c>
      <c r="N3" s="19">
        <v>536.8478260869565</v>
      </c>
      <c r="O3" s="20">
        <v>6.2660022271714926</v>
      </c>
      <c r="P3" s="22">
        <v>1</v>
      </c>
      <c r="Q3" s="21">
        <v>1.8396440575015187</v>
      </c>
      <c r="R3" s="22">
        <v>1</v>
      </c>
      <c r="T3" s="23" t="s">
        <v>424</v>
      </c>
      <c r="U3" s="19">
        <f>SUM(Nurse[Total Nurse Staff Hours])</f>
        <v>54765.430203612988</v>
      </c>
      <c r="V3" s="24" t="s">
        <v>425</v>
      </c>
      <c r="W3" s="20">
        <f>Category[[#This Row],[State Total]]/D9</f>
        <v>4.8477895521098088E-2</v>
      </c>
    </row>
    <row r="4" spans="2:29" ht="15" customHeight="1" x14ac:dyDescent="0.25">
      <c r="B4" s="25" t="s">
        <v>373</v>
      </c>
      <c r="C4" s="26">
        <f>SUM(Nurse[Total Nurse Staff Hours])/SUM(Nurse[MDS Census])</f>
        <v>3.6477515116904691</v>
      </c>
      <c r="D4" s="26">
        <v>3.6146323434825098</v>
      </c>
      <c r="E4" s="18"/>
      <c r="F4" s="15">
        <v>2</v>
      </c>
      <c r="G4" s="19">
        <v>128365.44534598908</v>
      </c>
      <c r="H4" s="20">
        <v>3.4549500632802785</v>
      </c>
      <c r="I4" s="19">
        <v>9</v>
      </c>
      <c r="J4" s="21">
        <v>0.64433762203163525</v>
      </c>
      <c r="K4" s="19">
        <v>6</v>
      </c>
      <c r="M4" t="s">
        <v>186</v>
      </c>
      <c r="N4" s="19">
        <v>19423.242804654012</v>
      </c>
      <c r="O4" s="20">
        <v>3.6919809269804467</v>
      </c>
      <c r="P4" s="22">
        <v>25</v>
      </c>
      <c r="Q4" s="21">
        <v>0.53868769221148449</v>
      </c>
      <c r="R4" s="22">
        <v>40</v>
      </c>
      <c r="T4" s="19" t="s">
        <v>426</v>
      </c>
      <c r="U4" s="19">
        <f>SUM(Nurse[Total Direct Care Staff Hours])</f>
        <v>50532.217255052048</v>
      </c>
      <c r="V4" s="24">
        <f>Category[[#This Row],[State Total]]/U3</f>
        <v>0.92270282671345349</v>
      </c>
      <c r="W4" s="20">
        <f>Category[[#This Row],[State Total]]/D9</f>
        <v>4.4730691230436673E-2</v>
      </c>
    </row>
    <row r="5" spans="2:29" ht="15" customHeight="1" x14ac:dyDescent="0.25">
      <c r="B5" s="27" t="s">
        <v>427</v>
      </c>
      <c r="C5" s="28">
        <f>SUM(Nurse[Total Direct Care Staff Hours])/SUM(Nurse[MDS Census])</f>
        <v>3.3657906309850687</v>
      </c>
      <c r="D5" s="28">
        <v>3.347724410414429</v>
      </c>
      <c r="E5" s="29"/>
      <c r="F5" s="15">
        <v>3</v>
      </c>
      <c r="G5" s="19">
        <v>124443.71892222908</v>
      </c>
      <c r="H5" s="20">
        <v>3.5696801497282227</v>
      </c>
      <c r="I5" s="19">
        <v>6</v>
      </c>
      <c r="J5" s="21">
        <v>0.67837118001727315</v>
      </c>
      <c r="K5" s="19">
        <v>4</v>
      </c>
      <c r="M5" t="s">
        <v>189</v>
      </c>
      <c r="N5" s="19">
        <v>14765.612676056329</v>
      </c>
      <c r="O5" s="20">
        <v>3.8700512739470958</v>
      </c>
      <c r="P5" s="22">
        <v>18</v>
      </c>
      <c r="Q5" s="21">
        <v>0.36267289415247567</v>
      </c>
      <c r="R5" s="22">
        <v>48</v>
      </c>
      <c r="T5" s="23" t="s">
        <v>428</v>
      </c>
      <c r="U5" s="19">
        <f>SUM(Nurse[Total RN Hours (w/ Admin, DON)])</f>
        <v>8014.6445682792437</v>
      </c>
      <c r="V5" s="24">
        <f>Category[[#This Row],[State Total]]/U3</f>
        <v>0.14634495773120945</v>
      </c>
      <c r="W5" s="20">
        <f>Category[[#This Row],[State Total]]/D9</f>
        <v>7.0944955709330874E-3</v>
      </c>
      <c r="X5" s="30"/>
      <c r="Y5" s="30"/>
      <c r="AB5" s="30"/>
      <c r="AC5" s="30"/>
    </row>
    <row r="6" spans="2:29" ht="15" customHeight="1" x14ac:dyDescent="0.25">
      <c r="B6" s="31" t="s">
        <v>375</v>
      </c>
      <c r="C6" s="28">
        <f>SUM(Nurse[Total RN Hours (w/ Admin, DON)])/SUM(Nurse[MDS Census])</f>
        <v>0.53383004079229701</v>
      </c>
      <c r="D6" s="28">
        <v>0.60780873997534479</v>
      </c>
      <c r="E6"/>
      <c r="F6" s="15">
        <v>4</v>
      </c>
      <c r="G6" s="19">
        <v>216891.50627679119</v>
      </c>
      <c r="H6" s="20">
        <v>3.71816551616583</v>
      </c>
      <c r="I6" s="19">
        <v>4</v>
      </c>
      <c r="J6" s="21">
        <v>0.5592343612490972</v>
      </c>
      <c r="K6" s="19">
        <v>9</v>
      </c>
      <c r="M6" t="s">
        <v>188</v>
      </c>
      <c r="N6" s="19">
        <v>10619.366350275568</v>
      </c>
      <c r="O6" s="20">
        <v>3.9203935832782837</v>
      </c>
      <c r="P6" s="22">
        <v>14</v>
      </c>
      <c r="Q6" s="21">
        <v>0.6428263273804441</v>
      </c>
      <c r="R6" s="22">
        <v>30</v>
      </c>
      <c r="T6" s="32" t="s">
        <v>429</v>
      </c>
      <c r="U6" s="19">
        <f>SUM(Nurse[RN Hours (excl. Admin, DON)])</f>
        <v>4767.0628873239439</v>
      </c>
      <c r="V6" s="24">
        <f>Category[[#This Row],[State Total]]/U3</f>
        <v>8.704510983663287E-2</v>
      </c>
      <c r="W6" s="20">
        <f>Category[[#This Row],[State Total]]/D9</f>
        <v>4.2197637402827956E-3</v>
      </c>
      <c r="X6" s="30"/>
      <c r="Y6" s="30"/>
      <c r="AB6" s="30"/>
      <c r="AC6" s="30"/>
    </row>
    <row r="7" spans="2:29" ht="15" customHeight="1" thickBot="1" x14ac:dyDescent="0.3">
      <c r="B7" s="33" t="s">
        <v>430</v>
      </c>
      <c r="C7" s="28">
        <f>SUM(Nurse[RN Hours (excl. Admin, DON)])/SUM(Nurse[MDS Census])</f>
        <v>0.31751893099184048</v>
      </c>
      <c r="D7" s="28">
        <v>0.41441568490090208</v>
      </c>
      <c r="E7"/>
      <c r="F7" s="15">
        <v>5</v>
      </c>
      <c r="G7" s="19">
        <v>218161.62905695051</v>
      </c>
      <c r="H7" s="20">
        <v>3.471756650011959</v>
      </c>
      <c r="I7" s="19">
        <v>8</v>
      </c>
      <c r="J7" s="21">
        <v>0.68815139377795254</v>
      </c>
      <c r="K7" s="19">
        <v>3</v>
      </c>
      <c r="M7" t="s">
        <v>190</v>
      </c>
      <c r="N7" s="19">
        <v>90304.505664421289</v>
      </c>
      <c r="O7" s="20">
        <v>4.0950436576657667</v>
      </c>
      <c r="P7" s="22">
        <v>8</v>
      </c>
      <c r="Q7" s="21">
        <v>0.53846761894166961</v>
      </c>
      <c r="R7" s="22">
        <v>41</v>
      </c>
      <c r="T7" s="32" t="s">
        <v>431</v>
      </c>
      <c r="U7" s="19">
        <f>SUM(Nurse[RN Admin Hours])</f>
        <v>2323.6740630740969</v>
      </c>
      <c r="V7" s="24">
        <f>Category[[#This Row],[State Total]]/U3</f>
        <v>4.2429577462185251E-2</v>
      </c>
      <c r="W7" s="20">
        <f>Category[[#This Row],[State Total]]/D9</f>
        <v>2.0568966232161548E-3</v>
      </c>
      <c r="X7" s="30"/>
      <c r="Y7" s="30"/>
      <c r="Z7" s="30"/>
      <c r="AA7" s="30"/>
      <c r="AB7" s="30"/>
      <c r="AC7" s="30"/>
    </row>
    <row r="8" spans="2:29" ht="15" customHeight="1" thickTop="1" x14ac:dyDescent="0.25">
      <c r="B8" s="34" t="s">
        <v>432</v>
      </c>
      <c r="C8" s="35">
        <f>COUNTA(Nurse[Provider])</f>
        <v>186</v>
      </c>
      <c r="D8" s="35">
        <v>14627</v>
      </c>
      <c r="F8" s="15">
        <v>6</v>
      </c>
      <c r="G8" s="19">
        <v>133738.05679730567</v>
      </c>
      <c r="H8" s="20">
        <v>3.4421626203964988</v>
      </c>
      <c r="I8" s="19">
        <v>10</v>
      </c>
      <c r="J8" s="21">
        <v>0.34690920997212554</v>
      </c>
      <c r="K8" s="19">
        <v>10</v>
      </c>
      <c r="M8" t="s">
        <v>191</v>
      </c>
      <c r="N8" s="19">
        <v>13996.251684017152</v>
      </c>
      <c r="O8" s="20">
        <v>3.5742923169789274</v>
      </c>
      <c r="P8" s="22">
        <v>34</v>
      </c>
      <c r="Q8" s="21">
        <v>0.85380187117283868</v>
      </c>
      <c r="R8" s="22">
        <v>11</v>
      </c>
      <c r="T8" s="32" t="s">
        <v>433</v>
      </c>
      <c r="U8" s="19">
        <f>SUM(Nurse[RN DON Hours])</f>
        <v>923.90761788120074</v>
      </c>
      <c r="V8" s="24">
        <f>Category[[#This Row],[State Total]]/U3</f>
        <v>1.6870270432391282E-2</v>
      </c>
      <c r="W8" s="20">
        <f>Category[[#This Row],[State Total]]/D9</f>
        <v>8.1783520743413491E-4</v>
      </c>
      <c r="X8" s="30"/>
      <c r="Y8" s="30"/>
      <c r="Z8" s="30"/>
      <c r="AA8" s="30"/>
      <c r="AB8" s="30"/>
      <c r="AC8" s="30"/>
    </row>
    <row r="9" spans="2:29" ht="15" customHeight="1" x14ac:dyDescent="0.25">
      <c r="B9" s="34" t="s">
        <v>434</v>
      </c>
      <c r="C9" s="35">
        <f>SUM(Nurse[MDS Census])</f>
        <v>15013.476117575008</v>
      </c>
      <c r="D9" s="35">
        <v>1129699.0022963868</v>
      </c>
      <c r="F9" s="15">
        <v>7</v>
      </c>
      <c r="G9" s="19">
        <v>73847.771586037998</v>
      </c>
      <c r="H9" s="20">
        <v>3.4771723639610803</v>
      </c>
      <c r="I9" s="19">
        <v>7</v>
      </c>
      <c r="J9" s="21">
        <v>0.57887406787921447</v>
      </c>
      <c r="K9" s="19">
        <v>8</v>
      </c>
      <c r="M9" t="s">
        <v>192</v>
      </c>
      <c r="N9" s="19">
        <v>18800.971524800971</v>
      </c>
      <c r="O9" s="20">
        <v>3.379841237553149</v>
      </c>
      <c r="P9" s="22">
        <v>47</v>
      </c>
      <c r="Q9" s="21">
        <v>0.62562655856161031</v>
      </c>
      <c r="R9" s="22">
        <v>35</v>
      </c>
      <c r="T9" s="23" t="s">
        <v>435</v>
      </c>
      <c r="U9" s="19">
        <f>SUM(Nurse[Total LPN Hours (w/ Admin)])</f>
        <v>14840.893081751383</v>
      </c>
      <c r="V9" s="24">
        <f>Category[[#This Row],[State Total]]/U3</f>
        <v>0.270990167092165</v>
      </c>
      <c r="W9" s="20">
        <f>Category[[#This Row],[State Total]]/D9</f>
        <v>1.3137033007538887E-2</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194</v>
      </c>
      <c r="N10" s="19">
        <v>2001.0333741579916</v>
      </c>
      <c r="O10" s="20">
        <v>3.9151059449534258</v>
      </c>
      <c r="P10" s="22">
        <v>15</v>
      </c>
      <c r="Q10" s="21">
        <v>1.0911259376852895</v>
      </c>
      <c r="R10" s="22">
        <v>3</v>
      </c>
      <c r="T10" s="32" t="s">
        <v>436</v>
      </c>
      <c r="U10" s="19">
        <f>SUM(Nurse[LPN Hours (excl. Admin)])</f>
        <v>13855.261814145744</v>
      </c>
      <c r="V10" s="24">
        <f>Category[[#This Row],[State Total]]/U3</f>
        <v>0.25299284170019509</v>
      </c>
      <c r="W10" s="20">
        <f>Category[[#This Row],[State Total]]/D9</f>
        <v>1.2264560547527767E-2</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193</v>
      </c>
      <c r="N11" s="19">
        <v>3447.8586956521731</v>
      </c>
      <c r="O11" s="20">
        <v>3.9688255155216066</v>
      </c>
      <c r="P11" s="22">
        <v>11</v>
      </c>
      <c r="Q11" s="21">
        <v>0.94962364794784426</v>
      </c>
      <c r="R11" s="22">
        <v>8</v>
      </c>
      <c r="T11" s="32" t="s">
        <v>437</v>
      </c>
      <c r="U11" s="19">
        <f>SUM(Nurse[LPN Admin Hours])</f>
        <v>985.63126760563409</v>
      </c>
      <c r="V11" s="24">
        <f>Category[[#This Row],[State Total]]/U3</f>
        <v>1.7997325391969805E-2</v>
      </c>
      <c r="W11" s="20">
        <f>Category[[#This Row],[State Total]]/D9</f>
        <v>8.7247246001111796E-4</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195</v>
      </c>
      <c r="N12" s="19">
        <v>66629.00734843839</v>
      </c>
      <c r="O12" s="20">
        <v>4.0461510158814251</v>
      </c>
      <c r="P12" s="22">
        <v>10</v>
      </c>
      <c r="Q12" s="21">
        <v>0.65170667436305396</v>
      </c>
      <c r="R12" s="22">
        <v>29</v>
      </c>
      <c r="T12" s="23" t="s">
        <v>438</v>
      </c>
      <c r="U12" s="19">
        <f>SUM(Nurse[Total CNA, NA TR, Med Aide/Tech Hours])</f>
        <v>31909.89255358238</v>
      </c>
      <c r="V12" s="24">
        <f>Category[[#This Row],[State Total]]/U3</f>
        <v>0.58266487517662591</v>
      </c>
      <c r="W12" s="20">
        <f>Category[[#This Row],[State Total]]/D9</f>
        <v>2.8246366942626132E-2</v>
      </c>
      <c r="X12" s="30"/>
      <c r="Y12" s="30"/>
      <c r="Z12" s="30"/>
      <c r="AA12" s="30"/>
      <c r="AB12" s="30"/>
      <c r="AC12" s="30"/>
    </row>
    <row r="13" spans="2:29" ht="15" customHeight="1" x14ac:dyDescent="0.25">
      <c r="I13" s="19"/>
      <c r="J13" s="19"/>
      <c r="K13" s="19"/>
      <c r="M13" t="s">
        <v>196</v>
      </c>
      <c r="N13" s="19">
        <v>27047.194427434184</v>
      </c>
      <c r="O13" s="20">
        <v>3.3334159425604026</v>
      </c>
      <c r="P13" s="22">
        <v>48</v>
      </c>
      <c r="Q13" s="21">
        <v>0.4036688437032282</v>
      </c>
      <c r="R13" s="22">
        <v>46</v>
      </c>
      <c r="T13" s="32" t="s">
        <v>439</v>
      </c>
      <c r="U13" s="19">
        <f>SUM(Nurse[CNA Hours])</f>
        <v>30723.00896203308</v>
      </c>
      <c r="V13" s="24">
        <f>Category[[#This Row],[State Total]]/U3</f>
        <v>0.56099274392272047</v>
      </c>
      <c r="W13" s="20">
        <f>Category[[#This Row],[State Total]]/D9</f>
        <v>2.7195747627979775E-2</v>
      </c>
      <c r="X13" s="30"/>
      <c r="Y13" s="30"/>
      <c r="Z13" s="30"/>
      <c r="AA13" s="30"/>
      <c r="AB13" s="30"/>
      <c r="AC13" s="30"/>
    </row>
    <row r="14" spans="2:29" ht="15" customHeight="1" x14ac:dyDescent="0.25">
      <c r="G14" s="20"/>
      <c r="I14" s="19"/>
      <c r="J14" s="19"/>
      <c r="K14" s="19"/>
      <c r="M14" t="s">
        <v>197</v>
      </c>
      <c r="N14" s="19">
        <v>3263.663043478261</v>
      </c>
      <c r="O14" s="20">
        <v>4.4084708100060954</v>
      </c>
      <c r="P14" s="22">
        <v>4</v>
      </c>
      <c r="Q14" s="21">
        <v>1.4454388074216427</v>
      </c>
      <c r="R14" s="22">
        <v>2</v>
      </c>
      <c r="T14" s="32" t="s">
        <v>440</v>
      </c>
      <c r="U14" s="19">
        <f>SUM(Nurse[NA TR Hours])</f>
        <v>1185.7167437232088</v>
      </c>
      <c r="V14" s="24">
        <f>Category[[#This Row],[State Total]]/U3</f>
        <v>2.1650824969598879E-2</v>
      </c>
      <c r="W14" s="20">
        <f>Category[[#This Row],[State Total]]/D9</f>
        <v>1.0495864308217963E-3</v>
      </c>
    </row>
    <row r="15" spans="2:29" ht="15" customHeight="1" x14ac:dyDescent="0.25">
      <c r="I15" s="19"/>
      <c r="J15" s="19"/>
      <c r="K15" s="19"/>
      <c r="M15" t="s">
        <v>201</v>
      </c>
      <c r="N15" s="19">
        <v>19016.558481322707</v>
      </c>
      <c r="O15" s="20">
        <v>3.6135143049020404</v>
      </c>
      <c r="P15" s="22">
        <v>31</v>
      </c>
      <c r="Q15" s="21">
        <v>0.70210559181671839</v>
      </c>
      <c r="R15" s="22">
        <v>21</v>
      </c>
      <c r="T15" s="36" t="s">
        <v>441</v>
      </c>
      <c r="U15" s="37">
        <f>SUM(Nurse[Med Aide/Tech Hours])</f>
        <v>1.1668478260869564</v>
      </c>
      <c r="V15" s="24">
        <f>Category[[#This Row],[State Total]]/U3</f>
        <v>2.1306284306518183E-5</v>
      </c>
      <c r="W15" s="20">
        <f>Category[[#This Row],[State Total]]/D9</f>
        <v>1.0328838245542004E-6</v>
      </c>
    </row>
    <row r="16" spans="2:29" ht="15" customHeight="1" x14ac:dyDescent="0.25">
      <c r="I16" s="19"/>
      <c r="J16" s="19"/>
      <c r="K16" s="19"/>
      <c r="M16" t="s">
        <v>198</v>
      </c>
      <c r="N16" s="19">
        <v>3575.7164727495401</v>
      </c>
      <c r="O16" s="20">
        <v>4.1596000463252762</v>
      </c>
      <c r="P16" s="22">
        <v>7</v>
      </c>
      <c r="Q16" s="21">
        <v>0.89615304423849729</v>
      </c>
      <c r="R16" s="22">
        <v>9</v>
      </c>
    </row>
    <row r="17" spans="9:23" ht="15" customHeight="1" x14ac:dyDescent="0.25">
      <c r="I17" s="19"/>
      <c r="J17" s="19"/>
      <c r="K17" s="19"/>
      <c r="M17" t="s">
        <v>199</v>
      </c>
      <c r="N17" s="19">
        <v>55939.917483159865</v>
      </c>
      <c r="O17" s="20">
        <v>2.9656991045590826</v>
      </c>
      <c r="P17" s="22">
        <v>51</v>
      </c>
      <c r="Q17" s="21">
        <v>0.65815085334220447</v>
      </c>
      <c r="R17" s="22">
        <v>28</v>
      </c>
    </row>
    <row r="18" spans="9:23" ht="15" customHeight="1" x14ac:dyDescent="0.25">
      <c r="I18" s="19"/>
      <c r="J18" s="19"/>
      <c r="K18" s="19"/>
      <c r="M18" t="s">
        <v>200</v>
      </c>
      <c r="N18" s="19">
        <v>34295.675137783197</v>
      </c>
      <c r="O18" s="20">
        <v>3.4285543140358197</v>
      </c>
      <c r="P18" s="22">
        <v>43</v>
      </c>
      <c r="Q18" s="21">
        <v>0.57097472562080043</v>
      </c>
      <c r="R18" s="22">
        <v>37</v>
      </c>
      <c r="T18" s="15" t="s">
        <v>442</v>
      </c>
      <c r="U18" s="15" t="s">
        <v>519</v>
      </c>
    </row>
    <row r="19" spans="9:23" ht="15" customHeight="1" x14ac:dyDescent="0.25">
      <c r="M19" t="s">
        <v>202</v>
      </c>
      <c r="N19" s="19">
        <v>14478.901255358249</v>
      </c>
      <c r="O19" s="20">
        <v>3.8209594408139687</v>
      </c>
      <c r="P19" s="22">
        <v>20</v>
      </c>
      <c r="Q19" s="21">
        <v>0.68653707149505028</v>
      </c>
      <c r="R19" s="22">
        <v>26</v>
      </c>
      <c r="T19" s="15" t="s">
        <v>443</v>
      </c>
      <c r="U19" s="19">
        <f>SUM(Nurse[RN Hours Contract (excl. Admin, DON)])</f>
        <v>216.49813380281691</v>
      </c>
    </row>
    <row r="20" spans="9:23" ht="15" customHeight="1" x14ac:dyDescent="0.25">
      <c r="M20" t="s">
        <v>203</v>
      </c>
      <c r="N20" s="19">
        <v>20179.736834047766</v>
      </c>
      <c r="O20" s="20">
        <v>3.6234626550899827</v>
      </c>
      <c r="P20" s="22">
        <v>30</v>
      </c>
      <c r="Q20" s="21">
        <v>0.63141179459022878</v>
      </c>
      <c r="R20" s="22">
        <v>33</v>
      </c>
      <c r="T20" s="15" t="s">
        <v>444</v>
      </c>
      <c r="U20" s="19">
        <f>SUM(Nurse[RN Admin Hours Contract])</f>
        <v>20.003752296387013</v>
      </c>
      <c r="W20" s="19"/>
    </row>
    <row r="21" spans="9:23" ht="15" customHeight="1" x14ac:dyDescent="0.25">
      <c r="M21" t="s">
        <v>204</v>
      </c>
      <c r="N21" s="19">
        <v>21713.855174525426</v>
      </c>
      <c r="O21" s="20">
        <v>3.4276349481314496</v>
      </c>
      <c r="P21" s="22">
        <v>44</v>
      </c>
      <c r="Q21" s="21">
        <v>0.22995066355388311</v>
      </c>
      <c r="R21" s="22">
        <v>51</v>
      </c>
      <c r="T21" s="15" t="s">
        <v>445</v>
      </c>
      <c r="U21" s="19">
        <f>SUM(Nurse[RN DON Hours Contract])</f>
        <v>10.952429577464788</v>
      </c>
    </row>
    <row r="22" spans="9:23" ht="15" customHeight="1" x14ac:dyDescent="0.25">
      <c r="M22" t="s">
        <v>207</v>
      </c>
      <c r="N22" s="19">
        <v>31609.482088181256</v>
      </c>
      <c r="O22" s="20">
        <v>3.5766830777603746</v>
      </c>
      <c r="P22" s="22">
        <v>33</v>
      </c>
      <c r="Q22" s="21">
        <v>0.63151705366882682</v>
      </c>
      <c r="R22" s="22">
        <v>32</v>
      </c>
      <c r="T22" s="15" t="s">
        <v>446</v>
      </c>
      <c r="U22" s="19">
        <f>SUM(Nurse[LPN Hours Contract (excl. Admin)])</f>
        <v>1586.4691916717691</v>
      </c>
    </row>
    <row r="23" spans="9:23" ht="15" customHeight="1" x14ac:dyDescent="0.25">
      <c r="M23" t="s">
        <v>206</v>
      </c>
      <c r="N23" s="19">
        <v>21067.939375382732</v>
      </c>
      <c r="O23" s="20">
        <v>3.702235346411582</v>
      </c>
      <c r="P23" s="22">
        <v>24</v>
      </c>
      <c r="Q23" s="21">
        <v>0.76651287635763865</v>
      </c>
      <c r="R23" s="22">
        <v>16</v>
      </c>
      <c r="T23" s="15" t="s">
        <v>447</v>
      </c>
      <c r="U23" s="19">
        <f>SUM(Nurse[LPN Admin Hours Contract])</f>
        <v>4.034101347213717</v>
      </c>
    </row>
    <row r="24" spans="9:23" ht="15" customHeight="1" x14ac:dyDescent="0.25">
      <c r="M24" t="s">
        <v>205</v>
      </c>
      <c r="N24" s="19">
        <v>4706.4853031230869</v>
      </c>
      <c r="O24" s="20">
        <v>4.2908077351670615</v>
      </c>
      <c r="P24" s="22">
        <v>5</v>
      </c>
      <c r="Q24" s="21">
        <v>1.0535412211824036</v>
      </c>
      <c r="R24" s="22">
        <v>6</v>
      </c>
      <c r="T24" s="15" t="s">
        <v>448</v>
      </c>
      <c r="U24" s="19">
        <f>SUM(Nurse[CNA Hours Contract])</f>
        <v>2942.4376209430507</v>
      </c>
    </row>
    <row r="25" spans="9:23" ht="15" customHeight="1" x14ac:dyDescent="0.25">
      <c r="M25" t="s">
        <v>208</v>
      </c>
      <c r="N25" s="19">
        <v>29784.779087568884</v>
      </c>
      <c r="O25" s="20">
        <v>3.8152594065353851</v>
      </c>
      <c r="P25" s="22">
        <v>21</v>
      </c>
      <c r="Q25" s="21">
        <v>0.72680523692894061</v>
      </c>
      <c r="R25" s="22">
        <v>19</v>
      </c>
      <c r="T25" s="15" t="s">
        <v>449</v>
      </c>
      <c r="U25" s="19">
        <f>SUM(Nurse[NA TR Hours Contract])</f>
        <v>0.22554347826086957</v>
      </c>
    </row>
    <row r="26" spans="9:23" ht="15" customHeight="1" x14ac:dyDescent="0.25">
      <c r="M26" t="s">
        <v>209</v>
      </c>
      <c r="N26" s="19">
        <v>18654.419320269433</v>
      </c>
      <c r="O26" s="20">
        <v>4.1827830651924156</v>
      </c>
      <c r="P26" s="22">
        <v>6</v>
      </c>
      <c r="Q26" s="21">
        <v>1.0685266044542867</v>
      </c>
      <c r="R26" s="22">
        <v>5</v>
      </c>
      <c r="T26" s="15" t="s">
        <v>450</v>
      </c>
      <c r="U26" s="19">
        <f>SUM(Nurse[Med Aide/Tech Hours Contract])</f>
        <v>0.61956521739130432</v>
      </c>
    </row>
    <row r="27" spans="9:23" ht="15" customHeight="1" x14ac:dyDescent="0.25">
      <c r="M27" t="s">
        <v>211</v>
      </c>
      <c r="N27" s="19">
        <v>30915.301745254106</v>
      </c>
      <c r="O27" s="20">
        <v>3.0868578483482887</v>
      </c>
      <c r="P27" s="22">
        <v>50</v>
      </c>
      <c r="Q27" s="21">
        <v>0.40359827435993229</v>
      </c>
      <c r="R27" s="22">
        <v>47</v>
      </c>
      <c r="T27" s="15" t="s">
        <v>368</v>
      </c>
      <c r="U27" s="19">
        <f>SUM(Nurse[Total Contract Hours])</f>
        <v>4781.2403383343553</v>
      </c>
    </row>
    <row r="28" spans="9:23" ht="15" customHeight="1" x14ac:dyDescent="0.25">
      <c r="M28" t="s">
        <v>210</v>
      </c>
      <c r="N28" s="19">
        <v>13613.024341702383</v>
      </c>
      <c r="O28" s="20">
        <v>3.8706506835477068</v>
      </c>
      <c r="P28" s="22">
        <v>17</v>
      </c>
      <c r="Q28" s="21">
        <v>0.54461092917222786</v>
      </c>
      <c r="R28" s="22">
        <v>39</v>
      </c>
      <c r="T28" s="15" t="s">
        <v>451</v>
      </c>
      <c r="U28" s="19">
        <f>SUM(Nurse[Total Nurse Staff Hours])</f>
        <v>54765.430203612988</v>
      </c>
    </row>
    <row r="29" spans="9:23" ht="15" customHeight="1" x14ac:dyDescent="0.25">
      <c r="M29" t="s">
        <v>212</v>
      </c>
      <c r="N29" s="19">
        <v>3142.4673913043484</v>
      </c>
      <c r="O29" s="20">
        <v>3.5161153137073806</v>
      </c>
      <c r="P29" s="22">
        <v>39</v>
      </c>
      <c r="Q29" s="21">
        <v>0.79674798603977071</v>
      </c>
      <c r="R29" s="22">
        <v>15</v>
      </c>
      <c r="T29" s="15" t="s">
        <v>452</v>
      </c>
      <c r="U29" s="38">
        <f>U27/U28</f>
        <v>8.7303985754482893E-2</v>
      </c>
    </row>
    <row r="30" spans="9:23" ht="15" customHeight="1" x14ac:dyDescent="0.25">
      <c r="M30" t="s">
        <v>219</v>
      </c>
      <c r="N30" s="19">
        <v>31397.817207593369</v>
      </c>
      <c r="O30" s="20">
        <v>3.4417155121175713</v>
      </c>
      <c r="P30" s="22">
        <v>42</v>
      </c>
      <c r="Q30" s="21">
        <v>0.50629516352831194</v>
      </c>
      <c r="R30" s="22">
        <v>45</v>
      </c>
    </row>
    <row r="31" spans="9:23" ht="15" customHeight="1" x14ac:dyDescent="0.25">
      <c r="M31" t="s">
        <v>220</v>
      </c>
      <c r="N31" s="19">
        <v>4392.4673913043471</v>
      </c>
      <c r="O31" s="20">
        <v>4.4756414019059303</v>
      </c>
      <c r="P31" s="22">
        <v>3</v>
      </c>
      <c r="Q31" s="21">
        <v>0.83480991420589112</v>
      </c>
      <c r="R31" s="22">
        <v>13</v>
      </c>
      <c r="U31" s="19"/>
    </row>
    <row r="32" spans="9:23" ht="15" customHeight="1" x14ac:dyDescent="0.25">
      <c r="M32" t="s">
        <v>213</v>
      </c>
      <c r="N32" s="19">
        <v>9437.0101041028774</v>
      </c>
      <c r="O32" s="20">
        <v>3.9536238400260872</v>
      </c>
      <c r="P32" s="22">
        <v>12</v>
      </c>
      <c r="Q32" s="21">
        <v>0.73956294588721605</v>
      </c>
      <c r="R32" s="22">
        <v>18</v>
      </c>
    </row>
    <row r="33" spans="13:23" ht="15" customHeight="1" x14ac:dyDescent="0.25">
      <c r="M33" t="s">
        <v>215</v>
      </c>
      <c r="N33" s="19">
        <v>5478.8913043478278</v>
      </c>
      <c r="O33" s="20">
        <v>3.6689014954628241</v>
      </c>
      <c r="P33" s="22">
        <v>26</v>
      </c>
      <c r="Q33" s="21">
        <v>0.69069482083411027</v>
      </c>
      <c r="R33" s="22">
        <v>25</v>
      </c>
      <c r="T33" s="15" t="s">
        <v>420</v>
      </c>
      <c r="U33" s="16" t="s">
        <v>422</v>
      </c>
    </row>
    <row r="34" spans="13:23" ht="15" customHeight="1" x14ac:dyDescent="0.25">
      <c r="M34" t="s">
        <v>216</v>
      </c>
      <c r="N34" s="19">
        <v>37141.731475811372</v>
      </c>
      <c r="O34" s="20">
        <v>3.6107114278034693</v>
      </c>
      <c r="P34" s="22">
        <v>32</v>
      </c>
      <c r="Q34" s="21">
        <v>0.6783616567987637</v>
      </c>
      <c r="R34" s="22">
        <v>27</v>
      </c>
      <c r="T34" s="23" t="s">
        <v>453</v>
      </c>
      <c r="U34" s="20">
        <v>3.7466213862576487</v>
      </c>
    </row>
    <row r="35" spans="13:23" ht="15" customHeight="1" x14ac:dyDescent="0.25">
      <c r="M35" t="s">
        <v>217</v>
      </c>
      <c r="N35" s="19">
        <v>4791.5774647887329</v>
      </c>
      <c r="O35" s="20">
        <v>3.478749758455526</v>
      </c>
      <c r="P35" s="22">
        <v>41</v>
      </c>
      <c r="Q35" s="21">
        <v>0.63604079500848976</v>
      </c>
      <c r="R35" s="22">
        <v>31</v>
      </c>
      <c r="T35" s="19" t="s">
        <v>454</v>
      </c>
      <c r="U35" s="28">
        <f>SUM(Nurse[Total RN Hours (w/ Admin, DON)])/SUM(Nurse[MDS Census])</f>
        <v>0.53383004079229701</v>
      </c>
    </row>
    <row r="36" spans="13:23" ht="15" customHeight="1" x14ac:dyDescent="0.25">
      <c r="M36" t="s">
        <v>214</v>
      </c>
      <c r="N36" s="19">
        <v>5145.2409675443978</v>
      </c>
      <c r="O36" s="20">
        <v>3.8413014005831938</v>
      </c>
      <c r="P36" s="22">
        <v>19</v>
      </c>
      <c r="Q36" s="21">
        <v>0.71644517490315163</v>
      </c>
      <c r="R36" s="22">
        <v>20</v>
      </c>
      <c r="T36" s="19" t="s">
        <v>455</v>
      </c>
      <c r="U36" s="28">
        <f>SUM(Nurse[RN Hours (excl. Admin, DON)])/SUM(Nurse[MDS Census])</f>
        <v>0.31751893099184048</v>
      </c>
    </row>
    <row r="37" spans="13:23" ht="15" customHeight="1" x14ac:dyDescent="0.25">
      <c r="M37" t="s">
        <v>218</v>
      </c>
      <c r="N37" s="19">
        <v>91093.670391916734</v>
      </c>
      <c r="O37" s="20">
        <v>3.3920817889897901</v>
      </c>
      <c r="P37" s="22">
        <v>46</v>
      </c>
      <c r="Q37" s="21">
        <v>0.62838777517583722</v>
      </c>
      <c r="R37" s="22">
        <v>34</v>
      </c>
      <c r="T37" s="19" t="s">
        <v>456</v>
      </c>
      <c r="U37" s="28">
        <f>SUM(Nurse[Total CNA, NA TR, Med Aide/Tech Hours])/SUM(Nurse[MDS Census])</f>
        <v>2.1254166792344753</v>
      </c>
      <c r="W37" s="20"/>
    </row>
    <row r="38" spans="13:23" ht="15" customHeight="1" x14ac:dyDescent="0.25">
      <c r="M38" t="s">
        <v>221</v>
      </c>
      <c r="N38" s="19">
        <v>62098.361298224219</v>
      </c>
      <c r="O38" s="20">
        <v>3.4827578464943199</v>
      </c>
      <c r="P38" s="22">
        <v>40</v>
      </c>
      <c r="Q38" s="21">
        <v>0.57093758118305848</v>
      </c>
      <c r="R38" s="22">
        <v>38</v>
      </c>
    </row>
    <row r="39" spans="13:23" ht="15" customHeight="1" x14ac:dyDescent="0.25">
      <c r="M39" t="s">
        <v>222</v>
      </c>
      <c r="N39" s="19">
        <v>15314.761022657687</v>
      </c>
      <c r="O39" s="20">
        <v>3.7048972593561507</v>
      </c>
      <c r="P39" s="22">
        <v>23</v>
      </c>
      <c r="Q39" s="21">
        <v>0.34739869296478082</v>
      </c>
      <c r="R39" s="22">
        <v>50</v>
      </c>
    </row>
    <row r="40" spans="13:23" ht="15" customHeight="1" x14ac:dyDescent="0.25">
      <c r="M40" t="s">
        <v>223</v>
      </c>
      <c r="N40" s="19">
        <v>6050.0549601959565</v>
      </c>
      <c r="O40" s="20">
        <v>4.6872022066674388</v>
      </c>
      <c r="P40" s="22">
        <v>2</v>
      </c>
      <c r="Q40" s="21">
        <v>0.69411304457690826</v>
      </c>
      <c r="R40" s="22">
        <v>24</v>
      </c>
    </row>
    <row r="41" spans="13:23" ht="15" customHeight="1" x14ac:dyDescent="0.25">
      <c r="M41" t="s">
        <v>224</v>
      </c>
      <c r="N41" s="19">
        <v>63705.130128597702</v>
      </c>
      <c r="O41" s="20">
        <v>3.5464409930734</v>
      </c>
      <c r="P41" s="22">
        <v>36</v>
      </c>
      <c r="Q41" s="21">
        <v>0.69528611620089797</v>
      </c>
      <c r="R41" s="22">
        <v>23</v>
      </c>
    </row>
    <row r="42" spans="13:23" ht="15" customHeight="1" x14ac:dyDescent="0.25">
      <c r="M42" t="s">
        <v>225</v>
      </c>
      <c r="N42" s="19">
        <v>6548.130434782609</v>
      </c>
      <c r="O42" s="20">
        <v>3.5264193563380197</v>
      </c>
      <c r="P42" s="22">
        <v>38</v>
      </c>
      <c r="Q42" s="21">
        <v>0.74178549137822269</v>
      </c>
      <c r="R42" s="22">
        <v>17</v>
      </c>
    </row>
    <row r="43" spans="13:23" ht="15" customHeight="1" x14ac:dyDescent="0.25">
      <c r="M43" t="s">
        <v>226</v>
      </c>
      <c r="N43" s="19">
        <v>15013.476117575008</v>
      </c>
      <c r="O43" s="20">
        <v>3.6477515116904691</v>
      </c>
      <c r="P43" s="22">
        <v>28</v>
      </c>
      <c r="Q43" s="21">
        <v>0.53383004079229701</v>
      </c>
      <c r="R43" s="22">
        <v>42</v>
      </c>
    </row>
    <row r="44" spans="13:23" ht="15" customHeight="1" x14ac:dyDescent="0.25">
      <c r="M44" t="s">
        <v>227</v>
      </c>
      <c r="N44" s="19">
        <v>4556.4399877526012</v>
      </c>
      <c r="O44" s="20">
        <v>3.5445452329438498</v>
      </c>
      <c r="P44" s="22">
        <v>37</v>
      </c>
      <c r="Q44" s="21">
        <v>0.83146373211324598</v>
      </c>
      <c r="R44" s="22">
        <v>14</v>
      </c>
    </row>
    <row r="45" spans="13:23" ht="15" customHeight="1" x14ac:dyDescent="0.25">
      <c r="M45" t="s">
        <v>228</v>
      </c>
      <c r="N45" s="19">
        <v>23588.007195346021</v>
      </c>
      <c r="O45" s="20">
        <v>3.6602554979328654</v>
      </c>
      <c r="P45" s="22">
        <v>27</v>
      </c>
      <c r="Q45" s="21">
        <v>0.52665362034272378</v>
      </c>
      <c r="R45" s="22">
        <v>43</v>
      </c>
    </row>
    <row r="46" spans="13:23" ht="15" customHeight="1" x14ac:dyDescent="0.25">
      <c r="M46" t="s">
        <v>229</v>
      </c>
      <c r="N46" s="19">
        <v>77152.250459277362</v>
      </c>
      <c r="O46" s="20">
        <v>3.3099355679287084</v>
      </c>
      <c r="P46" s="22">
        <v>49</v>
      </c>
      <c r="Q46" s="21">
        <v>0.35875549800231565</v>
      </c>
      <c r="R46" s="22">
        <v>49</v>
      </c>
    </row>
    <row r="47" spans="13:23" ht="15" customHeight="1" x14ac:dyDescent="0.25">
      <c r="M47" t="s">
        <v>230</v>
      </c>
      <c r="N47" s="19">
        <v>5291.7033067973089</v>
      </c>
      <c r="O47" s="20">
        <v>3.9247848395010867</v>
      </c>
      <c r="P47" s="22">
        <v>13</v>
      </c>
      <c r="Q47" s="21">
        <v>1.0879953653661694</v>
      </c>
      <c r="R47" s="22">
        <v>4</v>
      </c>
    </row>
    <row r="48" spans="13:23" ht="15" customHeight="1" x14ac:dyDescent="0.25">
      <c r="M48" t="s">
        <v>232</v>
      </c>
      <c r="N48" s="19">
        <v>25489.041028781343</v>
      </c>
      <c r="O48" s="20">
        <v>3.4141958363336409</v>
      </c>
      <c r="P48" s="22">
        <v>45</v>
      </c>
      <c r="Q48" s="21">
        <v>0.51625486340635118</v>
      </c>
      <c r="R48" s="22">
        <v>44</v>
      </c>
    </row>
    <row r="49" spans="13:18" ht="15" customHeight="1" x14ac:dyDescent="0.25">
      <c r="M49" t="s">
        <v>231</v>
      </c>
      <c r="N49" s="19">
        <v>2232.1630434782601</v>
      </c>
      <c r="O49" s="20">
        <v>3.9136525791418939</v>
      </c>
      <c r="P49" s="22">
        <v>16</v>
      </c>
      <c r="Q49" s="21">
        <v>0.69748489231053945</v>
      </c>
      <c r="R49" s="22">
        <v>22</v>
      </c>
    </row>
    <row r="50" spans="13:18" ht="15" customHeight="1" x14ac:dyDescent="0.25">
      <c r="M50" t="s">
        <v>233</v>
      </c>
      <c r="N50" s="19">
        <v>12080.927740355173</v>
      </c>
      <c r="O50" s="20">
        <v>4.0868216477922026</v>
      </c>
      <c r="P50" s="22">
        <v>9</v>
      </c>
      <c r="Q50" s="21">
        <v>0.87200140966045714</v>
      </c>
      <c r="R50" s="22">
        <v>10</v>
      </c>
    </row>
    <row r="51" spans="13:18" ht="15" customHeight="1" x14ac:dyDescent="0.25">
      <c r="M51" t="s">
        <v>235</v>
      </c>
      <c r="N51" s="19">
        <v>17388.476729944887</v>
      </c>
      <c r="O51" s="20">
        <v>3.7945207317598215</v>
      </c>
      <c r="P51" s="22">
        <v>22</v>
      </c>
      <c r="Q51" s="21">
        <v>0.96009537140413648</v>
      </c>
      <c r="R51" s="22">
        <v>7</v>
      </c>
    </row>
    <row r="52" spans="13:18" ht="15" customHeight="1" x14ac:dyDescent="0.25">
      <c r="M52" t="s">
        <v>234</v>
      </c>
      <c r="N52" s="19">
        <v>8732.7163196570727</v>
      </c>
      <c r="O52" s="20">
        <v>3.6365012061354052</v>
      </c>
      <c r="P52" s="22">
        <v>29</v>
      </c>
      <c r="Q52" s="21">
        <v>0.61384155542091412</v>
      </c>
      <c r="R52" s="22">
        <v>36</v>
      </c>
    </row>
    <row r="53" spans="13:18" ht="15" customHeight="1" x14ac:dyDescent="0.25">
      <c r="M53" t="s">
        <v>236</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488</v>
      </c>
      <c r="D2" s="40"/>
    </row>
    <row r="3" spans="2:4" x14ac:dyDescent="0.25">
      <c r="C3" s="41" t="s">
        <v>439</v>
      </c>
      <c r="D3" s="42" t="s">
        <v>489</v>
      </c>
    </row>
    <row r="4" spans="2:4" x14ac:dyDescent="0.25">
      <c r="C4" s="43" t="s">
        <v>422</v>
      </c>
      <c r="D4" s="44" t="s">
        <v>490</v>
      </c>
    </row>
    <row r="5" spans="2:4" x14ac:dyDescent="0.25">
      <c r="C5" s="43" t="s">
        <v>491</v>
      </c>
      <c r="D5" s="44" t="s">
        <v>492</v>
      </c>
    </row>
    <row r="6" spans="2:4" ht="15.6" customHeight="1" x14ac:dyDescent="0.25">
      <c r="C6" s="43" t="s">
        <v>441</v>
      </c>
      <c r="D6" s="44" t="s">
        <v>493</v>
      </c>
    </row>
    <row r="7" spans="2:4" ht="15.6" customHeight="1" x14ac:dyDescent="0.25">
      <c r="C7" s="43" t="s">
        <v>440</v>
      </c>
      <c r="D7" s="44" t="s">
        <v>494</v>
      </c>
    </row>
    <row r="8" spans="2:4" x14ac:dyDescent="0.25">
      <c r="C8" s="43" t="s">
        <v>495</v>
      </c>
      <c r="D8" s="44" t="s">
        <v>496</v>
      </c>
    </row>
    <row r="9" spans="2:4" x14ac:dyDescent="0.25">
      <c r="C9" s="45" t="s">
        <v>497</v>
      </c>
      <c r="D9" s="43" t="s">
        <v>498</v>
      </c>
    </row>
    <row r="10" spans="2:4" x14ac:dyDescent="0.25">
      <c r="B10" s="46"/>
      <c r="C10" s="43" t="s">
        <v>499</v>
      </c>
      <c r="D10" s="44" t="s">
        <v>500</v>
      </c>
    </row>
    <row r="11" spans="2:4" x14ac:dyDescent="0.25">
      <c r="C11" s="43" t="s">
        <v>224</v>
      </c>
      <c r="D11" s="44" t="s">
        <v>501</v>
      </c>
    </row>
    <row r="12" spans="2:4" x14ac:dyDescent="0.25">
      <c r="C12" s="43" t="s">
        <v>502</v>
      </c>
      <c r="D12" s="44" t="s">
        <v>503</v>
      </c>
    </row>
    <row r="13" spans="2:4" x14ac:dyDescent="0.25">
      <c r="C13" s="43" t="s">
        <v>499</v>
      </c>
      <c r="D13" s="44" t="s">
        <v>500</v>
      </c>
    </row>
    <row r="14" spans="2:4" x14ac:dyDescent="0.25">
      <c r="C14" s="43" t="s">
        <v>224</v>
      </c>
      <c r="D14" s="44" t="s">
        <v>504</v>
      </c>
    </row>
    <row r="15" spans="2:4" x14ac:dyDescent="0.25">
      <c r="C15" s="47" t="s">
        <v>502</v>
      </c>
      <c r="D15" s="48" t="s">
        <v>503</v>
      </c>
    </row>
    <row r="17" spans="3:4" ht="23.25" x14ac:dyDescent="0.35">
      <c r="C17" s="39" t="s">
        <v>505</v>
      </c>
      <c r="D17" s="40"/>
    </row>
    <row r="18" spans="3:4" x14ac:dyDescent="0.25">
      <c r="C18" s="43" t="s">
        <v>422</v>
      </c>
      <c r="D18" s="44" t="s">
        <v>506</v>
      </c>
    </row>
    <row r="19" spans="3:4" x14ac:dyDescent="0.25">
      <c r="C19" s="43" t="s">
        <v>453</v>
      </c>
      <c r="D19" s="44" t="s">
        <v>507</v>
      </c>
    </row>
    <row r="20" spans="3:4" x14ac:dyDescent="0.25">
      <c r="C20" s="45" t="s">
        <v>508</v>
      </c>
      <c r="D20" s="43" t="s">
        <v>509</v>
      </c>
    </row>
    <row r="21" spans="3:4" x14ac:dyDescent="0.25">
      <c r="C21" s="43" t="s">
        <v>510</v>
      </c>
      <c r="D21" s="44" t="s">
        <v>511</v>
      </c>
    </row>
    <row r="22" spans="3:4" x14ac:dyDescent="0.25">
      <c r="C22" s="43" t="s">
        <v>512</v>
      </c>
      <c r="D22" s="44" t="s">
        <v>513</v>
      </c>
    </row>
    <row r="23" spans="3:4" x14ac:dyDescent="0.25">
      <c r="C23" s="43" t="s">
        <v>514</v>
      </c>
      <c r="D23" s="44" t="s">
        <v>515</v>
      </c>
    </row>
    <row r="24" spans="3:4" x14ac:dyDescent="0.25">
      <c r="C24" s="43" t="s">
        <v>516</v>
      </c>
      <c r="D24" s="44" t="s">
        <v>517</v>
      </c>
    </row>
    <row r="25" spans="3:4" x14ac:dyDescent="0.25">
      <c r="C25" s="43" t="s">
        <v>428</v>
      </c>
      <c r="D25" s="44" t="s">
        <v>518</v>
      </c>
    </row>
    <row r="26" spans="3:4" x14ac:dyDescent="0.25">
      <c r="C26" s="43" t="s">
        <v>512</v>
      </c>
      <c r="D26" s="44" t="s">
        <v>513</v>
      </c>
    </row>
    <row r="27" spans="3:4" x14ac:dyDescent="0.25">
      <c r="C27" s="43" t="s">
        <v>514</v>
      </c>
      <c r="D27" s="44" t="s">
        <v>515</v>
      </c>
    </row>
    <row r="28" spans="3:4" x14ac:dyDescent="0.25">
      <c r="C28" s="47" t="s">
        <v>516</v>
      </c>
      <c r="D28" s="48" t="s">
        <v>517</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2022-06-08T20:28:48Z</dcterms:modified>
</cp:coreProperties>
</file>