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egold\Desktop\LTCCC\Data\Staffing data\2021 Q4 Staffing\State files\"/>
    </mc:Choice>
  </mc:AlternateContent>
  <xr:revisionPtr revIDLastSave="0" documentId="13_ncr:1_{1BCA1061-9992-400D-B8F1-24BEC322A9A4}" xr6:coauthVersionLast="47" xr6:coauthVersionMax="47" xr10:uidLastSave="{00000000-0000-0000-0000-000000000000}"/>
  <bookViews>
    <workbookView xWindow="-120" yWindow="-120" windowWidth="29040" windowHeight="15720" xr2:uid="{00000000-000D-0000-FFFF-FFFF00000000}"/>
  </bookViews>
  <sheets>
    <sheet name="Nurse" sheetId="4" r:id="rId1"/>
    <sheet name="Contract" sheetId="5" r:id="rId2"/>
    <sheet name="Non-Nurse" sheetId="7" r:id="rId3"/>
    <sheet name="Summary Data" sheetId="6" r:id="rId4"/>
    <sheet name="Notes &amp; Glossary" sheetId="8"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6" l="1"/>
  <c r="C8" i="6"/>
  <c r="C7" i="6"/>
  <c r="C3" i="6"/>
  <c r="Z123" i="7"/>
  <c r="V123" i="7"/>
  <c r="R123" i="7"/>
  <c r="O123" i="7"/>
  <c r="Z122" i="7"/>
  <c r="V122" i="7"/>
  <c r="R122" i="7"/>
  <c r="O122" i="7"/>
  <c r="Z121" i="7"/>
  <c r="V121" i="7"/>
  <c r="R121" i="7"/>
  <c r="O121" i="7"/>
  <c r="Z120" i="7"/>
  <c r="V120" i="7"/>
  <c r="R120" i="7"/>
  <c r="O120" i="7"/>
  <c r="Z119" i="7"/>
  <c r="V119" i="7"/>
  <c r="R119" i="7"/>
  <c r="O119" i="7"/>
  <c r="Z118" i="7"/>
  <c r="V118" i="7"/>
  <c r="R118" i="7"/>
  <c r="O118" i="7"/>
  <c r="Z117" i="7"/>
  <c r="V117" i="7"/>
  <c r="R117" i="7"/>
  <c r="O117" i="7"/>
  <c r="Z116" i="7"/>
  <c r="V116" i="7"/>
  <c r="R116" i="7"/>
  <c r="O116" i="7"/>
  <c r="Z115" i="7"/>
  <c r="V115" i="7"/>
  <c r="R115" i="7"/>
  <c r="O115" i="7"/>
  <c r="Z114" i="7"/>
  <c r="V114" i="7"/>
  <c r="R114" i="7"/>
  <c r="O114" i="7"/>
  <c r="Z113" i="7"/>
  <c r="V113" i="7"/>
  <c r="R113" i="7"/>
  <c r="O113" i="7"/>
  <c r="Z112" i="7"/>
  <c r="V112" i="7"/>
  <c r="R112" i="7"/>
  <c r="O112" i="7"/>
  <c r="Z111" i="7"/>
  <c r="V111" i="7"/>
  <c r="R111" i="7"/>
  <c r="O111" i="7"/>
  <c r="Z110" i="7"/>
  <c r="V110" i="7"/>
  <c r="R110" i="7"/>
  <c r="O110" i="7"/>
  <c r="Z109" i="7"/>
  <c r="V109" i="7"/>
  <c r="R109" i="7"/>
  <c r="O109" i="7"/>
  <c r="Z108" i="7"/>
  <c r="V108" i="7"/>
  <c r="R108" i="7"/>
  <c r="O108" i="7"/>
  <c r="Z107" i="7"/>
  <c r="V107" i="7"/>
  <c r="R107" i="7"/>
  <c r="O107" i="7"/>
  <c r="Z106" i="7"/>
  <c r="V106" i="7"/>
  <c r="R106" i="7"/>
  <c r="O106" i="7"/>
  <c r="Z105" i="7"/>
  <c r="V105" i="7"/>
  <c r="R105" i="7"/>
  <c r="O105" i="7"/>
  <c r="Z104" i="7"/>
  <c r="V104" i="7"/>
  <c r="R104" i="7"/>
  <c r="O104" i="7"/>
  <c r="Z103" i="7"/>
  <c r="V103" i="7"/>
  <c r="R103" i="7"/>
  <c r="O103" i="7"/>
  <c r="Z102" i="7"/>
  <c r="V102" i="7"/>
  <c r="R102" i="7"/>
  <c r="O102" i="7"/>
  <c r="Z101" i="7"/>
  <c r="V101" i="7"/>
  <c r="R101" i="7"/>
  <c r="O101" i="7"/>
  <c r="Z100" i="7"/>
  <c r="V100" i="7"/>
  <c r="R100" i="7"/>
  <c r="O100" i="7"/>
  <c r="Z99" i="7"/>
  <c r="V99" i="7"/>
  <c r="R99" i="7"/>
  <c r="O99" i="7"/>
  <c r="Z98" i="7"/>
  <c r="V98" i="7"/>
  <c r="R98" i="7"/>
  <c r="O98" i="7"/>
  <c r="Z97" i="7"/>
  <c r="V97" i="7"/>
  <c r="R97" i="7"/>
  <c r="O97" i="7"/>
  <c r="Z96" i="7"/>
  <c r="V96" i="7"/>
  <c r="R96" i="7"/>
  <c r="O96" i="7"/>
  <c r="Z95" i="7"/>
  <c r="V95" i="7"/>
  <c r="R95" i="7"/>
  <c r="O95" i="7"/>
  <c r="Z94" i="7"/>
  <c r="V94" i="7"/>
  <c r="R94" i="7"/>
  <c r="O94" i="7"/>
  <c r="Z93" i="7"/>
  <c r="V93" i="7"/>
  <c r="R93" i="7"/>
  <c r="O93" i="7"/>
  <c r="Z92" i="7"/>
  <c r="V92" i="7"/>
  <c r="R92" i="7"/>
  <c r="O92" i="7"/>
  <c r="Z91" i="7"/>
  <c r="V91" i="7"/>
  <c r="R91" i="7"/>
  <c r="O91" i="7"/>
  <c r="Z90" i="7"/>
  <c r="V90" i="7"/>
  <c r="R90" i="7"/>
  <c r="O90" i="7"/>
  <c r="Z89" i="7"/>
  <c r="V89" i="7"/>
  <c r="R89" i="7"/>
  <c r="O89" i="7"/>
  <c r="Z88" i="7"/>
  <c r="V88" i="7"/>
  <c r="R88" i="7"/>
  <c r="O88" i="7"/>
  <c r="Z87" i="7"/>
  <c r="V87" i="7"/>
  <c r="R87" i="7"/>
  <c r="O87" i="7"/>
  <c r="Z86" i="7"/>
  <c r="V86" i="7"/>
  <c r="R86" i="7"/>
  <c r="O86" i="7"/>
  <c r="Z85" i="7"/>
  <c r="V85" i="7"/>
  <c r="R85" i="7"/>
  <c r="O85" i="7"/>
  <c r="Z84" i="7"/>
  <c r="V84" i="7"/>
  <c r="R84" i="7"/>
  <c r="O84" i="7"/>
  <c r="Z83" i="7"/>
  <c r="V83" i="7"/>
  <c r="R83" i="7"/>
  <c r="O83" i="7"/>
  <c r="Z82" i="7"/>
  <c r="V82" i="7"/>
  <c r="R82" i="7"/>
  <c r="O82" i="7"/>
  <c r="Z81" i="7"/>
  <c r="V81" i="7"/>
  <c r="R81" i="7"/>
  <c r="O81" i="7"/>
  <c r="Z80" i="7"/>
  <c r="V80" i="7"/>
  <c r="R80" i="7"/>
  <c r="O80" i="7"/>
  <c r="Z79" i="7"/>
  <c r="V79" i="7"/>
  <c r="R79" i="7"/>
  <c r="O79" i="7"/>
  <c r="Z78" i="7"/>
  <c r="V78" i="7"/>
  <c r="R78" i="7"/>
  <c r="O78" i="7"/>
  <c r="Z77" i="7"/>
  <c r="V77" i="7"/>
  <c r="R77" i="7"/>
  <c r="O77" i="7"/>
  <c r="Z76" i="7"/>
  <c r="V76" i="7"/>
  <c r="R76" i="7"/>
  <c r="O76" i="7"/>
  <c r="Z75" i="7"/>
  <c r="V75" i="7"/>
  <c r="R75" i="7"/>
  <c r="O75" i="7"/>
  <c r="Z74" i="7"/>
  <c r="V74" i="7"/>
  <c r="R74" i="7"/>
  <c r="O74" i="7"/>
  <c r="Z73" i="7"/>
  <c r="V73" i="7"/>
  <c r="R73" i="7"/>
  <c r="O73" i="7"/>
  <c r="Z72" i="7"/>
  <c r="V72" i="7"/>
  <c r="R72" i="7"/>
  <c r="O72" i="7"/>
  <c r="Z71" i="7"/>
  <c r="V71" i="7"/>
  <c r="R71" i="7"/>
  <c r="O71" i="7"/>
  <c r="Z70" i="7"/>
  <c r="V70" i="7"/>
  <c r="R70" i="7"/>
  <c r="O70" i="7"/>
  <c r="Z69" i="7"/>
  <c r="V69" i="7"/>
  <c r="R69" i="7"/>
  <c r="O69" i="7"/>
  <c r="Z68" i="7"/>
  <c r="V68" i="7"/>
  <c r="R68" i="7"/>
  <c r="O68" i="7"/>
  <c r="Z67" i="7"/>
  <c r="V67" i="7"/>
  <c r="R67" i="7"/>
  <c r="O67" i="7"/>
  <c r="Z66" i="7"/>
  <c r="V66" i="7"/>
  <c r="R66" i="7"/>
  <c r="O66" i="7"/>
  <c r="Z65" i="7"/>
  <c r="V65" i="7"/>
  <c r="R65" i="7"/>
  <c r="O65" i="7"/>
  <c r="Z64" i="7"/>
  <c r="V64" i="7"/>
  <c r="R64" i="7"/>
  <c r="O64" i="7"/>
  <c r="Z63" i="7"/>
  <c r="V63" i="7"/>
  <c r="R63" i="7"/>
  <c r="O63" i="7"/>
  <c r="Z62" i="7"/>
  <c r="V62" i="7"/>
  <c r="R62" i="7"/>
  <c r="O62" i="7"/>
  <c r="Z61" i="7"/>
  <c r="V61" i="7"/>
  <c r="R61" i="7"/>
  <c r="O61" i="7"/>
  <c r="Z60" i="7"/>
  <c r="V60" i="7"/>
  <c r="R60" i="7"/>
  <c r="O60" i="7"/>
  <c r="Z59" i="7"/>
  <c r="V59" i="7"/>
  <c r="R59" i="7"/>
  <c r="O59" i="7"/>
  <c r="Z58" i="7"/>
  <c r="V58" i="7"/>
  <c r="R58" i="7"/>
  <c r="O58" i="7"/>
  <c r="Z57" i="7"/>
  <c r="V57" i="7"/>
  <c r="R57" i="7"/>
  <c r="O57" i="7"/>
  <c r="Z56" i="7"/>
  <c r="V56" i="7"/>
  <c r="R56" i="7"/>
  <c r="O56" i="7"/>
  <c r="Z55" i="7"/>
  <c r="V55" i="7"/>
  <c r="R55" i="7"/>
  <c r="O55" i="7"/>
  <c r="Z54" i="7"/>
  <c r="V54" i="7"/>
  <c r="R54" i="7"/>
  <c r="O54" i="7"/>
  <c r="Z53" i="7"/>
  <c r="V53" i="7"/>
  <c r="R53" i="7"/>
  <c r="O53" i="7"/>
  <c r="Z52" i="7"/>
  <c r="V52" i="7"/>
  <c r="R52" i="7"/>
  <c r="O52" i="7"/>
  <c r="Z51" i="7"/>
  <c r="V51" i="7"/>
  <c r="R51" i="7"/>
  <c r="O51" i="7"/>
  <c r="Z50" i="7"/>
  <c r="V50" i="7"/>
  <c r="R50" i="7"/>
  <c r="O50" i="7"/>
  <c r="Z49" i="7"/>
  <c r="V49" i="7"/>
  <c r="R49" i="7"/>
  <c r="O49" i="7"/>
  <c r="Z48" i="7"/>
  <c r="V48" i="7"/>
  <c r="R48" i="7"/>
  <c r="O48" i="7"/>
  <c r="Z47" i="7"/>
  <c r="V47" i="7"/>
  <c r="R47" i="7"/>
  <c r="O47" i="7"/>
  <c r="Z46" i="7"/>
  <c r="V46" i="7"/>
  <c r="R46" i="7"/>
  <c r="O46" i="7"/>
  <c r="Z45" i="7"/>
  <c r="V45" i="7"/>
  <c r="R45" i="7"/>
  <c r="O45" i="7"/>
  <c r="Z44" i="7"/>
  <c r="V44" i="7"/>
  <c r="R44" i="7"/>
  <c r="O44" i="7"/>
  <c r="Z43" i="7"/>
  <c r="V43" i="7"/>
  <c r="R43" i="7"/>
  <c r="O43" i="7"/>
  <c r="Z42" i="7"/>
  <c r="V42" i="7"/>
  <c r="R42" i="7"/>
  <c r="O42" i="7"/>
  <c r="Z41" i="7"/>
  <c r="V41" i="7"/>
  <c r="R41" i="7"/>
  <c r="O41" i="7"/>
  <c r="Z40" i="7"/>
  <c r="V40" i="7"/>
  <c r="R40" i="7"/>
  <c r="O40" i="7"/>
  <c r="Z39" i="7"/>
  <c r="V39" i="7"/>
  <c r="R39" i="7"/>
  <c r="O39" i="7"/>
  <c r="Z38" i="7"/>
  <c r="V38" i="7"/>
  <c r="R38" i="7"/>
  <c r="O38" i="7"/>
  <c r="Z37" i="7"/>
  <c r="V37" i="7"/>
  <c r="R37" i="7"/>
  <c r="O37" i="7"/>
  <c r="Z36" i="7"/>
  <c r="V36" i="7"/>
  <c r="R36" i="7"/>
  <c r="O36" i="7"/>
  <c r="Z35" i="7"/>
  <c r="V35" i="7"/>
  <c r="R35" i="7"/>
  <c r="O35" i="7"/>
  <c r="Z34" i="7"/>
  <c r="V34" i="7"/>
  <c r="R34" i="7"/>
  <c r="O34" i="7"/>
  <c r="Z33" i="7"/>
  <c r="V33" i="7"/>
  <c r="R33" i="7"/>
  <c r="O33" i="7"/>
  <c r="Z32" i="7"/>
  <c r="V32" i="7"/>
  <c r="R32" i="7"/>
  <c r="O32" i="7"/>
  <c r="Z31" i="7"/>
  <c r="V31" i="7"/>
  <c r="R31" i="7"/>
  <c r="O31" i="7"/>
  <c r="Z30" i="7"/>
  <c r="V30" i="7"/>
  <c r="R30" i="7"/>
  <c r="O30" i="7"/>
  <c r="Z29" i="7"/>
  <c r="V29" i="7"/>
  <c r="R29" i="7"/>
  <c r="O29" i="7"/>
  <c r="Z28" i="7"/>
  <c r="V28" i="7"/>
  <c r="R28" i="7"/>
  <c r="O28" i="7"/>
  <c r="Z27" i="7"/>
  <c r="V27" i="7"/>
  <c r="R27" i="7"/>
  <c r="O27" i="7"/>
  <c r="Z26" i="7"/>
  <c r="V26" i="7"/>
  <c r="R26" i="7"/>
  <c r="O26" i="7"/>
  <c r="Z25" i="7"/>
  <c r="V25" i="7"/>
  <c r="R25" i="7"/>
  <c r="O25" i="7"/>
  <c r="Z24" i="7"/>
  <c r="V24" i="7"/>
  <c r="R24" i="7"/>
  <c r="O24" i="7"/>
  <c r="Z23" i="7"/>
  <c r="V23" i="7"/>
  <c r="R23" i="7"/>
  <c r="O23" i="7"/>
  <c r="Z22" i="7"/>
  <c r="V22" i="7"/>
  <c r="R22" i="7"/>
  <c r="O22" i="7"/>
  <c r="Z21" i="7"/>
  <c r="V21" i="7"/>
  <c r="R21" i="7"/>
  <c r="O21" i="7"/>
  <c r="Z20" i="7"/>
  <c r="V20" i="7"/>
  <c r="R20" i="7"/>
  <c r="O20" i="7"/>
  <c r="Z19" i="7"/>
  <c r="V19" i="7"/>
  <c r="R19" i="7"/>
  <c r="O19" i="7"/>
  <c r="Z18" i="7"/>
  <c r="V18" i="7"/>
  <c r="R18" i="7"/>
  <c r="O18" i="7"/>
  <c r="Z17" i="7"/>
  <c r="V17" i="7"/>
  <c r="R17" i="7"/>
  <c r="O17" i="7"/>
  <c r="Z16" i="7"/>
  <c r="V16" i="7"/>
  <c r="R16" i="7"/>
  <c r="O16" i="7"/>
  <c r="Z15" i="7"/>
  <c r="V15" i="7"/>
  <c r="R15" i="7"/>
  <c r="O15" i="7"/>
  <c r="Z14" i="7"/>
  <c r="V14" i="7"/>
  <c r="R14" i="7"/>
  <c r="O14" i="7"/>
  <c r="Z13" i="7"/>
  <c r="V13" i="7"/>
  <c r="R13" i="7"/>
  <c r="O13" i="7"/>
  <c r="Z12" i="7"/>
  <c r="V12" i="7"/>
  <c r="R12" i="7"/>
  <c r="O12" i="7"/>
  <c r="Z11" i="7"/>
  <c r="V11" i="7"/>
  <c r="R11" i="7"/>
  <c r="O11" i="7"/>
  <c r="Z10" i="7"/>
  <c r="V10" i="7"/>
  <c r="R10" i="7"/>
  <c r="O10" i="7"/>
  <c r="Z9" i="7"/>
  <c r="V9" i="7"/>
  <c r="R9" i="7"/>
  <c r="O9" i="7"/>
  <c r="Z8" i="7"/>
  <c r="V8" i="7"/>
  <c r="R8" i="7"/>
  <c r="O8" i="7"/>
  <c r="Z7" i="7"/>
  <c r="V7" i="7"/>
  <c r="R7" i="7"/>
  <c r="O7" i="7"/>
  <c r="Z6" i="7"/>
  <c r="V6" i="7"/>
  <c r="R6" i="7"/>
  <c r="O6" i="7"/>
  <c r="Z5" i="7"/>
  <c r="V5" i="7"/>
  <c r="R5" i="7"/>
  <c r="O5" i="7"/>
  <c r="Z4" i="7"/>
  <c r="V4" i="7"/>
  <c r="R4" i="7"/>
  <c r="O4" i="7"/>
  <c r="Z3" i="7"/>
  <c r="V3" i="7"/>
  <c r="R3" i="7"/>
  <c r="O3" i="7"/>
  <c r="Z2" i="7"/>
  <c r="V2" i="7"/>
  <c r="R2" i="7"/>
  <c r="O2" i="7"/>
  <c r="U36" i="6"/>
  <c r="U26" i="6"/>
  <c r="U25" i="6"/>
  <c r="U24" i="6"/>
  <c r="U23" i="6"/>
  <c r="U22" i="6"/>
  <c r="U21" i="6"/>
  <c r="U20" i="6"/>
  <c r="U19" i="6"/>
  <c r="U15" i="6"/>
  <c r="U14" i="6"/>
  <c r="U13" i="6"/>
  <c r="U11" i="6"/>
  <c r="U10" i="6"/>
  <c r="U8" i="6"/>
  <c r="U7" i="6"/>
  <c r="U6" i="6"/>
  <c r="W6" i="6" l="1"/>
  <c r="W11" i="6"/>
  <c r="W7" i="6"/>
  <c r="W10" i="6"/>
  <c r="W13" i="6"/>
  <c r="W14" i="6"/>
  <c r="W15" i="6"/>
  <c r="W8" i="6"/>
  <c r="S55" i="4" l="1"/>
  <c r="S99" i="4"/>
  <c r="S94" i="4"/>
  <c r="S7" i="4"/>
  <c r="S6" i="4"/>
  <c r="S90" i="4"/>
  <c r="S88" i="4"/>
  <c r="S48" i="4"/>
  <c r="S26" i="4"/>
  <c r="S11" i="4"/>
  <c r="S91" i="4"/>
  <c r="S97" i="4"/>
  <c r="S119" i="4"/>
  <c r="S29" i="4"/>
  <c r="S71" i="4"/>
  <c r="S46" i="4"/>
  <c r="S50" i="4"/>
  <c r="S115" i="4"/>
  <c r="S121" i="4"/>
  <c r="S53" i="4"/>
  <c r="S37" i="4"/>
  <c r="S117" i="4"/>
  <c r="S38" i="4"/>
  <c r="S17" i="4"/>
  <c r="S4" i="4"/>
  <c r="S14" i="4"/>
  <c r="S43" i="4"/>
  <c r="S40" i="4"/>
  <c r="S70" i="4"/>
  <c r="S87" i="4"/>
  <c r="S66" i="4"/>
  <c r="S98" i="4"/>
  <c r="S116" i="4"/>
  <c r="S24" i="4"/>
  <c r="S103" i="4"/>
  <c r="S42" i="4"/>
  <c r="S108" i="4"/>
  <c r="S47" i="4"/>
  <c r="S80" i="4"/>
  <c r="S105" i="4"/>
  <c r="S25" i="4"/>
  <c r="S36" i="4"/>
  <c r="S45" i="4"/>
  <c r="S58" i="4"/>
  <c r="S78" i="4"/>
  <c r="S16" i="4"/>
  <c r="S2" i="4"/>
  <c r="S41" i="4"/>
  <c r="S75" i="4"/>
  <c r="S112" i="4"/>
  <c r="S15" i="4"/>
  <c r="S57" i="4"/>
  <c r="S113" i="4"/>
  <c r="S67" i="4"/>
  <c r="S31" i="4"/>
  <c r="S61" i="4"/>
  <c r="S18" i="4"/>
  <c r="S21" i="4"/>
  <c r="S51" i="4"/>
  <c r="S19" i="4"/>
  <c r="S8" i="4"/>
  <c r="S59" i="4"/>
  <c r="S23" i="4"/>
  <c r="S122" i="4"/>
  <c r="S9" i="4"/>
  <c r="S62" i="4"/>
  <c r="S77" i="4"/>
  <c r="S32" i="4"/>
  <c r="S69" i="4"/>
  <c r="S52" i="4"/>
  <c r="S65" i="4"/>
  <c r="S34" i="4"/>
  <c r="S73" i="4"/>
  <c r="S95" i="4"/>
  <c r="S68" i="4"/>
  <c r="S76" i="4"/>
  <c r="S123" i="4"/>
  <c r="S92" i="4"/>
  <c r="S89" i="4"/>
  <c r="S13" i="4"/>
  <c r="S102" i="4"/>
  <c r="S54" i="4"/>
  <c r="S5" i="4"/>
  <c r="S109" i="4"/>
  <c r="S35" i="4"/>
  <c r="S10" i="4"/>
  <c r="S64" i="4"/>
  <c r="S3" i="4"/>
  <c r="S81" i="4"/>
  <c r="S82" i="4"/>
  <c r="S104" i="4"/>
  <c r="S12" i="4"/>
  <c r="S20" i="4"/>
  <c r="S83" i="4"/>
  <c r="S85" i="4"/>
  <c r="S49" i="4"/>
  <c r="S63" i="4"/>
  <c r="S101" i="4"/>
  <c r="S100" i="4"/>
  <c r="S110" i="4"/>
  <c r="S74" i="4"/>
  <c r="S39" i="4"/>
  <c r="S118" i="4"/>
  <c r="S93" i="4"/>
  <c r="S86" i="4"/>
  <c r="S84" i="4"/>
  <c r="S79" i="4"/>
  <c r="S111" i="4"/>
  <c r="S30" i="4"/>
  <c r="S106" i="4"/>
  <c r="S72" i="4"/>
  <c r="S56" i="4"/>
  <c r="S96" i="4"/>
  <c r="S27" i="4"/>
  <c r="S22" i="4"/>
  <c r="S60" i="4"/>
  <c r="S107" i="4"/>
  <c r="S114" i="4"/>
  <c r="S33" i="4"/>
  <c r="S28" i="4"/>
  <c r="S120" i="4"/>
  <c r="S44" i="4"/>
  <c r="P55" i="4"/>
  <c r="P99" i="4"/>
  <c r="P94" i="4"/>
  <c r="P7" i="4"/>
  <c r="P6" i="4"/>
  <c r="P90" i="4"/>
  <c r="P88" i="4"/>
  <c r="P48" i="4"/>
  <c r="P26" i="4"/>
  <c r="P11" i="4"/>
  <c r="P91" i="4"/>
  <c r="P97" i="4"/>
  <c r="P119" i="4"/>
  <c r="P29" i="4"/>
  <c r="P71" i="4"/>
  <c r="P46" i="4"/>
  <c r="P50" i="4"/>
  <c r="P115" i="4"/>
  <c r="P121" i="4"/>
  <c r="P53" i="4"/>
  <c r="P37" i="4"/>
  <c r="P117" i="4"/>
  <c r="P38" i="4"/>
  <c r="P17" i="4"/>
  <c r="P4" i="4"/>
  <c r="P14" i="4"/>
  <c r="P43" i="4"/>
  <c r="P40" i="4"/>
  <c r="P70" i="4"/>
  <c r="P87" i="4"/>
  <c r="P66" i="4"/>
  <c r="P98" i="4"/>
  <c r="P116" i="4"/>
  <c r="P24" i="4"/>
  <c r="P103" i="4"/>
  <c r="P42" i="4"/>
  <c r="P108" i="4"/>
  <c r="P47" i="4"/>
  <c r="P80" i="4"/>
  <c r="P105" i="4"/>
  <c r="P25" i="4"/>
  <c r="P36" i="4"/>
  <c r="P45" i="4"/>
  <c r="P58" i="4"/>
  <c r="P78" i="4"/>
  <c r="P16" i="4"/>
  <c r="P2" i="4"/>
  <c r="P41" i="4"/>
  <c r="P75" i="4"/>
  <c r="P112" i="4"/>
  <c r="P15" i="4"/>
  <c r="P57" i="4"/>
  <c r="P113" i="4"/>
  <c r="P67" i="4"/>
  <c r="P31" i="4"/>
  <c r="P61" i="4"/>
  <c r="P18" i="4"/>
  <c r="P21" i="4"/>
  <c r="P51" i="4"/>
  <c r="P19" i="4"/>
  <c r="P8" i="4"/>
  <c r="P59" i="4"/>
  <c r="P23" i="4"/>
  <c r="P122" i="4"/>
  <c r="P9" i="4"/>
  <c r="P62" i="4"/>
  <c r="P77" i="4"/>
  <c r="P32" i="4"/>
  <c r="P69" i="4"/>
  <c r="P52" i="4"/>
  <c r="P65" i="4"/>
  <c r="P34" i="4"/>
  <c r="P73" i="4"/>
  <c r="P95" i="4"/>
  <c r="P68" i="4"/>
  <c r="P76" i="4"/>
  <c r="P123" i="4"/>
  <c r="P92" i="4"/>
  <c r="P89" i="4"/>
  <c r="P13" i="4"/>
  <c r="P102" i="4"/>
  <c r="P54" i="4"/>
  <c r="P5" i="4"/>
  <c r="P109" i="4"/>
  <c r="P35" i="4"/>
  <c r="P10" i="4"/>
  <c r="P64" i="4"/>
  <c r="P3" i="4"/>
  <c r="P81" i="4"/>
  <c r="P82" i="4"/>
  <c r="P104" i="4"/>
  <c r="P12" i="4"/>
  <c r="P20" i="4"/>
  <c r="P83" i="4"/>
  <c r="P85" i="4"/>
  <c r="P49" i="4"/>
  <c r="P63" i="4"/>
  <c r="P101" i="4"/>
  <c r="P100" i="4"/>
  <c r="P110" i="4"/>
  <c r="P74" i="4"/>
  <c r="P39" i="4"/>
  <c r="P118" i="4"/>
  <c r="P93" i="4"/>
  <c r="P86" i="4"/>
  <c r="P84" i="4"/>
  <c r="P79" i="4"/>
  <c r="P111" i="4"/>
  <c r="P30" i="4"/>
  <c r="P106" i="4"/>
  <c r="P72" i="4"/>
  <c r="P56" i="4"/>
  <c r="P96" i="4"/>
  <c r="P27" i="4"/>
  <c r="P22" i="4"/>
  <c r="P60" i="4"/>
  <c r="P107" i="4"/>
  <c r="P114" i="4"/>
  <c r="P33" i="4"/>
  <c r="P28" i="4"/>
  <c r="P120" i="4"/>
  <c r="P44" i="4"/>
  <c r="L55" i="4"/>
  <c r="L99" i="4"/>
  <c r="L94" i="4"/>
  <c r="L7" i="4"/>
  <c r="H7" i="4" s="1"/>
  <c r="L6" i="4"/>
  <c r="L90" i="4"/>
  <c r="L88" i="4"/>
  <c r="L48" i="4"/>
  <c r="L26" i="4"/>
  <c r="L11" i="4"/>
  <c r="L91" i="4"/>
  <c r="L97" i="4"/>
  <c r="H97" i="4" s="1"/>
  <c r="L119" i="4"/>
  <c r="L29" i="4"/>
  <c r="L71" i="4"/>
  <c r="L46" i="4"/>
  <c r="L50" i="4"/>
  <c r="L115" i="4"/>
  <c r="L121" i="4"/>
  <c r="L53" i="4"/>
  <c r="H53" i="4" s="1"/>
  <c r="L37" i="4"/>
  <c r="L117" i="4"/>
  <c r="L38" i="4"/>
  <c r="L17" i="4"/>
  <c r="L4" i="4"/>
  <c r="L14" i="4"/>
  <c r="L43" i="4"/>
  <c r="L40" i="4"/>
  <c r="H40" i="4" s="1"/>
  <c r="L70" i="4"/>
  <c r="L87" i="4"/>
  <c r="L66" i="4"/>
  <c r="L98" i="4"/>
  <c r="L116" i="4"/>
  <c r="L24" i="4"/>
  <c r="L103" i="4"/>
  <c r="L42" i="4"/>
  <c r="H42" i="4" s="1"/>
  <c r="L108" i="4"/>
  <c r="L47" i="4"/>
  <c r="L80" i="4"/>
  <c r="L105" i="4"/>
  <c r="L25" i="4"/>
  <c r="L36" i="4"/>
  <c r="L45" i="4"/>
  <c r="L58" i="4"/>
  <c r="H58" i="4" s="1"/>
  <c r="L78" i="4"/>
  <c r="L16" i="4"/>
  <c r="L2" i="4"/>
  <c r="L41" i="4"/>
  <c r="L75" i="4"/>
  <c r="L112" i="4"/>
  <c r="L15" i="4"/>
  <c r="L57" i="4"/>
  <c r="H57" i="4" s="1"/>
  <c r="L113" i="4"/>
  <c r="L67" i="4"/>
  <c r="L31" i="4"/>
  <c r="L61" i="4"/>
  <c r="L18" i="4"/>
  <c r="L21" i="4"/>
  <c r="L51" i="4"/>
  <c r="L19" i="4"/>
  <c r="H19" i="4" s="1"/>
  <c r="L8" i="4"/>
  <c r="L59" i="4"/>
  <c r="L23" i="4"/>
  <c r="L122" i="4"/>
  <c r="L9" i="4"/>
  <c r="L62" i="4"/>
  <c r="L77" i="4"/>
  <c r="L32" i="4"/>
  <c r="H32" i="4" s="1"/>
  <c r="L69" i="4"/>
  <c r="L52" i="4"/>
  <c r="L65" i="4"/>
  <c r="L34" i="4"/>
  <c r="L73" i="4"/>
  <c r="L95" i="4"/>
  <c r="L68" i="4"/>
  <c r="L76" i="4"/>
  <c r="H76" i="4" s="1"/>
  <c r="L123" i="4"/>
  <c r="L92" i="4"/>
  <c r="L89" i="4"/>
  <c r="L13" i="4"/>
  <c r="L102" i="4"/>
  <c r="L54" i="4"/>
  <c r="L5" i="4"/>
  <c r="L109" i="4"/>
  <c r="H109" i="4" s="1"/>
  <c r="L35" i="4"/>
  <c r="L10" i="4"/>
  <c r="L64" i="4"/>
  <c r="L3" i="4"/>
  <c r="L81" i="4"/>
  <c r="L82" i="4"/>
  <c r="L104" i="4"/>
  <c r="L12" i="4"/>
  <c r="H12" i="4" s="1"/>
  <c r="L20" i="4"/>
  <c r="L83" i="4"/>
  <c r="L85" i="4"/>
  <c r="L49" i="4"/>
  <c r="L63" i="4"/>
  <c r="L101" i="4"/>
  <c r="L100" i="4"/>
  <c r="L110" i="4"/>
  <c r="H110" i="4" s="1"/>
  <c r="L74" i="4"/>
  <c r="L39" i="4"/>
  <c r="L118" i="4"/>
  <c r="L93" i="4"/>
  <c r="L86" i="4"/>
  <c r="L84" i="4"/>
  <c r="L79" i="4"/>
  <c r="L111" i="4"/>
  <c r="H111" i="4" s="1"/>
  <c r="L30" i="4"/>
  <c r="L106" i="4"/>
  <c r="L72" i="4"/>
  <c r="L56" i="4"/>
  <c r="L96" i="4"/>
  <c r="L27" i="4"/>
  <c r="L22" i="4"/>
  <c r="L60" i="4"/>
  <c r="H60" i="4" s="1"/>
  <c r="L107" i="4"/>
  <c r="L114" i="4"/>
  <c r="L33" i="4"/>
  <c r="L28" i="4"/>
  <c r="L120" i="4"/>
  <c r="L44" i="4"/>
  <c r="K55" i="4"/>
  <c r="K99" i="4"/>
  <c r="G99" i="4" s="1"/>
  <c r="K94" i="4"/>
  <c r="K7" i="4"/>
  <c r="K6" i="4"/>
  <c r="K90" i="4"/>
  <c r="K88" i="4"/>
  <c r="K48" i="4"/>
  <c r="K26" i="4"/>
  <c r="K11" i="4"/>
  <c r="G11" i="4" s="1"/>
  <c r="K91" i="4"/>
  <c r="K97" i="4"/>
  <c r="K119" i="4"/>
  <c r="K29" i="4"/>
  <c r="K71" i="4"/>
  <c r="K46" i="4"/>
  <c r="K50" i="4"/>
  <c r="K115" i="4"/>
  <c r="G115" i="4" s="1"/>
  <c r="K121" i="4"/>
  <c r="K53" i="4"/>
  <c r="K37" i="4"/>
  <c r="K117" i="4"/>
  <c r="K38" i="4"/>
  <c r="K17" i="4"/>
  <c r="K4" i="4"/>
  <c r="K14" i="4"/>
  <c r="G14" i="4" s="1"/>
  <c r="K43" i="4"/>
  <c r="K40" i="4"/>
  <c r="K70" i="4"/>
  <c r="K87" i="4"/>
  <c r="K66" i="4"/>
  <c r="K98" i="4"/>
  <c r="K116" i="4"/>
  <c r="K24" i="4"/>
  <c r="G24" i="4" s="1"/>
  <c r="K103" i="4"/>
  <c r="K42" i="4"/>
  <c r="K108" i="4"/>
  <c r="K47" i="4"/>
  <c r="K80" i="4"/>
  <c r="K105" i="4"/>
  <c r="K25" i="4"/>
  <c r="K36" i="4"/>
  <c r="G36" i="4" s="1"/>
  <c r="K45" i="4"/>
  <c r="K58" i="4"/>
  <c r="K78" i="4"/>
  <c r="K16" i="4"/>
  <c r="K2" i="4"/>
  <c r="K41" i="4"/>
  <c r="K75" i="4"/>
  <c r="K112" i="4"/>
  <c r="G112" i="4" s="1"/>
  <c r="K15" i="4"/>
  <c r="K57" i="4"/>
  <c r="K113" i="4"/>
  <c r="K67" i="4"/>
  <c r="K31" i="4"/>
  <c r="K61" i="4"/>
  <c r="K18" i="4"/>
  <c r="K21" i="4"/>
  <c r="G21" i="4" s="1"/>
  <c r="K51" i="4"/>
  <c r="K19" i="4"/>
  <c r="K8" i="4"/>
  <c r="K59" i="4"/>
  <c r="K23" i="4"/>
  <c r="K122" i="4"/>
  <c r="K9" i="4"/>
  <c r="K62" i="4"/>
  <c r="G62" i="4" s="1"/>
  <c r="K77" i="4"/>
  <c r="K32" i="4"/>
  <c r="K69" i="4"/>
  <c r="K52" i="4"/>
  <c r="K65" i="4"/>
  <c r="K34" i="4"/>
  <c r="K73" i="4"/>
  <c r="K95" i="4"/>
  <c r="G95" i="4" s="1"/>
  <c r="K68" i="4"/>
  <c r="K76" i="4"/>
  <c r="K123" i="4"/>
  <c r="K92" i="4"/>
  <c r="K89" i="4"/>
  <c r="K13" i="4"/>
  <c r="K102" i="4"/>
  <c r="K54" i="4"/>
  <c r="G54" i="4" s="1"/>
  <c r="K5" i="4"/>
  <c r="K109" i="4"/>
  <c r="K35" i="4"/>
  <c r="K10" i="4"/>
  <c r="K64" i="4"/>
  <c r="K3" i="4"/>
  <c r="K81" i="4"/>
  <c r="K82" i="4"/>
  <c r="G82" i="4" s="1"/>
  <c r="K104" i="4"/>
  <c r="K12" i="4"/>
  <c r="K20" i="4"/>
  <c r="K83" i="4"/>
  <c r="K85" i="4"/>
  <c r="K49" i="4"/>
  <c r="K63" i="4"/>
  <c r="K101" i="4"/>
  <c r="G101" i="4" s="1"/>
  <c r="K100" i="4"/>
  <c r="K110" i="4"/>
  <c r="K74" i="4"/>
  <c r="K39" i="4"/>
  <c r="K118" i="4"/>
  <c r="K93" i="4"/>
  <c r="K86" i="4"/>
  <c r="K84" i="4"/>
  <c r="G84" i="4" s="1"/>
  <c r="K79" i="4"/>
  <c r="K111" i="4"/>
  <c r="K30" i="4"/>
  <c r="K106" i="4"/>
  <c r="K72" i="4"/>
  <c r="K56" i="4"/>
  <c r="K96" i="4"/>
  <c r="K27" i="4"/>
  <c r="G27" i="4" s="1"/>
  <c r="K22" i="4"/>
  <c r="K60" i="4"/>
  <c r="K107" i="4"/>
  <c r="K114" i="4"/>
  <c r="K33" i="4"/>
  <c r="K28" i="4"/>
  <c r="K120" i="4"/>
  <c r="K44" i="4"/>
  <c r="G44" i="4" s="1"/>
  <c r="W55" i="4"/>
  <c r="W99" i="4"/>
  <c r="W94" i="4"/>
  <c r="W7" i="4"/>
  <c r="W6" i="4"/>
  <c r="W90" i="4"/>
  <c r="W88" i="4"/>
  <c r="W48" i="4"/>
  <c r="W26" i="4"/>
  <c r="W11" i="4"/>
  <c r="W91" i="4"/>
  <c r="W97" i="4"/>
  <c r="W119" i="4"/>
  <c r="W29" i="4"/>
  <c r="W71" i="4"/>
  <c r="W46" i="4"/>
  <c r="W50" i="4"/>
  <c r="W115" i="4"/>
  <c r="W121" i="4"/>
  <c r="W53" i="4"/>
  <c r="W37" i="4"/>
  <c r="W117" i="4"/>
  <c r="W38" i="4"/>
  <c r="W17" i="4"/>
  <c r="W4" i="4"/>
  <c r="W14" i="4"/>
  <c r="W43" i="4"/>
  <c r="W40" i="4"/>
  <c r="W70" i="4"/>
  <c r="W87" i="4"/>
  <c r="W66" i="4"/>
  <c r="W98" i="4"/>
  <c r="W116" i="4"/>
  <c r="W24" i="4"/>
  <c r="W103" i="4"/>
  <c r="W42" i="4"/>
  <c r="W108" i="4"/>
  <c r="W47" i="4"/>
  <c r="W80" i="4"/>
  <c r="W105" i="4"/>
  <c r="W25" i="4"/>
  <c r="W36" i="4"/>
  <c r="W45" i="4"/>
  <c r="W58" i="4"/>
  <c r="W78" i="4"/>
  <c r="W16" i="4"/>
  <c r="W2" i="4"/>
  <c r="W41" i="4"/>
  <c r="W75" i="4"/>
  <c r="W112" i="4"/>
  <c r="W15" i="4"/>
  <c r="W57" i="4"/>
  <c r="W113" i="4"/>
  <c r="W67" i="4"/>
  <c r="W31" i="4"/>
  <c r="W61" i="4"/>
  <c r="W18" i="4"/>
  <c r="W21" i="4"/>
  <c r="W51" i="4"/>
  <c r="W19" i="4"/>
  <c r="W8" i="4"/>
  <c r="W59" i="4"/>
  <c r="W23" i="4"/>
  <c r="W122" i="4"/>
  <c r="W9" i="4"/>
  <c r="W62" i="4"/>
  <c r="W77" i="4"/>
  <c r="W32" i="4"/>
  <c r="W69" i="4"/>
  <c r="W52" i="4"/>
  <c r="W65" i="4"/>
  <c r="W34" i="4"/>
  <c r="W73" i="4"/>
  <c r="W95" i="4"/>
  <c r="W68" i="4"/>
  <c r="W76" i="4"/>
  <c r="W123" i="4"/>
  <c r="W92" i="4"/>
  <c r="W89" i="4"/>
  <c r="W13" i="4"/>
  <c r="W102" i="4"/>
  <c r="W54" i="4"/>
  <c r="W5" i="4"/>
  <c r="W109" i="4"/>
  <c r="W35" i="4"/>
  <c r="W10" i="4"/>
  <c r="W64" i="4"/>
  <c r="W3" i="4"/>
  <c r="W81" i="4"/>
  <c r="W82" i="4"/>
  <c r="W104" i="4"/>
  <c r="W12" i="4"/>
  <c r="W20" i="4"/>
  <c r="W83" i="4"/>
  <c r="W85" i="4"/>
  <c r="W49" i="4"/>
  <c r="W63" i="4"/>
  <c r="W101" i="4"/>
  <c r="W100" i="4"/>
  <c r="W110" i="4"/>
  <c r="W74" i="4"/>
  <c r="W39" i="4"/>
  <c r="W118" i="4"/>
  <c r="W93" i="4"/>
  <c r="W86" i="4"/>
  <c r="W84" i="4"/>
  <c r="W79" i="4"/>
  <c r="W111" i="4"/>
  <c r="W30" i="4"/>
  <c r="W106" i="4"/>
  <c r="W72" i="4"/>
  <c r="W56" i="4"/>
  <c r="W96" i="4"/>
  <c r="W27" i="4"/>
  <c r="W22" i="4"/>
  <c r="W60" i="4"/>
  <c r="W107" i="4"/>
  <c r="W114" i="4"/>
  <c r="W33" i="4"/>
  <c r="W28" i="4"/>
  <c r="W120" i="4"/>
  <c r="W44" i="4"/>
  <c r="I55" i="4"/>
  <c r="I99" i="4"/>
  <c r="I94" i="4"/>
  <c r="I7" i="4"/>
  <c r="I6" i="4"/>
  <c r="I90" i="4"/>
  <c r="I88" i="4"/>
  <c r="I48" i="4"/>
  <c r="I26" i="4"/>
  <c r="I11" i="4"/>
  <c r="I91" i="4"/>
  <c r="I97" i="4"/>
  <c r="I119" i="4"/>
  <c r="I29" i="4"/>
  <c r="I71" i="4"/>
  <c r="I46" i="4"/>
  <c r="I50" i="4"/>
  <c r="I115" i="4"/>
  <c r="I121" i="4"/>
  <c r="I53" i="4"/>
  <c r="I37" i="4"/>
  <c r="I117" i="4"/>
  <c r="I38" i="4"/>
  <c r="I17" i="4"/>
  <c r="I4" i="4"/>
  <c r="I14" i="4"/>
  <c r="I43" i="4"/>
  <c r="I40" i="4"/>
  <c r="I70" i="4"/>
  <c r="I87" i="4"/>
  <c r="I66" i="4"/>
  <c r="I98" i="4"/>
  <c r="I116" i="4"/>
  <c r="I24" i="4"/>
  <c r="I103" i="4"/>
  <c r="I42" i="4"/>
  <c r="I108" i="4"/>
  <c r="I47" i="4"/>
  <c r="I80" i="4"/>
  <c r="I105" i="4"/>
  <c r="I25" i="4"/>
  <c r="I36" i="4"/>
  <c r="I45" i="4"/>
  <c r="I58" i="4"/>
  <c r="I78" i="4"/>
  <c r="I16" i="4"/>
  <c r="I2" i="4"/>
  <c r="I41" i="4"/>
  <c r="I75" i="4"/>
  <c r="I112" i="4"/>
  <c r="I15" i="4"/>
  <c r="I57" i="4"/>
  <c r="I113" i="4"/>
  <c r="I67" i="4"/>
  <c r="I31" i="4"/>
  <c r="I61" i="4"/>
  <c r="I18" i="4"/>
  <c r="I21" i="4"/>
  <c r="I51" i="4"/>
  <c r="I19" i="4"/>
  <c r="I8" i="4"/>
  <c r="I59" i="4"/>
  <c r="I23" i="4"/>
  <c r="I122" i="4"/>
  <c r="I9" i="4"/>
  <c r="I62" i="4"/>
  <c r="I77" i="4"/>
  <c r="I32" i="4"/>
  <c r="I69" i="4"/>
  <c r="I52" i="4"/>
  <c r="I65" i="4"/>
  <c r="I34" i="4"/>
  <c r="I73" i="4"/>
  <c r="I95" i="4"/>
  <c r="I68" i="4"/>
  <c r="I76" i="4"/>
  <c r="I123" i="4"/>
  <c r="I92" i="4"/>
  <c r="I89" i="4"/>
  <c r="I13" i="4"/>
  <c r="I102" i="4"/>
  <c r="I54" i="4"/>
  <c r="I5" i="4"/>
  <c r="I109" i="4"/>
  <c r="I35" i="4"/>
  <c r="I10" i="4"/>
  <c r="I64" i="4"/>
  <c r="I3" i="4"/>
  <c r="I81" i="4"/>
  <c r="I82" i="4"/>
  <c r="I104" i="4"/>
  <c r="I12" i="4"/>
  <c r="I20" i="4"/>
  <c r="I83" i="4"/>
  <c r="I85" i="4"/>
  <c r="I49" i="4"/>
  <c r="I63" i="4"/>
  <c r="I101" i="4"/>
  <c r="I100" i="4"/>
  <c r="I110" i="4"/>
  <c r="I74" i="4"/>
  <c r="I39" i="4"/>
  <c r="I118" i="4"/>
  <c r="I93" i="4"/>
  <c r="I86" i="4"/>
  <c r="I84" i="4"/>
  <c r="I79" i="4"/>
  <c r="I111" i="4"/>
  <c r="I30" i="4"/>
  <c r="I106" i="4"/>
  <c r="I72" i="4"/>
  <c r="I56" i="4"/>
  <c r="I96" i="4"/>
  <c r="I27" i="4"/>
  <c r="I22" i="4"/>
  <c r="I60" i="4"/>
  <c r="I107" i="4"/>
  <c r="I114" i="4"/>
  <c r="I33" i="4"/>
  <c r="I28" i="4"/>
  <c r="I120" i="4"/>
  <c r="I44" i="4"/>
  <c r="J55" i="4"/>
  <c r="F55" i="4" s="1"/>
  <c r="J99" i="4"/>
  <c r="F99" i="4" s="1"/>
  <c r="J94" i="4"/>
  <c r="F94" i="4" s="1"/>
  <c r="J7" i="4"/>
  <c r="F7" i="4" s="1"/>
  <c r="J6" i="4"/>
  <c r="F6" i="4" s="1"/>
  <c r="J90" i="4"/>
  <c r="F90" i="4" s="1"/>
  <c r="J88" i="4"/>
  <c r="F88" i="4" s="1"/>
  <c r="J48" i="4"/>
  <c r="F48" i="4" s="1"/>
  <c r="J26" i="4"/>
  <c r="F26" i="4" s="1"/>
  <c r="J11" i="4"/>
  <c r="F11" i="4" s="1"/>
  <c r="J91" i="4"/>
  <c r="F91" i="4" s="1"/>
  <c r="J97" i="4"/>
  <c r="F97" i="4" s="1"/>
  <c r="J119" i="4"/>
  <c r="F119" i="4" s="1"/>
  <c r="J29" i="4"/>
  <c r="F29" i="4" s="1"/>
  <c r="J71" i="4"/>
  <c r="F71" i="4" s="1"/>
  <c r="J46" i="4"/>
  <c r="F46" i="4" s="1"/>
  <c r="J50" i="4"/>
  <c r="F50" i="4" s="1"/>
  <c r="J115" i="4"/>
  <c r="F115" i="4" s="1"/>
  <c r="J121" i="4"/>
  <c r="F121" i="4" s="1"/>
  <c r="J53" i="4"/>
  <c r="F53" i="4" s="1"/>
  <c r="J37" i="4"/>
  <c r="F37" i="4" s="1"/>
  <c r="J117" i="4"/>
  <c r="F117" i="4" s="1"/>
  <c r="J38" i="4"/>
  <c r="F38" i="4" s="1"/>
  <c r="J17" i="4"/>
  <c r="F17" i="4" s="1"/>
  <c r="J4" i="4"/>
  <c r="F4" i="4" s="1"/>
  <c r="J14" i="4"/>
  <c r="F14" i="4" s="1"/>
  <c r="J43" i="4"/>
  <c r="F43" i="4" s="1"/>
  <c r="J40" i="4"/>
  <c r="F40" i="4" s="1"/>
  <c r="J70" i="4"/>
  <c r="F70" i="4" s="1"/>
  <c r="J87" i="4"/>
  <c r="F87" i="4" s="1"/>
  <c r="J66" i="4"/>
  <c r="F66" i="4" s="1"/>
  <c r="J98" i="4"/>
  <c r="F98" i="4" s="1"/>
  <c r="J116" i="4"/>
  <c r="F116" i="4" s="1"/>
  <c r="J24" i="4"/>
  <c r="F24" i="4" s="1"/>
  <c r="J103" i="4"/>
  <c r="F103" i="4" s="1"/>
  <c r="J42" i="4"/>
  <c r="F42" i="4" s="1"/>
  <c r="J108" i="4"/>
  <c r="F108" i="4" s="1"/>
  <c r="J47" i="4"/>
  <c r="F47" i="4" s="1"/>
  <c r="J80" i="4"/>
  <c r="F80" i="4" s="1"/>
  <c r="J105" i="4"/>
  <c r="F105" i="4" s="1"/>
  <c r="J25" i="4"/>
  <c r="F25" i="4" s="1"/>
  <c r="J36" i="4"/>
  <c r="F36" i="4" s="1"/>
  <c r="J45" i="4"/>
  <c r="F45" i="4" s="1"/>
  <c r="J58" i="4"/>
  <c r="F58" i="4" s="1"/>
  <c r="J78" i="4"/>
  <c r="F78" i="4" s="1"/>
  <c r="J16" i="4"/>
  <c r="F16" i="4" s="1"/>
  <c r="J2" i="4"/>
  <c r="J41" i="4"/>
  <c r="F41" i="4" s="1"/>
  <c r="J75" i="4"/>
  <c r="F75" i="4" s="1"/>
  <c r="J112" i="4"/>
  <c r="F112" i="4" s="1"/>
  <c r="J15" i="4"/>
  <c r="F15" i="4" s="1"/>
  <c r="J57" i="4"/>
  <c r="F57" i="4" s="1"/>
  <c r="J113" i="4"/>
  <c r="F113" i="4" s="1"/>
  <c r="J67" i="4"/>
  <c r="F67" i="4" s="1"/>
  <c r="J31" i="4"/>
  <c r="F31" i="4" s="1"/>
  <c r="J61" i="4"/>
  <c r="F61" i="4" s="1"/>
  <c r="J18" i="4"/>
  <c r="F18" i="4" s="1"/>
  <c r="J21" i="4"/>
  <c r="F21" i="4" s="1"/>
  <c r="J51" i="4"/>
  <c r="F51" i="4" s="1"/>
  <c r="J19" i="4"/>
  <c r="F19" i="4" s="1"/>
  <c r="J8" i="4"/>
  <c r="F8" i="4" s="1"/>
  <c r="J59" i="4"/>
  <c r="F59" i="4" s="1"/>
  <c r="J23" i="4"/>
  <c r="F23" i="4" s="1"/>
  <c r="J122" i="4"/>
  <c r="F122" i="4" s="1"/>
  <c r="J9" i="4"/>
  <c r="F9" i="4" s="1"/>
  <c r="J62" i="4"/>
  <c r="F62" i="4" s="1"/>
  <c r="J77" i="4"/>
  <c r="F77" i="4" s="1"/>
  <c r="J32" i="4"/>
  <c r="F32" i="4" s="1"/>
  <c r="J69" i="4"/>
  <c r="F69" i="4" s="1"/>
  <c r="J52" i="4"/>
  <c r="F52" i="4" s="1"/>
  <c r="J65" i="4"/>
  <c r="F65" i="4" s="1"/>
  <c r="J34" i="4"/>
  <c r="F34" i="4" s="1"/>
  <c r="J73" i="4"/>
  <c r="F73" i="4" s="1"/>
  <c r="J95" i="4"/>
  <c r="F95" i="4" s="1"/>
  <c r="J68" i="4"/>
  <c r="F68" i="4" s="1"/>
  <c r="J76" i="4"/>
  <c r="F76" i="4" s="1"/>
  <c r="J123" i="4"/>
  <c r="F123" i="4" s="1"/>
  <c r="J92" i="4"/>
  <c r="F92" i="4" s="1"/>
  <c r="J89" i="4"/>
  <c r="F89" i="4" s="1"/>
  <c r="J13" i="4"/>
  <c r="F13" i="4" s="1"/>
  <c r="J102" i="4"/>
  <c r="F102" i="4" s="1"/>
  <c r="J54" i="4"/>
  <c r="F54" i="4" s="1"/>
  <c r="J5" i="4"/>
  <c r="F5" i="4" s="1"/>
  <c r="J109" i="4"/>
  <c r="F109" i="4" s="1"/>
  <c r="J35" i="4"/>
  <c r="F35" i="4" s="1"/>
  <c r="J10" i="4"/>
  <c r="F10" i="4" s="1"/>
  <c r="J64" i="4"/>
  <c r="F64" i="4" s="1"/>
  <c r="J3" i="4"/>
  <c r="F3" i="4" s="1"/>
  <c r="J81" i="4"/>
  <c r="F81" i="4" s="1"/>
  <c r="J82" i="4"/>
  <c r="F82" i="4" s="1"/>
  <c r="J104" i="4"/>
  <c r="F104" i="4" s="1"/>
  <c r="J12" i="4"/>
  <c r="F12" i="4" s="1"/>
  <c r="J20" i="4"/>
  <c r="F20" i="4" s="1"/>
  <c r="J83" i="4"/>
  <c r="F83" i="4" s="1"/>
  <c r="J85" i="4"/>
  <c r="F85" i="4" s="1"/>
  <c r="J49" i="4"/>
  <c r="F49" i="4" s="1"/>
  <c r="J63" i="4"/>
  <c r="F63" i="4" s="1"/>
  <c r="J101" i="4"/>
  <c r="F101" i="4" s="1"/>
  <c r="J100" i="4"/>
  <c r="F100" i="4" s="1"/>
  <c r="J110" i="4"/>
  <c r="F110" i="4" s="1"/>
  <c r="J74" i="4"/>
  <c r="F74" i="4" s="1"/>
  <c r="J39" i="4"/>
  <c r="F39" i="4" s="1"/>
  <c r="J118" i="4"/>
  <c r="F118" i="4" s="1"/>
  <c r="J93" i="4"/>
  <c r="F93" i="4" s="1"/>
  <c r="J86" i="4"/>
  <c r="F86" i="4" s="1"/>
  <c r="J84" i="4"/>
  <c r="F84" i="4" s="1"/>
  <c r="J79" i="4"/>
  <c r="F79" i="4" s="1"/>
  <c r="J111" i="4"/>
  <c r="F111" i="4" s="1"/>
  <c r="J30" i="4"/>
  <c r="F30" i="4" s="1"/>
  <c r="J106" i="4"/>
  <c r="F106" i="4" s="1"/>
  <c r="J72" i="4"/>
  <c r="F72" i="4" s="1"/>
  <c r="J56" i="4"/>
  <c r="F56" i="4" s="1"/>
  <c r="J96" i="4"/>
  <c r="F96" i="4" s="1"/>
  <c r="J27" i="4"/>
  <c r="F27" i="4" s="1"/>
  <c r="J22" i="4"/>
  <c r="F22" i="4" s="1"/>
  <c r="J60" i="4"/>
  <c r="F60" i="4" s="1"/>
  <c r="J107" i="4"/>
  <c r="F107" i="4" s="1"/>
  <c r="J114" i="4"/>
  <c r="F114" i="4" s="1"/>
  <c r="J33" i="4"/>
  <c r="F33" i="4" s="1"/>
  <c r="J28" i="4"/>
  <c r="F28" i="4" s="1"/>
  <c r="J120" i="4"/>
  <c r="F120" i="4" s="1"/>
  <c r="J44" i="4"/>
  <c r="F44" i="4" s="1"/>
  <c r="H55" i="4"/>
  <c r="H99" i="4"/>
  <c r="H94" i="4"/>
  <c r="H6" i="4"/>
  <c r="H90" i="4"/>
  <c r="H88" i="4"/>
  <c r="H48" i="4"/>
  <c r="H26" i="4"/>
  <c r="H11" i="4"/>
  <c r="H91" i="4"/>
  <c r="H119" i="4"/>
  <c r="H29" i="4"/>
  <c r="H71" i="4"/>
  <c r="H46" i="4"/>
  <c r="H50" i="4"/>
  <c r="H115" i="4"/>
  <c r="H121" i="4"/>
  <c r="H37" i="4"/>
  <c r="H117" i="4"/>
  <c r="H38" i="4"/>
  <c r="H17" i="4"/>
  <c r="H4" i="4"/>
  <c r="H14" i="4"/>
  <c r="H43" i="4"/>
  <c r="H70" i="4"/>
  <c r="H87" i="4"/>
  <c r="H66" i="4"/>
  <c r="H98" i="4"/>
  <c r="H116" i="4"/>
  <c r="H24" i="4"/>
  <c r="H103" i="4"/>
  <c r="H108" i="4"/>
  <c r="H47" i="4"/>
  <c r="H80" i="4"/>
  <c r="H105" i="4"/>
  <c r="H25" i="4"/>
  <c r="H36" i="4"/>
  <c r="H45" i="4"/>
  <c r="H78" i="4"/>
  <c r="H16" i="4"/>
  <c r="H2" i="4"/>
  <c r="H41" i="4"/>
  <c r="H75" i="4"/>
  <c r="H112" i="4"/>
  <c r="H15" i="4"/>
  <c r="H113" i="4"/>
  <c r="H67" i="4"/>
  <c r="H31" i="4"/>
  <c r="H61" i="4"/>
  <c r="H18" i="4"/>
  <c r="H21" i="4"/>
  <c r="H51" i="4"/>
  <c r="H8" i="4"/>
  <c r="H59" i="4"/>
  <c r="H23" i="4"/>
  <c r="H122" i="4"/>
  <c r="H9" i="4"/>
  <c r="H62" i="4"/>
  <c r="H77" i="4"/>
  <c r="H69" i="4"/>
  <c r="H52" i="4"/>
  <c r="H65" i="4"/>
  <c r="H34" i="4"/>
  <c r="H73" i="4"/>
  <c r="H95" i="4"/>
  <c r="H68" i="4"/>
  <c r="H123" i="4"/>
  <c r="H92" i="4"/>
  <c r="H89" i="4"/>
  <c r="H13" i="4"/>
  <c r="H102" i="4"/>
  <c r="H54" i="4"/>
  <c r="H5" i="4"/>
  <c r="H35" i="4"/>
  <c r="H10" i="4"/>
  <c r="H64" i="4"/>
  <c r="H3" i="4"/>
  <c r="H81" i="4"/>
  <c r="H82" i="4"/>
  <c r="H104" i="4"/>
  <c r="H20" i="4"/>
  <c r="H83" i="4"/>
  <c r="H85" i="4"/>
  <c r="H49" i="4"/>
  <c r="H63" i="4"/>
  <c r="H101" i="4"/>
  <c r="H100" i="4"/>
  <c r="H74" i="4"/>
  <c r="H39" i="4"/>
  <c r="H118" i="4"/>
  <c r="H93" i="4"/>
  <c r="H86" i="4"/>
  <c r="H84" i="4"/>
  <c r="H79" i="4"/>
  <c r="H30" i="4"/>
  <c r="H106" i="4"/>
  <c r="H72" i="4"/>
  <c r="H56" i="4"/>
  <c r="H96" i="4"/>
  <c r="H27" i="4"/>
  <c r="H22" i="4"/>
  <c r="H107" i="4"/>
  <c r="H114" i="4"/>
  <c r="H33" i="4"/>
  <c r="H28" i="4"/>
  <c r="H120" i="4"/>
  <c r="H44" i="4"/>
  <c r="G55" i="4"/>
  <c r="G94" i="4"/>
  <c r="G7" i="4"/>
  <c r="G6" i="4"/>
  <c r="G90" i="4"/>
  <c r="G88" i="4"/>
  <c r="G48" i="4"/>
  <c r="G26" i="4"/>
  <c r="G91" i="4"/>
  <c r="G97" i="4"/>
  <c r="G119" i="4"/>
  <c r="G29" i="4"/>
  <c r="G71" i="4"/>
  <c r="G46" i="4"/>
  <c r="G50" i="4"/>
  <c r="G121" i="4"/>
  <c r="G53" i="4"/>
  <c r="G37" i="4"/>
  <c r="G117" i="4"/>
  <c r="G38" i="4"/>
  <c r="G17" i="4"/>
  <c r="G4" i="4"/>
  <c r="G43" i="4"/>
  <c r="G40" i="4"/>
  <c r="G70" i="4"/>
  <c r="G87" i="4"/>
  <c r="G66" i="4"/>
  <c r="G98" i="4"/>
  <c r="G116" i="4"/>
  <c r="G103" i="4"/>
  <c r="G42" i="4"/>
  <c r="G108" i="4"/>
  <c r="G47" i="4"/>
  <c r="G80" i="4"/>
  <c r="G105" i="4"/>
  <c r="G25" i="4"/>
  <c r="G45" i="4"/>
  <c r="G58" i="4"/>
  <c r="G78" i="4"/>
  <c r="G16" i="4"/>
  <c r="G2" i="4"/>
  <c r="G41" i="4"/>
  <c r="G75" i="4"/>
  <c r="G15" i="4"/>
  <c r="G57" i="4"/>
  <c r="G113" i="4"/>
  <c r="G67" i="4"/>
  <c r="G31" i="4"/>
  <c r="G61" i="4"/>
  <c r="G18" i="4"/>
  <c r="G51" i="4"/>
  <c r="G19" i="4"/>
  <c r="G8" i="4"/>
  <c r="G59" i="4"/>
  <c r="G23" i="4"/>
  <c r="G122" i="4"/>
  <c r="G9" i="4"/>
  <c r="G77" i="4"/>
  <c r="G32" i="4"/>
  <c r="G69" i="4"/>
  <c r="G52" i="4"/>
  <c r="G65" i="4"/>
  <c r="G34" i="4"/>
  <c r="G73" i="4"/>
  <c r="G68" i="4"/>
  <c r="G76" i="4"/>
  <c r="G123" i="4"/>
  <c r="G92" i="4"/>
  <c r="G89" i="4"/>
  <c r="G13" i="4"/>
  <c r="G102" i="4"/>
  <c r="G5" i="4"/>
  <c r="G109" i="4"/>
  <c r="G35" i="4"/>
  <c r="G10" i="4"/>
  <c r="G64" i="4"/>
  <c r="G3" i="4"/>
  <c r="G81" i="4"/>
  <c r="G104" i="4"/>
  <c r="G12" i="4"/>
  <c r="G20" i="4"/>
  <c r="G83" i="4"/>
  <c r="G85" i="4"/>
  <c r="G49" i="4"/>
  <c r="G63" i="4"/>
  <c r="G100" i="4"/>
  <c r="G110" i="4"/>
  <c r="G74" i="4"/>
  <c r="G39" i="4"/>
  <c r="G118" i="4"/>
  <c r="G93" i="4"/>
  <c r="G86" i="4"/>
  <c r="G79" i="4"/>
  <c r="G111" i="4"/>
  <c r="G30" i="4"/>
  <c r="G106" i="4"/>
  <c r="G72" i="4"/>
  <c r="G56" i="4"/>
  <c r="G96" i="4"/>
  <c r="G22" i="4"/>
  <c r="G60" i="4"/>
  <c r="G107" i="4"/>
  <c r="G114" i="4"/>
  <c r="G33" i="4"/>
  <c r="G28" i="4"/>
  <c r="G120" i="4"/>
  <c r="C6" i="6" l="1"/>
  <c r="C4" i="6"/>
  <c r="C5" i="6"/>
  <c r="U9" i="6"/>
  <c r="W9" i="6" s="1"/>
  <c r="U27" i="6"/>
  <c r="U37" i="6"/>
  <c r="U12" i="6"/>
  <c r="W12" i="6" s="1"/>
  <c r="F2" i="4"/>
  <c r="U28" i="6"/>
  <c r="U3" i="6"/>
  <c r="U4" i="6"/>
  <c r="W4" i="6" s="1"/>
  <c r="U35" i="6"/>
  <c r="U5" i="6"/>
  <c r="W5" i="6" s="1"/>
  <c r="U29" i="6" l="1"/>
  <c r="V7" i="6"/>
  <c r="V6" i="6"/>
  <c r="V12" i="6"/>
  <c r="V9" i="6"/>
  <c r="V11" i="6"/>
  <c r="W3" i="6"/>
  <c r="V13" i="6"/>
  <c r="V14" i="6"/>
  <c r="V10" i="6"/>
  <c r="V15" i="6"/>
  <c r="V4" i="6"/>
  <c r="V5" i="6"/>
  <c r="V8" i="6"/>
</calcChain>
</file>

<file path=xl/sharedStrings.xml><?xml version="1.0" encoding="utf-8"?>
<sst xmlns="http://schemas.openxmlformats.org/spreadsheetml/2006/main" count="1957" uniqueCount="412">
  <si>
    <t>38A026</t>
  </si>
  <si>
    <t>38A031</t>
  </si>
  <si>
    <t>LAURELHURST VILLAGE</t>
  </si>
  <si>
    <t>REGENCY GRESHAM NURSING &amp; REHAB CENTER</t>
  </si>
  <si>
    <t>PROVIDENCE BENEDICTINE NURSING CENTER</t>
  </si>
  <si>
    <t>AVAMERE HEALTH SERVICES OF ROGUE VALLEY</t>
  </si>
  <si>
    <t>AVAMERE CRESTVIEW OF PORTLAND</t>
  </si>
  <si>
    <t>PRESTIGE CARE AND REHABILITATION - MENLO PARK</t>
  </si>
  <si>
    <t>PORTHAVEN HEALTHCARE CENTER</t>
  </si>
  <si>
    <t>HILLSIDE HEIGHTS REHABILITATION CENTER</t>
  </si>
  <si>
    <t>COLUMBIA BASIN CARE FACILITY</t>
  </si>
  <si>
    <t>AVAMERE REHABILITATION OF EUGENE</t>
  </si>
  <si>
    <t>PRESTIGE CARE AND REHABILITATION OF REEDWOOD</t>
  </si>
  <si>
    <t>REGENCY CARE OF ROGUE VALLEY</t>
  </si>
  <si>
    <t>VILLAGE HEALTH CARE</t>
  </si>
  <si>
    <t>CORVALLIS MANOR</t>
  </si>
  <si>
    <t>MARQUIS SPRINGFIELD</t>
  </si>
  <si>
    <t>HEARTHSTONE NURSING &amp; REHABILITATION CENTER</t>
  </si>
  <si>
    <t>HOOD RIVER CARE CENTER</t>
  </si>
  <si>
    <t>TIMBERVIEW CARE CENTER</t>
  </si>
  <si>
    <t>WEST HILLS HEALTH &amp; REHABILITATION</t>
  </si>
  <si>
    <t>LAKEVIEW GARDENS</t>
  </si>
  <si>
    <t>FRENCH PRAIRIE NURSING &amp; REHABILITATION CENTER</t>
  </si>
  <si>
    <t>VALLEY WEST HEALTH CARE CENTER</t>
  </si>
  <si>
    <t>FRIENDSHIP HEALTH CENTER</t>
  </si>
  <si>
    <t>AVAMERE REHABILITATION OF OREGON CITY</t>
  </si>
  <si>
    <t>AVAMERE AT THREE FOUNTAINS</t>
  </si>
  <si>
    <t>AVAMERE REHABILITATION OF KING CITY</t>
  </si>
  <si>
    <t>GOOD SAMARITAN SOCIETY - FAIRLAWN VILLAGE</t>
  </si>
  <si>
    <t>GLISAN CARE CENTER</t>
  </si>
  <si>
    <t>MARQUIS PLUM RIDGE POST ACUTE REHAB</t>
  </si>
  <si>
    <t>PILOT BUTTE REHABILITATION CENTER</t>
  </si>
  <si>
    <t>MARQUIS MT TABOR</t>
  </si>
  <si>
    <t>REGENCY FLORENCE</t>
  </si>
  <si>
    <t>UMPQUA VALLEY NURSING &amp; REHABILITATION CENTER</t>
  </si>
  <si>
    <t>CLATSOP CARE CENTER</t>
  </si>
  <si>
    <t>ROBISON JEWISH HEALTH CENTER</t>
  </si>
  <si>
    <t>GOOD SAMARITAN SOCIETY - EUGENE VILLAGE</t>
  </si>
  <si>
    <t>ROYALE GARDENS HEALTH &amp; REHABILITATION CENTER</t>
  </si>
  <si>
    <t>HIGHLAND HOUSE NURSING &amp; REHABILITATION CENTER</t>
  </si>
  <si>
    <t>MOLALLA MANOR CARE CENTER</t>
  </si>
  <si>
    <t>ROSE HAVEN NURSING CENTER</t>
  </si>
  <si>
    <t>COAST FORK NURSING CENTER</t>
  </si>
  <si>
    <t>FOREST GROVE REHABILITATION AND CARE CENTER</t>
  </si>
  <si>
    <t>GREEN VALLEY REHABILITATION HEALTH CENTER</t>
  </si>
  <si>
    <t>LIFE CARE CTR OF COOS BAY</t>
  </si>
  <si>
    <t>MILTON FREEWATER HEALTH AND REHABILITATION CENTER</t>
  </si>
  <si>
    <t>AVAMERE REHABILITATION OF NEWPORT</t>
  </si>
  <si>
    <t>AIDAN SENIOR LIVING AT REEDSPORT</t>
  </si>
  <si>
    <t>GOOD SAMARITAN SOCIETY - CURRY VILLAGE</t>
  </si>
  <si>
    <t>MARYVILLE</t>
  </si>
  <si>
    <t>SOUTH HILLS REHABILITATION CEN</t>
  </si>
  <si>
    <t>AVAMERE REHABILITATION OF LEBANON</t>
  </si>
  <si>
    <t>LIFE CARE CENTER OF MCMINNVILLE</t>
  </si>
  <si>
    <t>THE DALLES HEALTH AND REHABILITATION CENTER</t>
  </si>
  <si>
    <t>MARQUIS NEWBERG</t>
  </si>
  <si>
    <t>CRESWELL HEALTH AND REHABILITATION CENTER</t>
  </si>
  <si>
    <t>MARQUIS CENTENNIAL POST ACUTE REHAB</t>
  </si>
  <si>
    <t>AVAMERE RIVERPARK OF EUGENE</t>
  </si>
  <si>
    <t>CASCADE TERRACE</t>
  </si>
  <si>
    <t>INDEPENDENCE HEALTH AND REHABILITATION CENTER</t>
  </si>
  <si>
    <t>AVAMERE TRANSITIONAL CARE AT SUNNYSIDE</t>
  </si>
  <si>
    <t>AVAMERE REHABILITATION OF BEAVERTON</t>
  </si>
  <si>
    <t>LINDA VISTA NURSING &amp; REHAB CENTER</t>
  </si>
  <si>
    <t>CHEHALEM HEALTH &amp; REHAB</t>
  </si>
  <si>
    <t>WILLOWBROOK TERRACE</t>
  </si>
  <si>
    <t>AVAMERE REHABILITATION OF CLACKAMAS</t>
  </si>
  <si>
    <t>MARQUIS FOREST GROVE POST ACUTE REHAB</t>
  </si>
  <si>
    <t>MENNONITE HOME</t>
  </si>
  <si>
    <t>DALLAS RETIREMENT VILLAGE HEALTH CENTER</t>
  </si>
  <si>
    <t>MARQUIS PIEDMONT POST ACUTE REHAB</t>
  </si>
  <si>
    <t>LAGRANDE POST ACUTE REHAB</t>
  </si>
  <si>
    <t>MARQUIS MILL PARK</t>
  </si>
  <si>
    <t>EMPRES HILLSBORO HEALTH AND REHABILITATION CENTER</t>
  </si>
  <si>
    <t>MARQUIS VERMONT HILLS</t>
  </si>
  <si>
    <t>REGENCY ALBANY</t>
  </si>
  <si>
    <t>MARQUIS OREGON CITY POST ACUTE REHAB</t>
  </si>
  <si>
    <t>MEADOW PARK HEALTH &amp; SPECIALTY CARE CENTER</t>
  </si>
  <si>
    <t>WINDSOR HEALTH &amp; REHABILITATION CENTER</t>
  </si>
  <si>
    <t>PRESTIGE POST-ACUTE &amp; REHAB CENTER - MCMINNVILLE</t>
  </si>
  <si>
    <t>PORTLAND HEALTH &amp; REHABILITATION CENTER</t>
  </si>
  <si>
    <t>AVAMERE REHABILITATION OF JUNCTION CITY</t>
  </si>
  <si>
    <t>REGENCY REDMOND REHABILITATION AND NURSING CENTER</t>
  </si>
  <si>
    <t>LAUREL HILL NURSING CENTER</t>
  </si>
  <si>
    <t>AVAMERE COURT AT KEIZER</t>
  </si>
  <si>
    <t>SALEM TRANSITIONAL CARE</t>
  </si>
  <si>
    <t>FERNHILL ESTATES</t>
  </si>
  <si>
    <t>AVAMERE REHABILITATION OF COOS BAY</t>
  </si>
  <si>
    <t>MARQUIS MARIAN ESTATES</t>
  </si>
  <si>
    <t>AVALON CARE CENTER - KEIZER</t>
  </si>
  <si>
    <t>NEHALEM VALLEY CARE CENTER</t>
  </si>
  <si>
    <t>OREGON CITY HEALTH CARE CENTER</t>
  </si>
  <si>
    <t>ROGUE VALLEY MANOR</t>
  </si>
  <si>
    <t>AVAMERE REHABILITATION OF HILLSBORO</t>
  </si>
  <si>
    <t>BEND TRANSITIONAL CARE</t>
  </si>
  <si>
    <t>OREGON VETERANS HOME</t>
  </si>
  <si>
    <t>PARK FOREST CARE CENTER</t>
  </si>
  <si>
    <t>HOLLADAY PARK PLAZA</t>
  </si>
  <si>
    <t>MARQUIS HOPE VILLAGE</t>
  </si>
  <si>
    <t>REGENCY PRINEVILLE REHABILITATION &amp; NURSING CENTER</t>
  </si>
  <si>
    <t>REGENCY HERMISTON NURSING &amp; REHAB CENTER</t>
  </si>
  <si>
    <t>SECORA REHABILITATION OF CASCADIA</t>
  </si>
  <si>
    <t>MARQUIS WILSONVILLE POST ACUTE REHAB</t>
  </si>
  <si>
    <t>GATEWAY CARE AND RETIREMENT</t>
  </si>
  <si>
    <t>VILLAGE AT HILLSIDE</t>
  </si>
  <si>
    <t>PRESTIGE POST-ACUTE &amp; REHAB CENTER - MILWAUKIE</t>
  </si>
  <si>
    <t>PEARL AT KRUSE WAY, THE</t>
  </si>
  <si>
    <t>PACIFIC HEALTH AND REHABILITATION</t>
  </si>
  <si>
    <t>MIRABELLA PORTLAND</t>
  </si>
  <si>
    <t>SHERIDAN CARE CENTER</t>
  </si>
  <si>
    <t>CREEKSIDE REHABILITATION AND NURSING</t>
  </si>
  <si>
    <t>ROSE LINN CARE CENTER</t>
  </si>
  <si>
    <t>MARQUIS TUALATIN POST ACUTE REHAB</t>
  </si>
  <si>
    <t>LEBANON VETERANS HOME</t>
  </si>
  <si>
    <t>REGENCY CARE OF CENTRAL OREGON</t>
  </si>
  <si>
    <t>COLUMBIA CARE CENTER</t>
  </si>
  <si>
    <t>CEDAR CROSSINGS</t>
  </si>
  <si>
    <t>MARQUIS AUTUMN HILLS MEMORY CARE</t>
  </si>
  <si>
    <t>ROSE VILLA SENIOR LIVING COMMUNITY</t>
  </si>
  <si>
    <t>TIERRA ROSE CARE CENTER</t>
  </si>
  <si>
    <t>EAST PORTLAND CARE CENTER</t>
  </si>
  <si>
    <t>CORNERSTONE CARE OPTION</t>
  </si>
  <si>
    <t>VILLAGE MANOR</t>
  </si>
  <si>
    <t>GRACELEN TERRACE NF</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</si>
  <si>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</si>
  <si>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</si>
  <si>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</si>
  <si>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</si>
  <si>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</si>
  <si>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</si>
  <si>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</si>
  <si>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</si>
  <si>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</si>
  <si>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</si>
  <si>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</si>
  <si>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</si>
  <si>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</si>
  <si>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</si>
  <si>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</si>
  <si>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</si>
  <si>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</si>
  <si>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</si>
  <si>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</si>
  <si>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</si>
  <si>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</si>
  <si>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</si>
  <si>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</si>
  <si>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</si>
  <si>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</si>
  <si>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</si>
  <si>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</si>
  <si>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</si>
  <si>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</si>
  <si>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</si>
  <si>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</si>
  <si>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</si>
  <si>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</si>
  <si>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</si>
  <si>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</si>
  <si>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</si>
  <si>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</si>
  <si>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</si>
  <si>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</si>
  <si>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</si>
  <si>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</si>
  <si>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</si>
  <si>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</si>
  <si>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</si>
  <si>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</si>
  <si>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</si>
  <si>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</si>
  <si>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</si>
  <si>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</si>
  <si>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</si>
  <si>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</si>
  <si>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Washington</t>
  </si>
  <si>
    <t>Marion</t>
  </si>
  <si>
    <t>Jackson</t>
  </si>
  <si>
    <t>Benton</t>
  </si>
  <si>
    <t>Columbia</t>
  </si>
  <si>
    <t>Union</t>
  </si>
  <si>
    <t>Polk</t>
  </si>
  <si>
    <t>Lincoln</t>
  </si>
  <si>
    <t>Lake</t>
  </si>
  <si>
    <t>Douglas</t>
  </si>
  <si>
    <t>Linn</t>
  </si>
  <si>
    <t>Coos</t>
  </si>
  <si>
    <t>Curry</t>
  </si>
  <si>
    <t>Multnomah</t>
  </si>
  <si>
    <t>Lane</t>
  </si>
  <si>
    <t>Wasco</t>
  </si>
  <si>
    <t>Josephine</t>
  </si>
  <si>
    <t>Hood River</t>
  </si>
  <si>
    <t>Clackamas</t>
  </si>
  <si>
    <t>Klamath</t>
  </si>
  <si>
    <t>Deschutes</t>
  </si>
  <si>
    <t>Clatsop</t>
  </si>
  <si>
    <t>Umatilla</t>
  </si>
  <si>
    <t>Yamhill</t>
  </si>
  <si>
    <t>Tillamook</t>
  </si>
  <si>
    <t>Crook</t>
  </si>
  <si>
    <t>FLORENCE</t>
  </si>
  <si>
    <t>ASHLAND</t>
  </si>
  <si>
    <t>SALEM</t>
  </si>
  <si>
    <t>SHERIDAN</t>
  </si>
  <si>
    <t>NEWPORT</t>
  </si>
  <si>
    <t>SPRINGFIELD</t>
  </si>
  <si>
    <t>PORTLAND</t>
  </si>
  <si>
    <t>DALLAS</t>
  </si>
  <si>
    <t>ALBANY</t>
  </si>
  <si>
    <t>INDEPENDENCE</t>
  </si>
  <si>
    <t>HILLSBORO</t>
  </si>
  <si>
    <t>LEBANON</t>
  </si>
  <si>
    <t>PENDLETON</t>
  </si>
  <si>
    <t>JUNCTION CITY</t>
  </si>
  <si>
    <t>WOODBURN</t>
  </si>
  <si>
    <t>MEDFORD</t>
  </si>
  <si>
    <t>LAKEVIEW</t>
  </si>
  <si>
    <t>CANBY</t>
  </si>
  <si>
    <t>COTTAGE GROVE</t>
  </si>
  <si>
    <t>GLADSTONE</t>
  </si>
  <si>
    <t>ASTORIA</t>
  </si>
  <si>
    <t>GRESHAM</t>
  </si>
  <si>
    <t>MOUNT ANGEL</t>
  </si>
  <si>
    <t>EUGENE</t>
  </si>
  <si>
    <t>THE DALLES</t>
  </si>
  <si>
    <t>GRANTS PASS</t>
  </si>
  <si>
    <t>CORVALLIS</t>
  </si>
  <si>
    <t>HOOD RIVER</t>
  </si>
  <si>
    <t>OREGON CITY</t>
  </si>
  <si>
    <t>TIGARD</t>
  </si>
  <si>
    <t>KLAMATH FALLS</t>
  </si>
  <si>
    <t>BEND</t>
  </si>
  <si>
    <t>ROSEBURG</t>
  </si>
  <si>
    <t>MOLALLA</t>
  </si>
  <si>
    <t>FOREST GROVE</t>
  </si>
  <si>
    <t>COOS BAY</t>
  </si>
  <si>
    <t>MILTON FREEWATER</t>
  </si>
  <si>
    <t>REEDSPORT</t>
  </si>
  <si>
    <t>BROOKINGS</t>
  </si>
  <si>
    <t>BEAVERTON</t>
  </si>
  <si>
    <t>MCMINNVILLE</t>
  </si>
  <si>
    <t>NEWBERG</t>
  </si>
  <si>
    <t>CRESWELL</t>
  </si>
  <si>
    <t>LA GRANDE</t>
  </si>
  <si>
    <t>SAINT HELENS</t>
  </si>
  <si>
    <t>REDMOND</t>
  </si>
  <si>
    <t>KEIZER</t>
  </si>
  <si>
    <t>SUBLIMITY</t>
  </si>
  <si>
    <t>WHEELER</t>
  </si>
  <si>
    <t>PRINEVILLE</t>
  </si>
  <si>
    <t>HERMISTON</t>
  </si>
  <si>
    <t>WILSONVILLE</t>
  </si>
  <si>
    <t>MILWAUKIE</t>
  </si>
  <si>
    <t>LAKE OSWEGO</t>
  </si>
  <si>
    <t>WEST LINN</t>
  </si>
  <si>
    <t>TUALATIN</t>
  </si>
  <si>
    <t>SCAPPOOSE</t>
  </si>
  <si>
    <t>WOOD VILLAGE</t>
  </si>
  <si>
    <t>State</t>
  </si>
  <si>
    <t>Total Contract</t>
  </si>
  <si>
    <t>Provider</t>
  </si>
  <si>
    <t>City</t>
  </si>
  <si>
    <t>County</t>
  </si>
  <si>
    <t>MDS Census</t>
  </si>
  <si>
    <t>Total Nurse Staff HPRD</t>
  </si>
  <si>
    <t>Total Direct Care Staff HPRD</t>
  </si>
  <si>
    <t>Total RN Staff HPRD</t>
  </si>
  <si>
    <t>Total RN Care Staff HPRD (excl. Admin/DON)</t>
  </si>
  <si>
    <t>Total Nurse Staff Hours</t>
  </si>
  <si>
    <t>Total Direct Care Staff Hours</t>
  </si>
  <si>
    <t>Total RN Hours (w/ Admin, DON)</t>
  </si>
  <si>
    <t>RN Hours (excl. Admin, DON)</t>
  </si>
  <si>
    <t>RN Admin Hours</t>
  </si>
  <si>
    <t>RN DON Hours</t>
  </si>
  <si>
    <t>Total LPN Hours (w/ Admin)</t>
  </si>
  <si>
    <t>LPN Hours (excl.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</si>
  <si>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</si>
  <si>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</si>
  <si>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</si>
  <si>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</si>
  <si>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</si>
  <si>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</si>
  <si>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</si>
  <si>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</si>
  <si>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</si>
  <si>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</si>
  <si>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</si>
  <si>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</si>
  <si>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</si>
  <si>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</si>
  <si>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</si>
  <si>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CMS Region Number</t>
  </si>
  <si>
    <t>Total Direct Care Staff Contract Hours</t>
  </si>
  <si>
    <t>Total RN Hours Contract (w/ Admin, DON)</t>
  </si>
  <si>
    <t>Total Nurse Staff Contract Hours</t>
  </si>
  <si>
    <t>Percent Total Nurse Contract</t>
  </si>
  <si>
    <t>Percent Total Direct Care Contract</t>
  </si>
  <si>
    <t>Percent RN Admin Contract</t>
  </si>
  <si>
    <t>Percent RN Contract (excl. Admin, DON)</t>
  </si>
  <si>
    <t>Percent RN DON Contract</t>
  </si>
  <si>
    <t>Percent LPN Contract (excl. Admin)</t>
  </si>
  <si>
    <t>Percent CNA Contract</t>
  </si>
  <si>
    <t>Percent NA TR Contract</t>
  </si>
  <si>
    <t>Percent Med Aide/Tech Contract</t>
  </si>
  <si>
    <t>Percent Total RN Contract (w/ Admin, DON)</t>
  </si>
  <si>
    <t>Percent LPN Admin  Contract</t>
  </si>
  <si>
    <t>N/A</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</si>
  <si>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</si>
  <si>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</si>
  <si>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</si>
  <si>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</si>
  <si>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</si>
  <si>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</si>
  <si>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</si>
  <si>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</si>
  <si>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</si>
  <si>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</si>
  <si>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</si>
  <si>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</si>
  <si>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</si>
  <si>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</si>
  <si>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</si>
  <si>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</si>
  <si>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</si>
  <si>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</si>
  <si>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</si>
  <si>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</si>
  <si>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</si>
  <si>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</si>
  <si>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</si>
  <si>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</si>
  <si>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</si>
  <si>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</si>
  <si>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</si>
  <si>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</si>
  <si>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</si>
  <si>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</si>
  <si>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</si>
  <si>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</si>
  <si>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</si>
  <si>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</si>
  <si>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</si>
  <si>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Hours</t>
  </si>
  <si>
    <t>Total Contract %</t>
  </si>
  <si>
    <t>Total Nurse Staff</t>
  </si>
  <si>
    <t>RN (w/ Admin, DON)</t>
  </si>
  <si>
    <t>LPN (w/ Admin)</t>
  </si>
  <si>
    <t>Combined CNA, NA TR, Med Aide/Tech</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</si>
  <si>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</si>
  <si>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</si>
  <si>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</si>
  <si>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</si>
  <si>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</si>
  <si>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</si>
  <si>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</si>
  <si>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</si>
  <si>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</si>
  <si>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</si>
  <si>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</si>
  <si>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</si>
  <si>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</si>
  <si>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</si>
  <si>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</si>
  <si>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</si>
  <si>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</si>
  <si>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</si>
  <si>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</si>
  <si>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</si>
  <si>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</si>
  <si>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</si>
  <si>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</si>
  <si>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</si>
  <si>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</si>
  <si>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</si>
  <si>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</si>
  <si>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</si>
  <si>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</si>
  <si>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US</t>
  </si>
  <si>
    <t>State - Q4 2021</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</si>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</sst>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sz val="8"/>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0" fontId="0" fillId="0" borderId="0" xfId="0" applyNumberFormat="1"/>
    <xf numFmtId="0" fontId="0" fillId="0" borderId="0" xfId="0" applyAlignment="1">
      <alignment wrapText="1"/>
    </xf>
    <xf numFmtId="2" fontId="0" fillId="0" borderId="0" xfId="0" applyNumberFormat="1" applyAlignment="1">
      <alignment wrapText="1"/>
    </xf>
    <xf numFmtId="4" fontId="0" fillId="0" borderId="0" xfId="0" applyNumberFormat="1"/>
    <xf numFmtId="1" fontId="0" fillId="0" borderId="0" xfId="0" applyNumberFormat="1"/>
    <xf numFmtId="2" fontId="0" fillId="0" borderId="0" xfId="0" applyNumberFormat="1"/>
    <xf numFmtId="11" fontId="0" fillId="0" borderId="0" xfId="0" applyNumberFormat="1"/>
    <xf numFmtId="9" fontId="0" fillId="0" borderId="0" xfId="1" applyFont="1" applyAlignment="1">
      <alignment wrapText="1"/>
    </xf>
    <xf numFmtId="9" fontId="0" fillId="0" borderId="0" xfId="1" applyFont="1"/>
    <xf numFmtId="10" fontId="0" fillId="0" borderId="0" xfId="1" applyNumberFormat="1" applyFont="1" applyAlignment="1">
      <alignment wrapText="1"/>
    </xf>
    <xf numFmtId="10" fontId="0" fillId="0" borderId="0" xfId="1" applyNumberFormat="1" applyFon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11"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2"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cellXfs>
  <cellStyles count="3">
    <cellStyle name="Normal" xfId="0" builtinId="0"/>
    <cellStyle name="Normal 2 2" xfId="2" xr:uid="{797FEFCC-53A1-4700-8B67-560D38AC6F0B}"/>
    <cellStyle name="Percent" xfId="1" builtinId="5"/>
  </cellStyles>
  <dxfs count="132">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2"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45C7FEAE-9F33-4B88-A0D4-FA2283CEE07C}"/>
            </a:ext>
          </a:extLst>
        </xdr:cNvPr>
        <xdr:cNvSpPr txBox="1"/>
      </xdr:nvSpPr>
      <xdr:spPr>
        <a:xfrm>
          <a:off x="5233147" y="78440"/>
          <a:ext cx="5726206"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CE3FCB58-81A1-427E-8B21-CBFF7114DC22}"/>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826F07F3-46A3-4A45-AD37-D7539844A5DE}"/>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160804</xdr:colOff>
      <xdr:row>0</xdr:row>
      <xdr:rowOff>160243</xdr:rowOff>
    </xdr:from>
    <xdr:to>
      <xdr:col>1</xdr:col>
      <xdr:colOff>1989604</xdr:colOff>
      <xdr:row>0</xdr:row>
      <xdr:rowOff>1546412</xdr:rowOff>
    </xdr:to>
    <mc:AlternateContent xmlns:mc="http://schemas.openxmlformats.org/markup-compatibility/2006" xmlns:sle15="http://schemas.microsoft.com/office/drawing/2012/slicer">
      <mc:Choice Requires="sle15">
        <xdr:graphicFrame macro="">
          <xdr:nvGraphicFramePr>
            <xdr:cNvPr id="6" name="Filter by County">
              <a:extLst>
                <a:ext uri="{FF2B5EF4-FFF2-40B4-BE49-F238E27FC236}">
                  <a16:creationId xmlns:a16="http://schemas.microsoft.com/office/drawing/2014/main" id="{C21EAA88-DCE5-4AF8-6AF7-BAA3E7524E42}"/>
                </a:ext>
              </a:extLst>
            </xdr:cNvPr>
            <xdr:cNvGraphicFramePr/>
          </xdr:nvGraphicFramePr>
          <xdr:xfrm>
            <a:off x="0" y="0"/>
            <a:ext cx="0" cy="0"/>
          </xdr:xfrm>
          <a:graphic>
            <a:graphicData uri="http://schemas.microsoft.com/office/drawing/2010/slicer">
              <sle:slicer xmlns:sle="http://schemas.microsoft.com/office/drawing/2010/slicer" name="Filter by County"/>
            </a:graphicData>
          </a:graphic>
        </xdr:graphicFrame>
      </mc:Choice>
      <mc:Fallback xmlns="">
        <xdr:sp macro="" textlink="">
          <xdr:nvSpPr>
            <xdr:cNvPr id="0" name=""/>
            <xdr:cNvSpPr>
              <a:spLocks noTextEdit="1"/>
            </xdr:cNvSpPr>
          </xdr:nvSpPr>
          <xdr:spPr>
            <a:xfrm>
              <a:off x="732304" y="160243"/>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2256305</xdr:colOff>
      <xdr:row>0</xdr:row>
      <xdr:rowOff>171449</xdr:rowOff>
    </xdr:from>
    <xdr:to>
      <xdr:col>2</xdr:col>
      <xdr:colOff>39781</xdr:colOff>
      <xdr:row>0</xdr:row>
      <xdr:rowOff>1557618</xdr:rowOff>
    </xdr:to>
    <mc:AlternateContent xmlns:mc="http://schemas.openxmlformats.org/markup-compatibility/2006" xmlns:sle15="http://schemas.microsoft.com/office/drawing/2012/slicer">
      <mc:Choice Requires="sle15">
        <xdr:graphicFrame macro="">
          <xdr:nvGraphicFramePr>
            <xdr:cNvPr id="7" name="City">
              <a:extLst>
                <a:ext uri="{FF2B5EF4-FFF2-40B4-BE49-F238E27FC236}">
                  <a16:creationId xmlns:a16="http://schemas.microsoft.com/office/drawing/2014/main" id="{4A169FED-7A5E-4E57-E7B4-D2518C38C778}"/>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827805" y="171449"/>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B681B65A-ACD6-4E97-A8BA-D119423A798F}"/>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D85B13C1-B97F-456C-ADD4-02EC08D28FA0}"/>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1028700</xdr:colOff>
      <xdr:row>37</xdr:row>
      <xdr:rowOff>93542</xdr:rowOff>
    </xdr:to>
    <xdr:sp macro="" textlink="">
      <xdr:nvSpPr>
        <xdr:cNvPr id="5" name="TextBox 4">
          <a:extLst>
            <a:ext uri="{FF2B5EF4-FFF2-40B4-BE49-F238E27FC236}">
              <a16:creationId xmlns:a16="http://schemas.microsoft.com/office/drawing/2014/main" id="{495ADCC2-0E7B-41A4-B6AB-5B35D6773C94}"/>
            </a:ext>
          </a:extLst>
        </xdr:cNvPr>
        <xdr:cNvSpPr txBox="1"/>
      </xdr:nvSpPr>
      <xdr:spPr>
        <a:xfrm>
          <a:off x="171140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1883706</xdr:colOff>
      <xdr:row>0</xdr:row>
      <xdr:rowOff>125506</xdr:rowOff>
    </xdr:from>
    <xdr:to>
      <xdr:col>1</xdr:col>
      <xdr:colOff>3712506</xdr:colOff>
      <xdr:row>0</xdr:row>
      <xdr:rowOff>1288677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DD5DD862-A384-1371-EE1C-FDBE8CFA4A1C}"/>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55206" y="125506"/>
              <a:ext cx="1828800"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112059</xdr:colOff>
      <xdr:row>0</xdr:row>
      <xdr:rowOff>131109</xdr:rowOff>
    </xdr:from>
    <xdr:to>
      <xdr:col>1</xdr:col>
      <xdr:colOff>1588991</xdr:colOff>
      <xdr:row>0</xdr:row>
      <xdr:rowOff>1294280</xdr:rowOff>
    </xdr:to>
    <mc:AlternateContent xmlns:mc="http://schemas.openxmlformats.org/markup-compatibility/2006" xmlns:sle15="http://schemas.microsoft.com/office/drawing/2012/slicer">
      <mc:Choice Requires="sle15">
        <xdr:graphicFrame macro="">
          <xdr:nvGraphicFramePr>
            <xdr:cNvPr id="8" name="County">
              <a:extLst>
                <a:ext uri="{FF2B5EF4-FFF2-40B4-BE49-F238E27FC236}">
                  <a16:creationId xmlns:a16="http://schemas.microsoft.com/office/drawing/2014/main" id="{88E45435-B534-E23A-8EF3-1E27BFCB72FA}"/>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83559" y="131109"/>
              <a:ext cx="1476932"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98B9AC7C-B05D-4870-BB86-E7ACF5F32E43}"/>
            </a:ext>
          </a:extLst>
        </xdr:cNvPr>
        <xdr:cNvSpPr txBox="1">
          <a:spLocks noChangeAspect="1"/>
        </xdr:cNvSpPr>
      </xdr:nvSpPr>
      <xdr:spPr>
        <a:xfrm>
          <a:off x="14269521" y="211186"/>
          <a:ext cx="3259794"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01E0FFD0-D079-46DF-8A31-C27E6507E42C}"/>
            </a:ext>
          </a:extLst>
        </xdr:cNvPr>
        <xdr:cNvSpPr txBox="1">
          <a:spLocks noChangeAspect="1"/>
        </xdr:cNvSpPr>
      </xdr:nvSpPr>
      <xdr:spPr>
        <a:xfrm>
          <a:off x="34466213" y="773906"/>
          <a:ext cx="6436858" cy="88049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72CBD466-751B-492F-95AA-56BF0E594F6D}"/>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67A8D5-6C91-46F8-9108-7B1209389F56}"/>
            </a:ext>
          </a:extLst>
        </xdr:cNvPr>
        <xdr:cNvSpPr txBox="1"/>
      </xdr:nvSpPr>
      <xdr:spPr>
        <a:xfrm>
          <a:off x="7772958" y="100855"/>
          <a:ext cx="6024285"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114301</xdr:rowOff>
    </xdr:from>
    <xdr:to>
      <xdr:col>1</xdr:col>
      <xdr:colOff>3981450</xdr:colOff>
      <xdr:row>0</xdr:row>
      <xdr:rowOff>1535207</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1DB14846-D8D0-D8BC-B82C-89F0A9C1ADE4}"/>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114301"/>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152400</xdr:colOff>
      <xdr:row>0</xdr:row>
      <xdr:rowOff>131109</xdr:rowOff>
    </xdr:from>
    <xdr:to>
      <xdr:col>1</xdr:col>
      <xdr:colOff>1981200</xdr:colOff>
      <xdr:row>0</xdr:row>
      <xdr:rowOff>1552015</xdr:rowOff>
    </xdr:to>
    <mc:AlternateContent xmlns:mc="http://schemas.openxmlformats.org/markup-compatibility/2006" xmlns:sle15="http://schemas.microsoft.com/office/drawing/2012/slicer">
      <mc:Choice Requires="sle15">
        <xdr:graphicFrame macro="">
          <xdr:nvGraphicFramePr>
            <xdr:cNvPr id="9" name="County 1">
              <a:extLst>
                <a:ext uri="{FF2B5EF4-FFF2-40B4-BE49-F238E27FC236}">
                  <a16:creationId xmlns:a16="http://schemas.microsoft.com/office/drawing/2014/main" id="{03E98C60-2D55-068D-008A-180511B3C7BC}"/>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723900" y="131109"/>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10</xdr:col>
      <xdr:colOff>357186</xdr:colOff>
      <xdr:row>60</xdr:row>
      <xdr:rowOff>145369</xdr:rowOff>
    </xdr:to>
    <xdr:sp macro="" textlink="">
      <xdr:nvSpPr>
        <xdr:cNvPr id="2" name="TextBox 1">
          <a:extLst>
            <a:ext uri="{FF2B5EF4-FFF2-40B4-BE49-F238E27FC236}">
              <a16:creationId xmlns:a16="http://schemas.microsoft.com/office/drawing/2014/main" id="{5185CD9E-8A08-403D-8F96-483F328281A8}"/>
            </a:ext>
          </a:extLst>
        </xdr:cNvPr>
        <xdr:cNvSpPr txBox="1"/>
      </xdr:nvSpPr>
      <xdr:spPr>
        <a:xfrm>
          <a:off x="226218" y="3750468"/>
          <a:ext cx="645318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40</xdr:row>
      <xdr:rowOff>190500</xdr:rowOff>
    </xdr:to>
    <xdr:sp macro="" textlink="">
      <xdr:nvSpPr>
        <xdr:cNvPr id="2" name="TextBox 1">
          <a:extLst>
            <a:ext uri="{FF2B5EF4-FFF2-40B4-BE49-F238E27FC236}">
              <a16:creationId xmlns:a16="http://schemas.microsoft.com/office/drawing/2014/main" id="{B0C4083E-6096-4F8E-A017-B27E76C6E778}"/>
            </a:ext>
          </a:extLst>
        </xdr:cNvPr>
        <xdr:cNvSpPr txBox="1"/>
      </xdr:nvSpPr>
      <xdr:spPr>
        <a:xfrm>
          <a:off x="163286" y="95250"/>
          <a:ext cx="6504214" cy="842282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8D3064C2-3D7C-49FA-B7AA-C675F751B419}" sourceName="County">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540B27E3-6770-4C72-B4BF-7025BDACF5F5}" sourceName="City">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88747553-DDA1-4D6A-9667-957ED277AD47}" sourceName="City">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61A0495B-7EA9-463D-ADCE-C98A8ADF0A68}" sourceName="County">
  <extLst>
    <x:ext xmlns:x15="http://schemas.microsoft.com/office/spreadsheetml/2010/11/main" uri="{2F2917AC-EB37-4324-AD4E-5DD8C200BD13}">
      <x15:tableSlicerCache tableId="3"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E547CD84-47C0-4C2B-955C-BE182BEF8B9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E1657CC-89AD-412D-ABBC-6776C4089DBB}"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lter by County" xr10:uid="{997EDF07-166D-4D74-A39E-AFD34C40CA8E}" cache="Slicer_County" caption="Filter by County" rowHeight="241300"/>
  <slicer name="City" xr10:uid="{898E960E-4908-41EB-8F88-9BBC40FB354C}" cache="Slicer_City" caption="City" style="SlicerStyleLight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EDFC039F-8432-4936-9CDA-B5AED512D6D1}" cache="Slicer_City1" caption="City" style="SlicerStyleLight2" rowHeight="241300"/>
  <slicer name="County" xr10:uid="{6AA5AAB4-EC8C-4FC7-973D-5C0D9C937274}"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40CFD02-4485-4C00-B8B2-7169FE986106}" cache="Slicer_City2" caption="City" style="SlicerStyleLight2" rowHeight="241300"/>
  <slicer name="County 1" xr10:uid="{9C36F0C3-CFE1-45BC-89E0-E53F99FC2D4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5699AD-BB6A-4554-98B0-B2D7C76E516C}" name="Nurse" displayName="Nurse" ref="A1:AG123" totalsRowShown="0" headerRowDxfId="131">
  <autoFilter ref="A1:AG123" xr:uid="{F6C3CB19-CE12-4B14-8BE9-BE2DA56924F3}"/>
  <sortState xmlns:xlrd2="http://schemas.microsoft.com/office/spreadsheetml/2017/richdata2" ref="A2:AG123">
    <sortCondition ref="A1:A123"/>
  </sortState>
  <tableColumns count="33">
    <tableColumn id="1" xr3:uid="{A8260DC9-6B54-405F-BBA6-D2FE16D6B297}" name="State"/>
    <tableColumn id="2" xr3:uid="{F6FE27DA-DFC8-4556-B8A0-01CD04F7A631}" name="Provider"/>
    <tableColumn id="3" xr3:uid="{2C454061-6A06-4109-AA11-2644E7499F02}" name="City"/>
    <tableColumn id="4" xr3:uid="{81A1ABDC-27DE-41F1-950C-B2C7AFEF651F}" name="County"/>
    <tableColumn id="6" xr3:uid="{90222BC9-E6F0-4275-920C-C1C89EC2B058}" name="MDS Census" dataDxfId="130"/>
    <tableColumn id="32" xr3:uid="{FABA7BE7-53DD-4479-BF7D-321D82576A22}" name="Total Nurse Staff HPRD" dataDxfId="129">
      <calculatedColumnFormula>Nurse[[#This Row],[Total Nurse Staff Hours]]/Nurse[[#This Row],[MDS Census]]</calculatedColumnFormula>
    </tableColumn>
    <tableColumn id="33" xr3:uid="{013AAF20-B5AF-43BB-AB5B-F505E8394830}" name="Total Direct Care Staff HPRD" dataDxfId="128">
      <calculatedColumnFormula>Nurse[[#This Row],[Total Direct Care Staff Hours]]/Nurse[[#This Row],[MDS Census]]</calculatedColumnFormula>
    </tableColumn>
    <tableColumn id="37" xr3:uid="{BC8E9732-4FF8-4EAB-BFAB-C67064B747DC}" name="Total RN Staff HPRD" dataDxfId="127">
      <calculatedColumnFormula>Nurse[[#This Row],[Total RN Hours (w/ Admin, DON)]]/Nurse[[#This Row],[MDS Census]]</calculatedColumnFormula>
    </tableColumn>
    <tableColumn id="36" xr3:uid="{C39AFDF3-5B6B-4BDC-A648-AB41A16F0989}" name="Total RN Care Staff HPRD (excl. Admin/DON)" dataDxfId="126">
      <calculatedColumnFormula>Nurse[[#This Row],[RN Hours (excl. Admin, DON)]]/Nurse[[#This Row],[MDS Census]]</calculatedColumnFormula>
    </tableColumn>
    <tableColumn id="35" xr3:uid="{1D794E53-F14E-4523-A86F-DC8FC3F314D0}" name="Total Nurse Staff Hours" dataDxfId="125">
      <calculatedColumnFormula>SUM(Nurse[[#This Row],[RN Hours (excl. Admin, DON)]],Nurse[[#This Row],[RN Admin Hours]],Nurse[[#This Row],[RN DON Hours]],Nurse[[#This Row],[LPN Hours (excl. Admin)]],Nurse[[#This Row],[LPN Admin Hours]],Nurse[[#This Row],[CNA Hours]],Nurse[[#This Row],[NA TR Hours]],Nurse[[#This Row],[Med Aide/Tech Hours]])</calculatedColumnFormula>
    </tableColumn>
    <tableColumn id="34" xr3:uid="{FCFA4BAB-65EA-488E-A43A-288D88D2ED47}" name="Total Direct Care Staff Hours" dataDxfId="124">
      <calculatedColumnFormula>SUM(Nurse[[#This Row],[RN Hours (excl. Admin, DON)]],Nurse[[#This Row],[LPN Hours (excl. Admin)]],Nurse[[#This Row],[CNA Hours]],Nurse[[#This Row],[NA TR Hours]],Nurse[[#This Row],[Med Aide/Tech Hours]])</calculatedColumnFormula>
    </tableColumn>
    <tableColumn id="38" xr3:uid="{5E8F283D-4BB1-4279-BF29-F78CF5A9BD13}" name="Total RN Hours (w/ Admin, DON)" dataDxfId="123">
      <calculatedColumnFormula>SUM(Nurse[[#This Row],[RN Hours (excl. Admin, DON)]],Nurse[[#This Row],[RN Admin Hours]],Nurse[[#This Row],[RN DON Hours]])</calculatedColumnFormula>
    </tableColumn>
    <tableColumn id="7" xr3:uid="{6FB0F2C7-1324-45EA-A016-9C74CA8221F4}" name="RN Hours (excl. Admin, DON)" dataDxfId="122"/>
    <tableColumn id="10" xr3:uid="{CEC5F2B0-E6C5-4616-B4FC-11B945448B5B}" name="RN Admin Hours" dataDxfId="121"/>
    <tableColumn id="13" xr3:uid="{D4F1A2C6-A8F4-4C64-8C45-278B59247FC6}" name="RN DON Hours" dataDxfId="120"/>
    <tableColumn id="11" xr3:uid="{4BC98E4C-0F0C-4D9F-A60A-FF0254E25D18}" name="Total LPN Hours (w/ Admin)" dataDxfId="119">
      <calculatedColumnFormula>SUM(Nurse[[#This Row],[LPN Hours (excl. Admin)]],Nurse[[#This Row],[LPN Admin Hours]])</calculatedColumnFormula>
    </tableColumn>
    <tableColumn id="16" xr3:uid="{9B8CACE7-F835-48AE-9DC8-73B0289AF2DA}" name="LPN Hours (excl. Admin)" dataDxfId="118"/>
    <tableColumn id="19" xr3:uid="{E92DC4E5-C297-4819-9E94-37A771835A5F}" name="LPN Admin Hours" dataDxfId="117"/>
    <tableColumn id="8" xr3:uid="{B9F0D17E-BF89-4DFB-941E-BC2A938B8922}" name="Total CNA, NA TR, Med Aide/Tech Hours" dataDxfId="116">
      <calculatedColumnFormula>SUM(Nurse[[#This Row],[CNA Hours]],Nurse[[#This Row],[NA TR Hours]],Nurse[[#This Row],[Med Aide/Tech Hours]])</calculatedColumnFormula>
    </tableColumn>
    <tableColumn id="22" xr3:uid="{61D5BF67-7A32-4658-B0C3-4C9B5623F363}" name="CNA Hours" dataDxfId="115"/>
    <tableColumn id="25" xr3:uid="{B90C96E9-0162-4FF0-AAC3-4EE342D90163}" name="NA TR Hours" dataDxfId="114"/>
    <tableColumn id="28" xr3:uid="{6C1D2B88-EE47-4797-972E-F8379C90BB8A}" name="Med Aide/Tech Hours" dataDxfId="113"/>
    <tableColumn id="39" xr3:uid="{B76610AD-BCD2-4CD0-AC06-5687026F41BA}" name="Total Contract Hours" dataDxfId="112">
      <calculatedColumnFormula>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calculatedColumnFormula>
    </tableColumn>
    <tableColumn id="9" xr3:uid="{21438A84-B56E-4023-8DF8-160D98DDC35F}" name="RN Hours Contract (excl. Admin, DON)" dataDxfId="111"/>
    <tableColumn id="12" xr3:uid="{880163BD-7A81-4471-BBA1-01C0C2454725}" name="RN Admin Hours Contract" dataDxfId="110"/>
    <tableColumn id="15" xr3:uid="{6F133DCF-6A0A-45EE-931A-83420A8DD420}" name="RN DON Hours Contract" dataDxfId="109"/>
    <tableColumn id="18" xr3:uid="{5A9C9CA4-73C7-4486-8610-EACF879B4F85}" name="LPN Hours Contract (excl. Admin)" dataDxfId="108"/>
    <tableColumn id="21" xr3:uid="{5CEAD67B-5860-4423-A19F-D537144F5325}" name="LPN Admin Hours Contract" dataDxfId="107"/>
    <tableColumn id="24" xr3:uid="{D84BEE57-6A72-4D2F-AF61-9273FBB14117}" name="CNA Hours Contract" dataDxfId="106"/>
    <tableColumn id="27" xr3:uid="{B99C43B0-B8EC-40DF-B9E4-59BFFEB13F96}" name="NA TR Hours Contract" dataDxfId="105"/>
    <tableColumn id="30" xr3:uid="{EA0B4F12-3180-463C-B906-D382F72A849C}" name="Med Aide/Tech Hours Contract" dataDxfId="104"/>
    <tableColumn id="5" xr3:uid="{B5C09BC6-E92F-45FE-9C51-29B1DD99C4B1}" name="Provider Number"/>
    <tableColumn id="14" xr3:uid="{85552D46-1F1E-4861-A4F5-644CB0218C0C}" name="CMS Region Number" dataDxfId="103"/>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94824B-C0BD-445F-B7FD-9A657106F5A8}" name="Nurse4" displayName="Nurse4" ref="A1:AN123" totalsRowShown="0" headerRowDxfId="102">
  <autoFilter ref="A1:AN123" xr:uid="{F6C3CB19-CE12-4B14-8BE9-BE2DA56924F3}"/>
  <sortState xmlns:xlrd2="http://schemas.microsoft.com/office/spreadsheetml/2017/richdata2" ref="A2:AN123">
    <sortCondition ref="A1:A123"/>
  </sortState>
  <tableColumns count="40">
    <tableColumn id="1" xr3:uid="{13A67EC4-0523-455E-A96C-F90180074E2E}" name="State"/>
    <tableColumn id="2" xr3:uid="{DB573ACD-2371-42DB-8BD9-CAF2AC904CC6}" name="Provider"/>
    <tableColumn id="3" xr3:uid="{F7DFC857-D96B-4F01-9AA7-B35497AE53EF}" name="City"/>
    <tableColumn id="4" xr3:uid="{22660A94-8818-4ED2-B518-0ADC6306689A}" name="County"/>
    <tableColumn id="6" xr3:uid="{1E5B5380-F1C3-4336-AEAA-5AC251AA2BF3}" name="MDS Census" dataDxfId="101"/>
    <tableColumn id="35" xr3:uid="{55302CCB-E8A9-49F9-9607-F65551813ADA}" name="Total Nurse Staff Hours" dataDxfId="100"/>
    <tableColumn id="39" xr3:uid="{106C13B6-6DD8-4D75-AF3A-2993C5C29276}" name="Total Nurse Staff Contract Hours" dataDxfId="99"/>
    <tableColumn id="20" xr3:uid="{311D90A9-C08F-4630-B10C-FB77356FC495}" name="Percent Total Nurse Contract" dataDxfId="98" dataCellStyle="Percent"/>
    <tableColumn id="34" xr3:uid="{78834767-D745-469C-9AB5-6DE220ADD5C6}" name="Total Direct Care Staff Hours" dataDxfId="97"/>
    <tableColumn id="17" xr3:uid="{57CBD5D0-B445-4EE4-88AD-A48641629096}" name="Total Direct Care Staff Contract Hours" dataDxfId="96"/>
    <tableColumn id="23" xr3:uid="{855F0F2D-9CC2-4CC8-84F1-CFEDBEC48C13}" name="Percent Total Direct Care Contract" dataDxfId="95" dataCellStyle="Percent"/>
    <tableColumn id="38" xr3:uid="{4154799A-B318-4B18-8871-3DB549022955}" name="Total RN Hours (w/ Admin, DON)" dataDxfId="94"/>
    <tableColumn id="29" xr3:uid="{361F57EA-237B-4C43-A770-7001E22B53FF}" name="Total RN Hours Contract (w/ Admin, DON)" dataDxfId="93"/>
    <tableColumn id="26" xr3:uid="{CF51B660-4201-4956-852E-92550AFF31E5}" name="Percent Total RN Contract (w/ Admin, DON)" dataDxfId="92" dataCellStyle="Percent"/>
    <tableColumn id="7" xr3:uid="{C4901783-CC77-40EC-A306-827A4F3E6592}" name="RN Hours (excl. Admin, DON)" dataDxfId="91"/>
    <tableColumn id="9" xr3:uid="{C696FE22-C1D3-4049-9125-8EB7FA30B372}" name="RN Hours Contract (excl. Admin, DON)" dataDxfId="90"/>
    <tableColumn id="31" xr3:uid="{63C0141E-84BD-45CD-B671-7DDE0AA744DC}" name="Percent RN Contract (excl. Admin, DON)" dataCellStyle="Percent"/>
    <tableColumn id="10" xr3:uid="{F07BB098-C49C-4BD7-BCB9-225381A8297C}" name="RN Admin Hours" dataDxfId="89"/>
    <tableColumn id="12" xr3:uid="{59D56FF7-6C85-4837-A7D5-6C3087B78DF1}" name="RN Admin Hours Contract" dataDxfId="88"/>
    <tableColumn id="32" xr3:uid="{64B5375C-B1AC-45D9-BE7F-752EDDCF4691}" name="Percent RN Admin Contract" dataDxfId="87" dataCellStyle="Percent"/>
    <tableColumn id="13" xr3:uid="{A27207CB-DA98-45F0-A726-9096EA6ACBAA}" name="RN DON Hours" dataDxfId="86"/>
    <tableColumn id="15" xr3:uid="{B3DB7766-296C-472D-9DBC-C8302F38F6BB}" name="RN DON Hours Contract" dataDxfId="85"/>
    <tableColumn id="33" xr3:uid="{943A884D-22AF-46A3-83DB-3AC61A7D6FD2}" name="Percent RN DON Contract" dataDxfId="84" dataCellStyle="Percent"/>
    <tableColumn id="16" xr3:uid="{94F35A65-83A4-43AE-BF05-D1B777638B3A}" name="LPN Hours (excl. Admin)" dataDxfId="83"/>
    <tableColumn id="18" xr3:uid="{A98471B5-7850-4E4C-9BF0-8927559C4FA0}" name="LPN Hours Contract (excl. Admin)" dataDxfId="82"/>
    <tableColumn id="40" xr3:uid="{F64C88D9-EC6A-47D5-B57D-6B816557A6F6}" name="Percent LPN Contract (excl. Admin)" dataDxfId="81" dataCellStyle="Percent"/>
    <tableColumn id="19" xr3:uid="{BD45F57D-D8D9-4E73-8EFA-792F611572C8}" name="LPN Admin Hours" dataDxfId="80"/>
    <tableColumn id="21" xr3:uid="{BEF1EAEA-1775-471F-8BD3-B76092FFC206}" name="LPN Admin Hours Contract" dataDxfId="79"/>
    <tableColumn id="44" xr3:uid="{03C967BB-664D-448F-87D7-8D2BCD526E17}" name="Percent LPN Admin  Contract" dataDxfId="78" dataCellStyle="Percent"/>
    <tableColumn id="22" xr3:uid="{EA4759AA-E596-4AAB-A0BD-6CF60CAC5C75}" name="CNA Hours" dataDxfId="77"/>
    <tableColumn id="24" xr3:uid="{6F5B5CEE-2FAC-4575-9D77-471F1F21CCCB}" name="CNA Hours Contract" dataDxfId="76"/>
    <tableColumn id="41" xr3:uid="{B86587A9-8FD8-4F09-8991-CBBD360D2E4D}" name="Percent CNA Contract" dataDxfId="75" dataCellStyle="Percent"/>
    <tableColumn id="25" xr3:uid="{64380B0F-7C89-4D10-84F4-1D9312D71ACA}" name="NA TR Hours" dataDxfId="74"/>
    <tableColumn id="27" xr3:uid="{DE8BA77F-B4BD-4647-A0FD-4826C36DD47F}" name="NA TR Hours Contract" dataDxfId="73"/>
    <tableColumn id="42" xr3:uid="{799B86B5-6D48-48F6-8BF2-822740CA295C}" name="Percent NA TR Contract" dataDxfId="72" dataCellStyle="Percent"/>
    <tableColumn id="28" xr3:uid="{2543E6F9-8230-4F53-8898-0A406D99D917}" name="Med Aide/Tech Hours" dataDxfId="71"/>
    <tableColumn id="30" xr3:uid="{608192F2-C273-45A4-A441-691F7BC348B9}" name="Med Aide/Tech Hours Contract" dataDxfId="70"/>
    <tableColumn id="43" xr3:uid="{2C4D323D-8916-4D12-8E50-411ACCA98F60}" name="Percent Med Aide/Tech Contract" dataDxfId="69" dataCellStyle="Percent"/>
    <tableColumn id="5" xr3:uid="{D92786D7-7F57-4D5B-A292-9D03B132554C}" name="Provider Number"/>
    <tableColumn id="14" xr3:uid="{552F3604-8659-4629-BE1B-3F1992A78488}" name="CMS Region Number" dataDxfId="68"/>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E60691-D19F-47D5-92F8-86626EA5D711}" name="NonNurse" displayName="NonNurse" ref="A1:AI123" totalsRowShown="0" headerRowDxfId="67">
  <autoFilter ref="A1:AI123" xr:uid="{0BC5ADF1-15D4-4F74-902E-CBC634AC45F1}"/>
  <tableColumns count="35">
    <tableColumn id="1" xr3:uid="{0F12BC52-B3AA-4BF7-9EDE-4F9C09E177C5}" name="State"/>
    <tableColumn id="3" xr3:uid="{B71A558F-765A-41A0-8FCE-B349752EED00}" name="Provider"/>
    <tableColumn id="4" xr3:uid="{B4548C26-0CE5-40C5-ACA5-1572405C7868}" name="City"/>
    <tableColumn id="5" xr3:uid="{0218A081-587D-4B49-825D-A96DE84597D6}" name="County"/>
    <tableColumn id="6" xr3:uid="{B92FE217-C35C-4D6B-ABD7-84F3C8F8AFDB}" name="MDS Census" dataDxfId="66"/>
    <tableColumn id="7" xr3:uid="{BD95940C-C221-4B99-BBB8-74391991921F}" name="Admin Hours" dataDxfId="65"/>
    <tableColumn id="30" xr3:uid="{8461E98C-D639-4221-8E17-F9B4B3647F32}" name="Medical Director Hours" dataDxfId="64"/>
    <tableColumn id="8" xr3:uid="{00E1BF50-741E-4A60-A994-C90792999CD2}" name="Pharmacist Hours" dataDxfId="63"/>
    <tableColumn id="10" xr3:uid="{7B0BBB81-0CC1-42FC-A508-5508488631F3}" name="Dietician Hours" dataDxfId="62"/>
    <tableColumn id="28" xr3:uid="{043ACAEB-46E9-4A86-91C3-77EB269AEECE}" name="Physician Assistant Hours" dataDxfId="61"/>
    <tableColumn id="29" xr3:uid="{90A4D72B-A49B-4672-A6F2-DC9D3F6A9BB1}" name="Nurse Practictioner Hours" dataDxfId="60"/>
    <tableColumn id="20" xr3:uid="{74E9C96F-B346-4818-B22D-A331E4E6DABC}" name="Speech/Language Pathologist Hours" dataDxfId="59"/>
    <tableColumn id="17" xr3:uid="{3B6EEDBE-F31F-4B03-A8F0-C25085CEC7BE}" name="Qualified Social Work Staff Hours" dataDxfId="58"/>
    <tableColumn id="15" xr3:uid="{38961E3C-E7F5-45FE-A67F-34D2032AAF8A}" name="Other Social Work Staff Hours" dataDxfId="57"/>
    <tableColumn id="34" xr3:uid="{27A5BF9A-9301-4D14-AE3E-206F06DA8F04}" name="HPRD: Total Social Work " dataDxfId="56">
      <calculatedColumnFormula>SUM(NonNurse[[#This Row],[Qualified Social Work Staff Hours]],NonNurse[[#This Row],[Other Social Work Staff Hours]])/NonNurse[[#This Row],[MDS Census]]</calculatedColumnFormula>
    </tableColumn>
    <tableColumn id="18" xr3:uid="{9E1F9A34-52BE-4BC9-B37F-686201756750}" name="Qualified Activities Professional Hours" dataDxfId="55"/>
    <tableColumn id="16" xr3:uid="{E72B4DA8-3E28-4578-817C-657F0E01F93F}" name="Other Activities Professional Hours" dataDxfId="54"/>
    <tableColumn id="33" xr3:uid="{35F9FD62-C56F-41E8-A0CD-EDAC63F16CC0}" name="HPRD: Combined Activities" dataDxfId="53">
      <calculatedColumnFormula>SUM(NonNurse[[#This Row],[Qualified Activities Professional Hours]],NonNurse[[#This Row],[Other Activities Professional Hours]])/NonNurse[[#This Row],[MDS Census]]</calculatedColumnFormula>
    </tableColumn>
    <tableColumn id="12" xr3:uid="{D586ED6C-7AE4-4AEA-A5C4-50C5076602B3}" name="Occupational Therapist Hours" dataDxfId="52"/>
    <tableColumn id="13" xr3:uid="{4368312D-2F90-47AF-AD9F-34984CB7B822}" name="OT Assistant Hours" dataDxfId="51"/>
    <tableColumn id="22" xr3:uid="{8F630B6E-DBEA-4328-9617-3C12DA15BE28}" name="OT Aide Hours" dataDxfId="50"/>
    <tableColumn id="35" xr3:uid="{39751B72-98B1-43BD-89C4-998FD0067706}" name="HPRD: OT (incl. Assistant &amp; Aide)" dataDxfId="49">
      <calculatedColumnFormula>SUM(NonNurse[[#This Row],[Occupational Therapist Hours]],NonNurse[[#This Row],[OT Assistant Hours]],NonNurse[[#This Row],[OT Aide Hours]])/NonNurse[[#This Row],[MDS Census]]</calculatedColumnFormula>
    </tableColumn>
    <tableColumn id="23" xr3:uid="{DCB5AD99-0106-443B-BC1E-830A890472F1}" name="Physical Therapist (PT) Hours" dataDxfId="48"/>
    <tableColumn id="24" xr3:uid="{58005970-EBD6-41AE-8008-569B17636ECC}" name="PT Assistant Hours" dataDxfId="47"/>
    <tableColumn id="25" xr3:uid="{8317FABC-F95D-4DF4-B783-C4B8F90B8ECA}" name="PT Aide Hours" dataDxfId="46"/>
    <tableColumn id="36" xr3:uid="{8665471F-9013-4B2E-A476-019664F3C7BD}" name="HPRD: PT (incl. Assistant &amp; Aide)" dataDxfId="45">
      <calculatedColumnFormula>SUM(NonNurse[[#This Row],[Physical Therapist (PT) Hours]],NonNurse[[#This Row],[PT Assistant Hours]],NonNurse[[#This Row],[PT Aide Hours]])/NonNurse[[#This Row],[MDS Census]]</calculatedColumnFormula>
    </tableColumn>
    <tableColumn id="14" xr3:uid="{7AB9C742-B57E-4AD4-9F84-AE98D624F5E3}" name="Mental Health Service Worker Hours" dataDxfId="44"/>
    <tableColumn id="21" xr3:uid="{A992897D-0DDD-418E-9FF4-57265BA4FA2C}" name="Therapeutic Recreation Specialist" dataDxfId="43"/>
    <tableColumn id="9" xr3:uid="{B7494098-906B-4E0D-9EA3-071C39EABD00}" name="Clinical Nurse Specialist Hours" dataDxfId="42"/>
    <tableColumn id="11" xr3:uid="{58B1AA82-1409-446B-9BD4-8BD08A38A1F8}" name="Feeding Assistant Hours" dataDxfId="41"/>
    <tableColumn id="26" xr3:uid="{60A2A0AA-F19B-4327-886A-987D54156EBF}" name="Respiratory Therapist Hours" dataDxfId="40"/>
    <tableColumn id="27" xr3:uid="{AF405DC4-72CE-4DAA-91BE-324703CC58C3}" name="Respiratory Therapy Technician Hours" dataDxfId="39"/>
    <tableColumn id="31" xr3:uid="{FB63CF9B-AD5B-4785-8AA6-6AD50F80B6DB}" name="Other Physician Hours" dataDxfId="38"/>
    <tableColumn id="2" xr3:uid="{4D9BE29A-C963-49A0-ABD1-14BAFE20D482}" name="Provider Number" dataDxfId="37"/>
    <tableColumn id="32" xr3:uid="{1B1EC3C1-EDDF-483D-925C-14B2A9C67EEE}" name="CMS Region" dataDxfId="36"/>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08214DE-20E7-4E70-AAD8-D255129D11A6}" name="Summary" displayName="Summary" ref="B2:D9" totalsRowShown="0" headerRowDxfId="35" dataDxfId="34" tableBorderDxfId="33">
  <autoFilter ref="B2:D9" xr:uid="{1ED771D8-DBF2-4B5C-9F7D-A59FBB047463}"/>
  <tableColumns count="3">
    <tableColumn id="1" xr3:uid="{389FCC74-B19C-42C8-A797-541AED419FD6}" name="State - Q4 2021" dataDxfId="32"/>
    <tableColumn id="4" xr3:uid="{A1FC1EC7-BECF-4352-9E98-F30E602936E4}" name="State" dataDxfId="31" dataCellStyle="Normal 2 2"/>
    <tableColumn id="2" xr3:uid="{6E5DDEB8-E792-43CB-89B4-3D17BF007707}" name="US" dataDxfId="30"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29BCE2-2710-4726-8A6F-843530635045}" name="CMSRegion" displayName="CMSRegion" ref="F2:K12" totalsRowShown="0" headerRowDxfId="29" dataDxfId="28">
  <autoFilter ref="F2:K12" xr:uid="{8DA5A7B1-12B2-4B6A-ACD1-897DD9C7A713}"/>
  <tableColumns count="6">
    <tableColumn id="1" xr3:uid="{C4B2AFCC-C97E-427D-A776-CF0C68A21B89}" name="CMS Region Number" dataDxfId="27"/>
    <tableColumn id="2" xr3:uid="{6784502D-7798-448F-ABB0-7D32B0B162ED}" name="Total Census" dataDxfId="26"/>
    <tableColumn id="7" xr3:uid="{53D36865-BFC8-4C8F-8E83-9AB3C6375F12}" name="Total Nurse Staff HPRD" dataDxfId="25"/>
    <tableColumn id="3" xr3:uid="{78DA99B6-7FC4-48F2-A7C8-A46E7E7208DE}" name="Rank: Total Nurse Staff HPRD" dataDxfId="24"/>
    <tableColumn id="5" xr3:uid="{D5A6D0F6-8C7D-416A-8D85-9B32D25B4117}" name="RN Staff HPRD" dataDxfId="23"/>
    <tableColumn id="6" xr3:uid="{F37F0119-6BD5-49B2-9564-EF8E4AF2BEED}" name="Rank: RN Staff HPRD" dataDxfId="22"/>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9E22A4-292C-4DC1-8EA9-657C68796676}" name="State" displayName="State" ref="M2:R53" totalsRowShown="0" headerRowDxfId="21" dataDxfId="20">
  <autoFilter ref="M2:R53" xr:uid="{3A6DC66B-51AF-4021-A205-FEA1BCFE532F}"/>
  <tableColumns count="6">
    <tableColumn id="1" xr3:uid="{EEA98220-FFEC-4727-8723-CA1E2B95700E}" name="State" dataDxfId="19"/>
    <tableColumn id="2" xr3:uid="{AA32D520-AD43-45CA-A09E-E53C2C32180E}" name="Total Census" dataDxfId="18"/>
    <tableColumn id="4" xr3:uid="{4CC75842-DB65-4ECE-9742-18FB3BFA70D8}" name="Total Nurse Staff HPRD" dataDxfId="17"/>
    <tableColumn id="3" xr3:uid="{62840C6B-BB5D-4D05-BAC5-8752B63E9D4A}" name="Rank: Total Nurse Staff HPRD" dataDxfId="16"/>
    <tableColumn id="5" xr3:uid="{2185FABF-8CF7-4A4F-A71A-64D7A99D66F4}" name="RN Staff HPRD" dataDxfId="15"/>
    <tableColumn id="6" xr3:uid="{336D1A50-259D-4271-B7CE-6731960CC1D0}" name="Rank: RN Staff HPRD"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760526-8F3B-4AF3-BF87-4544646ACA13}" name="Category" displayName="Category" ref="T2:W15" totalsRowShown="0" headerRowDxfId="13" dataDxfId="12">
  <autoFilter ref="T2:W15" xr:uid="{565E5F01-F55D-4423-8221-FE9537902289}"/>
  <tableColumns count="4">
    <tableColumn id="1" xr3:uid="{4CF67214-B6B4-44C5-BED3-E5FCF3DEB729}" name="Staffing Category" dataDxfId="11"/>
    <tableColumn id="2" xr3:uid="{06FE2815-E20F-4977-9799-F54A4807A89E}" name="State Total" dataDxfId="10"/>
    <tableColumn id="3" xr3:uid="{74A0C03F-D35E-408A-A32A-6723D2A7D7D2}" name="Percentage of Total" dataDxfId="9">
      <calculatedColumnFormula>Category[[#This Row],[State Total]]/U1</calculatedColumnFormula>
    </tableColumn>
    <tableColumn id="4" xr3:uid="{8A5E63B7-2630-4421-85E8-50FF967597D3}"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FE4DD6-7A4C-4C08-9B89-302ECBC0DDE0}" name="ContractSummary" displayName="ContractSummary" ref="T18:U29" totalsRowShown="0" headerRowDxfId="7" dataDxfId="6">
  <autoFilter ref="T18:U29" xr:uid="{611C2622-9CCC-48CE-821F-F51D1E505E95}"/>
  <tableColumns count="2">
    <tableColumn id="1" xr3:uid="{FD73FAC6-C8DB-4EB6-A0F2-BA38F1F558E9}" name="Contract Hours" dataDxfId="5"/>
    <tableColumn id="2" xr3:uid="{56909294-0243-4228-882D-91848E82081F}"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17FE30-1241-40B1-B595-37BFDDF6E424}" name="CategorySummary" displayName="CategorySummary" ref="T33:U37" totalsRowShown="0" headerRowDxfId="3" dataDxfId="2">
  <autoFilter ref="T33:U37" xr:uid="{03106FE6-CCEA-42AA-9F14-64FFC94AC8E0}"/>
  <tableColumns count="2">
    <tableColumn id="1" xr3:uid="{87C50067-5BA9-4358-9AB4-D6A46A1F811E}" name="Staffing Category" dataDxfId="1"/>
    <tableColumn id="4" xr3:uid="{40FCB9CB-82C3-471B-8009-D33FB82B3EE5}"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7F0B-8ABE-4A54-8C58-44796D2FEF8E}">
  <sheetPr>
    <outlinePr summaryRight="0"/>
  </sheetPr>
  <dimension ref="A1:AH314"/>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6" customWidth="1"/>
    <col min="34" max="34" width="15.7109375" style="5"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 customFormat="1" ht="189.95" customHeight="1" x14ac:dyDescent="0.25">
      <c r="A1" s="2" t="s">
        <v>259</v>
      </c>
      <c r="B1" s="2" t="s">
        <v>261</v>
      </c>
      <c r="C1" s="2" t="s">
        <v>262</v>
      </c>
      <c r="D1" s="2" t="s">
        <v>263</v>
      </c>
      <c r="E1" s="2" t="s">
        <v>264</v>
      </c>
      <c r="F1" s="2" t="s">
        <v>265</v>
      </c>
      <c r="G1" s="2" t="s">
        <v>266</v>
      </c>
      <c r="H1" s="2" t="s">
        <v>267</v>
      </c>
      <c r="I1" s="2" t="s">
        <v>268</v>
      </c>
      <c r="J1" s="2" t="s">
        <v>269</v>
      </c>
      <c r="K1" s="2" t="s">
        <v>270</v>
      </c>
      <c r="L1" s="2" t="s">
        <v>271</v>
      </c>
      <c r="M1" s="2" t="s">
        <v>272</v>
      </c>
      <c r="N1" s="2" t="s">
        <v>273</v>
      </c>
      <c r="O1" s="2" t="s">
        <v>274</v>
      </c>
      <c r="P1" s="2" t="s">
        <v>275</v>
      </c>
      <c r="Q1" s="2" t="s">
        <v>276</v>
      </c>
      <c r="R1" s="2" t="s">
        <v>277</v>
      </c>
      <c r="S1" s="2" t="s">
        <v>278</v>
      </c>
      <c r="T1" s="2" t="s">
        <v>279</v>
      </c>
      <c r="U1" s="2" t="s">
        <v>280</v>
      </c>
      <c r="V1" s="2" t="s">
        <v>281</v>
      </c>
      <c r="W1" s="2" t="s">
        <v>282</v>
      </c>
      <c r="X1" s="2" t="s">
        <v>283</v>
      </c>
      <c r="Y1" s="2" t="s">
        <v>284</v>
      </c>
      <c r="Z1" s="2" t="s">
        <v>285</v>
      </c>
      <c r="AA1" s="2" t="s">
        <v>286</v>
      </c>
      <c r="AB1" s="2" t="s">
        <v>287</v>
      </c>
      <c r="AC1" s="2" t="s">
        <v>288</v>
      </c>
      <c r="AD1" s="2" t="s">
        <v>289</v>
      </c>
      <c r="AE1" s="2" t="s">
        <v>290</v>
      </c>
      <c r="AF1" s="2" t="s">
        <v>291</v>
      </c>
      <c r="AG1" s="3" t="s">
        <v>292</v>
      </c>
    </row>
    <row r="2" spans="1:34" x14ac:dyDescent="0.25">
      <c r="A2" t="s">
        <v>161</v>
      </c>
      <c r="B2" t="s">
        <v>48</v>
      </c>
      <c r="C2" t="s">
        <v>238</v>
      </c>
      <c r="D2" t="s">
        <v>184</v>
      </c>
      <c r="E2" s="4">
        <v>16.695652173913043</v>
      </c>
      <c r="F2" s="4">
        <f>Nurse[[#This Row],[Total Nurse Staff Hours]]/Nurse[[#This Row],[MDS Census]]</f>
        <v>6.9423828125</v>
      </c>
      <c r="G2" s="4">
        <f>Nurse[[#This Row],[Total Direct Care Staff Hours]]/Nurse[[#This Row],[MDS Census]]</f>
        <v>6.5934244791666679</v>
      </c>
      <c r="H2" s="4">
        <f>Nurse[[#This Row],[Total RN Hours (w/ Admin, DON)]]/Nurse[[#This Row],[MDS Census]]</f>
        <v>0.85205078125000011</v>
      </c>
      <c r="I2" s="4">
        <f>Nurse[[#This Row],[RN Hours (excl. Admin, DON)]]/Nurse[[#This Row],[MDS Census]]</f>
        <v>0.50309244791666674</v>
      </c>
      <c r="J2" s="4">
        <f>SUM(Nurse[[#This Row],[RN Hours (excl. Admin, DON)]],Nurse[[#This Row],[RN Admin Hours]],Nurse[[#This Row],[RN DON Hours]],Nurse[[#This Row],[LPN Hours (excl. Admin)]],Nurse[[#This Row],[LPN Admin Hours]],Nurse[[#This Row],[CNA Hours]],Nurse[[#This Row],[NA TR Hours]],Nurse[[#This Row],[Med Aide/Tech Hours]])</f>
        <v>115.90760869565217</v>
      </c>
      <c r="K2" s="4">
        <f>SUM(Nurse[[#This Row],[RN Hours (excl. Admin, DON)]],Nurse[[#This Row],[LPN Hours (excl. Admin)]],Nurse[[#This Row],[CNA Hours]],Nurse[[#This Row],[NA TR Hours]],Nurse[[#This Row],[Med Aide/Tech Hours]])</f>
        <v>110.08152173913045</v>
      </c>
      <c r="L2" s="4">
        <f>SUM(Nurse[[#This Row],[RN Hours (excl. Admin, DON)]],Nurse[[#This Row],[RN Admin Hours]],Nurse[[#This Row],[RN DON Hours]])</f>
        <v>14.225543478260871</v>
      </c>
      <c r="M2" s="4">
        <v>8.3994565217391308</v>
      </c>
      <c r="N2" s="4">
        <v>0</v>
      </c>
      <c r="O2" s="4">
        <v>5.8260869565217392</v>
      </c>
      <c r="P2" s="4">
        <f>SUM(Nurse[[#This Row],[LPN Hours (excl. Admin)]],Nurse[[#This Row],[LPN Admin Hours]])</f>
        <v>18.630434782608695</v>
      </c>
      <c r="Q2" s="4">
        <v>18.630434782608695</v>
      </c>
      <c r="R2" s="4">
        <v>0</v>
      </c>
      <c r="S2" s="4">
        <f>SUM(Nurse[[#This Row],[CNA Hours]],Nurse[[#This Row],[NA TR Hours]],Nurse[[#This Row],[Med Aide/Tech Hours]])</f>
        <v>83.051630434782609</v>
      </c>
      <c r="T2" s="4">
        <v>62.336956521739133</v>
      </c>
      <c r="U2" s="4">
        <v>18.8125</v>
      </c>
      <c r="V2" s="4">
        <v>1.9021739130434783</v>
      </c>
      <c r="W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v>
      </c>
      <c r="X2" s="4">
        <v>2.8695652173913042</v>
      </c>
      <c r="Y2" s="4">
        <v>0</v>
      </c>
      <c r="Z2" s="4">
        <v>0</v>
      </c>
      <c r="AA2" s="4">
        <v>0.13043478260869565</v>
      </c>
      <c r="AB2" s="4">
        <v>0</v>
      </c>
      <c r="AC2" s="4">
        <v>0</v>
      </c>
      <c r="AD2" s="4">
        <v>0</v>
      </c>
      <c r="AE2" s="4">
        <v>0</v>
      </c>
      <c r="AF2" s="1">
        <v>385164</v>
      </c>
      <c r="AG2" s="1">
        <v>10</v>
      </c>
      <c r="AH2"/>
    </row>
    <row r="3" spans="1:34" x14ac:dyDescent="0.25">
      <c r="A3" t="s">
        <v>161</v>
      </c>
      <c r="B3" t="s">
        <v>89</v>
      </c>
      <c r="C3" t="s">
        <v>247</v>
      </c>
      <c r="D3" t="s">
        <v>176</v>
      </c>
      <c r="E3" s="4">
        <v>41.663043478260867</v>
      </c>
      <c r="F3" s="4">
        <f>Nurse[[#This Row],[Total Nurse Staff Hours]]/Nurse[[#This Row],[MDS Census]]</f>
        <v>4.1007226715366567</v>
      </c>
      <c r="G3" s="4">
        <f>Nurse[[#This Row],[Total Direct Care Staff Hours]]/Nurse[[#This Row],[MDS Census]]</f>
        <v>3.7484476911035753</v>
      </c>
      <c r="H3" s="4">
        <f>Nurse[[#This Row],[Total RN Hours (w/ Admin, DON)]]/Nurse[[#This Row],[MDS Census]]</f>
        <v>0.54969736498825972</v>
      </c>
      <c r="I3" s="4">
        <f>Nurse[[#This Row],[RN Hours (excl. Admin, DON)]]/Nurse[[#This Row],[MDS Census]]</f>
        <v>0.34528828593790756</v>
      </c>
      <c r="J3" s="4">
        <f>SUM(Nurse[[#This Row],[RN Hours (excl. Admin, DON)]],Nurse[[#This Row],[RN Admin Hours]],Nurse[[#This Row],[RN DON Hours]],Nurse[[#This Row],[LPN Hours (excl. Admin)]],Nurse[[#This Row],[LPN Admin Hours]],Nurse[[#This Row],[CNA Hours]],Nurse[[#This Row],[NA TR Hours]],Nurse[[#This Row],[Med Aide/Tech Hours]])</f>
        <v>170.84858695652179</v>
      </c>
      <c r="K3" s="4">
        <f>SUM(Nurse[[#This Row],[RN Hours (excl. Admin, DON)]],Nurse[[#This Row],[LPN Hours (excl. Admin)]],Nurse[[#This Row],[CNA Hours]],Nurse[[#This Row],[NA TR Hours]],Nurse[[#This Row],[Med Aide/Tech Hours]])</f>
        <v>156.17173913043482</v>
      </c>
      <c r="L3" s="4">
        <f>SUM(Nurse[[#This Row],[RN Hours (excl. Admin, DON)]],Nurse[[#This Row],[RN Admin Hours]],Nurse[[#This Row],[RN DON Hours]])</f>
        <v>22.9020652173913</v>
      </c>
      <c r="M3" s="4">
        <v>14.385760869565212</v>
      </c>
      <c r="N3" s="4">
        <v>3.5108695652173911</v>
      </c>
      <c r="O3" s="4">
        <v>5.0054347826086953</v>
      </c>
      <c r="P3" s="4">
        <f>SUM(Nurse[[#This Row],[LPN Hours (excl. Admin)]],Nurse[[#This Row],[LPN Admin Hours]])</f>
        <v>40.455217391304352</v>
      </c>
      <c r="Q3" s="4">
        <v>34.294673913043482</v>
      </c>
      <c r="R3" s="4">
        <v>6.1605434782608697</v>
      </c>
      <c r="S3" s="4">
        <f>SUM(Nurse[[#This Row],[CNA Hours]],Nurse[[#This Row],[NA TR Hours]],Nurse[[#This Row],[Med Aide/Tech Hours]])</f>
        <v>107.49130434782613</v>
      </c>
      <c r="T3" s="4">
        <v>90.882717391304382</v>
      </c>
      <c r="U3" s="4">
        <v>9.4819565217391322</v>
      </c>
      <c r="V3" s="4">
        <v>7.1266304347826113</v>
      </c>
      <c r="W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5.6265217391304354</v>
      </c>
      <c r="X3" s="4">
        <v>0</v>
      </c>
      <c r="Y3" s="4">
        <v>0</v>
      </c>
      <c r="Z3" s="4">
        <v>0</v>
      </c>
      <c r="AA3" s="4">
        <v>0.25630434782608696</v>
      </c>
      <c r="AB3" s="4">
        <v>0</v>
      </c>
      <c r="AC3" s="4">
        <v>5.3702173913043483</v>
      </c>
      <c r="AD3" s="4">
        <v>0</v>
      </c>
      <c r="AE3" s="4">
        <v>0</v>
      </c>
      <c r="AF3" s="1">
        <v>385241</v>
      </c>
      <c r="AG3" s="1">
        <v>10</v>
      </c>
      <c r="AH3"/>
    </row>
    <row r="4" spans="1:34" x14ac:dyDescent="0.25">
      <c r="A4" t="s">
        <v>161</v>
      </c>
      <c r="B4" t="s">
        <v>26</v>
      </c>
      <c r="C4" t="s">
        <v>216</v>
      </c>
      <c r="D4" t="s">
        <v>177</v>
      </c>
      <c r="E4" s="4">
        <v>72.402173913043484</v>
      </c>
      <c r="F4" s="4">
        <f>Nurse[[#This Row],[Total Nurse Staff Hours]]/Nurse[[#This Row],[MDS Census]]</f>
        <v>5.3488590301756487</v>
      </c>
      <c r="G4" s="4">
        <f>Nurse[[#This Row],[Total Direct Care Staff Hours]]/Nurse[[#This Row],[MDS Census]]</f>
        <v>5.0508557273682628</v>
      </c>
      <c r="H4" s="4">
        <f>Nurse[[#This Row],[Total RN Hours (w/ Admin, DON)]]/Nurse[[#This Row],[MDS Census]]</f>
        <v>0.54394985737877199</v>
      </c>
      <c r="I4" s="4">
        <f>Nurse[[#This Row],[RN Hours (excl. Admin, DON)]]/Nurse[[#This Row],[MDS Census]]</f>
        <v>0.31920882750337787</v>
      </c>
      <c r="J4" s="4">
        <f>SUM(Nurse[[#This Row],[RN Hours (excl. Admin, DON)]],Nurse[[#This Row],[RN Admin Hours]],Nurse[[#This Row],[RN DON Hours]],Nurse[[#This Row],[LPN Hours (excl. Admin)]],Nurse[[#This Row],[LPN Admin Hours]],Nurse[[#This Row],[CNA Hours]],Nurse[[#This Row],[NA TR Hours]],Nurse[[#This Row],[Med Aide/Tech Hours]])</f>
        <v>387.26902173913044</v>
      </c>
      <c r="K4" s="4">
        <f>SUM(Nurse[[#This Row],[RN Hours (excl. Admin, DON)]],Nurse[[#This Row],[LPN Hours (excl. Admin)]],Nurse[[#This Row],[CNA Hours]],Nurse[[#This Row],[NA TR Hours]],Nurse[[#This Row],[Med Aide/Tech Hours]])</f>
        <v>365.69293478260869</v>
      </c>
      <c r="L4" s="4">
        <f>SUM(Nurse[[#This Row],[RN Hours (excl. Admin, DON)]],Nurse[[#This Row],[RN Admin Hours]],Nurse[[#This Row],[RN DON Hours]])</f>
        <v>39.383152173913047</v>
      </c>
      <c r="M4" s="4">
        <v>23.111413043478262</v>
      </c>
      <c r="N4" s="4">
        <v>9.9239130434782616</v>
      </c>
      <c r="O4" s="4">
        <v>6.3478260869565215</v>
      </c>
      <c r="P4" s="4">
        <f>SUM(Nurse[[#This Row],[LPN Hours (excl. Admin)]],Nurse[[#This Row],[LPN Admin Hours]])</f>
        <v>86.361413043478251</v>
      </c>
      <c r="Q4" s="4">
        <v>81.057065217391298</v>
      </c>
      <c r="R4" s="4">
        <v>5.3043478260869561</v>
      </c>
      <c r="S4" s="4">
        <f>SUM(Nurse[[#This Row],[CNA Hours]],Nurse[[#This Row],[NA TR Hours]],Nurse[[#This Row],[Med Aide/Tech Hours]])</f>
        <v>261.52445652173913</v>
      </c>
      <c r="T4" s="4">
        <v>196.13043478260869</v>
      </c>
      <c r="U4" s="4">
        <v>14.486413043478262</v>
      </c>
      <c r="V4" s="4">
        <v>50.907608695652172</v>
      </c>
      <c r="W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15.391304347826086</v>
      </c>
      <c r="X4" s="4">
        <v>1.5652173913043479</v>
      </c>
      <c r="Y4" s="4">
        <v>0</v>
      </c>
      <c r="Z4" s="4">
        <v>0</v>
      </c>
      <c r="AA4" s="4">
        <v>13.826086956521738</v>
      </c>
      <c r="AB4" s="4">
        <v>0</v>
      </c>
      <c r="AC4" s="4">
        <v>0</v>
      </c>
      <c r="AD4" s="4">
        <v>0</v>
      </c>
      <c r="AE4" s="4">
        <v>0</v>
      </c>
      <c r="AF4" s="1">
        <v>385126</v>
      </c>
      <c r="AG4" s="1">
        <v>10</v>
      </c>
      <c r="AH4"/>
    </row>
    <row r="5" spans="1:34" x14ac:dyDescent="0.25">
      <c r="A5" t="s">
        <v>161</v>
      </c>
      <c r="B5" t="s">
        <v>84</v>
      </c>
      <c r="C5" t="s">
        <v>247</v>
      </c>
      <c r="D5" t="s">
        <v>176</v>
      </c>
      <c r="E5" s="4">
        <v>39.326086956521742</v>
      </c>
      <c r="F5" s="4">
        <f>Nurse[[#This Row],[Total Nurse Staff Hours]]/Nurse[[#This Row],[MDS Census]]</f>
        <v>6.1438640132669979</v>
      </c>
      <c r="G5" s="4">
        <f>Nurse[[#This Row],[Total Direct Care Staff Hours]]/Nurse[[#This Row],[MDS Census]]</f>
        <v>5.7929104477611935</v>
      </c>
      <c r="H5" s="4">
        <f>Nurse[[#This Row],[Total RN Hours (w/ Admin, DON)]]/Nurse[[#This Row],[MDS Census]]</f>
        <v>0.89116915422885568</v>
      </c>
      <c r="I5" s="4">
        <f>Nurse[[#This Row],[RN Hours (excl. Admin, DON)]]/Nurse[[#This Row],[MDS Census]]</f>
        <v>0.65485074626865669</v>
      </c>
      <c r="J5" s="4">
        <f>SUM(Nurse[[#This Row],[RN Hours (excl. Admin, DON)]],Nurse[[#This Row],[RN Admin Hours]],Nurse[[#This Row],[RN DON Hours]],Nurse[[#This Row],[LPN Hours (excl. Admin)]],Nurse[[#This Row],[LPN Admin Hours]],Nurse[[#This Row],[CNA Hours]],Nurse[[#This Row],[NA TR Hours]],Nurse[[#This Row],[Med Aide/Tech Hours]])</f>
        <v>241.61413043478262</v>
      </c>
      <c r="K5" s="4">
        <f>SUM(Nurse[[#This Row],[RN Hours (excl. Admin, DON)]],Nurse[[#This Row],[LPN Hours (excl. Admin)]],Nurse[[#This Row],[CNA Hours]],Nurse[[#This Row],[NA TR Hours]],Nurse[[#This Row],[Med Aide/Tech Hours]])</f>
        <v>227.8125</v>
      </c>
      <c r="L5" s="4">
        <f>SUM(Nurse[[#This Row],[RN Hours (excl. Admin, DON)]],Nurse[[#This Row],[RN Admin Hours]],Nurse[[#This Row],[RN DON Hours]])</f>
        <v>35.046195652173914</v>
      </c>
      <c r="M5" s="4">
        <v>25.752717391304348</v>
      </c>
      <c r="N5" s="4">
        <v>3.5543478260869565</v>
      </c>
      <c r="O5" s="4">
        <v>5.7391304347826084</v>
      </c>
      <c r="P5" s="4">
        <f>SUM(Nurse[[#This Row],[LPN Hours (excl. Admin)]],Nurse[[#This Row],[LPN Admin Hours]])</f>
        <v>60.092391304347828</v>
      </c>
      <c r="Q5" s="4">
        <v>55.584239130434781</v>
      </c>
      <c r="R5" s="4">
        <v>4.5081521739130439</v>
      </c>
      <c r="S5" s="4">
        <f>SUM(Nurse[[#This Row],[CNA Hours]],Nurse[[#This Row],[NA TR Hours]],Nurse[[#This Row],[Med Aide/Tech Hours]])</f>
        <v>146.47554347826087</v>
      </c>
      <c r="T5" s="4">
        <v>120.48641304347827</v>
      </c>
      <c r="U5" s="4">
        <v>11.288043478260869</v>
      </c>
      <c r="V5" s="4">
        <v>14.701086956521738</v>
      </c>
      <c r="W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8.1521739130434784E-2</v>
      </c>
      <c r="X5" s="4">
        <v>0</v>
      </c>
      <c r="Y5" s="4">
        <v>0</v>
      </c>
      <c r="Z5" s="4">
        <v>0</v>
      </c>
      <c r="AA5" s="4">
        <v>8.1521739130434784E-2</v>
      </c>
      <c r="AB5" s="4">
        <v>0</v>
      </c>
      <c r="AC5" s="4">
        <v>0</v>
      </c>
      <c r="AD5" s="4">
        <v>0</v>
      </c>
      <c r="AE5" s="4">
        <v>0</v>
      </c>
      <c r="AF5" s="1">
        <v>385233</v>
      </c>
      <c r="AG5" s="1">
        <v>10</v>
      </c>
      <c r="AH5"/>
    </row>
    <row r="6" spans="1:34" x14ac:dyDescent="0.25">
      <c r="A6" t="s">
        <v>161</v>
      </c>
      <c r="B6" t="s">
        <v>6</v>
      </c>
      <c r="C6" t="s">
        <v>207</v>
      </c>
      <c r="D6" t="s">
        <v>188</v>
      </c>
      <c r="E6" s="4">
        <v>68.086956521739125</v>
      </c>
      <c r="F6" s="4">
        <f>Nurse[[#This Row],[Total Nurse Staff Hours]]/Nurse[[#This Row],[MDS Census]]</f>
        <v>4.5480124521072804</v>
      </c>
      <c r="G6" s="4">
        <f>Nurse[[#This Row],[Total Direct Care Staff Hours]]/Nurse[[#This Row],[MDS Census]]</f>
        <v>4.3189256066411241</v>
      </c>
      <c r="H6" s="4">
        <f>Nurse[[#This Row],[Total RN Hours (w/ Admin, DON)]]/Nurse[[#This Row],[MDS Census]]</f>
        <v>0.78927203065134111</v>
      </c>
      <c r="I6" s="4">
        <f>Nurse[[#This Row],[RN Hours (excl. Admin, DON)]]/Nurse[[#This Row],[MDS Census]]</f>
        <v>0.63170498084291193</v>
      </c>
      <c r="J6" s="4">
        <f>SUM(Nurse[[#This Row],[RN Hours (excl. Admin, DON)]],Nurse[[#This Row],[RN Admin Hours]],Nurse[[#This Row],[RN DON Hours]],Nurse[[#This Row],[LPN Hours (excl. Admin)]],Nurse[[#This Row],[LPN Admin Hours]],Nurse[[#This Row],[CNA Hours]],Nurse[[#This Row],[NA TR Hours]],Nurse[[#This Row],[Med Aide/Tech Hours]])</f>
        <v>309.66032608695656</v>
      </c>
      <c r="K6" s="4">
        <f>SUM(Nurse[[#This Row],[RN Hours (excl. Admin, DON)]],Nurse[[#This Row],[LPN Hours (excl. Admin)]],Nurse[[#This Row],[CNA Hours]],Nurse[[#This Row],[NA TR Hours]],Nurse[[#This Row],[Med Aide/Tech Hours]])</f>
        <v>294.0625</v>
      </c>
      <c r="L6" s="4">
        <f>SUM(Nurse[[#This Row],[RN Hours (excl. Admin, DON)]],Nurse[[#This Row],[RN Admin Hours]],Nurse[[#This Row],[RN DON Hours]])</f>
        <v>53.739130434782609</v>
      </c>
      <c r="M6" s="4">
        <v>43.010869565217391</v>
      </c>
      <c r="N6" s="4">
        <v>5.25</v>
      </c>
      <c r="O6" s="4">
        <v>5.4782608695652177</v>
      </c>
      <c r="P6" s="4">
        <f>SUM(Nurse[[#This Row],[LPN Hours (excl. Admin)]],Nurse[[#This Row],[LPN Admin Hours]])</f>
        <v>48.5</v>
      </c>
      <c r="Q6" s="4">
        <v>43.630434782608695</v>
      </c>
      <c r="R6" s="4">
        <v>4.8695652173913047</v>
      </c>
      <c r="S6" s="4">
        <f>SUM(Nurse[[#This Row],[CNA Hours]],Nurse[[#This Row],[NA TR Hours]],Nurse[[#This Row],[Med Aide/Tech Hours]])</f>
        <v>207.42119565217391</v>
      </c>
      <c r="T6" s="4">
        <v>161.19021739130434</v>
      </c>
      <c r="U6" s="4">
        <v>21.222826086956523</v>
      </c>
      <c r="V6" s="4">
        <v>25.008152173913043</v>
      </c>
      <c r="W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26.934782608695649</v>
      </c>
      <c r="X6" s="4">
        <v>0.69565217391304346</v>
      </c>
      <c r="Y6" s="4">
        <v>0</v>
      </c>
      <c r="Z6" s="4">
        <v>0</v>
      </c>
      <c r="AA6" s="4">
        <v>8.4782608695652169</v>
      </c>
      <c r="AB6" s="4">
        <v>0</v>
      </c>
      <c r="AC6" s="4">
        <v>17.760869565217391</v>
      </c>
      <c r="AD6" s="4">
        <v>0</v>
      </c>
      <c r="AE6" s="4">
        <v>0</v>
      </c>
      <c r="AF6" s="1">
        <v>385031</v>
      </c>
      <c r="AG6" s="1">
        <v>10</v>
      </c>
      <c r="AH6"/>
    </row>
    <row r="7" spans="1:34" x14ac:dyDescent="0.25">
      <c r="A7" t="s">
        <v>161</v>
      </c>
      <c r="B7" t="s">
        <v>5</v>
      </c>
      <c r="C7" t="s">
        <v>216</v>
      </c>
      <c r="D7" t="s">
        <v>177</v>
      </c>
      <c r="E7" s="4">
        <v>46.25</v>
      </c>
      <c r="F7" s="4">
        <f>Nurse[[#This Row],[Total Nurse Staff Hours]]/Nurse[[#This Row],[MDS Census]]</f>
        <v>5.1021833137485313</v>
      </c>
      <c r="G7" s="4">
        <f>Nurse[[#This Row],[Total Direct Care Staff Hours]]/Nurse[[#This Row],[MDS Census]]</f>
        <v>4.8582350176263214</v>
      </c>
      <c r="H7" s="4">
        <f>Nurse[[#This Row],[Total RN Hours (w/ Admin, DON)]]/Nurse[[#This Row],[MDS Census]]</f>
        <v>0.27144535840188017</v>
      </c>
      <c r="I7" s="4">
        <f>Nurse[[#This Row],[RN Hours (excl. Admin, DON)]]/Nurse[[#This Row],[MDS Census]]</f>
        <v>2.7497062279670977E-2</v>
      </c>
      <c r="J7" s="4">
        <f>SUM(Nurse[[#This Row],[RN Hours (excl. Admin, DON)]],Nurse[[#This Row],[RN Admin Hours]],Nurse[[#This Row],[RN DON Hours]],Nurse[[#This Row],[LPN Hours (excl. Admin)]],Nurse[[#This Row],[LPN Admin Hours]],Nurse[[#This Row],[CNA Hours]],Nurse[[#This Row],[NA TR Hours]],Nurse[[#This Row],[Med Aide/Tech Hours]])</f>
        <v>235.97597826086957</v>
      </c>
      <c r="K7" s="4">
        <f>SUM(Nurse[[#This Row],[RN Hours (excl. Admin, DON)]],Nurse[[#This Row],[LPN Hours (excl. Admin)]],Nurse[[#This Row],[CNA Hours]],Nurse[[#This Row],[NA TR Hours]],Nurse[[#This Row],[Med Aide/Tech Hours]])</f>
        <v>224.69336956521738</v>
      </c>
      <c r="L7" s="4">
        <f>SUM(Nurse[[#This Row],[RN Hours (excl. Admin, DON)]],Nurse[[#This Row],[RN Admin Hours]],Nurse[[#This Row],[RN DON Hours]])</f>
        <v>12.554347826086957</v>
      </c>
      <c r="M7" s="4">
        <v>1.2717391304347827</v>
      </c>
      <c r="N7" s="4">
        <v>9.6304347826086953</v>
      </c>
      <c r="O7" s="4">
        <v>1.6521739130434783</v>
      </c>
      <c r="P7" s="4">
        <f>SUM(Nurse[[#This Row],[LPN Hours (excl. Admin)]],Nurse[[#This Row],[LPN Admin Hours]])</f>
        <v>56.433478260869563</v>
      </c>
      <c r="Q7" s="4">
        <v>56.433478260869563</v>
      </c>
      <c r="R7" s="4">
        <v>0</v>
      </c>
      <c r="S7" s="4">
        <f>SUM(Nurse[[#This Row],[CNA Hours]],Nurse[[#This Row],[NA TR Hours]],Nurse[[#This Row],[Med Aide/Tech Hours]])</f>
        <v>166.98815217391305</v>
      </c>
      <c r="T7" s="4">
        <v>134.18108695652174</v>
      </c>
      <c r="U7" s="4">
        <v>9.2635869565217384</v>
      </c>
      <c r="V7" s="4">
        <v>23.543478260869566</v>
      </c>
      <c r="W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18.416195652173911</v>
      </c>
      <c r="X7" s="4">
        <v>0</v>
      </c>
      <c r="Y7" s="4">
        <v>0</v>
      </c>
      <c r="Z7" s="4">
        <v>0</v>
      </c>
      <c r="AA7" s="4">
        <v>8.2405434782608697</v>
      </c>
      <c r="AB7" s="4">
        <v>0</v>
      </c>
      <c r="AC7" s="4">
        <v>10.175652173913043</v>
      </c>
      <c r="AD7" s="4">
        <v>0</v>
      </c>
      <c r="AE7" s="4">
        <v>0</v>
      </c>
      <c r="AF7" s="1">
        <v>385024</v>
      </c>
      <c r="AG7" s="1">
        <v>10</v>
      </c>
      <c r="AH7"/>
    </row>
    <row r="8" spans="1:34" x14ac:dyDescent="0.25">
      <c r="A8" t="s">
        <v>161</v>
      </c>
      <c r="B8" t="s">
        <v>62</v>
      </c>
      <c r="C8" t="s">
        <v>240</v>
      </c>
      <c r="D8" t="s">
        <v>175</v>
      </c>
      <c r="E8" s="4">
        <v>80.228260869565219</v>
      </c>
      <c r="F8" s="4">
        <f>Nurse[[#This Row],[Total Nurse Staff Hours]]/Nurse[[#This Row],[MDS Census]]</f>
        <v>4.3928966264733775</v>
      </c>
      <c r="G8" s="4">
        <f>Nurse[[#This Row],[Total Direct Care Staff Hours]]/Nurse[[#This Row],[MDS Census]]</f>
        <v>4.2358040915865054</v>
      </c>
      <c r="H8" s="4">
        <f>Nurse[[#This Row],[Total RN Hours (w/ Admin, DON)]]/Nurse[[#This Row],[MDS Census]]</f>
        <v>0.43697872916948921</v>
      </c>
      <c r="I8" s="4">
        <f>Nurse[[#This Row],[RN Hours (excl. Admin, DON)]]/Nurse[[#This Row],[MDS Census]]</f>
        <v>0.30257959626066933</v>
      </c>
      <c r="J8" s="4">
        <f>SUM(Nurse[[#This Row],[RN Hours (excl. Admin, DON)]],Nurse[[#This Row],[RN Admin Hours]],Nurse[[#This Row],[RN DON Hours]],Nurse[[#This Row],[LPN Hours (excl. Admin)]],Nurse[[#This Row],[LPN Admin Hours]],Nurse[[#This Row],[CNA Hours]],Nurse[[#This Row],[NA TR Hours]],Nurse[[#This Row],[Med Aide/Tech Hours]])</f>
        <v>352.43445652173915</v>
      </c>
      <c r="K8" s="4">
        <f>SUM(Nurse[[#This Row],[RN Hours (excl. Admin, DON)]],Nurse[[#This Row],[LPN Hours (excl. Admin)]],Nurse[[#This Row],[CNA Hours]],Nurse[[#This Row],[NA TR Hours]],Nurse[[#This Row],[Med Aide/Tech Hours]])</f>
        <v>339.8311956521739</v>
      </c>
      <c r="L8" s="4">
        <f>SUM(Nurse[[#This Row],[RN Hours (excl. Admin, DON)]],Nurse[[#This Row],[RN Admin Hours]],Nurse[[#This Row],[RN DON Hours]])</f>
        <v>35.058043478260871</v>
      </c>
      <c r="M8" s="4">
        <v>24.275434782608698</v>
      </c>
      <c r="N8" s="4">
        <v>5.4782608695652177</v>
      </c>
      <c r="O8" s="4">
        <v>5.3043478260869561</v>
      </c>
      <c r="P8" s="4">
        <f>SUM(Nurse[[#This Row],[LPN Hours (excl. Admin)]],Nurse[[#This Row],[LPN Admin Hours]])</f>
        <v>94.254999999999995</v>
      </c>
      <c r="Q8" s="4">
        <v>92.434347826086949</v>
      </c>
      <c r="R8" s="4">
        <v>1.8206521739130435</v>
      </c>
      <c r="S8" s="4">
        <f>SUM(Nurse[[#This Row],[CNA Hours]],Nurse[[#This Row],[NA TR Hours]],Nurse[[#This Row],[Med Aide/Tech Hours]])</f>
        <v>223.12141304347824</v>
      </c>
      <c r="T8" s="4">
        <v>193.95021739130434</v>
      </c>
      <c r="U8" s="4">
        <v>11.394021739130435</v>
      </c>
      <c r="V8" s="4">
        <v>17.777173913043477</v>
      </c>
      <c r="W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6.5377173913043478</v>
      </c>
      <c r="X8" s="4">
        <v>2.9330434782608692</v>
      </c>
      <c r="Y8" s="4">
        <v>0</v>
      </c>
      <c r="Z8" s="4">
        <v>0</v>
      </c>
      <c r="AA8" s="4">
        <v>2.5946739130434784</v>
      </c>
      <c r="AB8" s="4">
        <v>0</v>
      </c>
      <c r="AC8" s="4">
        <v>1.01</v>
      </c>
      <c r="AD8" s="4">
        <v>0</v>
      </c>
      <c r="AE8" s="4">
        <v>0</v>
      </c>
      <c r="AF8" s="1">
        <v>385195</v>
      </c>
      <c r="AG8" s="1">
        <v>10</v>
      </c>
      <c r="AH8"/>
    </row>
    <row r="9" spans="1:34" x14ac:dyDescent="0.25">
      <c r="A9" t="s">
        <v>161</v>
      </c>
      <c r="B9" t="s">
        <v>66</v>
      </c>
      <c r="C9" t="s">
        <v>220</v>
      </c>
      <c r="D9" t="s">
        <v>193</v>
      </c>
      <c r="E9" s="4">
        <v>46.815217391304351</v>
      </c>
      <c r="F9" s="4">
        <f>Nurse[[#This Row],[Total Nurse Staff Hours]]/Nurse[[#This Row],[MDS Census]]</f>
        <v>4.0690155560715109</v>
      </c>
      <c r="G9" s="4">
        <f>Nurse[[#This Row],[Total Direct Care Staff Hours]]/Nurse[[#This Row],[MDS Census]]</f>
        <v>3.9228581379150218</v>
      </c>
      <c r="H9" s="4">
        <f>Nurse[[#This Row],[Total RN Hours (w/ Admin, DON)]]/Nurse[[#This Row],[MDS Census]]</f>
        <v>0.84687717668911067</v>
      </c>
      <c r="I9" s="4">
        <f>Nurse[[#This Row],[RN Hours (excl. Admin, DON)]]/Nurse[[#This Row],[MDS Census]]</f>
        <v>0.70071975853262125</v>
      </c>
      <c r="J9" s="4">
        <f>SUM(Nurse[[#This Row],[RN Hours (excl. Admin, DON)]],Nurse[[#This Row],[RN Admin Hours]],Nurse[[#This Row],[RN DON Hours]],Nurse[[#This Row],[LPN Hours (excl. Admin)]],Nurse[[#This Row],[LPN Admin Hours]],Nurse[[#This Row],[CNA Hours]],Nurse[[#This Row],[NA TR Hours]],Nurse[[#This Row],[Med Aide/Tech Hours]])</f>
        <v>190.49184782608694</v>
      </c>
      <c r="K9" s="4">
        <f>SUM(Nurse[[#This Row],[RN Hours (excl. Admin, DON)]],Nurse[[#This Row],[LPN Hours (excl. Admin)]],Nurse[[#This Row],[CNA Hours]],Nurse[[#This Row],[NA TR Hours]],Nurse[[#This Row],[Med Aide/Tech Hours]])</f>
        <v>183.64945652173913</v>
      </c>
      <c r="L9" s="4">
        <f>SUM(Nurse[[#This Row],[RN Hours (excl. Admin, DON)]],Nurse[[#This Row],[RN Admin Hours]],Nurse[[#This Row],[RN DON Hours]])</f>
        <v>39.646739130434781</v>
      </c>
      <c r="M9" s="4">
        <v>32.804347826086953</v>
      </c>
      <c r="N9" s="4">
        <v>1.625</v>
      </c>
      <c r="O9" s="4">
        <v>5.2173913043478262</v>
      </c>
      <c r="P9" s="4">
        <f>SUM(Nurse[[#This Row],[LPN Hours (excl. Admin)]],Nurse[[#This Row],[LPN Admin Hours]])</f>
        <v>19.127717391304348</v>
      </c>
      <c r="Q9" s="4">
        <v>19.127717391304348</v>
      </c>
      <c r="R9" s="4">
        <v>0</v>
      </c>
      <c r="S9" s="4">
        <f>SUM(Nurse[[#This Row],[CNA Hours]],Nurse[[#This Row],[NA TR Hours]],Nurse[[#This Row],[Med Aide/Tech Hours]])</f>
        <v>131.71739130434781</v>
      </c>
      <c r="T9" s="4">
        <v>103.66847826086956</v>
      </c>
      <c r="U9" s="4">
        <v>10.277173913043478</v>
      </c>
      <c r="V9" s="4">
        <v>17.771739130434781</v>
      </c>
      <c r="W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1.3043478260869565</v>
      </c>
      <c r="X9" s="4">
        <v>8.6956521739130432E-2</v>
      </c>
      <c r="Y9" s="4">
        <v>0</v>
      </c>
      <c r="Z9" s="4">
        <v>0</v>
      </c>
      <c r="AA9" s="4">
        <v>1.2173913043478262</v>
      </c>
      <c r="AB9" s="4">
        <v>0</v>
      </c>
      <c r="AC9" s="4">
        <v>0</v>
      </c>
      <c r="AD9" s="4">
        <v>0</v>
      </c>
      <c r="AE9" s="4">
        <v>0</v>
      </c>
      <c r="AF9" s="1">
        <v>385203</v>
      </c>
      <c r="AG9" s="1">
        <v>10</v>
      </c>
      <c r="AH9"/>
    </row>
    <row r="10" spans="1:34" x14ac:dyDescent="0.25">
      <c r="A10" t="s">
        <v>161</v>
      </c>
      <c r="B10" t="s">
        <v>87</v>
      </c>
      <c r="C10" t="s">
        <v>236</v>
      </c>
      <c r="D10" t="s">
        <v>186</v>
      </c>
      <c r="E10" s="4">
        <v>40.597826086956523</v>
      </c>
      <c r="F10" s="4">
        <f>Nurse[[#This Row],[Total Nurse Staff Hours]]/Nurse[[#This Row],[MDS Census]]</f>
        <v>4.5477911646586344</v>
      </c>
      <c r="G10" s="4">
        <f>Nurse[[#This Row],[Total Direct Care Staff Hours]]/Nurse[[#This Row],[MDS Census]]</f>
        <v>4.3390227576974558</v>
      </c>
      <c r="H10" s="4">
        <f>Nurse[[#This Row],[Total RN Hours (w/ Admin, DON)]]/Nurse[[#This Row],[MDS Census]]</f>
        <v>0.56666666666666665</v>
      </c>
      <c r="I10" s="4">
        <f>Nurse[[#This Row],[RN Hours (excl. Admin, DON)]]/Nurse[[#This Row],[MDS Census]]</f>
        <v>0.35789825970548861</v>
      </c>
      <c r="J10" s="4">
        <f>SUM(Nurse[[#This Row],[RN Hours (excl. Admin, DON)]],Nurse[[#This Row],[RN Admin Hours]],Nurse[[#This Row],[RN DON Hours]],Nurse[[#This Row],[LPN Hours (excl. Admin)]],Nurse[[#This Row],[LPN Admin Hours]],Nurse[[#This Row],[CNA Hours]],Nurse[[#This Row],[NA TR Hours]],Nurse[[#This Row],[Med Aide/Tech Hours]])</f>
        <v>184.63043478260869</v>
      </c>
      <c r="K10" s="4">
        <f>SUM(Nurse[[#This Row],[RN Hours (excl. Admin, DON)]],Nurse[[#This Row],[LPN Hours (excl. Admin)]],Nurse[[#This Row],[CNA Hours]],Nurse[[#This Row],[NA TR Hours]],Nurse[[#This Row],[Med Aide/Tech Hours]])</f>
        <v>176.15489130434781</v>
      </c>
      <c r="L10" s="4">
        <f>SUM(Nurse[[#This Row],[RN Hours (excl. Admin, DON)]],Nurse[[#This Row],[RN Admin Hours]],Nurse[[#This Row],[RN DON Hours]])</f>
        <v>23.005434782608695</v>
      </c>
      <c r="M10" s="4">
        <v>14.529891304347826</v>
      </c>
      <c r="N10" s="4">
        <v>3.3885869565217392</v>
      </c>
      <c r="O10" s="4">
        <v>5.0869565217391308</v>
      </c>
      <c r="P10" s="4">
        <f>SUM(Nurse[[#This Row],[LPN Hours (excl. Admin)]],Nurse[[#This Row],[LPN Admin Hours]])</f>
        <v>36.394021739130437</v>
      </c>
      <c r="Q10" s="4">
        <v>36.394021739130437</v>
      </c>
      <c r="R10" s="4">
        <v>0</v>
      </c>
      <c r="S10" s="4">
        <f>SUM(Nurse[[#This Row],[CNA Hours]],Nurse[[#This Row],[NA TR Hours]],Nurse[[#This Row],[Med Aide/Tech Hours]])</f>
        <v>125.23097826086956</v>
      </c>
      <c r="T10" s="4">
        <v>111.25</v>
      </c>
      <c r="U10" s="4">
        <v>0.41576086956521741</v>
      </c>
      <c r="V10" s="4">
        <v>13.565217391304348</v>
      </c>
      <c r="W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52.228260869565219</v>
      </c>
      <c r="X10" s="4">
        <v>1.9565217391304348</v>
      </c>
      <c r="Y10" s="4">
        <v>0</v>
      </c>
      <c r="Z10" s="4">
        <v>0</v>
      </c>
      <c r="AA10" s="4">
        <v>19.456521739130434</v>
      </c>
      <c r="AB10" s="4">
        <v>0</v>
      </c>
      <c r="AC10" s="4">
        <v>30.815217391304348</v>
      </c>
      <c r="AD10" s="4">
        <v>0</v>
      </c>
      <c r="AE10" s="4">
        <v>0</v>
      </c>
      <c r="AF10" s="1">
        <v>385239</v>
      </c>
      <c r="AG10" s="1">
        <v>10</v>
      </c>
      <c r="AH10"/>
    </row>
    <row r="11" spans="1:34" x14ac:dyDescent="0.25">
      <c r="A11" t="s">
        <v>161</v>
      </c>
      <c r="B11" t="s">
        <v>11</v>
      </c>
      <c r="C11" t="s">
        <v>224</v>
      </c>
      <c r="D11" t="s">
        <v>189</v>
      </c>
      <c r="E11" s="4">
        <v>72.891304347826093</v>
      </c>
      <c r="F11" s="4">
        <f>Nurse[[#This Row],[Total Nurse Staff Hours]]/Nurse[[#This Row],[MDS Census]]</f>
        <v>4.549692812406799</v>
      </c>
      <c r="G11" s="4">
        <f>Nurse[[#This Row],[Total Direct Care Staff Hours]]/Nurse[[#This Row],[MDS Census]]</f>
        <v>4.3949806143751857</v>
      </c>
      <c r="H11" s="4">
        <f>Nurse[[#This Row],[Total RN Hours (w/ Admin, DON)]]/Nurse[[#This Row],[MDS Census]]</f>
        <v>0.79894870265433926</v>
      </c>
      <c r="I11" s="4">
        <f>Nurse[[#This Row],[RN Hours (excl. Admin, DON)]]/Nurse[[#This Row],[MDS Census]]</f>
        <v>0.64423650462272586</v>
      </c>
      <c r="J11" s="4">
        <f>SUM(Nurse[[#This Row],[RN Hours (excl. Admin, DON)]],Nurse[[#This Row],[RN Admin Hours]],Nurse[[#This Row],[RN DON Hours]],Nurse[[#This Row],[LPN Hours (excl. Admin)]],Nurse[[#This Row],[LPN Admin Hours]],Nurse[[#This Row],[CNA Hours]],Nurse[[#This Row],[NA TR Hours]],Nurse[[#This Row],[Med Aide/Tech Hours]])</f>
        <v>331.63304347826084</v>
      </c>
      <c r="K11" s="4">
        <f>SUM(Nurse[[#This Row],[RN Hours (excl. Admin, DON)]],Nurse[[#This Row],[LPN Hours (excl. Admin)]],Nurse[[#This Row],[CNA Hours]],Nurse[[#This Row],[NA TR Hours]],Nurse[[#This Row],[Med Aide/Tech Hours]])</f>
        <v>320.35586956521735</v>
      </c>
      <c r="L11" s="4">
        <f>SUM(Nurse[[#This Row],[RN Hours (excl. Admin, DON)]],Nurse[[#This Row],[RN Admin Hours]],Nurse[[#This Row],[RN DON Hours]])</f>
        <v>58.236413043478258</v>
      </c>
      <c r="M11" s="4">
        <v>46.959239130434781</v>
      </c>
      <c r="N11" s="4">
        <v>6.7554347826086953</v>
      </c>
      <c r="O11" s="4">
        <v>4.5217391304347823</v>
      </c>
      <c r="P11" s="4">
        <f>SUM(Nurse[[#This Row],[LPN Hours (excl. Admin)]],Nurse[[#This Row],[LPN Admin Hours]])</f>
        <v>67.559782608695656</v>
      </c>
      <c r="Q11" s="4">
        <v>67.559782608695656</v>
      </c>
      <c r="R11" s="4">
        <v>0</v>
      </c>
      <c r="S11" s="4">
        <f>SUM(Nurse[[#This Row],[CNA Hours]],Nurse[[#This Row],[NA TR Hours]],Nurse[[#This Row],[Med Aide/Tech Hours]])</f>
        <v>205.83684782608697</v>
      </c>
      <c r="T11" s="4">
        <v>167.10858695652175</v>
      </c>
      <c r="U11" s="4">
        <v>12.078804347826088</v>
      </c>
      <c r="V11" s="4">
        <v>26.649456521739129</v>
      </c>
      <c r="W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17.423804347826085</v>
      </c>
      <c r="X11" s="4">
        <v>0</v>
      </c>
      <c r="Y11" s="4">
        <v>0</v>
      </c>
      <c r="Z11" s="4">
        <v>0</v>
      </c>
      <c r="AA11" s="4">
        <v>0</v>
      </c>
      <c r="AB11" s="4">
        <v>0</v>
      </c>
      <c r="AC11" s="4">
        <v>17.423804347826085</v>
      </c>
      <c r="AD11" s="4">
        <v>0</v>
      </c>
      <c r="AE11" s="4">
        <v>0</v>
      </c>
      <c r="AF11" s="1">
        <v>385053</v>
      </c>
      <c r="AG11" s="1">
        <v>10</v>
      </c>
      <c r="AH11"/>
    </row>
    <row r="12" spans="1:34" x14ac:dyDescent="0.25">
      <c r="A12" t="s">
        <v>161</v>
      </c>
      <c r="B12" t="s">
        <v>93</v>
      </c>
      <c r="C12" t="s">
        <v>211</v>
      </c>
      <c r="D12" t="s">
        <v>175</v>
      </c>
      <c r="E12" s="4">
        <v>61.130434782608695</v>
      </c>
      <c r="F12" s="4">
        <f>Nurse[[#This Row],[Total Nurse Staff Hours]]/Nurse[[#This Row],[MDS Census]]</f>
        <v>4.7564455903271687</v>
      </c>
      <c r="G12" s="4">
        <f>Nurse[[#This Row],[Total Direct Care Staff Hours]]/Nurse[[#This Row],[MDS Census]]</f>
        <v>4.675364509246088</v>
      </c>
      <c r="H12" s="4">
        <f>Nurse[[#This Row],[Total RN Hours (w/ Admin, DON)]]/Nurse[[#This Row],[MDS Census]]</f>
        <v>0.55654338549075388</v>
      </c>
      <c r="I12" s="4">
        <f>Nurse[[#This Row],[RN Hours (excl. Admin, DON)]]/Nurse[[#This Row],[MDS Census]]</f>
        <v>0.47546230440967285</v>
      </c>
      <c r="J12" s="4">
        <f>SUM(Nurse[[#This Row],[RN Hours (excl. Admin, DON)]],Nurse[[#This Row],[RN Admin Hours]],Nurse[[#This Row],[RN DON Hours]],Nurse[[#This Row],[LPN Hours (excl. Admin)]],Nurse[[#This Row],[LPN Admin Hours]],Nurse[[#This Row],[CNA Hours]],Nurse[[#This Row],[NA TR Hours]],Nurse[[#This Row],[Med Aide/Tech Hours]])</f>
        <v>290.76358695652169</v>
      </c>
      <c r="K12" s="4">
        <f>SUM(Nurse[[#This Row],[RN Hours (excl. Admin, DON)]],Nurse[[#This Row],[LPN Hours (excl. Admin)]],Nurse[[#This Row],[CNA Hours]],Nurse[[#This Row],[NA TR Hours]],Nurse[[#This Row],[Med Aide/Tech Hours]])</f>
        <v>285.80706521739131</v>
      </c>
      <c r="L12" s="4">
        <f>SUM(Nurse[[#This Row],[RN Hours (excl. Admin, DON)]],Nurse[[#This Row],[RN Admin Hours]],Nurse[[#This Row],[RN DON Hours]])</f>
        <v>34.021739130434781</v>
      </c>
      <c r="M12" s="4">
        <v>29.065217391304348</v>
      </c>
      <c r="N12" s="4">
        <v>0</v>
      </c>
      <c r="O12" s="4">
        <v>4.9565217391304346</v>
      </c>
      <c r="P12" s="4">
        <f>SUM(Nurse[[#This Row],[LPN Hours (excl. Admin)]],Nurse[[#This Row],[LPN Admin Hours]])</f>
        <v>80.668478260869563</v>
      </c>
      <c r="Q12" s="4">
        <v>80.668478260869563</v>
      </c>
      <c r="R12" s="4">
        <v>0</v>
      </c>
      <c r="S12" s="4">
        <f>SUM(Nurse[[#This Row],[CNA Hours]],Nurse[[#This Row],[NA TR Hours]],Nurse[[#This Row],[Med Aide/Tech Hours]])</f>
        <v>176.07336956521738</v>
      </c>
      <c r="T12" s="4">
        <v>150.63043478260869</v>
      </c>
      <c r="U12" s="4">
        <v>0</v>
      </c>
      <c r="V12" s="4">
        <v>25.442934782608695</v>
      </c>
      <c r="W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 s="4">
        <v>0</v>
      </c>
      <c r="Y12" s="4">
        <v>0</v>
      </c>
      <c r="Z12" s="4">
        <v>0</v>
      </c>
      <c r="AA12" s="4">
        <v>0</v>
      </c>
      <c r="AB12" s="4">
        <v>0</v>
      </c>
      <c r="AC12" s="4">
        <v>0</v>
      </c>
      <c r="AD12" s="4">
        <v>0</v>
      </c>
      <c r="AE12" s="4">
        <v>0</v>
      </c>
      <c r="AF12" s="1">
        <v>385251</v>
      </c>
      <c r="AG12" s="1">
        <v>10</v>
      </c>
      <c r="AH12"/>
    </row>
    <row r="13" spans="1:34" x14ac:dyDescent="0.25">
      <c r="A13" t="s">
        <v>161</v>
      </c>
      <c r="B13" t="s">
        <v>81</v>
      </c>
      <c r="C13" t="s">
        <v>214</v>
      </c>
      <c r="D13" t="s">
        <v>189</v>
      </c>
      <c r="E13" s="4">
        <v>37.663043478260867</v>
      </c>
      <c r="F13" s="4">
        <f>Nurse[[#This Row],[Total Nurse Staff Hours]]/Nurse[[#This Row],[MDS Census]]</f>
        <v>4.2199134199134196</v>
      </c>
      <c r="G13" s="4">
        <f>Nurse[[#This Row],[Total Direct Care Staff Hours]]/Nurse[[#This Row],[MDS Census]]</f>
        <v>3.9230158730158724</v>
      </c>
      <c r="H13" s="4">
        <f>Nurse[[#This Row],[Total RN Hours (w/ Admin, DON)]]/Nurse[[#This Row],[MDS Census]]</f>
        <v>0.33001443001443004</v>
      </c>
      <c r="I13" s="4">
        <f>Nurse[[#This Row],[RN Hours (excl. Admin, DON)]]/Nurse[[#This Row],[MDS Census]]</f>
        <v>3.3116883116883114E-2</v>
      </c>
      <c r="J13" s="4">
        <f>SUM(Nurse[[#This Row],[RN Hours (excl. Admin, DON)]],Nurse[[#This Row],[RN Admin Hours]],Nurse[[#This Row],[RN DON Hours]],Nurse[[#This Row],[LPN Hours (excl. Admin)]],Nurse[[#This Row],[LPN Admin Hours]],Nurse[[#This Row],[CNA Hours]],Nurse[[#This Row],[NA TR Hours]],Nurse[[#This Row],[Med Aide/Tech Hours]])</f>
        <v>158.93478260869563</v>
      </c>
      <c r="K13" s="4">
        <f>SUM(Nurse[[#This Row],[RN Hours (excl. Admin, DON)]],Nurse[[#This Row],[LPN Hours (excl. Admin)]],Nurse[[#This Row],[CNA Hours]],Nurse[[#This Row],[NA TR Hours]],Nurse[[#This Row],[Med Aide/Tech Hours]])</f>
        <v>147.75271739130432</v>
      </c>
      <c r="L13" s="4">
        <f>SUM(Nurse[[#This Row],[RN Hours (excl. Admin, DON)]],Nurse[[#This Row],[RN Admin Hours]],Nurse[[#This Row],[RN DON Hours]])</f>
        <v>12.429347826086957</v>
      </c>
      <c r="M13" s="4">
        <v>1.2472826086956521</v>
      </c>
      <c r="N13" s="4">
        <v>7.2608695652173916</v>
      </c>
      <c r="O13" s="4">
        <v>3.9211956521739131</v>
      </c>
      <c r="P13" s="4">
        <f>SUM(Nurse[[#This Row],[LPN Hours (excl. Admin)]],Nurse[[#This Row],[LPN Admin Hours]])</f>
        <v>37.228260869565219</v>
      </c>
      <c r="Q13" s="4">
        <v>37.228260869565219</v>
      </c>
      <c r="R13" s="4">
        <v>0</v>
      </c>
      <c r="S13" s="4">
        <f>SUM(Nurse[[#This Row],[CNA Hours]],Nurse[[#This Row],[NA TR Hours]],Nurse[[#This Row],[Med Aide/Tech Hours]])</f>
        <v>109.27717391304348</v>
      </c>
      <c r="T13" s="4">
        <v>93.029891304347828</v>
      </c>
      <c r="U13" s="4">
        <v>0.98641304347826086</v>
      </c>
      <c r="V13" s="4">
        <v>15.260869565217391</v>
      </c>
      <c r="W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17.673913043478262</v>
      </c>
      <c r="X13" s="4">
        <v>0.91304347826086951</v>
      </c>
      <c r="Y13" s="4">
        <v>0</v>
      </c>
      <c r="Z13" s="4">
        <v>0</v>
      </c>
      <c r="AA13" s="4">
        <v>2.9347826086956523</v>
      </c>
      <c r="AB13" s="4">
        <v>0</v>
      </c>
      <c r="AC13" s="4">
        <v>13.826086956521738</v>
      </c>
      <c r="AD13" s="4">
        <v>0</v>
      </c>
      <c r="AE13" s="4">
        <v>0</v>
      </c>
      <c r="AF13" s="1">
        <v>385229</v>
      </c>
      <c r="AG13" s="1">
        <v>10</v>
      </c>
      <c r="AH13"/>
    </row>
    <row r="14" spans="1:34" x14ac:dyDescent="0.25">
      <c r="A14" t="s">
        <v>161</v>
      </c>
      <c r="B14" t="s">
        <v>27</v>
      </c>
      <c r="C14" t="s">
        <v>230</v>
      </c>
      <c r="D14" t="s">
        <v>175</v>
      </c>
      <c r="E14" s="4">
        <v>50.684782608695649</v>
      </c>
      <c r="F14" s="4">
        <f>Nurse[[#This Row],[Total Nurse Staff Hours]]/Nurse[[#This Row],[MDS Census]]</f>
        <v>5.0227321466866819</v>
      </c>
      <c r="G14" s="4">
        <f>Nurse[[#This Row],[Total Direct Care Staff Hours]]/Nurse[[#This Row],[MDS Census]]</f>
        <v>4.829240832082351</v>
      </c>
      <c r="H14" s="4">
        <f>Nurse[[#This Row],[Total RN Hours (w/ Admin, DON)]]/Nurse[[#This Row],[MDS Census]]</f>
        <v>0.57757881192365434</v>
      </c>
      <c r="I14" s="4">
        <f>Nurse[[#This Row],[RN Hours (excl. Admin, DON)]]/Nurse[[#This Row],[MDS Census]]</f>
        <v>0.39137894059618272</v>
      </c>
      <c r="J14" s="4">
        <f>SUM(Nurse[[#This Row],[RN Hours (excl. Admin, DON)]],Nurse[[#This Row],[RN Admin Hours]],Nurse[[#This Row],[RN DON Hours]],Nurse[[#This Row],[LPN Hours (excl. Admin)]],Nurse[[#This Row],[LPN Admin Hours]],Nurse[[#This Row],[CNA Hours]],Nurse[[#This Row],[NA TR Hours]],Nurse[[#This Row],[Med Aide/Tech Hours]])</f>
        <v>254.57608695652169</v>
      </c>
      <c r="K14" s="4">
        <f>SUM(Nurse[[#This Row],[RN Hours (excl. Admin, DON)]],Nurse[[#This Row],[LPN Hours (excl. Admin)]],Nurse[[#This Row],[CNA Hours]],Nurse[[#This Row],[NA TR Hours]],Nurse[[#This Row],[Med Aide/Tech Hours]])</f>
        <v>244.76902173913044</v>
      </c>
      <c r="L14" s="4">
        <f>SUM(Nurse[[#This Row],[RN Hours (excl. Admin, DON)]],Nurse[[#This Row],[RN Admin Hours]],Nurse[[#This Row],[RN DON Hours]])</f>
        <v>29.274456521739129</v>
      </c>
      <c r="M14" s="4">
        <v>19.836956521739129</v>
      </c>
      <c r="N14" s="4">
        <v>5.0461956521739131</v>
      </c>
      <c r="O14" s="4">
        <v>4.3913043478260869</v>
      </c>
      <c r="P14" s="4">
        <f>SUM(Nurse[[#This Row],[LPN Hours (excl. Admin)]],Nurse[[#This Row],[LPN Admin Hours]])</f>
        <v>55.301630434782609</v>
      </c>
      <c r="Q14" s="4">
        <v>54.932065217391305</v>
      </c>
      <c r="R14" s="4">
        <v>0.36956521739130432</v>
      </c>
      <c r="S14" s="4">
        <f>SUM(Nurse[[#This Row],[CNA Hours]],Nurse[[#This Row],[NA TR Hours]],Nurse[[#This Row],[Med Aide/Tech Hours]])</f>
        <v>170</v>
      </c>
      <c r="T14" s="4">
        <v>148.69565217391303</v>
      </c>
      <c r="U14" s="4">
        <v>4.8152173913043477</v>
      </c>
      <c r="V14" s="4">
        <v>16.489130434782609</v>
      </c>
      <c r="W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32.510869565217391</v>
      </c>
      <c r="X14" s="4">
        <v>1.1141304347826086</v>
      </c>
      <c r="Y14" s="4">
        <v>0</v>
      </c>
      <c r="Z14" s="4">
        <v>0</v>
      </c>
      <c r="AA14" s="4">
        <v>5.875</v>
      </c>
      <c r="AB14" s="4">
        <v>0.36956521739130432</v>
      </c>
      <c r="AC14" s="4">
        <v>24.619565217391305</v>
      </c>
      <c r="AD14" s="4">
        <v>0</v>
      </c>
      <c r="AE14" s="4">
        <v>0.53260869565217395</v>
      </c>
      <c r="AF14" s="1">
        <v>385132</v>
      </c>
      <c r="AG14" s="1">
        <v>10</v>
      </c>
      <c r="AH14"/>
    </row>
    <row r="15" spans="1:34" x14ac:dyDescent="0.25">
      <c r="A15" t="s">
        <v>161</v>
      </c>
      <c r="B15" t="s">
        <v>52</v>
      </c>
      <c r="C15" t="s">
        <v>212</v>
      </c>
      <c r="D15" t="s">
        <v>185</v>
      </c>
      <c r="E15" s="4">
        <v>60.739130434782609</v>
      </c>
      <c r="F15" s="4">
        <f>Nurse[[#This Row],[Total Nurse Staff Hours]]/Nurse[[#This Row],[MDS Census]]</f>
        <v>4.3736130994989262</v>
      </c>
      <c r="G15" s="4">
        <f>Nurse[[#This Row],[Total Direct Care Staff Hours]]/Nurse[[#This Row],[MDS Census]]</f>
        <v>4.1167680744452397</v>
      </c>
      <c r="H15" s="4">
        <f>Nurse[[#This Row],[Total RN Hours (w/ Admin, DON)]]/Nurse[[#This Row],[MDS Census]]</f>
        <v>0.37866857551896921</v>
      </c>
      <c r="I15" s="4">
        <f>Nurse[[#This Row],[RN Hours (excl. Admin, DON)]]/Nurse[[#This Row],[MDS Census]]</f>
        <v>0.23219398711524694</v>
      </c>
      <c r="J15" s="4">
        <f>SUM(Nurse[[#This Row],[RN Hours (excl. Admin, DON)]],Nurse[[#This Row],[RN Admin Hours]],Nurse[[#This Row],[RN DON Hours]],Nurse[[#This Row],[LPN Hours (excl. Admin)]],Nurse[[#This Row],[LPN Admin Hours]],Nurse[[#This Row],[CNA Hours]],Nurse[[#This Row],[NA TR Hours]],Nurse[[#This Row],[Med Aide/Tech Hours]])</f>
        <v>265.64945652173913</v>
      </c>
      <c r="K15" s="4">
        <f>SUM(Nurse[[#This Row],[RN Hours (excl. Admin, DON)]],Nurse[[#This Row],[LPN Hours (excl. Admin)]],Nurse[[#This Row],[CNA Hours]],Nurse[[#This Row],[NA TR Hours]],Nurse[[#This Row],[Med Aide/Tech Hours]])</f>
        <v>250.04891304347828</v>
      </c>
      <c r="L15" s="4">
        <f>SUM(Nurse[[#This Row],[RN Hours (excl. Admin, DON)]],Nurse[[#This Row],[RN Admin Hours]],Nurse[[#This Row],[RN DON Hours]])</f>
        <v>23</v>
      </c>
      <c r="M15" s="4">
        <v>14.103260869565217</v>
      </c>
      <c r="N15" s="4">
        <v>5.5054347826086953</v>
      </c>
      <c r="O15" s="4">
        <v>3.3913043478260869</v>
      </c>
      <c r="P15" s="4">
        <f>SUM(Nurse[[#This Row],[LPN Hours (excl. Admin)]],Nurse[[#This Row],[LPN Admin Hours]])</f>
        <v>61.225543478260867</v>
      </c>
      <c r="Q15" s="4">
        <v>54.521739130434781</v>
      </c>
      <c r="R15" s="4">
        <v>6.7038043478260869</v>
      </c>
      <c r="S15" s="4">
        <f>SUM(Nurse[[#This Row],[CNA Hours]],Nurse[[#This Row],[NA TR Hours]],Nurse[[#This Row],[Med Aide/Tech Hours]])</f>
        <v>181.42391304347828</v>
      </c>
      <c r="T15" s="4">
        <v>124.02717391304348</v>
      </c>
      <c r="U15" s="4">
        <v>26.752717391304348</v>
      </c>
      <c r="V15" s="4">
        <v>30.644021739130434</v>
      </c>
      <c r="W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4.3396739130434785</v>
      </c>
      <c r="X15" s="4">
        <v>0</v>
      </c>
      <c r="Y15" s="4">
        <v>0</v>
      </c>
      <c r="Z15" s="4">
        <v>0</v>
      </c>
      <c r="AA15" s="4">
        <v>4.3396739130434785</v>
      </c>
      <c r="AB15" s="4">
        <v>0</v>
      </c>
      <c r="AC15" s="4">
        <v>0</v>
      </c>
      <c r="AD15" s="4">
        <v>0</v>
      </c>
      <c r="AE15" s="4">
        <v>0</v>
      </c>
      <c r="AF15" s="1">
        <v>385168</v>
      </c>
      <c r="AG15" s="1">
        <v>10</v>
      </c>
      <c r="AH15"/>
    </row>
    <row r="16" spans="1:34" x14ac:dyDescent="0.25">
      <c r="A16" t="s">
        <v>161</v>
      </c>
      <c r="B16" t="s">
        <v>47</v>
      </c>
      <c r="C16" t="s">
        <v>205</v>
      </c>
      <c r="D16" t="s">
        <v>182</v>
      </c>
      <c r="E16" s="4">
        <v>36.565217391304351</v>
      </c>
      <c r="F16" s="4">
        <f>Nurse[[#This Row],[Total Nurse Staff Hours]]/Nurse[[#This Row],[MDS Census]]</f>
        <v>4.5699316290130794</v>
      </c>
      <c r="G16" s="4">
        <f>Nurse[[#This Row],[Total Direct Care Staff Hours]]/Nurse[[#This Row],[MDS Census]]</f>
        <v>4.1669887039238995</v>
      </c>
      <c r="H16" s="4">
        <f>Nurse[[#This Row],[Total RN Hours (w/ Admin, DON)]]/Nurse[[#This Row],[MDS Census]]</f>
        <v>0.92115041617122462</v>
      </c>
      <c r="I16" s="4">
        <f>Nurse[[#This Row],[RN Hours (excl. Admin, DON)]]/Nurse[[#This Row],[MDS Census]]</f>
        <v>0.51820749108204511</v>
      </c>
      <c r="J16" s="4">
        <f>SUM(Nurse[[#This Row],[RN Hours (excl. Admin, DON)]],Nurse[[#This Row],[RN Admin Hours]],Nurse[[#This Row],[RN DON Hours]],Nurse[[#This Row],[LPN Hours (excl. Admin)]],Nurse[[#This Row],[LPN Admin Hours]],Nurse[[#This Row],[CNA Hours]],Nurse[[#This Row],[NA TR Hours]],Nurse[[#This Row],[Med Aide/Tech Hours]])</f>
        <v>167.10054347826087</v>
      </c>
      <c r="K16" s="4">
        <f>SUM(Nurse[[#This Row],[RN Hours (excl. Admin, DON)]],Nurse[[#This Row],[LPN Hours (excl. Admin)]],Nurse[[#This Row],[CNA Hours]],Nurse[[#This Row],[NA TR Hours]],Nurse[[#This Row],[Med Aide/Tech Hours]])</f>
        <v>152.36684782608694</v>
      </c>
      <c r="L16" s="4">
        <f>SUM(Nurse[[#This Row],[RN Hours (excl. Admin, DON)]],Nurse[[#This Row],[RN Admin Hours]],Nurse[[#This Row],[RN DON Hours]])</f>
        <v>33.682065217391305</v>
      </c>
      <c r="M16" s="4">
        <v>18.948369565217391</v>
      </c>
      <c r="N16" s="4">
        <v>9.0815217391304355</v>
      </c>
      <c r="O16" s="4">
        <v>5.6521739130434785</v>
      </c>
      <c r="P16" s="4">
        <f>SUM(Nurse[[#This Row],[LPN Hours (excl. Admin)]],Nurse[[#This Row],[LPN Admin Hours]])</f>
        <v>13.489130434782609</v>
      </c>
      <c r="Q16" s="4">
        <v>13.489130434782609</v>
      </c>
      <c r="R16" s="4">
        <v>0</v>
      </c>
      <c r="S16" s="4">
        <f>SUM(Nurse[[#This Row],[CNA Hours]],Nurse[[#This Row],[NA TR Hours]],Nurse[[#This Row],[Med Aide/Tech Hours]])</f>
        <v>119.92934782608697</v>
      </c>
      <c r="T16" s="4">
        <v>108.8179347826087</v>
      </c>
      <c r="U16" s="4">
        <v>0</v>
      </c>
      <c r="V16" s="4">
        <v>11.111413043478262</v>
      </c>
      <c r="W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 s="4">
        <v>0</v>
      </c>
      <c r="Y16" s="4">
        <v>0</v>
      </c>
      <c r="Z16" s="4">
        <v>0</v>
      </c>
      <c r="AA16" s="4">
        <v>0</v>
      </c>
      <c r="AB16" s="4">
        <v>0</v>
      </c>
      <c r="AC16" s="4">
        <v>0</v>
      </c>
      <c r="AD16" s="4">
        <v>0</v>
      </c>
      <c r="AE16" s="4">
        <v>0</v>
      </c>
      <c r="AF16" s="1">
        <v>385162</v>
      </c>
      <c r="AG16" s="1">
        <v>10</v>
      </c>
      <c r="AH16"/>
    </row>
    <row r="17" spans="1:34" x14ac:dyDescent="0.25">
      <c r="A17" t="s">
        <v>161</v>
      </c>
      <c r="B17" t="s">
        <v>25</v>
      </c>
      <c r="C17" t="s">
        <v>229</v>
      </c>
      <c r="D17" t="s">
        <v>193</v>
      </c>
      <c r="E17" s="4">
        <v>38.163043478260867</v>
      </c>
      <c r="F17" s="4">
        <f>Nurse[[#This Row],[Total Nurse Staff Hours]]/Nurse[[#This Row],[MDS Census]]</f>
        <v>4.5639903161492459</v>
      </c>
      <c r="G17" s="4">
        <f>Nurse[[#This Row],[Total Direct Care Staff Hours]]/Nurse[[#This Row],[MDS Census]]</f>
        <v>4.4194446026772995</v>
      </c>
      <c r="H17" s="4">
        <f>Nurse[[#This Row],[Total RN Hours (w/ Admin, DON)]]/Nurse[[#This Row],[MDS Census]]</f>
        <v>0.77064938763884938</v>
      </c>
      <c r="I17" s="4">
        <f>Nurse[[#This Row],[RN Hours (excl. Admin, DON)]]/Nurse[[#This Row],[MDS Census]]</f>
        <v>0.62610367416690405</v>
      </c>
      <c r="J17" s="4">
        <f>SUM(Nurse[[#This Row],[RN Hours (excl. Admin, DON)]],Nurse[[#This Row],[RN Admin Hours]],Nurse[[#This Row],[RN DON Hours]],Nurse[[#This Row],[LPN Hours (excl. Admin)]],Nurse[[#This Row],[LPN Admin Hours]],Nurse[[#This Row],[CNA Hours]],Nurse[[#This Row],[NA TR Hours]],Nurse[[#This Row],[Med Aide/Tech Hours]])</f>
        <v>174.17576086956524</v>
      </c>
      <c r="K17" s="4">
        <f>SUM(Nurse[[#This Row],[RN Hours (excl. Admin, DON)]],Nurse[[#This Row],[LPN Hours (excl. Admin)]],Nurse[[#This Row],[CNA Hours]],Nurse[[#This Row],[NA TR Hours]],Nurse[[#This Row],[Med Aide/Tech Hours]])</f>
        <v>168.65945652173912</v>
      </c>
      <c r="L17" s="4">
        <f>SUM(Nurse[[#This Row],[RN Hours (excl. Admin, DON)]],Nurse[[#This Row],[RN Admin Hours]],Nurse[[#This Row],[RN DON Hours]])</f>
        <v>29.410326086956523</v>
      </c>
      <c r="M17" s="4">
        <v>23.894021739130434</v>
      </c>
      <c r="N17" s="4">
        <v>3.8043478260869568E-2</v>
      </c>
      <c r="O17" s="4">
        <v>5.4782608695652177</v>
      </c>
      <c r="P17" s="4">
        <f>SUM(Nurse[[#This Row],[LPN Hours (excl. Admin)]],Nurse[[#This Row],[LPN Admin Hours]])</f>
        <v>39.706521739130437</v>
      </c>
      <c r="Q17" s="4">
        <v>39.706521739130437</v>
      </c>
      <c r="R17" s="4">
        <v>0</v>
      </c>
      <c r="S17" s="4">
        <f>SUM(Nurse[[#This Row],[CNA Hours]],Nurse[[#This Row],[NA TR Hours]],Nurse[[#This Row],[Med Aide/Tech Hours]])</f>
        <v>105.05891304347826</v>
      </c>
      <c r="T17" s="4">
        <v>91.178478260869568</v>
      </c>
      <c r="U17" s="4">
        <v>2.6467391304347827</v>
      </c>
      <c r="V17" s="4">
        <v>11.233695652173912</v>
      </c>
      <c r="W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4.0616304347826091</v>
      </c>
      <c r="X17" s="4">
        <v>1.3315217391304348</v>
      </c>
      <c r="Y17" s="4">
        <v>0</v>
      </c>
      <c r="Z17" s="4">
        <v>0</v>
      </c>
      <c r="AA17" s="4">
        <v>0.78260869565217395</v>
      </c>
      <c r="AB17" s="4">
        <v>0</v>
      </c>
      <c r="AC17" s="4">
        <v>1.9474999999999998</v>
      </c>
      <c r="AD17" s="4">
        <v>0</v>
      </c>
      <c r="AE17" s="4">
        <v>0</v>
      </c>
      <c r="AF17" s="1">
        <v>385125</v>
      </c>
      <c r="AG17" s="1">
        <v>10</v>
      </c>
      <c r="AH17"/>
    </row>
    <row r="18" spans="1:34" x14ac:dyDescent="0.25">
      <c r="A18" t="s">
        <v>161</v>
      </c>
      <c r="B18" t="s">
        <v>58</v>
      </c>
      <c r="C18" t="s">
        <v>224</v>
      </c>
      <c r="D18" t="s">
        <v>189</v>
      </c>
      <c r="E18" s="4">
        <v>92.554347826086953</v>
      </c>
      <c r="F18" s="4">
        <f>Nurse[[#This Row],[Total Nurse Staff Hours]]/Nurse[[#This Row],[MDS Census]]</f>
        <v>4.1759541984732822</v>
      </c>
      <c r="G18" s="4">
        <f>Nurse[[#This Row],[Total Direct Care Staff Hours]]/Nurse[[#This Row],[MDS Census]]</f>
        <v>3.9543159130945393</v>
      </c>
      <c r="H18" s="4">
        <f>Nurse[[#This Row],[Total RN Hours (w/ Admin, DON)]]/Nurse[[#This Row],[MDS Census]]</f>
        <v>0.26092190252495601</v>
      </c>
      <c r="I18" s="4">
        <f>Nurse[[#This Row],[RN Hours (excl. Admin, DON)]]/Nurse[[#This Row],[MDS Census]]</f>
        <v>3.9283617146212563E-2</v>
      </c>
      <c r="J18" s="4">
        <f>SUM(Nurse[[#This Row],[RN Hours (excl. Admin, DON)]],Nurse[[#This Row],[RN Admin Hours]],Nurse[[#This Row],[RN DON Hours]],Nurse[[#This Row],[LPN Hours (excl. Admin)]],Nurse[[#This Row],[LPN Admin Hours]],Nurse[[#This Row],[CNA Hours]],Nurse[[#This Row],[NA TR Hours]],Nurse[[#This Row],[Med Aide/Tech Hours]])</f>
        <v>386.50271739130432</v>
      </c>
      <c r="K18" s="4">
        <f>SUM(Nurse[[#This Row],[RN Hours (excl. Admin, DON)]],Nurse[[#This Row],[LPN Hours (excl. Admin)]],Nurse[[#This Row],[CNA Hours]],Nurse[[#This Row],[NA TR Hours]],Nurse[[#This Row],[Med Aide/Tech Hours]])</f>
        <v>365.98913043478262</v>
      </c>
      <c r="L18" s="4">
        <f>SUM(Nurse[[#This Row],[RN Hours (excl. Admin, DON)]],Nurse[[#This Row],[RN Admin Hours]],Nurse[[#This Row],[RN DON Hours]])</f>
        <v>24.149456521739133</v>
      </c>
      <c r="M18" s="4">
        <v>3.6358695652173911</v>
      </c>
      <c r="N18" s="4">
        <v>14.774456521739131</v>
      </c>
      <c r="O18" s="4">
        <v>5.7391304347826084</v>
      </c>
      <c r="P18" s="4">
        <f>SUM(Nurse[[#This Row],[LPN Hours (excl. Admin)]],Nurse[[#This Row],[LPN Admin Hours]])</f>
        <v>112.80978260869566</v>
      </c>
      <c r="Q18" s="4">
        <v>112.80978260869566</v>
      </c>
      <c r="R18" s="4">
        <v>0</v>
      </c>
      <c r="S18" s="4">
        <f>SUM(Nurse[[#This Row],[CNA Hours]],Nurse[[#This Row],[NA TR Hours]],Nurse[[#This Row],[Med Aide/Tech Hours]])</f>
        <v>249.54347826086956</v>
      </c>
      <c r="T18" s="4">
        <v>218.08695652173913</v>
      </c>
      <c r="U18" s="4">
        <v>13.111413043478262</v>
      </c>
      <c r="V18" s="4">
        <v>18.345108695652176</v>
      </c>
      <c r="W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7.9538043478260869</v>
      </c>
      <c r="X18" s="4">
        <v>0</v>
      </c>
      <c r="Y18" s="4">
        <v>0</v>
      </c>
      <c r="Z18" s="4">
        <v>0</v>
      </c>
      <c r="AA18" s="4">
        <v>0</v>
      </c>
      <c r="AB18" s="4">
        <v>0</v>
      </c>
      <c r="AC18" s="4">
        <v>7.9538043478260869</v>
      </c>
      <c r="AD18" s="4">
        <v>0</v>
      </c>
      <c r="AE18" s="4">
        <v>0</v>
      </c>
      <c r="AF18" s="1">
        <v>385185</v>
      </c>
      <c r="AG18" s="1">
        <v>10</v>
      </c>
      <c r="AH18"/>
    </row>
    <row r="19" spans="1:34" x14ac:dyDescent="0.25">
      <c r="A19" t="s">
        <v>161</v>
      </c>
      <c r="B19" t="s">
        <v>61</v>
      </c>
      <c r="C19" t="s">
        <v>203</v>
      </c>
      <c r="D19" t="s">
        <v>176</v>
      </c>
      <c r="E19" s="4">
        <v>65.097826086956516</v>
      </c>
      <c r="F19" s="4">
        <f>Nurse[[#This Row],[Total Nurse Staff Hours]]/Nurse[[#This Row],[MDS Census]]</f>
        <v>4.7549023209216905</v>
      </c>
      <c r="G19" s="4">
        <f>Nurse[[#This Row],[Total Direct Care Staff Hours]]/Nurse[[#This Row],[MDS Census]]</f>
        <v>4.4687527133077323</v>
      </c>
      <c r="H19" s="4">
        <f>Nurse[[#This Row],[Total RN Hours (w/ Admin, DON)]]/Nurse[[#This Row],[MDS Census]]</f>
        <v>0.57580564368008014</v>
      </c>
      <c r="I19" s="4">
        <f>Nurse[[#This Row],[RN Hours (excl. Admin, DON)]]/Nurse[[#This Row],[MDS Census]]</f>
        <v>0.36813324428118216</v>
      </c>
      <c r="J19" s="4">
        <f>SUM(Nurse[[#This Row],[RN Hours (excl. Admin, DON)]],Nurse[[#This Row],[RN Admin Hours]],Nurse[[#This Row],[RN DON Hours]],Nurse[[#This Row],[LPN Hours (excl. Admin)]],Nurse[[#This Row],[LPN Admin Hours]],Nurse[[#This Row],[CNA Hours]],Nurse[[#This Row],[NA TR Hours]],Nurse[[#This Row],[Med Aide/Tech Hours]])</f>
        <v>309.53380434782611</v>
      </c>
      <c r="K19" s="4">
        <f>SUM(Nurse[[#This Row],[RN Hours (excl. Admin, DON)]],Nurse[[#This Row],[LPN Hours (excl. Admin)]],Nurse[[#This Row],[CNA Hours]],Nurse[[#This Row],[NA TR Hours]],Nurse[[#This Row],[Med Aide/Tech Hours]])</f>
        <v>290.90608695652179</v>
      </c>
      <c r="L19" s="4">
        <f>SUM(Nurse[[#This Row],[RN Hours (excl. Admin, DON)]],Nurse[[#This Row],[RN Admin Hours]],Nurse[[#This Row],[RN DON Hours]])</f>
        <v>37.483695652173907</v>
      </c>
      <c r="M19" s="4">
        <v>23.964673913043477</v>
      </c>
      <c r="N19" s="4">
        <v>5.5190217391304346</v>
      </c>
      <c r="O19" s="4">
        <v>8</v>
      </c>
      <c r="P19" s="4">
        <f>SUM(Nurse[[#This Row],[LPN Hours (excl. Admin)]],Nurse[[#This Row],[LPN Admin Hours]])</f>
        <v>75.726304347826087</v>
      </c>
      <c r="Q19" s="4">
        <v>70.61760869565218</v>
      </c>
      <c r="R19" s="4">
        <v>5.1086956521739131</v>
      </c>
      <c r="S19" s="4">
        <f>SUM(Nurse[[#This Row],[CNA Hours]],Nurse[[#This Row],[NA TR Hours]],Nurse[[#This Row],[Med Aide/Tech Hours]])</f>
        <v>196.3238043478261</v>
      </c>
      <c r="T19" s="4">
        <v>151.21782608695653</v>
      </c>
      <c r="U19" s="4">
        <v>18.480978260869566</v>
      </c>
      <c r="V19" s="4">
        <v>26.625</v>
      </c>
      <c r="W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20.069130434782608</v>
      </c>
      <c r="X19" s="4">
        <v>9.2391304347826081E-2</v>
      </c>
      <c r="Y19" s="4">
        <v>0</v>
      </c>
      <c r="Z19" s="4">
        <v>0</v>
      </c>
      <c r="AA19" s="4">
        <v>15.633913043478261</v>
      </c>
      <c r="AB19" s="4">
        <v>0</v>
      </c>
      <c r="AC19" s="4">
        <v>4.3428260869565216</v>
      </c>
      <c r="AD19" s="4">
        <v>0</v>
      </c>
      <c r="AE19" s="4">
        <v>0</v>
      </c>
      <c r="AF19" s="1">
        <v>385189</v>
      </c>
      <c r="AG19" s="1">
        <v>10</v>
      </c>
      <c r="AH19"/>
    </row>
    <row r="20" spans="1:34" x14ac:dyDescent="0.25">
      <c r="A20" t="s">
        <v>161</v>
      </c>
      <c r="B20" t="s">
        <v>94</v>
      </c>
      <c r="C20" t="s">
        <v>232</v>
      </c>
      <c r="D20" t="s">
        <v>195</v>
      </c>
      <c r="E20" s="4">
        <v>47.532608695652172</v>
      </c>
      <c r="F20" s="4">
        <f>Nurse[[#This Row],[Total Nurse Staff Hours]]/Nurse[[#This Row],[MDS Census]]</f>
        <v>4.2645643722844726</v>
      </c>
      <c r="G20" s="4">
        <f>Nurse[[#This Row],[Total Direct Care Staff Hours]]/Nurse[[#This Row],[MDS Census]]</f>
        <v>3.8014520923850896</v>
      </c>
      <c r="H20" s="4">
        <f>Nurse[[#This Row],[Total RN Hours (w/ Admin, DON)]]/Nurse[[#This Row],[MDS Census]]</f>
        <v>1.462933912645781</v>
      </c>
      <c r="I20" s="4">
        <f>Nurse[[#This Row],[RN Hours (excl. Admin, DON)]]/Nurse[[#This Row],[MDS Census]]</f>
        <v>1.0234964555225248</v>
      </c>
      <c r="J20" s="4">
        <f>SUM(Nurse[[#This Row],[RN Hours (excl. Admin, DON)]],Nurse[[#This Row],[RN Admin Hours]],Nurse[[#This Row],[RN DON Hours]],Nurse[[#This Row],[LPN Hours (excl. Admin)]],Nurse[[#This Row],[LPN Admin Hours]],Nurse[[#This Row],[CNA Hours]],Nurse[[#This Row],[NA TR Hours]],Nurse[[#This Row],[Med Aide/Tech Hours]])</f>
        <v>202.70586956521737</v>
      </c>
      <c r="K20" s="4">
        <f>SUM(Nurse[[#This Row],[RN Hours (excl. Admin, DON)]],Nurse[[#This Row],[LPN Hours (excl. Admin)]],Nurse[[#This Row],[CNA Hours]],Nurse[[#This Row],[NA TR Hours]],Nurse[[#This Row],[Med Aide/Tech Hours]])</f>
        <v>180.69293478260866</v>
      </c>
      <c r="L20" s="4">
        <f>SUM(Nurse[[#This Row],[RN Hours (excl. Admin, DON)]],Nurse[[#This Row],[RN Admin Hours]],Nurse[[#This Row],[RN DON Hours]])</f>
        <v>69.537065217391302</v>
      </c>
      <c r="M20" s="4">
        <v>48.649456521739133</v>
      </c>
      <c r="N20" s="4">
        <v>15.583260869565216</v>
      </c>
      <c r="O20" s="4">
        <v>5.3043478260869561</v>
      </c>
      <c r="P20" s="4">
        <f>SUM(Nurse[[#This Row],[LPN Hours (excl. Admin)]],Nurse[[#This Row],[LPN Admin Hours]])</f>
        <v>33.897065217391301</v>
      </c>
      <c r="Q20" s="4">
        <v>32.771739130434781</v>
      </c>
      <c r="R20" s="4">
        <v>1.1253260869565218</v>
      </c>
      <c r="S20" s="4">
        <f>SUM(Nurse[[#This Row],[CNA Hours]],Nurse[[#This Row],[NA TR Hours]],Nurse[[#This Row],[Med Aide/Tech Hours]])</f>
        <v>99.271739130434781</v>
      </c>
      <c r="T20" s="4">
        <v>98.994565217391298</v>
      </c>
      <c r="U20" s="4">
        <v>0</v>
      </c>
      <c r="V20" s="4">
        <v>0.27717391304347827</v>
      </c>
      <c r="W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13.529239130434782</v>
      </c>
      <c r="X20" s="4">
        <v>1.5652173913043479</v>
      </c>
      <c r="Y20" s="4">
        <v>0.30336956521739128</v>
      </c>
      <c r="Z20" s="4">
        <v>0</v>
      </c>
      <c r="AA20" s="4">
        <v>1.3043478260869565</v>
      </c>
      <c r="AB20" s="4">
        <v>1.1253260869565218</v>
      </c>
      <c r="AC20" s="4">
        <v>9.2309782608695645</v>
      </c>
      <c r="AD20" s="4">
        <v>0</v>
      </c>
      <c r="AE20" s="4">
        <v>0</v>
      </c>
      <c r="AF20" s="1">
        <v>385253</v>
      </c>
      <c r="AG20" s="1">
        <v>10</v>
      </c>
      <c r="AH20"/>
    </row>
    <row r="21" spans="1:34" x14ac:dyDescent="0.25">
      <c r="A21" t="s">
        <v>161</v>
      </c>
      <c r="B21" t="s">
        <v>59</v>
      </c>
      <c r="C21" t="s">
        <v>207</v>
      </c>
      <c r="D21" t="s">
        <v>188</v>
      </c>
      <c r="E21" s="4">
        <v>57.532608695652172</v>
      </c>
      <c r="F21" s="4">
        <f>Nurse[[#This Row],[Total Nurse Staff Hours]]/Nurse[[#This Row],[MDS Census]]</f>
        <v>4.8149102588324197</v>
      </c>
      <c r="G21" s="4">
        <f>Nurse[[#This Row],[Total Direct Care Staff Hours]]/Nurse[[#This Row],[MDS Census]]</f>
        <v>4.6366616285660305</v>
      </c>
      <c r="H21" s="4">
        <f>Nurse[[#This Row],[Total RN Hours (w/ Admin, DON)]]/Nurse[[#This Row],[MDS Census]]</f>
        <v>0.53815605516720211</v>
      </c>
      <c r="I21" s="4">
        <f>Nurse[[#This Row],[RN Hours (excl. Admin, DON)]]/Nurse[[#This Row],[MDS Census]]</f>
        <v>0.36129605138862653</v>
      </c>
      <c r="J21" s="4">
        <f>SUM(Nurse[[#This Row],[RN Hours (excl. Admin, DON)]],Nurse[[#This Row],[RN Admin Hours]],Nurse[[#This Row],[RN DON Hours]],Nurse[[#This Row],[LPN Hours (excl. Admin)]],Nurse[[#This Row],[LPN Admin Hours]],Nurse[[#This Row],[CNA Hours]],Nurse[[#This Row],[NA TR Hours]],Nurse[[#This Row],[Med Aide/Tech Hours]])</f>
        <v>277.01434782608692</v>
      </c>
      <c r="K21" s="4">
        <f>SUM(Nurse[[#This Row],[RN Hours (excl. Admin, DON)]],Nurse[[#This Row],[LPN Hours (excl. Admin)]],Nurse[[#This Row],[CNA Hours]],Nurse[[#This Row],[NA TR Hours]],Nurse[[#This Row],[Med Aide/Tech Hours]])</f>
        <v>266.75923913043476</v>
      </c>
      <c r="L21" s="4">
        <f>SUM(Nurse[[#This Row],[RN Hours (excl. Admin, DON)]],Nurse[[#This Row],[RN Admin Hours]],Nurse[[#This Row],[RN DON Hours]])</f>
        <v>30.96152173913044</v>
      </c>
      <c r="M21" s="4">
        <v>20.786304347826089</v>
      </c>
      <c r="N21" s="4">
        <v>4.9578260869565209</v>
      </c>
      <c r="O21" s="4">
        <v>5.2173913043478262</v>
      </c>
      <c r="P21" s="4">
        <f>SUM(Nurse[[#This Row],[LPN Hours (excl. Admin)]],Nurse[[#This Row],[LPN Admin Hours]])</f>
        <v>48.294782608695655</v>
      </c>
      <c r="Q21" s="4">
        <v>48.21489130434783</v>
      </c>
      <c r="R21" s="4">
        <v>7.9891304347826084E-2</v>
      </c>
      <c r="S21" s="4">
        <f>SUM(Nurse[[#This Row],[CNA Hours]],Nurse[[#This Row],[NA TR Hours]],Nurse[[#This Row],[Med Aide/Tech Hours]])</f>
        <v>197.75804347826084</v>
      </c>
      <c r="T21" s="4">
        <v>156.32782608695649</v>
      </c>
      <c r="U21" s="4">
        <v>15.635978260869566</v>
      </c>
      <c r="V21" s="4">
        <v>25.794239130434786</v>
      </c>
      <c r="W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2.3913043478260869</v>
      </c>
      <c r="X21" s="4">
        <v>0</v>
      </c>
      <c r="Y21" s="4">
        <v>0</v>
      </c>
      <c r="Z21" s="4">
        <v>0</v>
      </c>
      <c r="AA21" s="4">
        <v>0.90217391304347827</v>
      </c>
      <c r="AB21" s="4">
        <v>0</v>
      </c>
      <c r="AC21" s="4">
        <v>1.1521739130434783</v>
      </c>
      <c r="AD21" s="4">
        <v>0</v>
      </c>
      <c r="AE21" s="4">
        <v>0.33695652173913043</v>
      </c>
      <c r="AF21" s="1">
        <v>385187</v>
      </c>
      <c r="AG21" s="1">
        <v>10</v>
      </c>
      <c r="AH21"/>
    </row>
    <row r="22" spans="1:34" x14ac:dyDescent="0.25">
      <c r="A22" t="s">
        <v>161</v>
      </c>
      <c r="B22" t="s">
        <v>116</v>
      </c>
      <c r="C22" t="s">
        <v>207</v>
      </c>
      <c r="D22" t="s">
        <v>188</v>
      </c>
      <c r="E22" s="4">
        <v>53.043478260869563</v>
      </c>
      <c r="F22" s="4">
        <f>Nurse[[#This Row],[Total Nurse Staff Hours]]/Nurse[[#This Row],[MDS Census]]</f>
        <v>6.0997950819672138</v>
      </c>
      <c r="G22" s="4">
        <f>Nurse[[#This Row],[Total Direct Care Staff Hours]]/Nurse[[#This Row],[MDS Census]]</f>
        <v>5.6834016393442637</v>
      </c>
      <c r="H22" s="4">
        <f>Nurse[[#This Row],[Total RN Hours (w/ Admin, DON)]]/Nurse[[#This Row],[MDS Census]]</f>
        <v>0.82515368852459026</v>
      </c>
      <c r="I22" s="4">
        <f>Nurse[[#This Row],[RN Hours (excl. Admin, DON)]]/Nurse[[#This Row],[MDS Census]]</f>
        <v>0.51695696721311479</v>
      </c>
      <c r="J22" s="4">
        <f>SUM(Nurse[[#This Row],[RN Hours (excl. Admin, DON)]],Nurse[[#This Row],[RN Admin Hours]],Nurse[[#This Row],[RN DON Hours]],Nurse[[#This Row],[LPN Hours (excl. Admin)]],Nurse[[#This Row],[LPN Admin Hours]],Nurse[[#This Row],[CNA Hours]],Nurse[[#This Row],[NA TR Hours]],Nurse[[#This Row],[Med Aide/Tech Hours]])</f>
        <v>323.554347826087</v>
      </c>
      <c r="K22" s="4">
        <f>SUM(Nurse[[#This Row],[RN Hours (excl. Admin, DON)]],Nurse[[#This Row],[LPN Hours (excl. Admin)]],Nurse[[#This Row],[CNA Hours]],Nurse[[#This Row],[NA TR Hours]],Nurse[[#This Row],[Med Aide/Tech Hours]])</f>
        <v>301.46739130434787</v>
      </c>
      <c r="L22" s="4">
        <f>SUM(Nurse[[#This Row],[RN Hours (excl. Admin, DON)]],Nurse[[#This Row],[RN Admin Hours]],Nurse[[#This Row],[RN DON Hours]])</f>
        <v>43.769021739130437</v>
      </c>
      <c r="M22" s="4">
        <v>27.421195652173914</v>
      </c>
      <c r="N22" s="4">
        <v>10.608695652173912</v>
      </c>
      <c r="O22" s="4">
        <v>5.7391304347826084</v>
      </c>
      <c r="P22" s="4">
        <f>SUM(Nurse[[#This Row],[LPN Hours (excl. Admin)]],Nurse[[#This Row],[LPN Admin Hours]])</f>
        <v>67.184782608695656</v>
      </c>
      <c r="Q22" s="4">
        <v>61.445652173913047</v>
      </c>
      <c r="R22" s="4">
        <v>5.7391304347826084</v>
      </c>
      <c r="S22" s="4">
        <f>SUM(Nurse[[#This Row],[CNA Hours]],Nurse[[#This Row],[NA TR Hours]],Nurse[[#This Row],[Med Aide/Tech Hours]])</f>
        <v>212.60054347826087</v>
      </c>
      <c r="T22" s="4">
        <v>197.6358695652174</v>
      </c>
      <c r="U22" s="4">
        <v>0</v>
      </c>
      <c r="V22" s="4">
        <v>14.964673913043478</v>
      </c>
      <c r="W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 s="4">
        <v>0</v>
      </c>
      <c r="Y22" s="4">
        <v>0</v>
      </c>
      <c r="Z22" s="4">
        <v>0</v>
      </c>
      <c r="AA22" s="4">
        <v>0</v>
      </c>
      <c r="AB22" s="4">
        <v>0</v>
      </c>
      <c r="AC22" s="4">
        <v>0</v>
      </c>
      <c r="AD22" s="4">
        <v>0</v>
      </c>
      <c r="AE22" s="4">
        <v>0</v>
      </c>
      <c r="AF22" s="1">
        <v>385284</v>
      </c>
      <c r="AG22" s="1">
        <v>10</v>
      </c>
      <c r="AH22"/>
    </row>
    <row r="23" spans="1:34" x14ac:dyDescent="0.25">
      <c r="A23" t="s">
        <v>161</v>
      </c>
      <c r="B23" t="s">
        <v>64</v>
      </c>
      <c r="C23" t="s">
        <v>242</v>
      </c>
      <c r="D23" t="s">
        <v>198</v>
      </c>
      <c r="E23" s="4">
        <v>30.586956521739129</v>
      </c>
      <c r="F23" s="4">
        <f>Nurse[[#This Row],[Total Nurse Staff Hours]]/Nurse[[#This Row],[MDS Census]]</f>
        <v>5.6313361762615495</v>
      </c>
      <c r="G23" s="4">
        <f>Nurse[[#This Row],[Total Direct Care Staff Hours]]/Nurse[[#This Row],[MDS Census]]</f>
        <v>5.2964534470504629</v>
      </c>
      <c r="H23" s="4">
        <f>Nurse[[#This Row],[Total RN Hours (w/ Admin, DON)]]/Nurse[[#This Row],[MDS Census]]</f>
        <v>0.67455579246624009</v>
      </c>
      <c r="I23" s="4">
        <f>Nurse[[#This Row],[RN Hours (excl. Admin, DON)]]/Nurse[[#This Row],[MDS Census]]</f>
        <v>0.33967306325515284</v>
      </c>
      <c r="J23" s="4">
        <f>SUM(Nurse[[#This Row],[RN Hours (excl. Admin, DON)]],Nurse[[#This Row],[RN Admin Hours]],Nurse[[#This Row],[RN DON Hours]],Nurse[[#This Row],[LPN Hours (excl. Admin)]],Nurse[[#This Row],[LPN Admin Hours]],Nurse[[#This Row],[CNA Hours]],Nurse[[#This Row],[NA TR Hours]],Nurse[[#This Row],[Med Aide/Tech Hours]])</f>
        <v>172.2454347826087</v>
      </c>
      <c r="K23" s="4">
        <f>SUM(Nurse[[#This Row],[RN Hours (excl. Admin, DON)]],Nurse[[#This Row],[LPN Hours (excl. Admin)]],Nurse[[#This Row],[CNA Hours]],Nurse[[#This Row],[NA TR Hours]],Nurse[[#This Row],[Med Aide/Tech Hours]])</f>
        <v>162.00239130434784</v>
      </c>
      <c r="L23" s="4">
        <f>SUM(Nurse[[#This Row],[RN Hours (excl. Admin, DON)]],Nurse[[#This Row],[RN Admin Hours]],Nurse[[#This Row],[RN DON Hours]])</f>
        <v>20.63260869565217</v>
      </c>
      <c r="M23" s="4">
        <v>10.389565217391304</v>
      </c>
      <c r="N23" s="4">
        <v>6.1669565217391291</v>
      </c>
      <c r="O23" s="4">
        <v>4.0760869565217392</v>
      </c>
      <c r="P23" s="4">
        <f>SUM(Nurse[[#This Row],[LPN Hours (excl. Admin)]],Nurse[[#This Row],[LPN Admin Hours]])</f>
        <v>25.312391304347834</v>
      </c>
      <c r="Q23" s="4">
        <v>25.312391304347834</v>
      </c>
      <c r="R23" s="4">
        <v>0</v>
      </c>
      <c r="S23" s="4">
        <f>SUM(Nurse[[#This Row],[CNA Hours]],Nurse[[#This Row],[NA TR Hours]],Nurse[[#This Row],[Med Aide/Tech Hours]])</f>
        <v>126.3004347826087</v>
      </c>
      <c r="T23" s="4">
        <v>70.43804347826088</v>
      </c>
      <c r="U23" s="4">
        <v>48.733586956521734</v>
      </c>
      <c r="V23" s="4">
        <v>7.1288043478260885</v>
      </c>
      <c r="W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5.1521739130434785</v>
      </c>
      <c r="X23" s="4">
        <v>1.3043478260869565</v>
      </c>
      <c r="Y23" s="4">
        <v>0</v>
      </c>
      <c r="Z23" s="4">
        <v>0</v>
      </c>
      <c r="AA23" s="4">
        <v>3.6847826086956523</v>
      </c>
      <c r="AB23" s="4">
        <v>0</v>
      </c>
      <c r="AC23" s="4">
        <v>0.16304347826086957</v>
      </c>
      <c r="AD23" s="4">
        <v>0</v>
      </c>
      <c r="AE23" s="4">
        <v>0</v>
      </c>
      <c r="AF23" s="1">
        <v>385199</v>
      </c>
      <c r="AG23" s="1">
        <v>10</v>
      </c>
      <c r="AH23"/>
    </row>
    <row r="24" spans="1:34" x14ac:dyDescent="0.25">
      <c r="A24" t="s">
        <v>161</v>
      </c>
      <c r="B24" t="s">
        <v>35</v>
      </c>
      <c r="C24" t="s">
        <v>221</v>
      </c>
      <c r="D24" t="s">
        <v>196</v>
      </c>
      <c r="E24" s="4">
        <v>27.543478260869566</v>
      </c>
      <c r="F24" s="4">
        <f>Nurse[[#This Row],[Total Nurse Staff Hours]]/Nurse[[#This Row],[MDS Census]]</f>
        <v>4.0511602209944755</v>
      </c>
      <c r="G24" s="4">
        <f>Nurse[[#This Row],[Total Direct Care Staff Hours]]/Nurse[[#This Row],[MDS Census]]</f>
        <v>3.8562115232833469</v>
      </c>
      <c r="H24" s="4">
        <f>Nurse[[#This Row],[Total RN Hours (w/ Admin, DON)]]/Nurse[[#This Row],[MDS Census]]</f>
        <v>0.8182438831886345</v>
      </c>
      <c r="I24" s="4">
        <f>Nurse[[#This Row],[RN Hours (excl. Admin, DON)]]/Nurse[[#This Row],[MDS Census]]</f>
        <v>0.62329518547750584</v>
      </c>
      <c r="J24" s="4">
        <f>SUM(Nurse[[#This Row],[RN Hours (excl. Admin, DON)]],Nurse[[#This Row],[RN Admin Hours]],Nurse[[#This Row],[RN DON Hours]],Nurse[[#This Row],[LPN Hours (excl. Admin)]],Nurse[[#This Row],[LPN Admin Hours]],Nurse[[#This Row],[CNA Hours]],Nurse[[#This Row],[NA TR Hours]],Nurse[[#This Row],[Med Aide/Tech Hours]])</f>
        <v>111.58304347826088</v>
      </c>
      <c r="K24" s="4">
        <f>SUM(Nurse[[#This Row],[RN Hours (excl. Admin, DON)]],Nurse[[#This Row],[LPN Hours (excl. Admin)]],Nurse[[#This Row],[CNA Hours]],Nurse[[#This Row],[NA TR Hours]],Nurse[[#This Row],[Med Aide/Tech Hours]])</f>
        <v>106.21347826086958</v>
      </c>
      <c r="L24" s="4">
        <f>SUM(Nurse[[#This Row],[RN Hours (excl. Admin, DON)]],Nurse[[#This Row],[RN Admin Hours]],Nurse[[#This Row],[RN DON Hours]])</f>
        <v>22.537282608695651</v>
      </c>
      <c r="M24" s="4">
        <v>17.167717391304347</v>
      </c>
      <c r="N24" s="4">
        <v>0</v>
      </c>
      <c r="O24" s="4">
        <v>5.3695652173913047</v>
      </c>
      <c r="P24" s="4">
        <f>SUM(Nurse[[#This Row],[LPN Hours (excl. Admin)]],Nurse[[#This Row],[LPN Admin Hours]])</f>
        <v>12.634239130434777</v>
      </c>
      <c r="Q24" s="4">
        <v>12.634239130434777</v>
      </c>
      <c r="R24" s="4">
        <v>0</v>
      </c>
      <c r="S24" s="4">
        <f>SUM(Nurse[[#This Row],[CNA Hours]],Nurse[[#This Row],[NA TR Hours]],Nurse[[#This Row],[Med Aide/Tech Hours]])</f>
        <v>76.41152173913045</v>
      </c>
      <c r="T24" s="4">
        <v>69.792500000000018</v>
      </c>
      <c r="U24" s="4">
        <v>0.83630434782608709</v>
      </c>
      <c r="V24" s="4">
        <v>5.7827173913043461</v>
      </c>
      <c r="W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13.209239130434783</v>
      </c>
      <c r="X24" s="4">
        <v>0</v>
      </c>
      <c r="Y24" s="4">
        <v>0</v>
      </c>
      <c r="Z24" s="4">
        <v>0</v>
      </c>
      <c r="AA24" s="4">
        <v>0</v>
      </c>
      <c r="AB24" s="4">
        <v>0</v>
      </c>
      <c r="AC24" s="4">
        <v>13.209239130434783</v>
      </c>
      <c r="AD24" s="4">
        <v>0</v>
      </c>
      <c r="AE24" s="4">
        <v>0</v>
      </c>
      <c r="AF24" s="1">
        <v>385144</v>
      </c>
      <c r="AG24" s="1">
        <v>10</v>
      </c>
      <c r="AH24"/>
    </row>
    <row r="25" spans="1:34" x14ac:dyDescent="0.25">
      <c r="A25" t="s">
        <v>161</v>
      </c>
      <c r="B25" t="s">
        <v>42</v>
      </c>
      <c r="C25" t="s">
        <v>219</v>
      </c>
      <c r="D25" t="s">
        <v>189</v>
      </c>
      <c r="E25" s="4">
        <v>36.934782608695649</v>
      </c>
      <c r="F25" s="4">
        <f>Nurse[[#This Row],[Total Nurse Staff Hours]]/Nurse[[#This Row],[MDS Census]]</f>
        <v>5.8791436138905242</v>
      </c>
      <c r="G25" s="4">
        <f>Nurse[[#This Row],[Total Direct Care Staff Hours]]/Nurse[[#This Row],[MDS Census]]</f>
        <v>5.3637286639199528</v>
      </c>
      <c r="H25" s="4">
        <f>Nurse[[#This Row],[Total RN Hours (w/ Admin, DON)]]/Nurse[[#This Row],[MDS Census]]</f>
        <v>0.61108298999411437</v>
      </c>
      <c r="I25" s="4">
        <f>Nurse[[#This Row],[RN Hours (excl. Admin, DON)]]/Nurse[[#This Row],[MDS Census]]</f>
        <v>0.26208946439081821</v>
      </c>
      <c r="J25" s="4">
        <f>SUM(Nurse[[#This Row],[RN Hours (excl. Admin, DON)]],Nurse[[#This Row],[RN Admin Hours]],Nurse[[#This Row],[RN DON Hours]],Nurse[[#This Row],[LPN Hours (excl. Admin)]],Nurse[[#This Row],[LPN Admin Hours]],Nurse[[#This Row],[CNA Hours]],Nurse[[#This Row],[NA TR Hours]],Nurse[[#This Row],[Med Aide/Tech Hours]])</f>
        <v>217.14489130434782</v>
      </c>
      <c r="K25" s="4">
        <f>SUM(Nurse[[#This Row],[RN Hours (excl. Admin, DON)]],Nurse[[#This Row],[LPN Hours (excl. Admin)]],Nurse[[#This Row],[CNA Hours]],Nurse[[#This Row],[NA TR Hours]],Nurse[[#This Row],[Med Aide/Tech Hours]])</f>
        <v>198.10815217391303</v>
      </c>
      <c r="L25" s="4">
        <f>SUM(Nurse[[#This Row],[RN Hours (excl. Admin, DON)]],Nurse[[#This Row],[RN Admin Hours]],Nurse[[#This Row],[RN DON Hours]])</f>
        <v>22.570217391304354</v>
      </c>
      <c r="M25" s="4">
        <v>9.6802173913043497</v>
      </c>
      <c r="N25" s="4">
        <v>7.9171739130434808</v>
      </c>
      <c r="O25" s="4">
        <v>4.9728260869565215</v>
      </c>
      <c r="P25" s="4">
        <f>SUM(Nurse[[#This Row],[LPN Hours (excl. Admin)]],Nurse[[#This Row],[LPN Admin Hours]])</f>
        <v>51.008369565217407</v>
      </c>
      <c r="Q25" s="4">
        <v>44.861630434782626</v>
      </c>
      <c r="R25" s="4">
        <v>6.146739130434784</v>
      </c>
      <c r="S25" s="4">
        <f>SUM(Nurse[[#This Row],[CNA Hours]],Nurse[[#This Row],[NA TR Hours]],Nurse[[#This Row],[Med Aide/Tech Hours]])</f>
        <v>143.56630434782608</v>
      </c>
      <c r="T25" s="4">
        <v>89.702391304347799</v>
      </c>
      <c r="U25" s="4">
        <v>48.845326086956518</v>
      </c>
      <c r="V25" s="4">
        <v>5.0185869565217391</v>
      </c>
      <c r="W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21.084130434782608</v>
      </c>
      <c r="X25" s="4">
        <v>0.41304347826086957</v>
      </c>
      <c r="Y25" s="4">
        <v>0</v>
      </c>
      <c r="Z25" s="4">
        <v>0</v>
      </c>
      <c r="AA25" s="4">
        <v>8.718369565217392</v>
      </c>
      <c r="AB25" s="4">
        <v>0</v>
      </c>
      <c r="AC25" s="4">
        <v>11.952717391304349</v>
      </c>
      <c r="AD25" s="4">
        <v>0</v>
      </c>
      <c r="AE25" s="4">
        <v>0</v>
      </c>
      <c r="AF25" s="1">
        <v>385152</v>
      </c>
      <c r="AG25" s="1">
        <v>10</v>
      </c>
      <c r="AH25"/>
    </row>
    <row r="26" spans="1:34" x14ac:dyDescent="0.25">
      <c r="A26" t="s">
        <v>161</v>
      </c>
      <c r="B26" t="s">
        <v>10</v>
      </c>
      <c r="C26" t="s">
        <v>225</v>
      </c>
      <c r="D26" t="s">
        <v>190</v>
      </c>
      <c r="E26" s="4">
        <v>53.032608695652172</v>
      </c>
      <c r="F26" s="4">
        <f>Nurse[[#This Row],[Total Nurse Staff Hours]]/Nurse[[#This Row],[MDS Census]]</f>
        <v>4.1662225865956142</v>
      </c>
      <c r="G26" s="4">
        <f>Nurse[[#This Row],[Total Direct Care Staff Hours]]/Nurse[[#This Row],[MDS Census]]</f>
        <v>3.9545501127280183</v>
      </c>
      <c r="H26" s="4">
        <f>Nurse[[#This Row],[Total RN Hours (w/ Admin, DON)]]/Nurse[[#This Row],[MDS Census]]</f>
        <v>0.57726993236318924</v>
      </c>
      <c r="I26" s="4">
        <f>Nurse[[#This Row],[RN Hours (excl. Admin, DON)]]/Nurse[[#This Row],[MDS Census]]</f>
        <v>0.45347407255585165</v>
      </c>
      <c r="J26" s="4">
        <f>SUM(Nurse[[#This Row],[RN Hours (excl. Admin, DON)]],Nurse[[#This Row],[RN Admin Hours]],Nurse[[#This Row],[RN DON Hours]],Nurse[[#This Row],[LPN Hours (excl. Admin)]],Nurse[[#This Row],[LPN Admin Hours]],Nurse[[#This Row],[CNA Hours]],Nurse[[#This Row],[NA TR Hours]],Nurse[[#This Row],[Med Aide/Tech Hours]])</f>
        <v>220.94565217391306</v>
      </c>
      <c r="K26" s="4">
        <f>SUM(Nurse[[#This Row],[RN Hours (excl. Admin, DON)]],Nurse[[#This Row],[LPN Hours (excl. Admin)]],Nurse[[#This Row],[CNA Hours]],Nurse[[#This Row],[NA TR Hours]],Nurse[[#This Row],[Med Aide/Tech Hours]])</f>
        <v>209.72010869565219</v>
      </c>
      <c r="L26" s="4">
        <f>SUM(Nurse[[#This Row],[RN Hours (excl. Admin, DON)]],Nurse[[#This Row],[RN Admin Hours]],Nurse[[#This Row],[RN DON Hours]])</f>
        <v>30.614130434782609</v>
      </c>
      <c r="M26" s="4">
        <v>24.048913043478262</v>
      </c>
      <c r="N26" s="4">
        <v>6.3913043478260869</v>
      </c>
      <c r="O26" s="4">
        <v>0.17391304347826086</v>
      </c>
      <c r="P26" s="4">
        <f>SUM(Nurse[[#This Row],[LPN Hours (excl. Admin)]],Nurse[[#This Row],[LPN Admin Hours]])</f>
        <v>26.209239130434781</v>
      </c>
      <c r="Q26" s="4">
        <v>21.548913043478262</v>
      </c>
      <c r="R26" s="4">
        <v>4.6603260869565215</v>
      </c>
      <c r="S26" s="4">
        <f>SUM(Nurse[[#This Row],[CNA Hours]],Nurse[[#This Row],[NA TR Hours]],Nurse[[#This Row],[Med Aide/Tech Hours]])</f>
        <v>164.12228260869566</v>
      </c>
      <c r="T26" s="4">
        <v>132.57065217391303</v>
      </c>
      <c r="U26" s="4">
        <v>4.5326086956521738</v>
      </c>
      <c r="V26" s="4">
        <v>27.019021739130434</v>
      </c>
      <c r="W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 s="4">
        <v>0</v>
      </c>
      <c r="Y26" s="4">
        <v>0</v>
      </c>
      <c r="Z26" s="4">
        <v>0</v>
      </c>
      <c r="AA26" s="4">
        <v>0</v>
      </c>
      <c r="AB26" s="4">
        <v>0</v>
      </c>
      <c r="AC26" s="4">
        <v>0</v>
      </c>
      <c r="AD26" s="4">
        <v>0</v>
      </c>
      <c r="AE26" s="4">
        <v>0</v>
      </c>
      <c r="AF26" s="1">
        <v>385049</v>
      </c>
      <c r="AG26" s="1">
        <v>10</v>
      </c>
      <c r="AH26"/>
    </row>
    <row r="27" spans="1:34" x14ac:dyDescent="0.25">
      <c r="A27" t="s">
        <v>161</v>
      </c>
      <c r="B27" t="s">
        <v>115</v>
      </c>
      <c r="C27" t="s">
        <v>257</v>
      </c>
      <c r="D27" t="s">
        <v>179</v>
      </c>
      <c r="E27" s="4">
        <v>24.554347826086957</v>
      </c>
      <c r="F27" s="4">
        <f>Nurse[[#This Row],[Total Nurse Staff Hours]]/Nurse[[#This Row],[MDS Census]]</f>
        <v>4.9029437804338203</v>
      </c>
      <c r="G27" s="4">
        <f>Nurse[[#This Row],[Total Direct Care Staff Hours]]/Nurse[[#This Row],[MDS Census]]</f>
        <v>4.4291722000885345</v>
      </c>
      <c r="H27" s="4">
        <f>Nurse[[#This Row],[Total RN Hours (w/ Admin, DON)]]/Nurse[[#This Row],[MDS Census]]</f>
        <v>0.86642319610447105</v>
      </c>
      <c r="I27" s="4">
        <f>Nurse[[#This Row],[RN Hours (excl. Admin, DON)]]/Nurse[[#This Row],[MDS Census]]</f>
        <v>0.3926516157591855</v>
      </c>
      <c r="J27" s="4">
        <f>SUM(Nurse[[#This Row],[RN Hours (excl. Admin, DON)]],Nurse[[#This Row],[RN Admin Hours]],Nurse[[#This Row],[RN DON Hours]],Nurse[[#This Row],[LPN Hours (excl. Admin)]],Nurse[[#This Row],[LPN Admin Hours]],Nurse[[#This Row],[CNA Hours]],Nurse[[#This Row],[NA TR Hours]],Nurse[[#This Row],[Med Aide/Tech Hours]])</f>
        <v>120.38858695652175</v>
      </c>
      <c r="K27" s="4">
        <f>SUM(Nurse[[#This Row],[RN Hours (excl. Admin, DON)]],Nurse[[#This Row],[LPN Hours (excl. Admin)]],Nurse[[#This Row],[CNA Hours]],Nurse[[#This Row],[NA TR Hours]],Nurse[[#This Row],[Med Aide/Tech Hours]])</f>
        <v>108.7554347826087</v>
      </c>
      <c r="L27" s="4">
        <f>SUM(Nurse[[#This Row],[RN Hours (excl. Admin, DON)]],Nurse[[#This Row],[RN Admin Hours]],Nurse[[#This Row],[RN DON Hours]])</f>
        <v>21.274456521739133</v>
      </c>
      <c r="M27" s="4">
        <v>9.6413043478260878</v>
      </c>
      <c r="N27" s="4">
        <v>6.2255434782608692</v>
      </c>
      <c r="O27" s="4">
        <v>5.4076086956521738</v>
      </c>
      <c r="P27" s="4">
        <f>SUM(Nurse[[#This Row],[LPN Hours (excl. Admin)]],Nurse[[#This Row],[LPN Admin Hours]])</f>
        <v>17.975543478260871</v>
      </c>
      <c r="Q27" s="4">
        <v>17.975543478260871</v>
      </c>
      <c r="R27" s="4">
        <v>0</v>
      </c>
      <c r="S27" s="4">
        <f>SUM(Nurse[[#This Row],[CNA Hours]],Nurse[[#This Row],[NA TR Hours]],Nurse[[#This Row],[Med Aide/Tech Hours]])</f>
        <v>81.138586956521749</v>
      </c>
      <c r="T27" s="4">
        <v>68.339673913043484</v>
      </c>
      <c r="U27" s="4">
        <v>0</v>
      </c>
      <c r="V27" s="4">
        <v>12.798913043478262</v>
      </c>
      <c r="W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7.7309782608695654</v>
      </c>
      <c r="X27" s="4">
        <v>0</v>
      </c>
      <c r="Y27" s="4">
        <v>0</v>
      </c>
      <c r="Z27" s="4">
        <v>0</v>
      </c>
      <c r="AA27" s="4">
        <v>0</v>
      </c>
      <c r="AB27" s="4">
        <v>0</v>
      </c>
      <c r="AC27" s="4">
        <v>7.7309782608695654</v>
      </c>
      <c r="AD27" s="4">
        <v>0</v>
      </c>
      <c r="AE27" s="4">
        <v>0</v>
      </c>
      <c r="AF27" s="1">
        <v>385283</v>
      </c>
      <c r="AG27" s="1">
        <v>10</v>
      </c>
      <c r="AH27"/>
    </row>
    <row r="28" spans="1:34" x14ac:dyDescent="0.25">
      <c r="A28" t="s">
        <v>161</v>
      </c>
      <c r="B28" t="s">
        <v>121</v>
      </c>
      <c r="C28" t="s">
        <v>207</v>
      </c>
      <c r="D28" t="s">
        <v>188</v>
      </c>
      <c r="E28" s="4">
        <v>39.532608695652172</v>
      </c>
      <c r="F28" s="4">
        <f>Nurse[[#This Row],[Total Nurse Staff Hours]]/Nurse[[#This Row],[MDS Census]]</f>
        <v>2.4623728347539178</v>
      </c>
      <c r="G28" s="4">
        <f>Nurse[[#This Row],[Total Direct Care Staff Hours]]/Nurse[[#This Row],[MDS Census]]</f>
        <v>2.0373109705801489</v>
      </c>
      <c r="H28" s="4">
        <f>Nurse[[#This Row],[Total RN Hours (w/ Admin, DON)]]/Nurse[[#This Row],[MDS Census]]</f>
        <v>0.90189716799560038</v>
      </c>
      <c r="I28" s="4">
        <f>Nurse[[#This Row],[RN Hours (excl. Admin, DON)]]/Nurse[[#This Row],[MDS Census]]</f>
        <v>0.47683530382183126</v>
      </c>
      <c r="J28" s="4">
        <f>SUM(Nurse[[#This Row],[RN Hours (excl. Admin, DON)]],Nurse[[#This Row],[RN Admin Hours]],Nurse[[#This Row],[RN DON Hours]],Nurse[[#This Row],[LPN Hours (excl. Admin)]],Nurse[[#This Row],[LPN Admin Hours]],Nurse[[#This Row],[CNA Hours]],Nurse[[#This Row],[NA TR Hours]],Nurse[[#This Row],[Med Aide/Tech Hours]])</f>
        <v>97.344021739130412</v>
      </c>
      <c r="K28" s="4">
        <f>SUM(Nurse[[#This Row],[RN Hours (excl. Admin, DON)]],Nurse[[#This Row],[LPN Hours (excl. Admin)]],Nurse[[#This Row],[CNA Hours]],Nurse[[#This Row],[NA TR Hours]],Nurse[[#This Row],[Med Aide/Tech Hours]])</f>
        <v>80.540217391304353</v>
      </c>
      <c r="L28" s="4">
        <f>SUM(Nurse[[#This Row],[RN Hours (excl. Admin, DON)]],Nurse[[#This Row],[RN Admin Hours]],Nurse[[#This Row],[RN DON Hours]])</f>
        <v>35.654347826086941</v>
      </c>
      <c r="M28" s="4">
        <v>18.850543478260871</v>
      </c>
      <c r="N28" s="4">
        <v>16.80380434782607</v>
      </c>
      <c r="O28" s="4">
        <v>0</v>
      </c>
      <c r="P28" s="4">
        <f>SUM(Nurse[[#This Row],[LPN Hours (excl. Admin)]],Nurse[[#This Row],[LPN Admin Hours]])</f>
        <v>0</v>
      </c>
      <c r="Q28" s="4">
        <v>0</v>
      </c>
      <c r="R28" s="4">
        <v>0</v>
      </c>
      <c r="S28" s="4">
        <f>SUM(Nurse[[#This Row],[CNA Hours]],Nurse[[#This Row],[NA TR Hours]],Nurse[[#This Row],[Med Aide/Tech Hours]])</f>
        <v>61.689673913043478</v>
      </c>
      <c r="T28" s="4">
        <v>50.491304347826087</v>
      </c>
      <c r="U28" s="4">
        <v>0</v>
      </c>
      <c r="V28" s="4">
        <v>11.198369565217391</v>
      </c>
      <c r="W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6.8445652173913043</v>
      </c>
      <c r="X28" s="4">
        <v>0</v>
      </c>
      <c r="Y28" s="4">
        <v>0</v>
      </c>
      <c r="Z28" s="4">
        <v>0</v>
      </c>
      <c r="AA28" s="4">
        <v>0</v>
      </c>
      <c r="AB28" s="4">
        <v>0</v>
      </c>
      <c r="AC28" s="4">
        <v>1.1054347826086957</v>
      </c>
      <c r="AD28" s="4">
        <v>0</v>
      </c>
      <c r="AE28" s="4">
        <v>5.7391304347826084</v>
      </c>
      <c r="AF28" s="7">
        <v>3.8000000000000002E+174</v>
      </c>
      <c r="AG28" s="1">
        <v>10</v>
      </c>
      <c r="AH28"/>
    </row>
    <row r="29" spans="1:34" x14ac:dyDescent="0.25">
      <c r="A29" t="s">
        <v>161</v>
      </c>
      <c r="B29" t="s">
        <v>15</v>
      </c>
      <c r="C29" t="s">
        <v>227</v>
      </c>
      <c r="D29" t="s">
        <v>178</v>
      </c>
      <c r="E29" s="4">
        <v>69.880434782608702</v>
      </c>
      <c r="F29" s="4">
        <f>Nurse[[#This Row],[Total Nurse Staff Hours]]/Nurse[[#This Row],[MDS Census]]</f>
        <v>5.1807248405661843</v>
      </c>
      <c r="G29" s="4">
        <f>Nurse[[#This Row],[Total Direct Care Staff Hours]]/Nurse[[#This Row],[MDS Census]]</f>
        <v>4.680581738995178</v>
      </c>
      <c r="H29" s="4">
        <f>Nurse[[#This Row],[Total RN Hours (w/ Admin, DON)]]/Nurse[[#This Row],[MDS Census]]</f>
        <v>0.763275781614559</v>
      </c>
      <c r="I29" s="4">
        <f>Nurse[[#This Row],[RN Hours (excl. Admin, DON)]]/Nurse[[#This Row],[MDS Census]]</f>
        <v>0.3846725773837299</v>
      </c>
      <c r="J29" s="4">
        <f>SUM(Nurse[[#This Row],[RN Hours (excl. Admin, DON)]],Nurse[[#This Row],[RN Admin Hours]],Nurse[[#This Row],[RN DON Hours]],Nurse[[#This Row],[LPN Hours (excl. Admin)]],Nurse[[#This Row],[LPN Admin Hours]],Nurse[[#This Row],[CNA Hours]],Nurse[[#This Row],[NA TR Hours]],Nurse[[#This Row],[Med Aide/Tech Hours]])</f>
        <v>362.03130434782611</v>
      </c>
      <c r="K29" s="4">
        <f>SUM(Nurse[[#This Row],[RN Hours (excl. Admin, DON)]],Nurse[[#This Row],[LPN Hours (excl. Admin)]],Nurse[[#This Row],[CNA Hours]],Nurse[[#This Row],[NA TR Hours]],Nurse[[#This Row],[Med Aide/Tech Hours]])</f>
        <v>327.08108695652174</v>
      </c>
      <c r="L29" s="4">
        <f>SUM(Nurse[[#This Row],[RN Hours (excl. Admin, DON)]],Nurse[[#This Row],[RN Admin Hours]],Nurse[[#This Row],[RN DON Hours]])</f>
        <v>53.338043478260872</v>
      </c>
      <c r="M29" s="4">
        <v>26.881086956521738</v>
      </c>
      <c r="N29" s="4">
        <v>21.48413043478261</v>
      </c>
      <c r="O29" s="4">
        <v>4.9728260869565215</v>
      </c>
      <c r="P29" s="4">
        <f>SUM(Nurse[[#This Row],[LPN Hours (excl. Admin)]],Nurse[[#This Row],[LPN Admin Hours]])</f>
        <v>60.752065217391291</v>
      </c>
      <c r="Q29" s="4">
        <v>52.258804347826079</v>
      </c>
      <c r="R29" s="4">
        <v>8.4932608695652156</v>
      </c>
      <c r="S29" s="4">
        <f>SUM(Nurse[[#This Row],[CNA Hours]],Nurse[[#This Row],[NA TR Hours]],Nurse[[#This Row],[Med Aide/Tech Hours]])</f>
        <v>247.94119565217389</v>
      </c>
      <c r="T29" s="4">
        <v>218.70815217391302</v>
      </c>
      <c r="U29" s="4">
        <v>3.4811956521739136</v>
      </c>
      <c r="V29" s="4">
        <v>25.751847826086966</v>
      </c>
      <c r="W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98.354239130434749</v>
      </c>
      <c r="X29" s="4">
        <v>2.5227173913043477</v>
      </c>
      <c r="Y29" s="4">
        <v>0</v>
      </c>
      <c r="Z29" s="4">
        <v>0</v>
      </c>
      <c r="AA29" s="4">
        <v>15.2320652173913</v>
      </c>
      <c r="AB29" s="4">
        <v>0</v>
      </c>
      <c r="AC29" s="4">
        <v>80.5994565217391</v>
      </c>
      <c r="AD29" s="4">
        <v>0</v>
      </c>
      <c r="AE29" s="4">
        <v>0</v>
      </c>
      <c r="AF29" s="1">
        <v>385072</v>
      </c>
      <c r="AG29" s="1">
        <v>10</v>
      </c>
      <c r="AH29"/>
    </row>
    <row r="30" spans="1:34" x14ac:dyDescent="0.25">
      <c r="A30" t="s">
        <v>161</v>
      </c>
      <c r="B30" t="s">
        <v>110</v>
      </c>
      <c r="C30" t="s">
        <v>207</v>
      </c>
      <c r="D30" t="s">
        <v>188</v>
      </c>
      <c r="E30" s="4">
        <v>33.847826086956523</v>
      </c>
      <c r="F30" s="4">
        <f>Nurse[[#This Row],[Total Nurse Staff Hours]]/Nurse[[#This Row],[MDS Census]]</f>
        <v>4.0976300578034675</v>
      </c>
      <c r="G30" s="4">
        <f>Nurse[[#This Row],[Total Direct Care Staff Hours]]/Nurse[[#This Row],[MDS Census]]</f>
        <v>3.5410565189466929</v>
      </c>
      <c r="H30" s="4">
        <f>Nurse[[#This Row],[Total RN Hours (w/ Admin, DON)]]/Nurse[[#This Row],[MDS Census]]</f>
        <v>0.73858702633269102</v>
      </c>
      <c r="I30" s="4">
        <f>Nurse[[#This Row],[RN Hours (excl. Admin, DON)]]/Nurse[[#This Row],[MDS Census]]</f>
        <v>0.3372222222222222</v>
      </c>
      <c r="J30" s="4">
        <f>SUM(Nurse[[#This Row],[RN Hours (excl. Admin, DON)]],Nurse[[#This Row],[RN Admin Hours]],Nurse[[#This Row],[RN DON Hours]],Nurse[[#This Row],[LPN Hours (excl. Admin)]],Nurse[[#This Row],[LPN Admin Hours]],Nurse[[#This Row],[CNA Hours]],Nurse[[#This Row],[NA TR Hours]],Nurse[[#This Row],[Med Aide/Tech Hours]])</f>
        <v>138.69586956521738</v>
      </c>
      <c r="K30" s="4">
        <f>SUM(Nurse[[#This Row],[RN Hours (excl. Admin, DON)]],Nurse[[#This Row],[LPN Hours (excl. Admin)]],Nurse[[#This Row],[CNA Hours]],Nurse[[#This Row],[NA TR Hours]],Nurse[[#This Row],[Med Aide/Tech Hours]])</f>
        <v>119.85706521739132</v>
      </c>
      <c r="L30" s="4">
        <f>SUM(Nurse[[#This Row],[RN Hours (excl. Admin, DON)]],Nurse[[#This Row],[RN Admin Hours]],Nurse[[#This Row],[RN DON Hours]])</f>
        <v>24.999565217391304</v>
      </c>
      <c r="M30" s="4">
        <v>11.414239130434783</v>
      </c>
      <c r="N30" s="4">
        <v>6.1199999999999983</v>
      </c>
      <c r="O30" s="4">
        <v>7.4653260869565221</v>
      </c>
      <c r="P30" s="4">
        <f>SUM(Nurse[[#This Row],[LPN Hours (excl. Admin)]],Nurse[[#This Row],[LPN Admin Hours]])</f>
        <v>26.029130434782616</v>
      </c>
      <c r="Q30" s="4">
        <v>20.775652173913048</v>
      </c>
      <c r="R30" s="4">
        <v>5.2534782608695654</v>
      </c>
      <c r="S30" s="4">
        <f>SUM(Nurse[[#This Row],[CNA Hours]],Nurse[[#This Row],[NA TR Hours]],Nurse[[#This Row],[Med Aide/Tech Hours]])</f>
        <v>87.667173913043484</v>
      </c>
      <c r="T30" s="4">
        <v>79.013913043478254</v>
      </c>
      <c r="U30" s="4">
        <v>2.783804347826087</v>
      </c>
      <c r="V30" s="4">
        <v>5.8694565217391315</v>
      </c>
      <c r="W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6.9441304347826085</v>
      </c>
      <c r="X30" s="4">
        <v>2.0809782608695651</v>
      </c>
      <c r="Y30" s="4">
        <v>0.81804347826086965</v>
      </c>
      <c r="Z30" s="4">
        <v>0</v>
      </c>
      <c r="AA30" s="4">
        <v>0.75706521739130439</v>
      </c>
      <c r="AB30" s="4">
        <v>0</v>
      </c>
      <c r="AC30" s="4">
        <v>3.2880434782608696</v>
      </c>
      <c r="AD30" s="4">
        <v>0</v>
      </c>
      <c r="AE30" s="4">
        <v>0</v>
      </c>
      <c r="AF30" s="1">
        <v>385277</v>
      </c>
      <c r="AG30" s="1">
        <v>10</v>
      </c>
      <c r="AH30"/>
    </row>
    <row r="31" spans="1:34" x14ac:dyDescent="0.25">
      <c r="A31" t="s">
        <v>161</v>
      </c>
      <c r="B31" t="s">
        <v>56</v>
      </c>
      <c r="C31" t="s">
        <v>243</v>
      </c>
      <c r="D31" t="s">
        <v>189</v>
      </c>
      <c r="E31" s="4">
        <v>46.021739130434781</v>
      </c>
      <c r="F31" s="4">
        <f>Nurse[[#This Row],[Total Nurse Staff Hours]]/Nurse[[#This Row],[MDS Census]]</f>
        <v>4.2737364194615033</v>
      </c>
      <c r="G31" s="4">
        <f>Nurse[[#This Row],[Total Direct Care Staff Hours]]/Nurse[[#This Row],[MDS Census]]</f>
        <v>4.1621398205007099</v>
      </c>
      <c r="H31" s="4">
        <f>Nurse[[#This Row],[Total RN Hours (w/ Admin, DON)]]/Nurse[[#This Row],[MDS Census]]</f>
        <v>0.40498582900330654</v>
      </c>
      <c r="I31" s="4">
        <f>Nurse[[#This Row],[RN Hours (excl. Admin, DON)]]/Nurse[[#This Row],[MDS Census]]</f>
        <v>0.29338923004251294</v>
      </c>
      <c r="J31" s="4">
        <f>SUM(Nurse[[#This Row],[RN Hours (excl. Admin, DON)]],Nurse[[#This Row],[RN Admin Hours]],Nurse[[#This Row],[RN DON Hours]],Nurse[[#This Row],[LPN Hours (excl. Admin)]],Nurse[[#This Row],[LPN Admin Hours]],Nurse[[#This Row],[CNA Hours]],Nurse[[#This Row],[NA TR Hours]],Nurse[[#This Row],[Med Aide/Tech Hours]])</f>
        <v>196.68478260869571</v>
      </c>
      <c r="K31" s="4">
        <f>SUM(Nurse[[#This Row],[RN Hours (excl. Admin, DON)]],Nurse[[#This Row],[LPN Hours (excl. Admin)]],Nurse[[#This Row],[CNA Hours]],Nurse[[#This Row],[NA TR Hours]],Nurse[[#This Row],[Med Aide/Tech Hours]])</f>
        <v>191.54891304347831</v>
      </c>
      <c r="L31" s="4">
        <f>SUM(Nurse[[#This Row],[RN Hours (excl. Admin, DON)]],Nurse[[#This Row],[RN Admin Hours]],Nurse[[#This Row],[RN DON Hours]])</f>
        <v>18.638152173913042</v>
      </c>
      <c r="M31" s="4">
        <v>13.50228260869565</v>
      </c>
      <c r="N31" s="4">
        <v>0</v>
      </c>
      <c r="O31" s="4">
        <v>5.1358695652173916</v>
      </c>
      <c r="P31" s="4">
        <f>SUM(Nurse[[#This Row],[LPN Hours (excl. Admin)]],Nurse[[#This Row],[LPN Admin Hours]])</f>
        <v>31.618804347826085</v>
      </c>
      <c r="Q31" s="4">
        <v>31.618804347826085</v>
      </c>
      <c r="R31" s="4">
        <v>0</v>
      </c>
      <c r="S31" s="4">
        <f>SUM(Nurse[[#This Row],[CNA Hours]],Nurse[[#This Row],[NA TR Hours]],Nurse[[#This Row],[Med Aide/Tech Hours]])</f>
        <v>146.42782608695657</v>
      </c>
      <c r="T31" s="4">
        <v>105.49630434782614</v>
      </c>
      <c r="U31" s="4">
        <v>30.126413043478259</v>
      </c>
      <c r="V31" s="4">
        <v>10.805108695652173</v>
      </c>
      <c r="W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14.886521739130437</v>
      </c>
      <c r="X31" s="4">
        <v>0</v>
      </c>
      <c r="Y31" s="4">
        <v>0</v>
      </c>
      <c r="Z31" s="4">
        <v>0</v>
      </c>
      <c r="AA31" s="4">
        <v>8.1521739130434784E-2</v>
      </c>
      <c r="AB31" s="4">
        <v>0</v>
      </c>
      <c r="AC31" s="4">
        <v>14.805000000000001</v>
      </c>
      <c r="AD31" s="4">
        <v>0</v>
      </c>
      <c r="AE31" s="4">
        <v>0</v>
      </c>
      <c r="AF31" s="1">
        <v>385182</v>
      </c>
      <c r="AG31" s="1">
        <v>10</v>
      </c>
      <c r="AH31"/>
    </row>
    <row r="32" spans="1:34" x14ac:dyDescent="0.25">
      <c r="A32" t="s">
        <v>161</v>
      </c>
      <c r="B32" t="s">
        <v>69</v>
      </c>
      <c r="C32" t="s">
        <v>208</v>
      </c>
      <c r="D32" t="s">
        <v>181</v>
      </c>
      <c r="E32" s="4">
        <v>75.315217391304344</v>
      </c>
      <c r="F32" s="4">
        <f>Nurse[[#This Row],[Total Nurse Staff Hours]]/Nurse[[#This Row],[MDS Census]]</f>
        <v>4.8234146341463431</v>
      </c>
      <c r="G32" s="4">
        <f>Nurse[[#This Row],[Total Direct Care Staff Hours]]/Nurse[[#This Row],[MDS Census]]</f>
        <v>4.3320753355462562</v>
      </c>
      <c r="H32" s="4">
        <f>Nurse[[#This Row],[Total RN Hours (w/ Admin, DON)]]/Nurse[[#This Row],[MDS Census]]</f>
        <v>0.66206090344927115</v>
      </c>
      <c r="I32" s="4">
        <f>Nurse[[#This Row],[RN Hours (excl. Admin, DON)]]/Nurse[[#This Row],[MDS Census]]</f>
        <v>0.17072160484918464</v>
      </c>
      <c r="J32" s="4">
        <f>SUM(Nurse[[#This Row],[RN Hours (excl. Admin, DON)]],Nurse[[#This Row],[RN Admin Hours]],Nurse[[#This Row],[RN DON Hours]],Nurse[[#This Row],[LPN Hours (excl. Admin)]],Nurse[[#This Row],[LPN Admin Hours]],Nurse[[#This Row],[CNA Hours]],Nurse[[#This Row],[NA TR Hours]],Nurse[[#This Row],[Med Aide/Tech Hours]])</f>
        <v>363.27652173913054</v>
      </c>
      <c r="K32" s="4">
        <f>SUM(Nurse[[#This Row],[RN Hours (excl. Admin, DON)]],Nurse[[#This Row],[LPN Hours (excl. Admin)]],Nurse[[#This Row],[CNA Hours]],Nurse[[#This Row],[NA TR Hours]],Nurse[[#This Row],[Med Aide/Tech Hours]])</f>
        <v>326.27119565217401</v>
      </c>
      <c r="L32" s="4">
        <f>SUM(Nurse[[#This Row],[RN Hours (excl. Admin, DON)]],Nurse[[#This Row],[RN Admin Hours]],Nurse[[#This Row],[RN DON Hours]])</f>
        <v>49.863260869565217</v>
      </c>
      <c r="M32" s="4">
        <v>12.857934782608698</v>
      </c>
      <c r="N32" s="4">
        <v>31.961847826086956</v>
      </c>
      <c r="O32" s="4">
        <v>5.0434782608695654</v>
      </c>
      <c r="P32" s="4">
        <f>SUM(Nurse[[#This Row],[LPN Hours (excl. Admin)]],Nurse[[#This Row],[LPN Admin Hours]])</f>
        <v>95.177065217391316</v>
      </c>
      <c r="Q32" s="4">
        <v>95.177065217391316</v>
      </c>
      <c r="R32" s="4">
        <v>0</v>
      </c>
      <c r="S32" s="4">
        <f>SUM(Nurse[[#This Row],[CNA Hours]],Nurse[[#This Row],[NA TR Hours]],Nurse[[#This Row],[Med Aide/Tech Hours]])</f>
        <v>218.23619565217402</v>
      </c>
      <c r="T32" s="4">
        <v>218.23619565217402</v>
      </c>
      <c r="U32" s="4">
        <v>0</v>
      </c>
      <c r="V32" s="4">
        <v>0</v>
      </c>
      <c r="W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13.070652173913043</v>
      </c>
      <c r="X32" s="4">
        <v>0</v>
      </c>
      <c r="Y32" s="4">
        <v>0</v>
      </c>
      <c r="Z32" s="4">
        <v>0</v>
      </c>
      <c r="AA32" s="4">
        <v>2.5108695652173911</v>
      </c>
      <c r="AB32" s="4">
        <v>0</v>
      </c>
      <c r="AC32" s="4">
        <v>10.559782608695652</v>
      </c>
      <c r="AD32" s="4">
        <v>0</v>
      </c>
      <c r="AE32" s="4">
        <v>0</v>
      </c>
      <c r="AF32" s="1">
        <v>385207</v>
      </c>
      <c r="AG32" s="1">
        <v>10</v>
      </c>
      <c r="AH32"/>
    </row>
    <row r="33" spans="1:34" x14ac:dyDescent="0.25">
      <c r="A33" t="s">
        <v>161</v>
      </c>
      <c r="B33" t="s">
        <v>120</v>
      </c>
      <c r="C33" t="s">
        <v>207</v>
      </c>
      <c r="D33" t="s">
        <v>188</v>
      </c>
      <c r="E33" s="4">
        <v>20.119565217391305</v>
      </c>
      <c r="F33" s="4">
        <f>Nurse[[#This Row],[Total Nurse Staff Hours]]/Nurse[[#This Row],[MDS Census]]</f>
        <v>4.9018098325229609</v>
      </c>
      <c r="G33" s="4">
        <f>Nurse[[#This Row],[Total Direct Care Staff Hours]]/Nurse[[#This Row],[MDS Census]]</f>
        <v>4.3607509454349005</v>
      </c>
      <c r="H33" s="4">
        <f>Nurse[[#This Row],[Total RN Hours (w/ Admin, DON)]]/Nurse[[#This Row],[MDS Census]]</f>
        <v>0.77687736358725012</v>
      </c>
      <c r="I33" s="4">
        <f>Nurse[[#This Row],[RN Hours (excl. Admin, DON)]]/Nurse[[#This Row],[MDS Census]]</f>
        <v>0.49162614802809296</v>
      </c>
      <c r="J33" s="4">
        <f>SUM(Nurse[[#This Row],[RN Hours (excl. Admin, DON)]],Nurse[[#This Row],[RN Admin Hours]],Nurse[[#This Row],[RN DON Hours]],Nurse[[#This Row],[LPN Hours (excl. Admin)]],Nurse[[#This Row],[LPN Admin Hours]],Nurse[[#This Row],[CNA Hours]],Nurse[[#This Row],[NA TR Hours]],Nurse[[#This Row],[Med Aide/Tech Hours]])</f>
        <v>98.622282608695656</v>
      </c>
      <c r="K33" s="4">
        <f>SUM(Nurse[[#This Row],[RN Hours (excl. Admin, DON)]],Nurse[[#This Row],[LPN Hours (excl. Admin)]],Nurse[[#This Row],[CNA Hours]],Nurse[[#This Row],[NA TR Hours]],Nurse[[#This Row],[Med Aide/Tech Hours]])</f>
        <v>87.736413043478265</v>
      </c>
      <c r="L33" s="4">
        <f>SUM(Nurse[[#This Row],[RN Hours (excl. Admin, DON)]],Nurse[[#This Row],[RN Admin Hours]],Nurse[[#This Row],[RN DON Hours]])</f>
        <v>15.630434782608695</v>
      </c>
      <c r="M33" s="4">
        <v>9.8913043478260878</v>
      </c>
      <c r="N33" s="4">
        <v>0</v>
      </c>
      <c r="O33" s="4">
        <v>5.7391304347826084</v>
      </c>
      <c r="P33" s="4">
        <f>SUM(Nurse[[#This Row],[LPN Hours (excl. Admin)]],Nurse[[#This Row],[LPN Admin Hours]])</f>
        <v>20.706521739130434</v>
      </c>
      <c r="Q33" s="4">
        <v>15.559782608695652</v>
      </c>
      <c r="R33" s="4">
        <v>5.1467391304347823</v>
      </c>
      <c r="S33" s="4">
        <f>SUM(Nurse[[#This Row],[CNA Hours]],Nurse[[#This Row],[NA TR Hours]],Nurse[[#This Row],[Med Aide/Tech Hours]])</f>
        <v>62.285326086956523</v>
      </c>
      <c r="T33" s="4">
        <v>62.285326086956523</v>
      </c>
      <c r="U33" s="4">
        <v>0</v>
      </c>
      <c r="V33" s="4">
        <v>0</v>
      </c>
      <c r="W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 s="4">
        <v>0</v>
      </c>
      <c r="Y33" s="4">
        <v>0</v>
      </c>
      <c r="Z33" s="4">
        <v>0</v>
      </c>
      <c r="AA33" s="4">
        <v>0</v>
      </c>
      <c r="AB33" s="4">
        <v>0</v>
      </c>
      <c r="AC33" s="4">
        <v>0</v>
      </c>
      <c r="AD33" s="4">
        <v>0</v>
      </c>
      <c r="AE33" s="4">
        <v>0</v>
      </c>
      <c r="AF33" s="7">
        <v>3.7999999999999998E+158</v>
      </c>
      <c r="AG33" s="1">
        <v>10</v>
      </c>
      <c r="AH33"/>
    </row>
    <row r="34" spans="1:34" x14ac:dyDescent="0.25">
      <c r="A34" t="s">
        <v>161</v>
      </c>
      <c r="B34" t="s">
        <v>73</v>
      </c>
      <c r="C34" t="s">
        <v>211</v>
      </c>
      <c r="D34" t="s">
        <v>175</v>
      </c>
      <c r="E34" s="4">
        <v>37.021739130434781</v>
      </c>
      <c r="F34" s="4">
        <f>Nurse[[#This Row],[Total Nurse Staff Hours]]/Nurse[[#This Row],[MDS Census]]</f>
        <v>4.3296975924838526</v>
      </c>
      <c r="G34" s="4">
        <f>Nurse[[#This Row],[Total Direct Care Staff Hours]]/Nurse[[#This Row],[MDS Census]]</f>
        <v>3.868012331180271</v>
      </c>
      <c r="H34" s="4">
        <f>Nurse[[#This Row],[Total RN Hours (w/ Admin, DON)]]/Nurse[[#This Row],[MDS Census]]</f>
        <v>0.68378743394010566</v>
      </c>
      <c r="I34" s="4">
        <f>Nurse[[#This Row],[RN Hours (excl. Admin, DON)]]/Nurse[[#This Row],[MDS Census]]</f>
        <v>0.22210217263652376</v>
      </c>
      <c r="J34" s="4">
        <f>SUM(Nurse[[#This Row],[RN Hours (excl. Admin, DON)]],Nurse[[#This Row],[RN Admin Hours]],Nurse[[#This Row],[RN DON Hours]],Nurse[[#This Row],[LPN Hours (excl. Admin)]],Nurse[[#This Row],[LPN Admin Hours]],Nurse[[#This Row],[CNA Hours]],Nurse[[#This Row],[NA TR Hours]],Nurse[[#This Row],[Med Aide/Tech Hours]])</f>
        <v>160.29293478260871</v>
      </c>
      <c r="K34" s="4">
        <f>SUM(Nurse[[#This Row],[RN Hours (excl. Admin, DON)]],Nurse[[#This Row],[LPN Hours (excl. Admin)]],Nurse[[#This Row],[CNA Hours]],Nurse[[#This Row],[NA TR Hours]],Nurse[[#This Row],[Med Aide/Tech Hours]])</f>
        <v>143.2005434782609</v>
      </c>
      <c r="L34" s="4">
        <f>SUM(Nurse[[#This Row],[RN Hours (excl. Admin, DON)]],Nurse[[#This Row],[RN Admin Hours]],Nurse[[#This Row],[RN DON Hours]])</f>
        <v>25.314999999999998</v>
      </c>
      <c r="M34" s="4">
        <v>8.2226086956521733</v>
      </c>
      <c r="N34" s="4">
        <v>10.440217391304348</v>
      </c>
      <c r="O34" s="4">
        <v>6.6521739130434785</v>
      </c>
      <c r="P34" s="4">
        <f>SUM(Nurse[[#This Row],[LPN Hours (excl. Admin)]],Nurse[[#This Row],[LPN Admin Hours]])</f>
        <v>35.542065217391311</v>
      </c>
      <c r="Q34" s="4">
        <v>35.542065217391311</v>
      </c>
      <c r="R34" s="4">
        <v>0</v>
      </c>
      <c r="S34" s="4">
        <f>SUM(Nurse[[#This Row],[CNA Hours]],Nurse[[#This Row],[NA TR Hours]],Nurse[[#This Row],[Med Aide/Tech Hours]])</f>
        <v>99.435869565217402</v>
      </c>
      <c r="T34" s="4">
        <v>69.155978260869574</v>
      </c>
      <c r="U34" s="4">
        <v>21.790760869565219</v>
      </c>
      <c r="V34" s="4">
        <v>8.4891304347826093</v>
      </c>
      <c r="W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11.273913043478261</v>
      </c>
      <c r="X34" s="4">
        <v>2.2389130434782611</v>
      </c>
      <c r="Y34" s="4">
        <v>0</v>
      </c>
      <c r="Z34" s="4">
        <v>0</v>
      </c>
      <c r="AA34" s="4">
        <v>2.6507608695652172</v>
      </c>
      <c r="AB34" s="4">
        <v>0</v>
      </c>
      <c r="AC34" s="4">
        <v>6.384239130434783</v>
      </c>
      <c r="AD34" s="4">
        <v>0</v>
      </c>
      <c r="AE34" s="4">
        <v>0</v>
      </c>
      <c r="AF34" s="1">
        <v>385217</v>
      </c>
      <c r="AG34" s="1">
        <v>10</v>
      </c>
      <c r="AH34"/>
    </row>
    <row r="35" spans="1:34" x14ac:dyDescent="0.25">
      <c r="A35" t="s">
        <v>161</v>
      </c>
      <c r="B35" t="s">
        <v>86</v>
      </c>
      <c r="C35" t="s">
        <v>207</v>
      </c>
      <c r="D35" t="s">
        <v>188</v>
      </c>
      <c r="E35" s="4">
        <v>27.793478260869566</v>
      </c>
      <c r="F35" s="4">
        <f>Nurse[[#This Row],[Total Nurse Staff Hours]]/Nurse[[#This Row],[MDS Census]]</f>
        <v>4.6618732890105585</v>
      </c>
      <c r="G35" s="4">
        <f>Nurse[[#This Row],[Total Direct Care Staff Hours]]/Nurse[[#This Row],[MDS Census]]</f>
        <v>4.2486390301134138</v>
      </c>
      <c r="H35" s="4">
        <f>Nurse[[#This Row],[Total RN Hours (w/ Admin, DON)]]/Nurse[[#This Row],[MDS Census]]</f>
        <v>0.88987094251075483</v>
      </c>
      <c r="I35" s="4">
        <f>Nurse[[#This Row],[RN Hours (excl. Admin, DON)]]/Nurse[[#This Row],[MDS Census]]</f>
        <v>0.47663668361360984</v>
      </c>
      <c r="J35" s="4">
        <f>SUM(Nurse[[#This Row],[RN Hours (excl. Admin, DON)]],Nurse[[#This Row],[RN Admin Hours]],Nurse[[#This Row],[RN DON Hours]],Nurse[[#This Row],[LPN Hours (excl. Admin)]],Nurse[[#This Row],[LPN Admin Hours]],Nurse[[#This Row],[CNA Hours]],Nurse[[#This Row],[NA TR Hours]],Nurse[[#This Row],[Med Aide/Tech Hours]])</f>
        <v>129.56967391304346</v>
      </c>
      <c r="K35" s="4">
        <f>SUM(Nurse[[#This Row],[RN Hours (excl. Admin, DON)]],Nurse[[#This Row],[LPN Hours (excl. Admin)]],Nurse[[#This Row],[CNA Hours]],Nurse[[#This Row],[NA TR Hours]],Nurse[[#This Row],[Med Aide/Tech Hours]])</f>
        <v>118.08445652173913</v>
      </c>
      <c r="L35" s="4">
        <f>SUM(Nurse[[#This Row],[RN Hours (excl. Admin, DON)]],Nurse[[#This Row],[RN Admin Hours]],Nurse[[#This Row],[RN DON Hours]])</f>
        <v>24.732608695652175</v>
      </c>
      <c r="M35" s="4">
        <v>13.247391304347831</v>
      </c>
      <c r="N35" s="4">
        <v>5.8330434782608691</v>
      </c>
      <c r="O35" s="4">
        <v>5.6521739130434785</v>
      </c>
      <c r="P35" s="4">
        <f>SUM(Nurse[[#This Row],[LPN Hours (excl. Admin)]],Nurse[[#This Row],[LPN Admin Hours]])</f>
        <v>15.385434782608698</v>
      </c>
      <c r="Q35" s="4">
        <v>15.385434782608698</v>
      </c>
      <c r="R35" s="4">
        <v>0</v>
      </c>
      <c r="S35" s="4">
        <f>SUM(Nurse[[#This Row],[CNA Hours]],Nurse[[#This Row],[NA TR Hours]],Nurse[[#This Row],[Med Aide/Tech Hours]])</f>
        <v>89.451630434782601</v>
      </c>
      <c r="T35" s="4">
        <v>72.259239130434779</v>
      </c>
      <c r="U35" s="4">
        <v>0</v>
      </c>
      <c r="V35" s="4">
        <v>17.192391304347822</v>
      </c>
      <c r="W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20.769456521739126</v>
      </c>
      <c r="X35" s="4">
        <v>0</v>
      </c>
      <c r="Y35" s="4">
        <v>0</v>
      </c>
      <c r="Z35" s="4">
        <v>0</v>
      </c>
      <c r="AA35" s="4">
        <v>0.59</v>
      </c>
      <c r="AB35" s="4">
        <v>0</v>
      </c>
      <c r="AC35" s="4">
        <v>20.179456521739127</v>
      </c>
      <c r="AD35" s="4">
        <v>0</v>
      </c>
      <c r="AE35" s="4">
        <v>0</v>
      </c>
      <c r="AF35" s="1">
        <v>385237</v>
      </c>
      <c r="AG35" s="1">
        <v>10</v>
      </c>
      <c r="AH35"/>
    </row>
    <row r="36" spans="1:34" x14ac:dyDescent="0.25">
      <c r="A36" t="s">
        <v>161</v>
      </c>
      <c r="B36" t="s">
        <v>43</v>
      </c>
      <c r="C36" t="s">
        <v>235</v>
      </c>
      <c r="D36" t="s">
        <v>175</v>
      </c>
      <c r="E36" s="4">
        <v>54.760563380281688</v>
      </c>
      <c r="F36" s="4">
        <f>Nurse[[#This Row],[Total Nurse Staff Hours]]/Nurse[[#This Row],[MDS Census]]</f>
        <v>5.6919315843621394</v>
      </c>
      <c r="G36" s="4">
        <f>Nurse[[#This Row],[Total Direct Care Staff Hours]]/Nurse[[#This Row],[MDS Census]]</f>
        <v>5.4757484567901242</v>
      </c>
      <c r="H36" s="4">
        <f>Nurse[[#This Row],[Total RN Hours (w/ Admin, DON)]]/Nurse[[#This Row],[MDS Census]]</f>
        <v>0.67319701646090546</v>
      </c>
      <c r="I36" s="4">
        <f>Nurse[[#This Row],[RN Hours (excl. Admin, DON)]]/Nurse[[#This Row],[MDS Census]]</f>
        <v>0.46331532921810709</v>
      </c>
      <c r="J36" s="4">
        <f>SUM(Nurse[[#This Row],[RN Hours (excl. Admin, DON)]],Nurse[[#This Row],[RN Admin Hours]],Nurse[[#This Row],[RN DON Hours]],Nurse[[#This Row],[LPN Hours (excl. Admin)]],Nurse[[#This Row],[LPN Admin Hours]],Nurse[[#This Row],[CNA Hours]],Nurse[[#This Row],[NA TR Hours]],Nurse[[#This Row],[Med Aide/Tech Hours]])</f>
        <v>311.69338028169011</v>
      </c>
      <c r="K36" s="4">
        <f>SUM(Nurse[[#This Row],[RN Hours (excl. Admin, DON)]],Nurse[[#This Row],[LPN Hours (excl. Admin)]],Nurse[[#This Row],[CNA Hours]],Nurse[[#This Row],[NA TR Hours]],Nurse[[#This Row],[Med Aide/Tech Hours]])</f>
        <v>299.85507042253522</v>
      </c>
      <c r="L36" s="4">
        <f>SUM(Nurse[[#This Row],[RN Hours (excl. Admin, DON)]],Nurse[[#This Row],[RN Admin Hours]],Nurse[[#This Row],[RN DON Hours]])</f>
        <v>36.864647887323947</v>
      </c>
      <c r="M36" s="4">
        <v>25.37140845070423</v>
      </c>
      <c r="N36" s="4">
        <v>6.6340845070422523</v>
      </c>
      <c r="O36" s="4">
        <v>4.859154929577465</v>
      </c>
      <c r="P36" s="4">
        <f>SUM(Nurse[[#This Row],[LPN Hours (excl. Admin)]],Nurse[[#This Row],[LPN Admin Hours]])</f>
        <v>53.744647887323936</v>
      </c>
      <c r="Q36" s="4">
        <v>53.399577464788727</v>
      </c>
      <c r="R36" s="4">
        <v>0.34507042253521125</v>
      </c>
      <c r="S36" s="4">
        <f>SUM(Nurse[[#This Row],[CNA Hours]],Nurse[[#This Row],[NA TR Hours]],Nurse[[#This Row],[Med Aide/Tech Hours]])</f>
        <v>221.08408450704226</v>
      </c>
      <c r="T36" s="4">
        <v>164.51563380281692</v>
      </c>
      <c r="U36" s="4">
        <v>40.200985915492943</v>
      </c>
      <c r="V36" s="4">
        <v>16.367464788732399</v>
      </c>
      <c r="W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1.7084507042253518</v>
      </c>
      <c r="X36" s="4">
        <v>1.0633802816901408</v>
      </c>
      <c r="Y36" s="4">
        <v>0</v>
      </c>
      <c r="Z36" s="4">
        <v>0</v>
      </c>
      <c r="AA36" s="4">
        <v>0.64507042253521119</v>
      </c>
      <c r="AB36" s="4">
        <v>0</v>
      </c>
      <c r="AC36" s="4">
        <v>0</v>
      </c>
      <c r="AD36" s="4">
        <v>0</v>
      </c>
      <c r="AE36" s="4">
        <v>0</v>
      </c>
      <c r="AF36" s="1">
        <v>385155</v>
      </c>
      <c r="AG36" s="1">
        <v>10</v>
      </c>
      <c r="AH36"/>
    </row>
    <row r="37" spans="1:34" x14ac:dyDescent="0.25">
      <c r="A37" t="s">
        <v>161</v>
      </c>
      <c r="B37" t="s">
        <v>22</v>
      </c>
      <c r="C37" t="s">
        <v>215</v>
      </c>
      <c r="D37" t="s">
        <v>176</v>
      </c>
      <c r="E37" s="4">
        <v>49.239130434782609</v>
      </c>
      <c r="F37" s="4">
        <f>Nurse[[#This Row],[Total Nurse Staff Hours]]/Nurse[[#This Row],[MDS Census]]</f>
        <v>4.929664459161148</v>
      </c>
      <c r="G37" s="4">
        <f>Nurse[[#This Row],[Total Direct Care Staff Hours]]/Nurse[[#This Row],[MDS Census]]</f>
        <v>4.4367880794701993</v>
      </c>
      <c r="H37" s="4">
        <f>Nurse[[#This Row],[Total RN Hours (w/ Admin, DON)]]/Nurse[[#This Row],[MDS Census]]</f>
        <v>0.7256357615894039</v>
      </c>
      <c r="I37" s="4">
        <f>Nurse[[#This Row],[RN Hours (excl. Admin, DON)]]/Nurse[[#This Row],[MDS Census]]</f>
        <v>0.41100441501103746</v>
      </c>
      <c r="J37" s="4">
        <f>SUM(Nurse[[#This Row],[RN Hours (excl. Admin, DON)]],Nurse[[#This Row],[RN Admin Hours]],Nurse[[#This Row],[RN DON Hours]],Nurse[[#This Row],[LPN Hours (excl. Admin)]],Nurse[[#This Row],[LPN Admin Hours]],Nurse[[#This Row],[CNA Hours]],Nurse[[#This Row],[NA TR Hours]],Nurse[[#This Row],[Med Aide/Tech Hours]])</f>
        <v>242.73239130434783</v>
      </c>
      <c r="K37" s="4">
        <f>SUM(Nurse[[#This Row],[RN Hours (excl. Admin, DON)]],Nurse[[#This Row],[LPN Hours (excl. Admin)]],Nurse[[#This Row],[CNA Hours]],Nurse[[#This Row],[NA TR Hours]],Nurse[[#This Row],[Med Aide/Tech Hours]])</f>
        <v>218.46358695652177</v>
      </c>
      <c r="L37" s="4">
        <f>SUM(Nurse[[#This Row],[RN Hours (excl. Admin, DON)]],Nurse[[#This Row],[RN Admin Hours]],Nurse[[#This Row],[RN DON Hours]])</f>
        <v>35.729673913043477</v>
      </c>
      <c r="M37" s="4">
        <v>20.237499999999997</v>
      </c>
      <c r="N37" s="4">
        <v>11.171521739130435</v>
      </c>
      <c r="O37" s="4">
        <v>4.3206521739130439</v>
      </c>
      <c r="P37" s="4">
        <f>SUM(Nurse[[#This Row],[LPN Hours (excl. Admin)]],Nurse[[#This Row],[LPN Admin Hours]])</f>
        <v>62.921304347826101</v>
      </c>
      <c r="Q37" s="4">
        <v>54.144673913043491</v>
      </c>
      <c r="R37" s="4">
        <v>8.7766304347826125</v>
      </c>
      <c r="S37" s="4">
        <f>SUM(Nurse[[#This Row],[CNA Hours]],Nurse[[#This Row],[NA TR Hours]],Nurse[[#This Row],[Med Aide/Tech Hours]])</f>
        <v>144.08141304347825</v>
      </c>
      <c r="T37" s="4">
        <v>123.17739130434781</v>
      </c>
      <c r="U37" s="4">
        <v>8.6127173913043471</v>
      </c>
      <c r="V37" s="4">
        <v>12.291304347826088</v>
      </c>
      <c r="W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2.4559782608695651</v>
      </c>
      <c r="X37" s="4">
        <v>2.3677173913043479</v>
      </c>
      <c r="Y37" s="4">
        <v>0</v>
      </c>
      <c r="Z37" s="4">
        <v>0</v>
      </c>
      <c r="AA37" s="4">
        <v>0</v>
      </c>
      <c r="AB37" s="4">
        <v>0</v>
      </c>
      <c r="AC37" s="4">
        <v>8.8260869565217379E-2</v>
      </c>
      <c r="AD37" s="4">
        <v>0</v>
      </c>
      <c r="AE37" s="4">
        <v>0</v>
      </c>
      <c r="AF37" s="1">
        <v>385117</v>
      </c>
      <c r="AG37" s="1">
        <v>10</v>
      </c>
      <c r="AH37"/>
    </row>
    <row r="38" spans="1:34" x14ac:dyDescent="0.25">
      <c r="A38" t="s">
        <v>161</v>
      </c>
      <c r="B38" t="s">
        <v>24</v>
      </c>
      <c r="C38" t="s">
        <v>207</v>
      </c>
      <c r="D38" t="s">
        <v>188</v>
      </c>
      <c r="E38" s="4">
        <v>67.902173913043484</v>
      </c>
      <c r="F38" s="4">
        <f>Nurse[[#This Row],[Total Nurse Staff Hours]]/Nurse[[#This Row],[MDS Census]]</f>
        <v>5.7320777973427237</v>
      </c>
      <c r="G38" s="4">
        <f>Nurse[[#This Row],[Total Direct Care Staff Hours]]/Nurse[[#This Row],[MDS Census]]</f>
        <v>5.2279286057307504</v>
      </c>
      <c r="H38" s="4">
        <f>Nurse[[#This Row],[Total RN Hours (w/ Admin, DON)]]/Nurse[[#This Row],[MDS Census]]</f>
        <v>0.54908916279814313</v>
      </c>
      <c r="I38" s="4">
        <f>Nurse[[#This Row],[RN Hours (excl. Admin, DON)]]/Nurse[[#This Row],[MDS Census]]</f>
        <v>0.41259644629422132</v>
      </c>
      <c r="J38" s="4">
        <f>SUM(Nurse[[#This Row],[RN Hours (excl. Admin, DON)]],Nurse[[#This Row],[RN Admin Hours]],Nurse[[#This Row],[RN DON Hours]],Nurse[[#This Row],[LPN Hours (excl. Admin)]],Nurse[[#This Row],[LPN Admin Hours]],Nurse[[#This Row],[CNA Hours]],Nurse[[#This Row],[NA TR Hours]],Nurse[[#This Row],[Med Aide/Tech Hours]])</f>
        <v>389.22054347826082</v>
      </c>
      <c r="K38" s="4">
        <f>SUM(Nurse[[#This Row],[RN Hours (excl. Admin, DON)]],Nurse[[#This Row],[LPN Hours (excl. Admin)]],Nurse[[#This Row],[CNA Hours]],Nurse[[#This Row],[NA TR Hours]],Nurse[[#This Row],[Med Aide/Tech Hours]])</f>
        <v>354.98771739130433</v>
      </c>
      <c r="L38" s="4">
        <f>SUM(Nurse[[#This Row],[RN Hours (excl. Admin, DON)]],Nurse[[#This Row],[RN Admin Hours]],Nurse[[#This Row],[RN DON Hours]])</f>
        <v>37.284347826086965</v>
      </c>
      <c r="M38" s="4">
        <v>28.01619565217392</v>
      </c>
      <c r="N38" s="4">
        <v>5.6711956521739131</v>
      </c>
      <c r="O38" s="4">
        <v>3.5969565217391293</v>
      </c>
      <c r="P38" s="4">
        <f>SUM(Nurse[[#This Row],[LPN Hours (excl. Admin)]],Nurse[[#This Row],[LPN Admin Hours]])</f>
        <v>125.28130434782608</v>
      </c>
      <c r="Q38" s="4">
        <v>100.3166304347826</v>
      </c>
      <c r="R38" s="4">
        <v>24.964673913043477</v>
      </c>
      <c r="S38" s="4">
        <f>SUM(Nurse[[#This Row],[CNA Hours]],Nurse[[#This Row],[NA TR Hours]],Nurse[[#This Row],[Med Aide/Tech Hours]])</f>
        <v>226.65489130434784</v>
      </c>
      <c r="T38" s="4">
        <v>207.54076086956522</v>
      </c>
      <c r="U38" s="4">
        <v>12.622282608695652</v>
      </c>
      <c r="V38" s="4">
        <v>6.4918478260869561</v>
      </c>
      <c r="W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84.131847826086954</v>
      </c>
      <c r="X38" s="4">
        <v>13.853260869565217</v>
      </c>
      <c r="Y38" s="4">
        <v>0</v>
      </c>
      <c r="Z38" s="4">
        <v>0</v>
      </c>
      <c r="AA38" s="4">
        <v>6.903586956521738</v>
      </c>
      <c r="AB38" s="4">
        <v>0</v>
      </c>
      <c r="AC38" s="4">
        <v>63.375</v>
      </c>
      <c r="AD38" s="4">
        <v>0</v>
      </c>
      <c r="AE38" s="4">
        <v>0</v>
      </c>
      <c r="AF38" s="1">
        <v>385121</v>
      </c>
      <c r="AG38" s="1">
        <v>10</v>
      </c>
      <c r="AH38"/>
    </row>
    <row r="39" spans="1:34" x14ac:dyDescent="0.25">
      <c r="A39" t="s">
        <v>161</v>
      </c>
      <c r="B39" t="s">
        <v>103</v>
      </c>
      <c r="C39" t="s">
        <v>207</v>
      </c>
      <c r="D39" t="s">
        <v>188</v>
      </c>
      <c r="E39" s="4">
        <v>47.217391304347828</v>
      </c>
      <c r="F39" s="4">
        <f>Nurse[[#This Row],[Total Nurse Staff Hours]]/Nurse[[#This Row],[MDS Census]]</f>
        <v>4.5924125230202577</v>
      </c>
      <c r="G39" s="4">
        <f>Nurse[[#This Row],[Total Direct Care Staff Hours]]/Nurse[[#This Row],[MDS Census]]</f>
        <v>4.1818070902394107</v>
      </c>
      <c r="H39" s="4">
        <f>Nurse[[#This Row],[Total RN Hours (w/ Admin, DON)]]/Nurse[[#This Row],[MDS Census]]</f>
        <v>0.59637891344383054</v>
      </c>
      <c r="I39" s="4">
        <f>Nurse[[#This Row],[RN Hours (excl. Admin, DON)]]/Nurse[[#This Row],[MDS Census]]</f>
        <v>0.28337937384898709</v>
      </c>
      <c r="J39" s="4">
        <f>SUM(Nurse[[#This Row],[RN Hours (excl. Admin, DON)]],Nurse[[#This Row],[RN Admin Hours]],Nurse[[#This Row],[RN DON Hours]],Nurse[[#This Row],[LPN Hours (excl. Admin)]],Nurse[[#This Row],[LPN Admin Hours]],Nurse[[#This Row],[CNA Hours]],Nurse[[#This Row],[NA TR Hours]],Nurse[[#This Row],[Med Aide/Tech Hours]])</f>
        <v>216.84173913043477</v>
      </c>
      <c r="K39" s="4">
        <f>SUM(Nurse[[#This Row],[RN Hours (excl. Admin, DON)]],Nurse[[#This Row],[LPN Hours (excl. Admin)]],Nurse[[#This Row],[CNA Hours]],Nurse[[#This Row],[NA TR Hours]],Nurse[[#This Row],[Med Aide/Tech Hours]])</f>
        <v>197.45402173913044</v>
      </c>
      <c r="L39" s="4">
        <f>SUM(Nurse[[#This Row],[RN Hours (excl. Admin, DON)]],Nurse[[#This Row],[RN Admin Hours]],Nurse[[#This Row],[RN DON Hours]])</f>
        <v>28.159456521739131</v>
      </c>
      <c r="M39" s="4">
        <v>13.380434782608695</v>
      </c>
      <c r="N39" s="4">
        <v>9.2436956521739138</v>
      </c>
      <c r="O39" s="4">
        <v>5.5353260869565215</v>
      </c>
      <c r="P39" s="4">
        <f>SUM(Nurse[[#This Row],[LPN Hours (excl. Admin)]],Nurse[[#This Row],[LPN Admin Hours]])</f>
        <v>40.959239130434781</v>
      </c>
      <c r="Q39" s="4">
        <v>36.350543478260867</v>
      </c>
      <c r="R39" s="4">
        <v>4.6086956521739131</v>
      </c>
      <c r="S39" s="4">
        <f>SUM(Nurse[[#This Row],[CNA Hours]],Nurse[[#This Row],[NA TR Hours]],Nurse[[#This Row],[Med Aide/Tech Hours]])</f>
        <v>147.72304347826088</v>
      </c>
      <c r="T39" s="4">
        <v>117.08173913043478</v>
      </c>
      <c r="U39" s="4">
        <v>0</v>
      </c>
      <c r="V39" s="4">
        <v>30.641304347826086</v>
      </c>
      <c r="W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11.967608695652173</v>
      </c>
      <c r="X39" s="4">
        <v>0</v>
      </c>
      <c r="Y39" s="4">
        <v>0</v>
      </c>
      <c r="Z39" s="4">
        <v>0</v>
      </c>
      <c r="AA39" s="4">
        <v>2.6956521739130435</v>
      </c>
      <c r="AB39" s="4">
        <v>0</v>
      </c>
      <c r="AC39" s="4">
        <v>9.2719565217391295</v>
      </c>
      <c r="AD39" s="4">
        <v>0</v>
      </c>
      <c r="AE39" s="4">
        <v>0</v>
      </c>
      <c r="AF39" s="1">
        <v>385268</v>
      </c>
      <c r="AG39" s="1">
        <v>10</v>
      </c>
      <c r="AH39"/>
    </row>
    <row r="40" spans="1:34" x14ac:dyDescent="0.25">
      <c r="A40" t="s">
        <v>161</v>
      </c>
      <c r="B40" t="s">
        <v>29</v>
      </c>
      <c r="C40" t="s">
        <v>207</v>
      </c>
      <c r="D40" t="s">
        <v>188</v>
      </c>
      <c r="E40" s="4">
        <v>50.217391304347828</v>
      </c>
      <c r="F40" s="4">
        <f>Nurse[[#This Row],[Total Nurse Staff Hours]]/Nurse[[#This Row],[MDS Census]]</f>
        <v>5.2436060606060595</v>
      </c>
      <c r="G40" s="4">
        <f>Nurse[[#This Row],[Total Direct Care Staff Hours]]/Nurse[[#This Row],[MDS Census]]</f>
        <v>5.0075735930735927</v>
      </c>
      <c r="H40" s="4">
        <f>Nurse[[#This Row],[Total RN Hours (w/ Admin, DON)]]/Nurse[[#This Row],[MDS Census]]</f>
        <v>0.61147619047619051</v>
      </c>
      <c r="I40" s="4">
        <f>Nurse[[#This Row],[RN Hours (excl. Admin, DON)]]/Nurse[[#This Row],[MDS Census]]</f>
        <v>0.37544372294372302</v>
      </c>
      <c r="J40" s="4">
        <f>SUM(Nurse[[#This Row],[RN Hours (excl. Admin, DON)]],Nurse[[#This Row],[RN Admin Hours]],Nurse[[#This Row],[RN DON Hours]],Nurse[[#This Row],[LPN Hours (excl. Admin)]],Nurse[[#This Row],[LPN Admin Hours]],Nurse[[#This Row],[CNA Hours]],Nurse[[#This Row],[NA TR Hours]],Nurse[[#This Row],[Med Aide/Tech Hours]])</f>
        <v>263.32021739130431</v>
      </c>
      <c r="K40" s="4">
        <f>SUM(Nurse[[#This Row],[RN Hours (excl. Admin, DON)]],Nurse[[#This Row],[LPN Hours (excl. Admin)]],Nurse[[#This Row],[CNA Hours]],Nurse[[#This Row],[NA TR Hours]],Nurse[[#This Row],[Med Aide/Tech Hours]])</f>
        <v>251.46728260869565</v>
      </c>
      <c r="L40" s="4">
        <f>SUM(Nurse[[#This Row],[RN Hours (excl. Admin, DON)]],Nurse[[#This Row],[RN Admin Hours]],Nurse[[#This Row],[RN DON Hours]])</f>
        <v>30.706739130434787</v>
      </c>
      <c r="M40" s="4">
        <v>18.853804347826092</v>
      </c>
      <c r="N40" s="4">
        <v>6.7985869565217385</v>
      </c>
      <c r="O40" s="4">
        <v>5.0543478260869561</v>
      </c>
      <c r="P40" s="4">
        <f>SUM(Nurse[[#This Row],[LPN Hours (excl. Admin)]],Nurse[[#This Row],[LPN Admin Hours]])</f>
        <v>70.069239130434809</v>
      </c>
      <c r="Q40" s="4">
        <v>70.069239130434809</v>
      </c>
      <c r="R40" s="4">
        <v>0</v>
      </c>
      <c r="S40" s="4">
        <f>SUM(Nurse[[#This Row],[CNA Hours]],Nurse[[#This Row],[NA TR Hours]],Nurse[[#This Row],[Med Aide/Tech Hours]])</f>
        <v>162.54423913043476</v>
      </c>
      <c r="T40" s="4">
        <v>131.073152173913</v>
      </c>
      <c r="U40" s="4">
        <v>22.064891304347828</v>
      </c>
      <c r="V40" s="4">
        <v>9.4061956521739152</v>
      </c>
      <c r="W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27.369347826086958</v>
      </c>
      <c r="X40" s="4">
        <v>8.8070652173913047</v>
      </c>
      <c r="Y40" s="4">
        <v>0</v>
      </c>
      <c r="Z40" s="4">
        <v>0</v>
      </c>
      <c r="AA40" s="4">
        <v>2.5054347826086958</v>
      </c>
      <c r="AB40" s="4">
        <v>0</v>
      </c>
      <c r="AC40" s="4">
        <v>16.056847826086958</v>
      </c>
      <c r="AD40" s="4">
        <v>0</v>
      </c>
      <c r="AE40" s="4">
        <v>0</v>
      </c>
      <c r="AF40" s="1">
        <v>385136</v>
      </c>
      <c r="AG40" s="1">
        <v>10</v>
      </c>
      <c r="AH40"/>
    </row>
    <row r="41" spans="1:34" x14ac:dyDescent="0.25">
      <c r="A41" t="s">
        <v>161</v>
      </c>
      <c r="B41" t="s">
        <v>49</v>
      </c>
      <c r="C41" t="s">
        <v>239</v>
      </c>
      <c r="D41" t="s">
        <v>187</v>
      </c>
      <c r="E41" s="4">
        <v>25.608695652173914</v>
      </c>
      <c r="F41" s="4">
        <f>Nurse[[#This Row],[Total Nurse Staff Hours]]/Nurse[[#This Row],[MDS Census]]</f>
        <v>4.714032258064516</v>
      </c>
      <c r="G41" s="4">
        <f>Nurse[[#This Row],[Total Direct Care Staff Hours]]/Nurse[[#This Row],[MDS Census]]</f>
        <v>4.5001103565365028</v>
      </c>
      <c r="H41" s="4">
        <f>Nurse[[#This Row],[Total RN Hours (w/ Admin, DON)]]/Nurse[[#This Row],[MDS Census]]</f>
        <v>1.306103565365025</v>
      </c>
      <c r="I41" s="4">
        <f>Nurse[[#This Row],[RN Hours (excl. Admin, DON)]]/Nurse[[#This Row],[MDS Census]]</f>
        <v>1.0921816638370114</v>
      </c>
      <c r="J41" s="4">
        <f>SUM(Nurse[[#This Row],[RN Hours (excl. Admin, DON)]],Nurse[[#This Row],[RN Admin Hours]],Nurse[[#This Row],[RN DON Hours]],Nurse[[#This Row],[LPN Hours (excl. Admin)]],Nurse[[#This Row],[LPN Admin Hours]],Nurse[[#This Row],[CNA Hours]],Nurse[[#This Row],[NA TR Hours]],Nurse[[#This Row],[Med Aide/Tech Hours]])</f>
        <v>120.72021739130436</v>
      </c>
      <c r="K41" s="4">
        <f>SUM(Nurse[[#This Row],[RN Hours (excl. Admin, DON)]],Nurse[[#This Row],[LPN Hours (excl. Admin)]],Nurse[[#This Row],[CNA Hours]],Nurse[[#This Row],[NA TR Hours]],Nurse[[#This Row],[Med Aide/Tech Hours]])</f>
        <v>115.24195652173914</v>
      </c>
      <c r="L41" s="4">
        <f>SUM(Nurse[[#This Row],[RN Hours (excl. Admin, DON)]],Nurse[[#This Row],[RN Admin Hours]],Nurse[[#This Row],[RN DON Hours]])</f>
        <v>33.447608695652164</v>
      </c>
      <c r="M41" s="4">
        <v>27.969347826086945</v>
      </c>
      <c r="N41" s="4">
        <v>0</v>
      </c>
      <c r="O41" s="4">
        <v>5.4782608695652177</v>
      </c>
      <c r="P41" s="4">
        <f>SUM(Nurse[[#This Row],[LPN Hours (excl. Admin)]],Nurse[[#This Row],[LPN Admin Hours]])</f>
        <v>17.150978260869561</v>
      </c>
      <c r="Q41" s="4">
        <v>17.150978260869561</v>
      </c>
      <c r="R41" s="4">
        <v>0</v>
      </c>
      <c r="S41" s="4">
        <f>SUM(Nurse[[#This Row],[CNA Hours]],Nurse[[#This Row],[NA TR Hours]],Nurse[[#This Row],[Med Aide/Tech Hours]])</f>
        <v>70.121630434782631</v>
      </c>
      <c r="T41" s="4">
        <v>70.121630434782631</v>
      </c>
      <c r="U41" s="4">
        <v>0</v>
      </c>
      <c r="V41" s="4">
        <v>0</v>
      </c>
      <c r="W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1" s="4">
        <v>0</v>
      </c>
      <c r="Y41" s="4">
        <v>0</v>
      </c>
      <c r="Z41" s="4">
        <v>0</v>
      </c>
      <c r="AA41" s="4">
        <v>0</v>
      </c>
      <c r="AB41" s="4">
        <v>0</v>
      </c>
      <c r="AC41" s="4">
        <v>0</v>
      </c>
      <c r="AD41" s="4">
        <v>0</v>
      </c>
      <c r="AE41" s="4">
        <v>0</v>
      </c>
      <c r="AF41" s="1">
        <v>385165</v>
      </c>
      <c r="AG41" s="1">
        <v>10</v>
      </c>
      <c r="AH41"/>
    </row>
    <row r="42" spans="1:34" x14ac:dyDescent="0.25">
      <c r="A42" t="s">
        <v>161</v>
      </c>
      <c r="B42" t="s">
        <v>37</v>
      </c>
      <c r="C42" t="s">
        <v>224</v>
      </c>
      <c r="D42" t="s">
        <v>189</v>
      </c>
      <c r="E42" s="4">
        <v>21.434782608695652</v>
      </c>
      <c r="F42" s="4">
        <f>Nurse[[#This Row],[Total Nurse Staff Hours]]/Nurse[[#This Row],[MDS Census]]</f>
        <v>3.953995943204867</v>
      </c>
      <c r="G42" s="4">
        <f>Nurse[[#This Row],[Total Direct Care Staff Hours]]/Nurse[[#This Row],[MDS Census]]</f>
        <v>3.6781338742393497</v>
      </c>
      <c r="H42" s="4">
        <f>Nurse[[#This Row],[Total RN Hours (w/ Admin, DON)]]/Nurse[[#This Row],[MDS Census]]</f>
        <v>0.66949290060851918</v>
      </c>
      <c r="I42" s="4">
        <f>Nurse[[#This Row],[RN Hours (excl. Admin, DON)]]/Nurse[[#This Row],[MDS Census]]</f>
        <v>0.393630831643002</v>
      </c>
      <c r="J42" s="4">
        <f>SUM(Nurse[[#This Row],[RN Hours (excl. Admin, DON)]],Nurse[[#This Row],[RN Admin Hours]],Nurse[[#This Row],[RN DON Hours]],Nurse[[#This Row],[LPN Hours (excl. Admin)]],Nurse[[#This Row],[LPN Admin Hours]],Nurse[[#This Row],[CNA Hours]],Nurse[[#This Row],[NA TR Hours]],Nurse[[#This Row],[Med Aide/Tech Hours]])</f>
        <v>84.753043478260849</v>
      </c>
      <c r="K42" s="4">
        <f>SUM(Nurse[[#This Row],[RN Hours (excl. Admin, DON)]],Nurse[[#This Row],[LPN Hours (excl. Admin)]],Nurse[[#This Row],[CNA Hours]],Nurse[[#This Row],[NA TR Hours]],Nurse[[#This Row],[Med Aide/Tech Hours]])</f>
        <v>78.839999999999975</v>
      </c>
      <c r="L42" s="4">
        <f>SUM(Nurse[[#This Row],[RN Hours (excl. Admin, DON)]],Nurse[[#This Row],[RN Admin Hours]],Nurse[[#This Row],[RN DON Hours]])</f>
        <v>14.350434782608694</v>
      </c>
      <c r="M42" s="4">
        <v>8.437391304347825</v>
      </c>
      <c r="N42" s="4">
        <v>0</v>
      </c>
      <c r="O42" s="4">
        <v>5.9130434782608692</v>
      </c>
      <c r="P42" s="4">
        <f>SUM(Nurse[[#This Row],[LPN Hours (excl. Admin)]],Nurse[[#This Row],[LPN Admin Hours]])</f>
        <v>17.592499999999994</v>
      </c>
      <c r="Q42" s="4">
        <v>17.592499999999994</v>
      </c>
      <c r="R42" s="4">
        <v>0</v>
      </c>
      <c r="S42" s="4">
        <f>SUM(Nurse[[#This Row],[CNA Hours]],Nurse[[#This Row],[NA TR Hours]],Nurse[[#This Row],[Med Aide/Tech Hours]])</f>
        <v>52.810108695652161</v>
      </c>
      <c r="T42" s="4">
        <v>52.691521739130422</v>
      </c>
      <c r="U42" s="4">
        <v>0</v>
      </c>
      <c r="V42" s="4">
        <v>0.11858695652173913</v>
      </c>
      <c r="W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38.692934782608695</v>
      </c>
      <c r="X42" s="4">
        <v>3.4456521739130435</v>
      </c>
      <c r="Y42" s="4">
        <v>0</v>
      </c>
      <c r="Z42" s="4">
        <v>5.9130434782608692</v>
      </c>
      <c r="AA42" s="4">
        <v>11.211956521739131</v>
      </c>
      <c r="AB42" s="4">
        <v>0</v>
      </c>
      <c r="AC42" s="4">
        <v>18.122282608695652</v>
      </c>
      <c r="AD42" s="4">
        <v>0</v>
      </c>
      <c r="AE42" s="4">
        <v>0</v>
      </c>
      <c r="AF42" s="1">
        <v>385147</v>
      </c>
      <c r="AG42" s="1">
        <v>10</v>
      </c>
      <c r="AH42"/>
    </row>
    <row r="43" spans="1:34" x14ac:dyDescent="0.25">
      <c r="A43" t="s">
        <v>161</v>
      </c>
      <c r="B43" t="s">
        <v>28</v>
      </c>
      <c r="C43" t="s">
        <v>222</v>
      </c>
      <c r="D43" t="s">
        <v>188</v>
      </c>
      <c r="E43" s="4">
        <v>61.456521739130437</v>
      </c>
      <c r="F43" s="4">
        <f>Nurse[[#This Row],[Total Nurse Staff Hours]]/Nurse[[#This Row],[MDS Census]]</f>
        <v>3.9906827025114957</v>
      </c>
      <c r="G43" s="4">
        <f>Nurse[[#This Row],[Total Direct Care Staff Hours]]/Nurse[[#This Row],[MDS Census]]</f>
        <v>3.9015422709586129</v>
      </c>
      <c r="H43" s="4">
        <f>Nurse[[#This Row],[Total RN Hours (w/ Admin, DON)]]/Nurse[[#This Row],[MDS Census]]</f>
        <v>0.84053413512557473</v>
      </c>
      <c r="I43" s="4">
        <f>Nurse[[#This Row],[RN Hours (excl. Admin, DON)]]/Nurse[[#This Row],[MDS Census]]</f>
        <v>0.75139370357269186</v>
      </c>
      <c r="J43" s="4">
        <f>SUM(Nurse[[#This Row],[RN Hours (excl. Admin, DON)]],Nurse[[#This Row],[RN Admin Hours]],Nurse[[#This Row],[RN DON Hours]],Nurse[[#This Row],[LPN Hours (excl. Admin)]],Nurse[[#This Row],[LPN Admin Hours]],Nurse[[#This Row],[CNA Hours]],Nurse[[#This Row],[NA TR Hours]],Nurse[[#This Row],[Med Aide/Tech Hours]])</f>
        <v>245.25347826086954</v>
      </c>
      <c r="K43" s="4">
        <f>SUM(Nurse[[#This Row],[RN Hours (excl. Admin, DON)]],Nurse[[#This Row],[LPN Hours (excl. Admin)]],Nurse[[#This Row],[CNA Hours]],Nurse[[#This Row],[NA TR Hours]],Nurse[[#This Row],[Med Aide/Tech Hours]])</f>
        <v>239.77521739130432</v>
      </c>
      <c r="L43" s="4">
        <f>SUM(Nurse[[#This Row],[RN Hours (excl. Admin, DON)]],Nurse[[#This Row],[RN Admin Hours]],Nurse[[#This Row],[RN DON Hours]])</f>
        <v>51.656304347826087</v>
      </c>
      <c r="M43" s="4">
        <v>46.178043478260868</v>
      </c>
      <c r="N43" s="4">
        <v>0</v>
      </c>
      <c r="O43" s="4">
        <v>5.4782608695652177</v>
      </c>
      <c r="P43" s="4">
        <f>SUM(Nurse[[#This Row],[LPN Hours (excl. Admin)]],Nurse[[#This Row],[LPN Admin Hours]])</f>
        <v>24.349673913043485</v>
      </c>
      <c r="Q43" s="4">
        <v>24.349673913043485</v>
      </c>
      <c r="R43" s="4">
        <v>0</v>
      </c>
      <c r="S43" s="4">
        <f>SUM(Nurse[[#This Row],[CNA Hours]],Nurse[[#This Row],[NA TR Hours]],Nurse[[#This Row],[Med Aide/Tech Hours]])</f>
        <v>169.24749999999997</v>
      </c>
      <c r="T43" s="4">
        <v>123.74978260869565</v>
      </c>
      <c r="U43" s="4">
        <v>0</v>
      </c>
      <c r="V43" s="4">
        <v>45.497717391304327</v>
      </c>
      <c r="W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1.3043478260869565</v>
      </c>
      <c r="X43" s="4">
        <v>1.3043478260869565</v>
      </c>
      <c r="Y43" s="4">
        <v>0</v>
      </c>
      <c r="Z43" s="4">
        <v>0</v>
      </c>
      <c r="AA43" s="4">
        <v>0</v>
      </c>
      <c r="AB43" s="4">
        <v>0</v>
      </c>
      <c r="AC43" s="4">
        <v>0</v>
      </c>
      <c r="AD43" s="4">
        <v>0</v>
      </c>
      <c r="AE43" s="4">
        <v>0</v>
      </c>
      <c r="AF43" s="1">
        <v>385133</v>
      </c>
      <c r="AG43" s="1">
        <v>10</v>
      </c>
      <c r="AH43"/>
    </row>
    <row r="44" spans="1:34" x14ac:dyDescent="0.25">
      <c r="A44" t="s">
        <v>161</v>
      </c>
      <c r="B44" t="s">
        <v>123</v>
      </c>
      <c r="C44" t="s">
        <v>207</v>
      </c>
      <c r="D44" t="s">
        <v>188</v>
      </c>
      <c r="E44" s="4">
        <v>65.206521739130437</v>
      </c>
      <c r="F44" s="4">
        <f>Nurse[[#This Row],[Total Nurse Staff Hours]]/Nurse[[#This Row],[MDS Census]]</f>
        <v>3.823535589264877</v>
      </c>
      <c r="G44" s="4">
        <f>Nurse[[#This Row],[Total Direct Care Staff Hours]]/Nurse[[#This Row],[MDS Census]]</f>
        <v>3.7338123020503411</v>
      </c>
      <c r="H44" s="4">
        <f>Nurse[[#This Row],[Total RN Hours (w/ Admin, DON)]]/Nurse[[#This Row],[MDS Census]]</f>
        <v>0.17565427571261874</v>
      </c>
      <c r="I44" s="4">
        <f>Nurse[[#This Row],[RN Hours (excl. Admin, DON)]]/Nurse[[#This Row],[MDS Census]]</f>
        <v>8.5930988498083019E-2</v>
      </c>
      <c r="J44" s="4">
        <f>SUM(Nurse[[#This Row],[RN Hours (excl. Admin, DON)]],Nurse[[#This Row],[RN Admin Hours]],Nurse[[#This Row],[RN DON Hours]],Nurse[[#This Row],[LPN Hours (excl. Admin)]],Nurse[[#This Row],[LPN Admin Hours]],Nurse[[#This Row],[CNA Hours]],Nurse[[#This Row],[NA TR Hours]],Nurse[[#This Row],[Med Aide/Tech Hours]])</f>
        <v>249.31945652173911</v>
      </c>
      <c r="K44" s="4">
        <f>SUM(Nurse[[#This Row],[RN Hours (excl. Admin, DON)]],Nurse[[#This Row],[LPN Hours (excl. Admin)]],Nurse[[#This Row],[CNA Hours]],Nurse[[#This Row],[NA TR Hours]],Nurse[[#This Row],[Med Aide/Tech Hours]])</f>
        <v>243.46891304347824</v>
      </c>
      <c r="L44" s="4">
        <f>SUM(Nurse[[#This Row],[RN Hours (excl. Admin, DON)]],Nurse[[#This Row],[RN Admin Hours]],Nurse[[#This Row],[RN DON Hours]])</f>
        <v>11.453804347826086</v>
      </c>
      <c r="M44" s="4">
        <v>5.6032608695652177</v>
      </c>
      <c r="N44" s="4">
        <v>5.8505434782608692</v>
      </c>
      <c r="O44" s="4">
        <v>0</v>
      </c>
      <c r="P44" s="4">
        <f>SUM(Nurse[[#This Row],[LPN Hours (excl. Admin)]],Nurse[[#This Row],[LPN Admin Hours]])</f>
        <v>40.301304347826097</v>
      </c>
      <c r="Q44" s="4">
        <v>40.301304347826097</v>
      </c>
      <c r="R44" s="4">
        <v>0</v>
      </c>
      <c r="S44" s="4">
        <f>SUM(Nurse[[#This Row],[CNA Hours]],Nurse[[#This Row],[NA TR Hours]],Nurse[[#This Row],[Med Aide/Tech Hours]])</f>
        <v>197.56434782608693</v>
      </c>
      <c r="T44" s="4">
        <v>175.34423913043474</v>
      </c>
      <c r="U44" s="4">
        <v>0</v>
      </c>
      <c r="V44" s="4">
        <v>22.220108695652176</v>
      </c>
      <c r="W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2.4782608695652173</v>
      </c>
      <c r="X44" s="4">
        <v>0.25543478260869568</v>
      </c>
      <c r="Y44" s="4">
        <v>0</v>
      </c>
      <c r="Z44" s="4">
        <v>0</v>
      </c>
      <c r="AA44" s="4">
        <v>0</v>
      </c>
      <c r="AB44" s="4">
        <v>0</v>
      </c>
      <c r="AC44" s="4">
        <v>0.16847826086956522</v>
      </c>
      <c r="AD44" s="4">
        <v>0</v>
      </c>
      <c r="AE44" s="4">
        <v>2.0543478260869565</v>
      </c>
      <c r="AF44" s="7">
        <v>3.7999999999999998E+189</v>
      </c>
      <c r="AG44" s="1">
        <v>10</v>
      </c>
      <c r="AH44"/>
    </row>
    <row r="45" spans="1:34" x14ac:dyDescent="0.25">
      <c r="A45" t="s">
        <v>161</v>
      </c>
      <c r="B45" t="s">
        <v>44</v>
      </c>
      <c r="C45" t="s">
        <v>224</v>
      </c>
      <c r="D45" t="s">
        <v>189</v>
      </c>
      <c r="E45" s="4">
        <v>90.076086956521735</v>
      </c>
      <c r="F45" s="4">
        <f>Nurse[[#This Row],[Total Nurse Staff Hours]]/Nurse[[#This Row],[MDS Census]]</f>
        <v>4.818551948835526</v>
      </c>
      <c r="G45" s="4">
        <f>Nurse[[#This Row],[Total Direct Care Staff Hours]]/Nurse[[#This Row],[MDS Census]]</f>
        <v>4.3324665138168221</v>
      </c>
      <c r="H45" s="4">
        <f>Nurse[[#This Row],[Total RN Hours (w/ Admin, DON)]]/Nurse[[#This Row],[MDS Census]]</f>
        <v>0.49933268975503797</v>
      </c>
      <c r="I45" s="4">
        <f>Nurse[[#This Row],[RN Hours (excl. Admin, DON)]]/Nurse[[#This Row],[MDS Census]]</f>
        <v>0.21004826837214916</v>
      </c>
      <c r="J45" s="4">
        <f>SUM(Nurse[[#This Row],[RN Hours (excl. Admin, DON)]],Nurse[[#This Row],[RN Admin Hours]],Nurse[[#This Row],[RN DON Hours]],Nurse[[#This Row],[LPN Hours (excl. Admin)]],Nurse[[#This Row],[LPN Admin Hours]],Nurse[[#This Row],[CNA Hours]],Nurse[[#This Row],[NA TR Hours]],Nurse[[#This Row],[Med Aide/Tech Hours]])</f>
        <v>434.0363043478261</v>
      </c>
      <c r="K45" s="4">
        <f>SUM(Nurse[[#This Row],[RN Hours (excl. Admin, DON)]],Nurse[[#This Row],[LPN Hours (excl. Admin)]],Nurse[[#This Row],[CNA Hours]],Nurse[[#This Row],[NA TR Hours]],Nurse[[#This Row],[Med Aide/Tech Hours]])</f>
        <v>390.25163043478261</v>
      </c>
      <c r="L45" s="4">
        <f>SUM(Nurse[[#This Row],[RN Hours (excl. Admin, DON)]],Nurse[[#This Row],[RN Admin Hours]],Nurse[[#This Row],[RN DON Hours]])</f>
        <v>44.977934782608692</v>
      </c>
      <c r="M45" s="4">
        <v>18.920326086956521</v>
      </c>
      <c r="N45" s="4">
        <v>21.410869565217389</v>
      </c>
      <c r="O45" s="4">
        <v>4.6467391304347823</v>
      </c>
      <c r="P45" s="4">
        <f>SUM(Nurse[[#This Row],[LPN Hours (excl. Admin)]],Nurse[[#This Row],[LPN Admin Hours]])</f>
        <v>94.030108695652217</v>
      </c>
      <c r="Q45" s="4">
        <v>76.303043478260903</v>
      </c>
      <c r="R45" s="4">
        <v>17.727065217391306</v>
      </c>
      <c r="S45" s="4">
        <f>SUM(Nurse[[#This Row],[CNA Hours]],Nurse[[#This Row],[NA TR Hours]],Nurse[[#This Row],[Med Aide/Tech Hours]])</f>
        <v>295.0282608695652</v>
      </c>
      <c r="T45" s="4">
        <v>235.76108695652175</v>
      </c>
      <c r="U45" s="4">
        <v>12.804347826086957</v>
      </c>
      <c r="V45" s="4">
        <v>46.462826086956511</v>
      </c>
      <c r="W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28.46489130434782</v>
      </c>
      <c r="X45" s="4">
        <v>4.6448913043478246</v>
      </c>
      <c r="Y45" s="4">
        <v>0</v>
      </c>
      <c r="Z45" s="4">
        <v>0</v>
      </c>
      <c r="AA45" s="4">
        <v>6.189347826086955</v>
      </c>
      <c r="AB45" s="4">
        <v>0</v>
      </c>
      <c r="AC45" s="4">
        <v>17.46086956521739</v>
      </c>
      <c r="AD45" s="4">
        <v>0</v>
      </c>
      <c r="AE45" s="4">
        <v>0.16978260869565218</v>
      </c>
      <c r="AF45" s="1">
        <v>385156</v>
      </c>
      <c r="AG45" s="1">
        <v>10</v>
      </c>
      <c r="AH45"/>
    </row>
    <row r="46" spans="1:34" x14ac:dyDescent="0.25">
      <c r="A46" t="s">
        <v>161</v>
      </c>
      <c r="B46" t="s">
        <v>17</v>
      </c>
      <c r="C46" t="s">
        <v>216</v>
      </c>
      <c r="D46" t="s">
        <v>177</v>
      </c>
      <c r="E46" s="4">
        <v>83.173913043478265</v>
      </c>
      <c r="F46" s="4">
        <f>Nurse[[#This Row],[Total Nurse Staff Hours]]/Nurse[[#This Row],[MDS Census]]</f>
        <v>4.4894093047569257</v>
      </c>
      <c r="G46" s="4">
        <f>Nurse[[#This Row],[Total Direct Care Staff Hours]]/Nurse[[#This Row],[MDS Census]]</f>
        <v>4.2988382122320958</v>
      </c>
      <c r="H46" s="4">
        <f>Nurse[[#This Row],[Total RN Hours (w/ Admin, DON)]]/Nurse[[#This Row],[MDS Census]]</f>
        <v>0.35429430214323049</v>
      </c>
      <c r="I46" s="4">
        <f>Nurse[[#This Row],[RN Hours (excl. Admin, DON)]]/Nurse[[#This Row],[MDS Census]]</f>
        <v>0.23332592786199682</v>
      </c>
      <c r="J46" s="4">
        <f>SUM(Nurse[[#This Row],[RN Hours (excl. Admin, DON)]],Nurse[[#This Row],[RN Admin Hours]],Nurse[[#This Row],[RN DON Hours]],Nurse[[#This Row],[LPN Hours (excl. Admin)]],Nurse[[#This Row],[LPN Admin Hours]],Nurse[[#This Row],[CNA Hours]],Nurse[[#This Row],[NA TR Hours]],Nurse[[#This Row],[Med Aide/Tech Hours]])</f>
        <v>373.40173913043475</v>
      </c>
      <c r="K46" s="4">
        <f>SUM(Nurse[[#This Row],[RN Hours (excl. Admin, DON)]],Nurse[[#This Row],[LPN Hours (excl. Admin)]],Nurse[[#This Row],[CNA Hours]],Nurse[[#This Row],[NA TR Hours]],Nurse[[#This Row],[Med Aide/Tech Hours]])</f>
        <v>357.55119565217387</v>
      </c>
      <c r="L46" s="4">
        <f>SUM(Nurse[[#This Row],[RN Hours (excl. Admin, DON)]],Nurse[[#This Row],[RN Admin Hours]],Nurse[[#This Row],[RN DON Hours]])</f>
        <v>29.468043478260867</v>
      </c>
      <c r="M46" s="4">
        <v>19.406630434782606</v>
      </c>
      <c r="N46" s="4">
        <v>5.0885869565217394</v>
      </c>
      <c r="O46" s="4">
        <v>4.9728260869565215</v>
      </c>
      <c r="P46" s="4">
        <f>SUM(Nurse[[#This Row],[LPN Hours (excl. Admin)]],Nurse[[#This Row],[LPN Admin Hours]])</f>
        <v>100.61076086956521</v>
      </c>
      <c r="Q46" s="4">
        <v>94.821630434782605</v>
      </c>
      <c r="R46" s="4">
        <v>5.7891304347826091</v>
      </c>
      <c r="S46" s="4">
        <f>SUM(Nurse[[#This Row],[CNA Hours]],Nurse[[#This Row],[NA TR Hours]],Nurse[[#This Row],[Med Aide/Tech Hours]])</f>
        <v>243.32293478260866</v>
      </c>
      <c r="T46" s="4">
        <v>216.86097826086953</v>
      </c>
      <c r="U46" s="4">
        <v>8.2965217391304353</v>
      </c>
      <c r="V46" s="4">
        <v>18.165434782608695</v>
      </c>
      <c r="W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187.32173913043476</v>
      </c>
      <c r="X46" s="4">
        <v>7.8759782608695668</v>
      </c>
      <c r="Y46" s="4">
        <v>5.0885869565217394</v>
      </c>
      <c r="Z46" s="4">
        <v>0</v>
      </c>
      <c r="AA46" s="4">
        <v>56.581739130434755</v>
      </c>
      <c r="AB46" s="4">
        <v>0.85771739130434776</v>
      </c>
      <c r="AC46" s="4">
        <v>116.91771739130434</v>
      </c>
      <c r="AD46" s="4">
        <v>0</v>
      </c>
      <c r="AE46" s="4">
        <v>0</v>
      </c>
      <c r="AF46" s="1">
        <v>385091</v>
      </c>
      <c r="AG46" s="1">
        <v>10</v>
      </c>
      <c r="AH46"/>
    </row>
    <row r="47" spans="1:34" x14ac:dyDescent="0.25">
      <c r="A47" t="s">
        <v>161</v>
      </c>
      <c r="B47" t="s">
        <v>39</v>
      </c>
      <c r="C47" t="s">
        <v>226</v>
      </c>
      <c r="D47" t="s">
        <v>191</v>
      </c>
      <c r="E47" s="4">
        <v>56.902173913043477</v>
      </c>
      <c r="F47" s="4">
        <f>Nurse[[#This Row],[Total Nurse Staff Hours]]/Nurse[[#This Row],[MDS Census]]</f>
        <v>4.6985463228271254</v>
      </c>
      <c r="G47" s="4">
        <f>Nurse[[#This Row],[Total Direct Care Staff Hours]]/Nurse[[#This Row],[MDS Census]]</f>
        <v>4.1864011461318063</v>
      </c>
      <c r="H47" s="4">
        <f>Nurse[[#This Row],[Total RN Hours (w/ Admin, DON)]]/Nurse[[#This Row],[MDS Census]]</f>
        <v>0.6639980897803246</v>
      </c>
      <c r="I47" s="4">
        <f>Nurse[[#This Row],[RN Hours (excl. Admin, DON)]]/Nurse[[#This Row],[MDS Census]]</f>
        <v>0.3743667621776503</v>
      </c>
      <c r="J47" s="4">
        <f>SUM(Nurse[[#This Row],[RN Hours (excl. Admin, DON)]],Nurse[[#This Row],[RN Admin Hours]],Nurse[[#This Row],[RN DON Hours]],Nurse[[#This Row],[LPN Hours (excl. Admin)]],Nurse[[#This Row],[LPN Admin Hours]],Nurse[[#This Row],[CNA Hours]],Nurse[[#This Row],[NA TR Hours]],Nurse[[#This Row],[Med Aide/Tech Hours]])</f>
        <v>267.35750000000002</v>
      </c>
      <c r="K47" s="4">
        <f>SUM(Nurse[[#This Row],[RN Hours (excl. Admin, DON)]],Nurse[[#This Row],[LPN Hours (excl. Admin)]],Nurse[[#This Row],[CNA Hours]],Nurse[[#This Row],[NA TR Hours]],Nurse[[#This Row],[Med Aide/Tech Hours]])</f>
        <v>238.21532608695657</v>
      </c>
      <c r="L47" s="4">
        <f>SUM(Nurse[[#This Row],[RN Hours (excl. Admin, DON)]],Nurse[[#This Row],[RN Admin Hours]],Nurse[[#This Row],[RN DON Hours]])</f>
        <v>37.782934782608685</v>
      </c>
      <c r="M47" s="4">
        <v>21.302282608695645</v>
      </c>
      <c r="N47" s="4">
        <v>11.344782608695651</v>
      </c>
      <c r="O47" s="4">
        <v>5.1358695652173916</v>
      </c>
      <c r="P47" s="4">
        <f>SUM(Nurse[[#This Row],[LPN Hours (excl. Admin)]],Nurse[[#This Row],[LPN Admin Hours]])</f>
        <v>53.095543478260872</v>
      </c>
      <c r="Q47" s="4">
        <v>40.434021739130436</v>
      </c>
      <c r="R47" s="4">
        <v>12.661521739130434</v>
      </c>
      <c r="S47" s="4">
        <f>SUM(Nurse[[#This Row],[CNA Hours]],Nurse[[#This Row],[NA TR Hours]],Nurse[[#This Row],[Med Aide/Tech Hours]])</f>
        <v>176.47902173913047</v>
      </c>
      <c r="T47" s="4">
        <v>145.48891304347831</v>
      </c>
      <c r="U47" s="4">
        <v>2.9710869565217388</v>
      </c>
      <c r="V47" s="4">
        <v>28.019021739130434</v>
      </c>
      <c r="W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51.275000000000006</v>
      </c>
      <c r="X47" s="4">
        <v>13.260000000000002</v>
      </c>
      <c r="Y47" s="4">
        <v>0</v>
      </c>
      <c r="Z47" s="4">
        <v>0</v>
      </c>
      <c r="AA47" s="4">
        <v>13.732826086956518</v>
      </c>
      <c r="AB47" s="4">
        <v>0</v>
      </c>
      <c r="AC47" s="4">
        <v>24.282173913043483</v>
      </c>
      <c r="AD47" s="4">
        <v>0</v>
      </c>
      <c r="AE47" s="4">
        <v>0</v>
      </c>
      <c r="AF47" s="1">
        <v>385149</v>
      </c>
      <c r="AG47" s="1">
        <v>10</v>
      </c>
      <c r="AH47"/>
    </row>
    <row r="48" spans="1:34" x14ac:dyDescent="0.25">
      <c r="A48" t="s">
        <v>161</v>
      </c>
      <c r="B48" t="s">
        <v>9</v>
      </c>
      <c r="C48" t="s">
        <v>224</v>
      </c>
      <c r="D48" t="s">
        <v>189</v>
      </c>
      <c r="E48" s="4">
        <v>55.097826086956523</v>
      </c>
      <c r="F48" s="4">
        <f>Nurse[[#This Row],[Total Nurse Staff Hours]]/Nurse[[#This Row],[MDS Census]]</f>
        <v>4.3822943381337529</v>
      </c>
      <c r="G48" s="4">
        <f>Nurse[[#This Row],[Total Direct Care Staff Hours]]/Nurse[[#This Row],[MDS Census]]</f>
        <v>3.9143815348194897</v>
      </c>
      <c r="H48" s="4">
        <f>Nurse[[#This Row],[Total RN Hours (w/ Admin, DON)]]/Nurse[[#This Row],[MDS Census]]</f>
        <v>0.65802919708029184</v>
      </c>
      <c r="I48" s="4">
        <f>Nurse[[#This Row],[RN Hours (excl. Admin, DON)]]/Nurse[[#This Row],[MDS Census]]</f>
        <v>0.27786151114618268</v>
      </c>
      <c r="J48" s="4">
        <f>SUM(Nurse[[#This Row],[RN Hours (excl. Admin, DON)]],Nurse[[#This Row],[RN Admin Hours]],Nurse[[#This Row],[RN DON Hours]],Nurse[[#This Row],[LPN Hours (excl. Admin)]],Nurse[[#This Row],[LPN Admin Hours]],Nurse[[#This Row],[CNA Hours]],Nurse[[#This Row],[NA TR Hours]],Nurse[[#This Row],[Med Aide/Tech Hours]])</f>
        <v>241.45489130434777</v>
      </c>
      <c r="K48" s="4">
        <f>SUM(Nurse[[#This Row],[RN Hours (excl. Admin, DON)]],Nurse[[#This Row],[LPN Hours (excl. Admin)]],Nurse[[#This Row],[CNA Hours]],Nurse[[#This Row],[NA TR Hours]],Nurse[[#This Row],[Med Aide/Tech Hours]])</f>
        <v>215.67391304347819</v>
      </c>
      <c r="L48" s="4">
        <f>SUM(Nurse[[#This Row],[RN Hours (excl. Admin, DON)]],Nurse[[#This Row],[RN Admin Hours]],Nurse[[#This Row],[RN DON Hours]])</f>
        <v>36.255978260869561</v>
      </c>
      <c r="M48" s="4">
        <v>15.309565217391304</v>
      </c>
      <c r="N48" s="4">
        <v>15.892065217391304</v>
      </c>
      <c r="O48" s="4">
        <v>5.0543478260869561</v>
      </c>
      <c r="P48" s="4">
        <f>SUM(Nurse[[#This Row],[LPN Hours (excl. Admin)]],Nurse[[#This Row],[LPN Admin Hours]])</f>
        <v>40.877499999999998</v>
      </c>
      <c r="Q48" s="4">
        <v>36.042934782608697</v>
      </c>
      <c r="R48" s="4">
        <v>4.8345652173913036</v>
      </c>
      <c r="S48" s="4">
        <f>SUM(Nurse[[#This Row],[CNA Hours]],Nurse[[#This Row],[NA TR Hours]],Nurse[[#This Row],[Med Aide/Tech Hours]])</f>
        <v>164.3214130434782</v>
      </c>
      <c r="T48" s="4">
        <v>142.18510869565213</v>
      </c>
      <c r="U48" s="4">
        <v>16.544130434782609</v>
      </c>
      <c r="V48" s="4">
        <v>5.5921739130434798</v>
      </c>
      <c r="W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43.595108695652179</v>
      </c>
      <c r="X48" s="4">
        <v>7.3775000000000031</v>
      </c>
      <c r="Y48" s="4">
        <v>0</v>
      </c>
      <c r="Z48" s="4">
        <v>0</v>
      </c>
      <c r="AA48" s="4">
        <v>9.7219565217391306</v>
      </c>
      <c r="AB48" s="4">
        <v>0</v>
      </c>
      <c r="AC48" s="4">
        <v>26.495652173913044</v>
      </c>
      <c r="AD48" s="4">
        <v>0</v>
      </c>
      <c r="AE48" s="4">
        <v>0</v>
      </c>
      <c r="AF48" s="1">
        <v>385046</v>
      </c>
      <c r="AG48" s="1">
        <v>10</v>
      </c>
      <c r="AH48"/>
    </row>
    <row r="49" spans="1:34" x14ac:dyDescent="0.25">
      <c r="A49" t="s">
        <v>161</v>
      </c>
      <c r="B49" t="s">
        <v>97</v>
      </c>
      <c r="C49" t="s">
        <v>207</v>
      </c>
      <c r="D49" t="s">
        <v>188</v>
      </c>
      <c r="E49" s="4">
        <v>33.728260869565219</v>
      </c>
      <c r="F49" s="4">
        <f>Nurse[[#This Row],[Total Nurse Staff Hours]]/Nurse[[#This Row],[MDS Census]]</f>
        <v>5.7242249436029633</v>
      </c>
      <c r="G49" s="4">
        <f>Nurse[[#This Row],[Total Direct Care Staff Hours]]/Nurse[[#This Row],[MDS Census]]</f>
        <v>5.0091105381888479</v>
      </c>
      <c r="H49" s="4">
        <f>Nurse[[#This Row],[Total RN Hours (w/ Admin, DON)]]/Nurse[[#This Row],[MDS Census]]</f>
        <v>1.206690299709958</v>
      </c>
      <c r="I49" s="4">
        <f>Nurse[[#This Row],[RN Hours (excl. Admin, DON)]]/Nurse[[#This Row],[MDS Census]]</f>
        <v>0.91503706090879777</v>
      </c>
      <c r="J49" s="4">
        <f>SUM(Nurse[[#This Row],[RN Hours (excl. Admin, DON)]],Nurse[[#This Row],[RN Admin Hours]],Nurse[[#This Row],[RN DON Hours]],Nurse[[#This Row],[LPN Hours (excl. Admin)]],Nurse[[#This Row],[LPN Admin Hours]],Nurse[[#This Row],[CNA Hours]],Nurse[[#This Row],[NA TR Hours]],Nurse[[#This Row],[Med Aide/Tech Hours]])</f>
        <v>193.06815217391301</v>
      </c>
      <c r="K49" s="4">
        <f>SUM(Nurse[[#This Row],[RN Hours (excl. Admin, DON)]],Nurse[[#This Row],[LPN Hours (excl. Admin)]],Nurse[[#This Row],[CNA Hours]],Nurse[[#This Row],[NA TR Hours]],Nurse[[#This Row],[Med Aide/Tech Hours]])</f>
        <v>168.94858695652169</v>
      </c>
      <c r="L49" s="4">
        <f>SUM(Nurse[[#This Row],[RN Hours (excl. Admin, DON)]],Nurse[[#This Row],[RN Admin Hours]],Nurse[[#This Row],[RN DON Hours]])</f>
        <v>40.699565217391303</v>
      </c>
      <c r="M49" s="4">
        <v>30.86260869565217</v>
      </c>
      <c r="N49" s="4">
        <v>4.9456521739130439</v>
      </c>
      <c r="O49" s="4">
        <v>4.8913043478260869</v>
      </c>
      <c r="P49" s="4">
        <f>SUM(Nurse[[#This Row],[LPN Hours (excl. Admin)]],Nurse[[#This Row],[LPN Admin Hours]])</f>
        <v>26.331521739130437</v>
      </c>
      <c r="Q49" s="4">
        <v>12.048913043478262</v>
      </c>
      <c r="R49" s="4">
        <v>14.282608695652174</v>
      </c>
      <c r="S49" s="4">
        <f>SUM(Nurse[[#This Row],[CNA Hours]],Nurse[[#This Row],[NA TR Hours]],Nurse[[#This Row],[Med Aide/Tech Hours]])</f>
        <v>126.03706521739127</v>
      </c>
      <c r="T49" s="4">
        <v>106.35619565217388</v>
      </c>
      <c r="U49" s="4">
        <v>2.065108695652174</v>
      </c>
      <c r="V49" s="4">
        <v>17.615760869565214</v>
      </c>
      <c r="W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2.7663043478260869</v>
      </c>
      <c r="X49" s="4">
        <v>2.3342391304347827</v>
      </c>
      <c r="Y49" s="4">
        <v>0</v>
      </c>
      <c r="Z49" s="4">
        <v>0</v>
      </c>
      <c r="AA49" s="4">
        <v>0.1875</v>
      </c>
      <c r="AB49" s="4">
        <v>0</v>
      </c>
      <c r="AC49" s="4">
        <v>0.24456521739130435</v>
      </c>
      <c r="AD49" s="4">
        <v>0</v>
      </c>
      <c r="AE49" s="4">
        <v>0</v>
      </c>
      <c r="AF49" s="1">
        <v>385259</v>
      </c>
      <c r="AG49" s="1">
        <v>10</v>
      </c>
      <c r="AH49"/>
    </row>
    <row r="50" spans="1:34" x14ac:dyDescent="0.25">
      <c r="A50" t="s">
        <v>161</v>
      </c>
      <c r="B50" t="s">
        <v>18</v>
      </c>
      <c r="C50" t="s">
        <v>228</v>
      </c>
      <c r="D50" t="s">
        <v>192</v>
      </c>
      <c r="E50" s="4">
        <v>52.641304347826086</v>
      </c>
      <c r="F50" s="4">
        <f>Nurse[[#This Row],[Total Nurse Staff Hours]]/Nurse[[#This Row],[MDS Census]]</f>
        <v>4.7079434234978326</v>
      </c>
      <c r="G50" s="4">
        <f>Nurse[[#This Row],[Total Direct Care Staff Hours]]/Nurse[[#This Row],[MDS Census]]</f>
        <v>4.6116188313029127</v>
      </c>
      <c r="H50" s="4">
        <f>Nurse[[#This Row],[Total RN Hours (w/ Admin, DON)]]/Nurse[[#This Row],[MDS Census]]</f>
        <v>0.64391079909147209</v>
      </c>
      <c r="I50" s="4">
        <f>Nurse[[#This Row],[RN Hours (excl. Admin, DON)]]/Nurse[[#This Row],[MDS Census]]</f>
        <v>0.54758620689655169</v>
      </c>
      <c r="J50" s="4">
        <f>SUM(Nurse[[#This Row],[RN Hours (excl. Admin, DON)]],Nurse[[#This Row],[RN Admin Hours]],Nurse[[#This Row],[RN DON Hours]],Nurse[[#This Row],[LPN Hours (excl. Admin)]],Nurse[[#This Row],[LPN Admin Hours]],Nurse[[#This Row],[CNA Hours]],Nurse[[#This Row],[NA TR Hours]],Nurse[[#This Row],[Med Aide/Tech Hours]])</f>
        <v>247.83228260869569</v>
      </c>
      <c r="K50" s="4">
        <f>SUM(Nurse[[#This Row],[RN Hours (excl. Admin, DON)]],Nurse[[#This Row],[LPN Hours (excl. Admin)]],Nurse[[#This Row],[CNA Hours]],Nurse[[#This Row],[NA TR Hours]],Nurse[[#This Row],[Med Aide/Tech Hours]])</f>
        <v>242.76163043478266</v>
      </c>
      <c r="L50" s="4">
        <f>SUM(Nurse[[#This Row],[RN Hours (excl. Admin, DON)]],Nurse[[#This Row],[RN Admin Hours]],Nurse[[#This Row],[RN DON Hours]])</f>
        <v>33.896304347826081</v>
      </c>
      <c r="M50" s="4">
        <v>28.825652173913038</v>
      </c>
      <c r="N50" s="4">
        <v>0</v>
      </c>
      <c r="O50" s="4">
        <v>5.0706521739130439</v>
      </c>
      <c r="P50" s="4">
        <f>SUM(Nurse[[#This Row],[LPN Hours (excl. Admin)]],Nurse[[#This Row],[LPN Admin Hours]])</f>
        <v>42.034456521739131</v>
      </c>
      <c r="Q50" s="4">
        <v>42.034456521739131</v>
      </c>
      <c r="R50" s="4">
        <v>0</v>
      </c>
      <c r="S50" s="4">
        <f>SUM(Nurse[[#This Row],[CNA Hours]],Nurse[[#This Row],[NA TR Hours]],Nurse[[#This Row],[Med Aide/Tech Hours]])</f>
        <v>171.90152173913049</v>
      </c>
      <c r="T50" s="4">
        <v>167.74717391304353</v>
      </c>
      <c r="U50" s="4">
        <v>4.1543478260869566</v>
      </c>
      <c r="V50" s="4">
        <v>0</v>
      </c>
      <c r="W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1.3043478260869565</v>
      </c>
      <c r="X50" s="4">
        <v>1.3043478260869565</v>
      </c>
      <c r="Y50" s="4">
        <v>0</v>
      </c>
      <c r="Z50" s="4">
        <v>0</v>
      </c>
      <c r="AA50" s="4">
        <v>0</v>
      </c>
      <c r="AB50" s="4">
        <v>0</v>
      </c>
      <c r="AC50" s="4">
        <v>0</v>
      </c>
      <c r="AD50" s="4">
        <v>0</v>
      </c>
      <c r="AE50" s="4">
        <v>0</v>
      </c>
      <c r="AF50" s="1">
        <v>385104</v>
      </c>
      <c r="AG50" s="1">
        <v>10</v>
      </c>
      <c r="AH50"/>
    </row>
    <row r="51" spans="1:34" x14ac:dyDescent="0.25">
      <c r="A51" t="s">
        <v>161</v>
      </c>
      <c r="B51" t="s">
        <v>60</v>
      </c>
      <c r="C51" t="s">
        <v>210</v>
      </c>
      <c r="D51" t="s">
        <v>181</v>
      </c>
      <c r="E51" s="4">
        <v>33.75</v>
      </c>
      <c r="F51" s="4">
        <f>Nurse[[#This Row],[Total Nurse Staff Hours]]/Nurse[[#This Row],[MDS Census]]</f>
        <v>4.4484122383252824</v>
      </c>
      <c r="G51" s="4">
        <f>Nurse[[#This Row],[Total Direct Care Staff Hours]]/Nurse[[#This Row],[MDS Census]]</f>
        <v>3.8903607085346223</v>
      </c>
      <c r="H51" s="4">
        <f>Nurse[[#This Row],[Total RN Hours (w/ Admin, DON)]]/Nurse[[#This Row],[MDS Census]]</f>
        <v>0.29315619967793877</v>
      </c>
      <c r="I51" s="4">
        <f>Nurse[[#This Row],[RN Hours (excl. Admin, DON)]]/Nurse[[#This Row],[MDS Census]]</f>
        <v>6.4170692431561996E-2</v>
      </c>
      <c r="J51" s="4">
        <f>SUM(Nurse[[#This Row],[RN Hours (excl. Admin, DON)]],Nurse[[#This Row],[RN Admin Hours]],Nurse[[#This Row],[RN DON Hours]],Nurse[[#This Row],[LPN Hours (excl. Admin)]],Nurse[[#This Row],[LPN Admin Hours]],Nurse[[#This Row],[CNA Hours]],Nurse[[#This Row],[NA TR Hours]],Nurse[[#This Row],[Med Aide/Tech Hours]])</f>
        <v>150.13391304347829</v>
      </c>
      <c r="K51" s="4">
        <f>SUM(Nurse[[#This Row],[RN Hours (excl. Admin, DON)]],Nurse[[#This Row],[LPN Hours (excl. Admin)]],Nurse[[#This Row],[CNA Hours]],Nurse[[#This Row],[NA TR Hours]],Nurse[[#This Row],[Med Aide/Tech Hours]])</f>
        <v>131.29967391304351</v>
      </c>
      <c r="L51" s="4">
        <f>SUM(Nurse[[#This Row],[RN Hours (excl. Admin, DON)]],Nurse[[#This Row],[RN Admin Hours]],Nurse[[#This Row],[RN DON Hours]])</f>
        <v>9.8940217391304337</v>
      </c>
      <c r="M51" s="4">
        <v>2.1657608695652173</v>
      </c>
      <c r="N51" s="4">
        <v>2.25</v>
      </c>
      <c r="O51" s="4">
        <v>5.4782608695652177</v>
      </c>
      <c r="P51" s="4">
        <f>SUM(Nurse[[#This Row],[LPN Hours (excl. Admin)]],Nurse[[#This Row],[LPN Admin Hours]])</f>
        <v>40.350543478260867</v>
      </c>
      <c r="Q51" s="4">
        <v>29.244565217391305</v>
      </c>
      <c r="R51" s="4">
        <v>11.105978260869565</v>
      </c>
      <c r="S51" s="4">
        <f>SUM(Nurse[[#This Row],[CNA Hours]],Nurse[[#This Row],[NA TR Hours]],Nurse[[#This Row],[Med Aide/Tech Hours]])</f>
        <v>99.889347826086961</v>
      </c>
      <c r="T51" s="4">
        <v>83.862173913043478</v>
      </c>
      <c r="U51" s="4">
        <v>9.8913043478260878</v>
      </c>
      <c r="V51" s="4">
        <v>6.1358695652173916</v>
      </c>
      <c r="W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3.0578260869565224</v>
      </c>
      <c r="X51" s="4">
        <v>0</v>
      </c>
      <c r="Y51" s="4">
        <v>0</v>
      </c>
      <c r="Z51" s="4">
        <v>0</v>
      </c>
      <c r="AA51" s="4">
        <v>0</v>
      </c>
      <c r="AB51" s="4">
        <v>0</v>
      </c>
      <c r="AC51" s="4">
        <v>3.0578260869565224</v>
      </c>
      <c r="AD51" s="4">
        <v>0</v>
      </c>
      <c r="AE51" s="4">
        <v>0</v>
      </c>
      <c r="AF51" s="1">
        <v>385188</v>
      </c>
      <c r="AG51" s="1">
        <v>10</v>
      </c>
      <c r="AH51"/>
    </row>
    <row r="52" spans="1:34" x14ac:dyDescent="0.25">
      <c r="A52" t="s">
        <v>161</v>
      </c>
      <c r="B52" t="s">
        <v>71</v>
      </c>
      <c r="C52" t="s">
        <v>244</v>
      </c>
      <c r="D52" t="s">
        <v>180</v>
      </c>
      <c r="E52" s="4">
        <v>31.945652173913043</v>
      </c>
      <c r="F52" s="4">
        <f>Nurse[[#This Row],[Total Nurse Staff Hours]]/Nurse[[#This Row],[MDS Census]]</f>
        <v>4.1270840421912212</v>
      </c>
      <c r="G52" s="4">
        <f>Nurse[[#This Row],[Total Direct Care Staff Hours]]/Nurse[[#This Row],[MDS Census]]</f>
        <v>3.7024498128615178</v>
      </c>
      <c r="H52" s="4">
        <f>Nurse[[#This Row],[Total RN Hours (w/ Admin, DON)]]/Nurse[[#This Row],[MDS Census]]</f>
        <v>0.78946920721333791</v>
      </c>
      <c r="I52" s="4">
        <f>Nurse[[#This Row],[RN Hours (excl. Admin, DON)]]/Nurse[[#This Row],[MDS Census]]</f>
        <v>0.36483497788363389</v>
      </c>
      <c r="J52" s="4">
        <f>SUM(Nurse[[#This Row],[RN Hours (excl. Admin, DON)]],Nurse[[#This Row],[RN Admin Hours]],Nurse[[#This Row],[RN DON Hours]],Nurse[[#This Row],[LPN Hours (excl. Admin)]],Nurse[[#This Row],[LPN Admin Hours]],Nurse[[#This Row],[CNA Hours]],Nurse[[#This Row],[NA TR Hours]],Nurse[[#This Row],[Med Aide/Tech Hours]])</f>
        <v>131.84239130434781</v>
      </c>
      <c r="K52" s="4">
        <f>SUM(Nurse[[#This Row],[RN Hours (excl. Admin, DON)]],Nurse[[#This Row],[LPN Hours (excl. Admin)]],Nurse[[#This Row],[CNA Hours]],Nurse[[#This Row],[NA TR Hours]],Nurse[[#This Row],[Med Aide/Tech Hours]])</f>
        <v>118.27717391304348</v>
      </c>
      <c r="L52" s="4">
        <f>SUM(Nurse[[#This Row],[RN Hours (excl. Admin, DON)]],Nurse[[#This Row],[RN Admin Hours]],Nurse[[#This Row],[RN DON Hours]])</f>
        <v>25.220108695652176</v>
      </c>
      <c r="M52" s="4">
        <v>11.654891304347826</v>
      </c>
      <c r="N52" s="4">
        <v>9.5217391304347831</v>
      </c>
      <c r="O52" s="4">
        <v>4.0434782608695654</v>
      </c>
      <c r="P52" s="4">
        <f>SUM(Nurse[[#This Row],[LPN Hours (excl. Admin)]],Nurse[[#This Row],[LPN Admin Hours]])</f>
        <v>11.163043478260869</v>
      </c>
      <c r="Q52" s="4">
        <v>11.163043478260869</v>
      </c>
      <c r="R52" s="4">
        <v>0</v>
      </c>
      <c r="S52" s="4">
        <f>SUM(Nurse[[#This Row],[CNA Hours]],Nurse[[#This Row],[NA TR Hours]],Nurse[[#This Row],[Med Aide/Tech Hours]])</f>
        <v>95.459239130434781</v>
      </c>
      <c r="T52" s="4">
        <v>61.220108695652172</v>
      </c>
      <c r="U52" s="4">
        <v>19.448369565217391</v>
      </c>
      <c r="V52" s="4">
        <v>14.790760869565217</v>
      </c>
      <c r="W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0.14130434782608695</v>
      </c>
      <c r="X52" s="4">
        <v>0</v>
      </c>
      <c r="Y52" s="4">
        <v>0</v>
      </c>
      <c r="Z52" s="4">
        <v>0</v>
      </c>
      <c r="AA52" s="4">
        <v>0</v>
      </c>
      <c r="AB52" s="4">
        <v>0</v>
      </c>
      <c r="AC52" s="4">
        <v>0.14130434782608695</v>
      </c>
      <c r="AD52" s="4">
        <v>0</v>
      </c>
      <c r="AE52" s="4">
        <v>0</v>
      </c>
      <c r="AF52" s="1">
        <v>385211</v>
      </c>
      <c r="AG52" s="1">
        <v>10</v>
      </c>
      <c r="AH52"/>
    </row>
    <row r="53" spans="1:34" x14ac:dyDescent="0.25">
      <c r="A53" t="s">
        <v>161</v>
      </c>
      <c r="B53" t="s">
        <v>21</v>
      </c>
      <c r="C53" t="s">
        <v>217</v>
      </c>
      <c r="D53" t="s">
        <v>183</v>
      </c>
      <c r="E53" s="4">
        <v>15.489130434782609</v>
      </c>
      <c r="F53" s="4">
        <f>Nurse[[#This Row],[Total Nurse Staff Hours]]/Nurse[[#This Row],[MDS Census]]</f>
        <v>7.2007017543859657</v>
      </c>
      <c r="G53" s="4">
        <f>Nurse[[#This Row],[Total Direct Care Staff Hours]]/Nurse[[#This Row],[MDS Census]]</f>
        <v>6.2905263157894735</v>
      </c>
      <c r="H53" s="4">
        <f>Nurse[[#This Row],[Total RN Hours (w/ Admin, DON)]]/Nurse[[#This Row],[MDS Census]]</f>
        <v>2.2870175438596494</v>
      </c>
      <c r="I53" s="4">
        <f>Nurse[[#This Row],[RN Hours (excl. Admin, DON)]]/Nurse[[#This Row],[MDS Census]]</f>
        <v>1.6140350877192982</v>
      </c>
      <c r="J53" s="4">
        <f>SUM(Nurse[[#This Row],[RN Hours (excl. Admin, DON)]],Nurse[[#This Row],[RN Admin Hours]],Nurse[[#This Row],[RN DON Hours]],Nurse[[#This Row],[LPN Hours (excl. Admin)]],Nurse[[#This Row],[LPN Admin Hours]],Nurse[[#This Row],[CNA Hours]],Nurse[[#This Row],[NA TR Hours]],Nurse[[#This Row],[Med Aide/Tech Hours]])</f>
        <v>111.53260869565219</v>
      </c>
      <c r="K53" s="4">
        <f>SUM(Nurse[[#This Row],[RN Hours (excl. Admin, DON)]],Nurse[[#This Row],[LPN Hours (excl. Admin)]],Nurse[[#This Row],[CNA Hours]],Nurse[[#This Row],[NA TR Hours]],Nurse[[#This Row],[Med Aide/Tech Hours]])</f>
        <v>97.434782608695656</v>
      </c>
      <c r="L53" s="4">
        <f>SUM(Nurse[[#This Row],[RN Hours (excl. Admin, DON)]],Nurse[[#This Row],[RN Admin Hours]],Nurse[[#This Row],[RN DON Hours]])</f>
        <v>35.423913043478265</v>
      </c>
      <c r="M53" s="4">
        <v>25</v>
      </c>
      <c r="N53" s="4">
        <v>5.0489130434782608</v>
      </c>
      <c r="O53" s="4">
        <v>5.375</v>
      </c>
      <c r="P53" s="4">
        <f>SUM(Nurse[[#This Row],[LPN Hours (excl. Admin)]],Nurse[[#This Row],[LPN Admin Hours]])</f>
        <v>3.6739130434782608</v>
      </c>
      <c r="Q53" s="4">
        <v>0</v>
      </c>
      <c r="R53" s="4">
        <v>3.6739130434782608</v>
      </c>
      <c r="S53" s="4">
        <f>SUM(Nurse[[#This Row],[CNA Hours]],Nurse[[#This Row],[NA TR Hours]],Nurse[[#This Row],[Med Aide/Tech Hours]])</f>
        <v>72.434782608695656</v>
      </c>
      <c r="T53" s="4">
        <v>72.434782608695656</v>
      </c>
      <c r="U53" s="4">
        <v>0</v>
      </c>
      <c r="V53" s="4">
        <v>0</v>
      </c>
      <c r="W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29.418478260869563</v>
      </c>
      <c r="X53" s="4">
        <v>5.9510869565217392</v>
      </c>
      <c r="Y53" s="4">
        <v>0</v>
      </c>
      <c r="Z53" s="4">
        <v>0</v>
      </c>
      <c r="AA53" s="4">
        <v>0</v>
      </c>
      <c r="AB53" s="4">
        <v>0</v>
      </c>
      <c r="AC53" s="4">
        <v>23.467391304347824</v>
      </c>
      <c r="AD53" s="4">
        <v>0</v>
      </c>
      <c r="AE53" s="4">
        <v>0</v>
      </c>
      <c r="AF53" s="1">
        <v>385115</v>
      </c>
      <c r="AG53" s="1">
        <v>10</v>
      </c>
      <c r="AH53"/>
    </row>
    <row r="54" spans="1:34" x14ac:dyDescent="0.25">
      <c r="A54" t="s">
        <v>161</v>
      </c>
      <c r="B54" t="s">
        <v>83</v>
      </c>
      <c r="C54" t="s">
        <v>226</v>
      </c>
      <c r="D54" t="s">
        <v>191</v>
      </c>
      <c r="E54" s="4">
        <v>27.728260869565219</v>
      </c>
      <c r="F54" s="4">
        <f>Nurse[[#This Row],[Total Nurse Staff Hours]]/Nurse[[#This Row],[MDS Census]]</f>
        <v>4.2877773422187371</v>
      </c>
      <c r="G54" s="4">
        <f>Nurse[[#This Row],[Total Direct Care Staff Hours]]/Nurse[[#This Row],[MDS Census]]</f>
        <v>4.1284868678949431</v>
      </c>
      <c r="H54" s="4">
        <f>Nurse[[#This Row],[Total RN Hours (w/ Admin, DON)]]/Nurse[[#This Row],[MDS Census]]</f>
        <v>0.65174049392395106</v>
      </c>
      <c r="I54" s="4">
        <f>Nurse[[#This Row],[RN Hours (excl. Admin, DON)]]/Nurse[[#This Row],[MDS Census]]</f>
        <v>0.49245001960015661</v>
      </c>
      <c r="J54" s="4">
        <f>SUM(Nurse[[#This Row],[RN Hours (excl. Admin, DON)]],Nurse[[#This Row],[RN Admin Hours]],Nurse[[#This Row],[RN DON Hours]],Nurse[[#This Row],[LPN Hours (excl. Admin)]],Nurse[[#This Row],[LPN Admin Hours]],Nurse[[#This Row],[CNA Hours]],Nurse[[#This Row],[NA TR Hours]],Nurse[[#This Row],[Med Aide/Tech Hours]])</f>
        <v>118.89260869565217</v>
      </c>
      <c r="K54" s="4">
        <f>SUM(Nurse[[#This Row],[RN Hours (excl. Admin, DON)]],Nurse[[#This Row],[LPN Hours (excl. Admin)]],Nurse[[#This Row],[CNA Hours]],Nurse[[#This Row],[NA TR Hours]],Nurse[[#This Row],[Med Aide/Tech Hours]])</f>
        <v>114.47576086956522</v>
      </c>
      <c r="L54" s="4">
        <f>SUM(Nurse[[#This Row],[RN Hours (excl. Admin, DON)]],Nurse[[#This Row],[RN Admin Hours]],Nurse[[#This Row],[RN DON Hours]])</f>
        <v>18.071630434782602</v>
      </c>
      <c r="M54" s="4">
        <v>13.654782608695648</v>
      </c>
      <c r="N54" s="4">
        <v>0.17054347826086955</v>
      </c>
      <c r="O54" s="4">
        <v>4.2463043478260856</v>
      </c>
      <c r="P54" s="4">
        <f>SUM(Nurse[[#This Row],[LPN Hours (excl. Admin)]],Nurse[[#This Row],[LPN Admin Hours]])</f>
        <v>33.39119565217392</v>
      </c>
      <c r="Q54" s="4">
        <v>33.39119565217392</v>
      </c>
      <c r="R54" s="4">
        <v>0</v>
      </c>
      <c r="S54" s="4">
        <f>SUM(Nurse[[#This Row],[CNA Hours]],Nurse[[#This Row],[NA TR Hours]],Nurse[[#This Row],[Med Aide/Tech Hours]])</f>
        <v>67.429782608695646</v>
      </c>
      <c r="T54" s="4">
        <v>67.429782608695646</v>
      </c>
      <c r="U54" s="4">
        <v>0</v>
      </c>
      <c r="V54" s="4">
        <v>0</v>
      </c>
      <c r="W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1.7828260869565218</v>
      </c>
      <c r="X54" s="4">
        <v>0.47576086956521735</v>
      </c>
      <c r="Y54" s="4">
        <v>0</v>
      </c>
      <c r="Z54" s="4">
        <v>0</v>
      </c>
      <c r="AA54" s="4">
        <v>0</v>
      </c>
      <c r="AB54" s="4">
        <v>0</v>
      </c>
      <c r="AC54" s="4">
        <v>1.3070652173913044</v>
      </c>
      <c r="AD54" s="4">
        <v>0</v>
      </c>
      <c r="AE54" s="4">
        <v>0</v>
      </c>
      <c r="AF54" s="1">
        <v>385232</v>
      </c>
      <c r="AG54" s="1">
        <v>10</v>
      </c>
      <c r="AH54"/>
    </row>
    <row r="55" spans="1:34" x14ac:dyDescent="0.25">
      <c r="A55" t="s">
        <v>161</v>
      </c>
      <c r="B55" t="s">
        <v>2</v>
      </c>
      <c r="C55" t="s">
        <v>207</v>
      </c>
      <c r="D55" t="s">
        <v>188</v>
      </c>
      <c r="E55" s="4">
        <v>101.07608695652173</v>
      </c>
      <c r="F55" s="4">
        <f>Nurse[[#This Row],[Total Nurse Staff Hours]]/Nurse[[#This Row],[MDS Census]]</f>
        <v>4.8601731368964414</v>
      </c>
      <c r="G55" s="4">
        <f>Nurse[[#This Row],[Total Direct Care Staff Hours]]/Nurse[[#This Row],[MDS Census]]</f>
        <v>4.681363587482525</v>
      </c>
      <c r="H55" s="4">
        <f>Nurse[[#This Row],[Total RN Hours (w/ Admin, DON)]]/Nurse[[#This Row],[MDS Census]]</f>
        <v>0.88738036347994409</v>
      </c>
      <c r="I55" s="4">
        <f>Nurse[[#This Row],[RN Hours (excl. Admin, DON)]]/Nurse[[#This Row],[MDS Census]]</f>
        <v>0.70857081406602862</v>
      </c>
      <c r="J55" s="4">
        <f>SUM(Nurse[[#This Row],[RN Hours (excl. Admin, DON)]],Nurse[[#This Row],[RN Admin Hours]],Nurse[[#This Row],[RN DON Hours]],Nurse[[#This Row],[LPN Hours (excl. Admin)]],Nurse[[#This Row],[LPN Admin Hours]],Nurse[[#This Row],[CNA Hours]],Nurse[[#This Row],[NA TR Hours]],Nurse[[#This Row],[Med Aide/Tech Hours]])</f>
        <v>491.24728260869568</v>
      </c>
      <c r="K55" s="4">
        <f>SUM(Nurse[[#This Row],[RN Hours (excl. Admin, DON)]],Nurse[[#This Row],[LPN Hours (excl. Admin)]],Nurse[[#This Row],[CNA Hours]],Nurse[[#This Row],[NA TR Hours]],Nurse[[#This Row],[Med Aide/Tech Hours]])</f>
        <v>473.17391304347825</v>
      </c>
      <c r="L55" s="4">
        <f>SUM(Nurse[[#This Row],[RN Hours (excl. Admin, DON)]],Nurse[[#This Row],[RN Admin Hours]],Nurse[[#This Row],[RN DON Hours]])</f>
        <v>89.692934782608688</v>
      </c>
      <c r="M55" s="4">
        <v>71.619565217391298</v>
      </c>
      <c r="N55" s="4">
        <v>14.682065217391305</v>
      </c>
      <c r="O55" s="4">
        <v>3.3913043478260869</v>
      </c>
      <c r="P55" s="4">
        <f>SUM(Nurse[[#This Row],[LPN Hours (excl. Admin)]],Nurse[[#This Row],[LPN Admin Hours]])</f>
        <v>97.266304347826093</v>
      </c>
      <c r="Q55" s="4">
        <v>97.266304347826093</v>
      </c>
      <c r="R55" s="4">
        <v>0</v>
      </c>
      <c r="S55" s="4">
        <f>SUM(Nurse[[#This Row],[CNA Hours]],Nurse[[#This Row],[NA TR Hours]],Nurse[[#This Row],[Med Aide/Tech Hours]])</f>
        <v>304.28804347826087</v>
      </c>
      <c r="T55" s="4">
        <v>254.30706521739131</v>
      </c>
      <c r="U55" s="4">
        <v>0.24456521739130435</v>
      </c>
      <c r="V55" s="4">
        <v>49.736413043478258</v>
      </c>
      <c r="W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23.535326086956523</v>
      </c>
      <c r="X55" s="4">
        <v>1.5869565217391304</v>
      </c>
      <c r="Y55" s="4">
        <v>0</v>
      </c>
      <c r="Z55" s="4">
        <v>0</v>
      </c>
      <c r="AA55" s="4">
        <v>9.1875</v>
      </c>
      <c r="AB55" s="4">
        <v>0</v>
      </c>
      <c r="AC55" s="4">
        <v>12.760869565217391</v>
      </c>
      <c r="AD55" s="4">
        <v>0</v>
      </c>
      <c r="AE55" s="4">
        <v>0</v>
      </c>
      <c r="AF55" s="1">
        <v>385010</v>
      </c>
      <c r="AG55" s="1">
        <v>10</v>
      </c>
      <c r="AH55"/>
    </row>
    <row r="56" spans="1:34" x14ac:dyDescent="0.25">
      <c r="A56" t="s">
        <v>161</v>
      </c>
      <c r="B56" t="s">
        <v>113</v>
      </c>
      <c r="C56" t="s">
        <v>212</v>
      </c>
      <c r="D56" t="s">
        <v>185</v>
      </c>
      <c r="E56" s="4">
        <v>133.53260869565219</v>
      </c>
      <c r="F56" s="4">
        <f>Nurse[[#This Row],[Total Nurse Staff Hours]]/Nurse[[#This Row],[MDS Census]]</f>
        <v>4.9336271876271889</v>
      </c>
      <c r="G56" s="4">
        <f>Nurse[[#This Row],[Total Direct Care Staff Hours]]/Nurse[[#This Row],[MDS Census]]</f>
        <v>4.7846853886853902</v>
      </c>
      <c r="H56" s="4">
        <f>Nurse[[#This Row],[Total RN Hours (w/ Admin, DON)]]/Nurse[[#This Row],[MDS Census]]</f>
        <v>0.58496133496133484</v>
      </c>
      <c r="I56" s="4">
        <f>Nurse[[#This Row],[RN Hours (excl. Admin, DON)]]/Nurse[[#This Row],[MDS Census]]</f>
        <v>0.5115791615791615</v>
      </c>
      <c r="J56" s="4">
        <f>SUM(Nurse[[#This Row],[RN Hours (excl. Admin, DON)]],Nurse[[#This Row],[RN Admin Hours]],Nurse[[#This Row],[RN DON Hours]],Nurse[[#This Row],[LPN Hours (excl. Admin)]],Nurse[[#This Row],[LPN Admin Hours]],Nurse[[#This Row],[CNA Hours]],Nurse[[#This Row],[NA TR Hours]],Nurse[[#This Row],[Med Aide/Tech Hours]])</f>
        <v>658.8001086956524</v>
      </c>
      <c r="K56" s="4">
        <f>SUM(Nurse[[#This Row],[RN Hours (excl. Admin, DON)]],Nurse[[#This Row],[LPN Hours (excl. Admin)]],Nurse[[#This Row],[CNA Hours]],Nurse[[#This Row],[NA TR Hours]],Nurse[[#This Row],[Med Aide/Tech Hours]])</f>
        <v>638.91152173913065</v>
      </c>
      <c r="L56" s="4">
        <f>SUM(Nurse[[#This Row],[RN Hours (excl. Admin, DON)]],Nurse[[#This Row],[RN Admin Hours]],Nurse[[#This Row],[RN DON Hours]])</f>
        <v>78.111413043478251</v>
      </c>
      <c r="M56" s="4">
        <v>68.3125</v>
      </c>
      <c r="N56" s="4">
        <v>4.9293478260869561</v>
      </c>
      <c r="O56" s="4">
        <v>4.8695652173913047</v>
      </c>
      <c r="P56" s="4">
        <f>SUM(Nurse[[#This Row],[LPN Hours (excl. Admin)]],Nurse[[#This Row],[LPN Admin Hours]])</f>
        <v>156.16304347826087</v>
      </c>
      <c r="Q56" s="4">
        <v>146.0733695652174</v>
      </c>
      <c r="R56" s="4">
        <v>10.089673913043478</v>
      </c>
      <c r="S56" s="4">
        <f>SUM(Nurse[[#This Row],[CNA Hours]],Nurse[[#This Row],[NA TR Hours]],Nurse[[#This Row],[Med Aide/Tech Hours]])</f>
        <v>424.52565217391327</v>
      </c>
      <c r="T56" s="4">
        <v>416.90608695652196</v>
      </c>
      <c r="U56" s="4">
        <v>7.0489130434782608</v>
      </c>
      <c r="V56" s="4">
        <v>0.57065217391304346</v>
      </c>
      <c r="W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41.940326086956524</v>
      </c>
      <c r="X56" s="4">
        <v>2.625</v>
      </c>
      <c r="Y56" s="4">
        <v>0.14673913043478262</v>
      </c>
      <c r="Z56" s="4">
        <v>0</v>
      </c>
      <c r="AA56" s="4">
        <v>12.125</v>
      </c>
      <c r="AB56" s="4">
        <v>0</v>
      </c>
      <c r="AC56" s="4">
        <v>27.043586956521743</v>
      </c>
      <c r="AD56" s="4">
        <v>0</v>
      </c>
      <c r="AE56" s="4">
        <v>0</v>
      </c>
      <c r="AF56" s="1">
        <v>385280</v>
      </c>
      <c r="AG56" s="1">
        <v>10</v>
      </c>
      <c r="AH56"/>
    </row>
    <row r="57" spans="1:34" x14ac:dyDescent="0.25">
      <c r="A57" t="s">
        <v>161</v>
      </c>
      <c r="B57" t="s">
        <v>53</v>
      </c>
      <c r="C57" t="s">
        <v>241</v>
      </c>
      <c r="D57" t="s">
        <v>198</v>
      </c>
      <c r="E57" s="4">
        <v>40.097826086956523</v>
      </c>
      <c r="F57" s="4">
        <f>Nurse[[#This Row],[Total Nurse Staff Hours]]/Nurse[[#This Row],[MDS Census]]</f>
        <v>3.889612361073461</v>
      </c>
      <c r="G57" s="4">
        <f>Nurse[[#This Row],[Total Direct Care Staff Hours]]/Nurse[[#This Row],[MDS Census]]</f>
        <v>3.4813608023854701</v>
      </c>
      <c r="H57" s="4">
        <f>Nurse[[#This Row],[Total RN Hours (w/ Admin, DON)]]/Nurse[[#This Row],[MDS Census]]</f>
        <v>0.28838980753591753</v>
      </c>
      <c r="I57" s="4">
        <f>Nurse[[#This Row],[RN Hours (excl. Admin, DON)]]/Nurse[[#This Row],[MDS Census]]</f>
        <v>0.10733803198698831</v>
      </c>
      <c r="J57" s="4">
        <f>SUM(Nurse[[#This Row],[RN Hours (excl. Admin, DON)]],Nurse[[#This Row],[RN Admin Hours]],Nurse[[#This Row],[RN DON Hours]],Nurse[[#This Row],[LPN Hours (excl. Admin)]],Nurse[[#This Row],[LPN Admin Hours]],Nurse[[#This Row],[CNA Hours]],Nurse[[#This Row],[NA TR Hours]],Nurse[[#This Row],[Med Aide/Tech Hours]])</f>
        <v>155.96499999999997</v>
      </c>
      <c r="K57" s="4">
        <f>SUM(Nurse[[#This Row],[RN Hours (excl. Admin, DON)]],Nurse[[#This Row],[LPN Hours (excl. Admin)]],Nurse[[#This Row],[CNA Hours]],Nurse[[#This Row],[NA TR Hours]],Nurse[[#This Row],[Med Aide/Tech Hours]])</f>
        <v>139.595</v>
      </c>
      <c r="L57" s="4">
        <f>SUM(Nurse[[#This Row],[RN Hours (excl. Admin, DON)]],Nurse[[#This Row],[RN Admin Hours]],Nurse[[#This Row],[RN DON Hours]])</f>
        <v>11.563804347826085</v>
      </c>
      <c r="M57" s="4">
        <v>4.3040217391304338</v>
      </c>
      <c r="N57" s="4">
        <v>2.1907608695652177</v>
      </c>
      <c r="O57" s="4">
        <v>5.0690217391304353</v>
      </c>
      <c r="P57" s="4">
        <f>SUM(Nurse[[#This Row],[LPN Hours (excl. Admin)]],Nurse[[#This Row],[LPN Admin Hours]])</f>
        <v>54.441304347826083</v>
      </c>
      <c r="Q57" s="4">
        <v>45.331086956521737</v>
      </c>
      <c r="R57" s="4">
        <v>9.1102173913043458</v>
      </c>
      <c r="S57" s="4">
        <f>SUM(Nurse[[#This Row],[CNA Hours]],Nurse[[#This Row],[NA TR Hours]],Nurse[[#This Row],[Med Aide/Tech Hours]])</f>
        <v>89.959891304347806</v>
      </c>
      <c r="T57" s="4">
        <v>83.197934782608684</v>
      </c>
      <c r="U57" s="4">
        <v>6.6320652173913013</v>
      </c>
      <c r="V57" s="4">
        <v>0.12989130434782609</v>
      </c>
      <c r="W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10.536413043478259</v>
      </c>
      <c r="X57" s="4">
        <v>0.75326086956521732</v>
      </c>
      <c r="Y57" s="4">
        <v>0</v>
      </c>
      <c r="Z57" s="4">
        <v>0</v>
      </c>
      <c r="AA57" s="4">
        <v>2.6267391304347827</v>
      </c>
      <c r="AB57" s="4">
        <v>0</v>
      </c>
      <c r="AC57" s="4">
        <v>7.0714130434782581</v>
      </c>
      <c r="AD57" s="4">
        <v>0</v>
      </c>
      <c r="AE57" s="4">
        <v>8.5000000000000006E-2</v>
      </c>
      <c r="AF57" s="1">
        <v>385171</v>
      </c>
      <c r="AG57" s="1">
        <v>10</v>
      </c>
      <c r="AH57"/>
    </row>
    <row r="58" spans="1:34" x14ac:dyDescent="0.25">
      <c r="A58" t="s">
        <v>161</v>
      </c>
      <c r="B58" t="s">
        <v>45</v>
      </c>
      <c r="C58" t="s">
        <v>236</v>
      </c>
      <c r="D58" t="s">
        <v>186</v>
      </c>
      <c r="E58" s="4">
        <v>41.336956521739133</v>
      </c>
      <c r="F58" s="4">
        <f>Nurse[[#This Row],[Total Nurse Staff Hours]]/Nurse[[#This Row],[MDS Census]]</f>
        <v>4.7930186694714703</v>
      </c>
      <c r="G58" s="4">
        <f>Nurse[[#This Row],[Total Direct Care Staff Hours]]/Nurse[[#This Row],[MDS Census]]</f>
        <v>4.2693584012621617</v>
      </c>
      <c r="H58" s="4">
        <f>Nurse[[#This Row],[Total RN Hours (w/ Admin, DON)]]/Nurse[[#This Row],[MDS Census]]</f>
        <v>0.96019721272679448</v>
      </c>
      <c r="I58" s="4">
        <f>Nurse[[#This Row],[RN Hours (excl. Admin, DON)]]/Nurse[[#This Row],[MDS Census]]</f>
        <v>0.766536944517486</v>
      </c>
      <c r="J58" s="4">
        <f>SUM(Nurse[[#This Row],[RN Hours (excl. Admin, DON)]],Nurse[[#This Row],[RN Admin Hours]],Nurse[[#This Row],[RN DON Hours]],Nurse[[#This Row],[LPN Hours (excl. Admin)]],Nurse[[#This Row],[LPN Admin Hours]],Nurse[[#This Row],[CNA Hours]],Nurse[[#This Row],[NA TR Hours]],Nurse[[#This Row],[Med Aide/Tech Hours]])</f>
        <v>198.1288043478261</v>
      </c>
      <c r="K58" s="4">
        <f>SUM(Nurse[[#This Row],[RN Hours (excl. Admin, DON)]],Nurse[[#This Row],[LPN Hours (excl. Admin)]],Nurse[[#This Row],[CNA Hours]],Nurse[[#This Row],[NA TR Hours]],Nurse[[#This Row],[Med Aide/Tech Hours]])</f>
        <v>176.48228260869567</v>
      </c>
      <c r="L58" s="4">
        <f>SUM(Nurse[[#This Row],[RN Hours (excl. Admin, DON)]],Nurse[[#This Row],[RN Admin Hours]],Nurse[[#This Row],[RN DON Hours]])</f>
        <v>39.691630434782603</v>
      </c>
      <c r="M58" s="4">
        <v>31.686304347826081</v>
      </c>
      <c r="N58" s="4">
        <v>4.124891304347825</v>
      </c>
      <c r="O58" s="4">
        <v>3.8804347826086958</v>
      </c>
      <c r="P58" s="4">
        <f>SUM(Nurse[[#This Row],[LPN Hours (excl. Admin)]],Nurse[[#This Row],[LPN Admin Hours]])</f>
        <v>42.131847826086968</v>
      </c>
      <c r="Q58" s="4">
        <v>28.490652173913052</v>
      </c>
      <c r="R58" s="4">
        <v>13.641195652173913</v>
      </c>
      <c r="S58" s="4">
        <f>SUM(Nurse[[#This Row],[CNA Hours]],Nurse[[#This Row],[NA TR Hours]],Nurse[[#This Row],[Med Aide/Tech Hours]])</f>
        <v>116.30532608695654</v>
      </c>
      <c r="T58" s="4">
        <v>108.34467391304349</v>
      </c>
      <c r="U58" s="4">
        <v>3.9716304347826106</v>
      </c>
      <c r="V58" s="4">
        <v>3.9890217391304357</v>
      </c>
      <c r="W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8" s="4">
        <v>0</v>
      </c>
      <c r="Y58" s="4">
        <v>0</v>
      </c>
      <c r="Z58" s="4">
        <v>0</v>
      </c>
      <c r="AA58" s="4">
        <v>0</v>
      </c>
      <c r="AB58" s="4">
        <v>0</v>
      </c>
      <c r="AC58" s="4">
        <v>0</v>
      </c>
      <c r="AD58" s="4">
        <v>0</v>
      </c>
      <c r="AE58" s="4">
        <v>0</v>
      </c>
      <c r="AF58" s="1">
        <v>385157</v>
      </c>
      <c r="AG58" s="1">
        <v>10</v>
      </c>
      <c r="AH58"/>
    </row>
    <row r="59" spans="1:34" x14ac:dyDescent="0.25">
      <c r="A59" t="s">
        <v>161</v>
      </c>
      <c r="B59" t="s">
        <v>63</v>
      </c>
      <c r="C59" t="s">
        <v>202</v>
      </c>
      <c r="D59" t="s">
        <v>177</v>
      </c>
      <c r="E59" s="4">
        <v>50.173913043478258</v>
      </c>
      <c r="F59" s="4">
        <f>Nurse[[#This Row],[Total Nurse Staff Hours]]/Nurse[[#This Row],[MDS Census]]</f>
        <v>4.5929462738301554</v>
      </c>
      <c r="G59" s="4">
        <f>Nurse[[#This Row],[Total Direct Care Staff Hours]]/Nurse[[#This Row],[MDS Census]]</f>
        <v>4.1283123916811091</v>
      </c>
      <c r="H59" s="4">
        <f>Nurse[[#This Row],[Total RN Hours (w/ Admin, DON)]]/Nurse[[#This Row],[MDS Census]]</f>
        <v>0.30551776429809352</v>
      </c>
      <c r="I59" s="4">
        <f>Nurse[[#This Row],[RN Hours (excl. Admin, DON)]]/Nurse[[#This Row],[MDS Census]]</f>
        <v>0.14829722703639509</v>
      </c>
      <c r="J59" s="4">
        <f>SUM(Nurse[[#This Row],[RN Hours (excl. Admin, DON)]],Nurse[[#This Row],[RN Admin Hours]],Nurse[[#This Row],[RN DON Hours]],Nurse[[#This Row],[LPN Hours (excl. Admin)]],Nurse[[#This Row],[LPN Admin Hours]],Nurse[[#This Row],[CNA Hours]],Nurse[[#This Row],[NA TR Hours]],Nurse[[#This Row],[Med Aide/Tech Hours]])</f>
        <v>230.4460869565217</v>
      </c>
      <c r="K59" s="4">
        <f>SUM(Nurse[[#This Row],[RN Hours (excl. Admin, DON)]],Nurse[[#This Row],[LPN Hours (excl. Admin)]],Nurse[[#This Row],[CNA Hours]],Nurse[[#This Row],[NA TR Hours]],Nurse[[#This Row],[Med Aide/Tech Hours]])</f>
        <v>207.13358695652173</v>
      </c>
      <c r="L59" s="4">
        <f>SUM(Nurse[[#This Row],[RN Hours (excl. Admin, DON)]],Nurse[[#This Row],[RN Admin Hours]],Nurse[[#This Row],[RN DON Hours]])</f>
        <v>15.329021739130431</v>
      </c>
      <c r="M59" s="4">
        <v>7.4406521739130405</v>
      </c>
      <c r="N59" s="4">
        <v>2.9155434782608696</v>
      </c>
      <c r="O59" s="4">
        <v>4.9728260869565215</v>
      </c>
      <c r="P59" s="4">
        <f>SUM(Nurse[[#This Row],[LPN Hours (excl. Admin)]],Nurse[[#This Row],[LPN Admin Hours]])</f>
        <v>76.663804347826087</v>
      </c>
      <c r="Q59" s="4">
        <v>61.23967391304349</v>
      </c>
      <c r="R59" s="4">
        <v>15.424130434782603</v>
      </c>
      <c r="S59" s="4">
        <f>SUM(Nurse[[#This Row],[CNA Hours]],Nurse[[#This Row],[NA TR Hours]],Nurse[[#This Row],[Med Aide/Tech Hours]])</f>
        <v>138.45326086956518</v>
      </c>
      <c r="T59" s="4">
        <v>130.48499999999996</v>
      </c>
      <c r="U59" s="4">
        <v>6.8147826086956513</v>
      </c>
      <c r="V59" s="4">
        <v>1.1534782608695653</v>
      </c>
      <c r="W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12.328260869565218</v>
      </c>
      <c r="X59" s="4">
        <v>1.6847826086956521</v>
      </c>
      <c r="Y59" s="4">
        <v>0</v>
      </c>
      <c r="Z59" s="4">
        <v>0</v>
      </c>
      <c r="AA59" s="4">
        <v>0</v>
      </c>
      <c r="AB59" s="4">
        <v>0</v>
      </c>
      <c r="AC59" s="4">
        <v>10.643478260869566</v>
      </c>
      <c r="AD59" s="4">
        <v>0</v>
      </c>
      <c r="AE59" s="4">
        <v>0</v>
      </c>
      <c r="AF59" s="1">
        <v>385197</v>
      </c>
      <c r="AG59" s="1">
        <v>10</v>
      </c>
      <c r="AH59"/>
    </row>
    <row r="60" spans="1:34" x14ac:dyDescent="0.25">
      <c r="A60" t="s">
        <v>161</v>
      </c>
      <c r="B60" t="s">
        <v>117</v>
      </c>
      <c r="C60" t="s">
        <v>207</v>
      </c>
      <c r="D60" t="s">
        <v>175</v>
      </c>
      <c r="E60" s="4">
        <v>29.641304347826086</v>
      </c>
      <c r="F60" s="4">
        <f>Nurse[[#This Row],[Total Nurse Staff Hours]]/Nurse[[#This Row],[MDS Census]]</f>
        <v>4.8706453978731199</v>
      </c>
      <c r="G60" s="4">
        <f>Nurse[[#This Row],[Total Direct Care Staff Hours]]/Nurse[[#This Row],[MDS Census]]</f>
        <v>4.5948844884488445</v>
      </c>
      <c r="H60" s="4">
        <f>Nurse[[#This Row],[Total RN Hours (w/ Admin, DON)]]/Nurse[[#This Row],[MDS Census]]</f>
        <v>0.43500183351668498</v>
      </c>
      <c r="I60" s="4">
        <f>Nurse[[#This Row],[RN Hours (excl. Admin, DON)]]/Nurse[[#This Row],[MDS Census]]</f>
        <v>0.15924092409240925</v>
      </c>
      <c r="J60" s="4">
        <f>SUM(Nurse[[#This Row],[RN Hours (excl. Admin, DON)]],Nurse[[#This Row],[RN Admin Hours]],Nurse[[#This Row],[RN DON Hours]],Nurse[[#This Row],[LPN Hours (excl. Admin)]],Nurse[[#This Row],[LPN Admin Hours]],Nurse[[#This Row],[CNA Hours]],Nurse[[#This Row],[NA TR Hours]],Nurse[[#This Row],[Med Aide/Tech Hours]])</f>
        <v>144.37228260869563</v>
      </c>
      <c r="K60" s="4">
        <f>SUM(Nurse[[#This Row],[RN Hours (excl. Admin, DON)]],Nurse[[#This Row],[LPN Hours (excl. Admin)]],Nurse[[#This Row],[CNA Hours]],Nurse[[#This Row],[NA TR Hours]],Nurse[[#This Row],[Med Aide/Tech Hours]])</f>
        <v>136.19836956521738</v>
      </c>
      <c r="L60" s="4">
        <f>SUM(Nurse[[#This Row],[RN Hours (excl. Admin, DON)]],Nurse[[#This Row],[RN Admin Hours]],Nurse[[#This Row],[RN DON Hours]])</f>
        <v>12.894021739130434</v>
      </c>
      <c r="M60" s="4">
        <v>4.7201086956521738</v>
      </c>
      <c r="N60" s="4">
        <v>4.5652173913043477</v>
      </c>
      <c r="O60" s="4">
        <v>3.6086956521739131</v>
      </c>
      <c r="P60" s="4">
        <f>SUM(Nurse[[#This Row],[LPN Hours (excl. Admin)]],Nurse[[#This Row],[LPN Admin Hours]])</f>
        <v>23.116847826086957</v>
      </c>
      <c r="Q60" s="4">
        <v>23.116847826086957</v>
      </c>
      <c r="R60" s="4">
        <v>0</v>
      </c>
      <c r="S60" s="4">
        <f>SUM(Nurse[[#This Row],[CNA Hours]],Nurse[[#This Row],[NA TR Hours]],Nurse[[#This Row],[Med Aide/Tech Hours]])</f>
        <v>108.36141304347827</v>
      </c>
      <c r="T60" s="4">
        <v>90.559782608695656</v>
      </c>
      <c r="U60" s="4">
        <v>3.9782608695652173</v>
      </c>
      <c r="V60" s="4">
        <v>13.823369565217391</v>
      </c>
      <c r="W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11.638586956521738</v>
      </c>
      <c r="X60" s="4">
        <v>0.83423913043478259</v>
      </c>
      <c r="Y60" s="4">
        <v>0</v>
      </c>
      <c r="Z60" s="4">
        <v>0</v>
      </c>
      <c r="AA60" s="4">
        <v>4.6005434782608692</v>
      </c>
      <c r="AB60" s="4">
        <v>0</v>
      </c>
      <c r="AC60" s="4">
        <v>2.9701086956521738</v>
      </c>
      <c r="AD60" s="4">
        <v>0</v>
      </c>
      <c r="AE60" s="4">
        <v>3.2336956521739131</v>
      </c>
      <c r="AF60" t="s">
        <v>0</v>
      </c>
      <c r="AG60" s="1">
        <v>10</v>
      </c>
      <c r="AH60"/>
    </row>
    <row r="61" spans="1:34" x14ac:dyDescent="0.25">
      <c r="A61" t="s">
        <v>161</v>
      </c>
      <c r="B61" t="s">
        <v>57</v>
      </c>
      <c r="C61" t="s">
        <v>207</v>
      </c>
      <c r="D61" t="s">
        <v>188</v>
      </c>
      <c r="E61" s="4">
        <v>53.347826086956523</v>
      </c>
      <c r="F61" s="4">
        <f>Nurse[[#This Row],[Total Nurse Staff Hours]]/Nurse[[#This Row],[MDS Census]]</f>
        <v>4.5488488182559088</v>
      </c>
      <c r="G61" s="4">
        <f>Nurse[[#This Row],[Total Direct Care Staff Hours]]/Nurse[[#This Row],[MDS Census]]</f>
        <v>4.1637123064384678</v>
      </c>
      <c r="H61" s="4">
        <f>Nurse[[#This Row],[Total RN Hours (w/ Admin, DON)]]/Nurse[[#This Row],[MDS Census]]</f>
        <v>0.54864506927465362</v>
      </c>
      <c r="I61" s="4">
        <f>Nurse[[#This Row],[RN Hours (excl. Admin, DON)]]/Nurse[[#This Row],[MDS Census]]</f>
        <v>0.16350855745721271</v>
      </c>
      <c r="J61" s="4">
        <f>SUM(Nurse[[#This Row],[RN Hours (excl. Admin, DON)]],Nurse[[#This Row],[RN Admin Hours]],Nurse[[#This Row],[RN DON Hours]],Nurse[[#This Row],[LPN Hours (excl. Admin)]],Nurse[[#This Row],[LPN Admin Hours]],Nurse[[#This Row],[CNA Hours]],Nurse[[#This Row],[NA TR Hours]],Nurse[[#This Row],[Med Aide/Tech Hours]])</f>
        <v>242.67119565217394</v>
      </c>
      <c r="K61" s="4">
        <f>SUM(Nurse[[#This Row],[RN Hours (excl. Admin, DON)]],Nurse[[#This Row],[LPN Hours (excl. Admin)]],Nurse[[#This Row],[CNA Hours]],Nurse[[#This Row],[NA TR Hours]],Nurse[[#This Row],[Med Aide/Tech Hours]])</f>
        <v>222.12500000000003</v>
      </c>
      <c r="L61" s="4">
        <f>SUM(Nurse[[#This Row],[RN Hours (excl. Admin, DON)]],Nurse[[#This Row],[RN Admin Hours]],Nurse[[#This Row],[RN DON Hours]])</f>
        <v>29.269021739130434</v>
      </c>
      <c r="M61" s="4">
        <v>8.7228260869565215</v>
      </c>
      <c r="N61" s="4">
        <v>15.415760869565217</v>
      </c>
      <c r="O61" s="4">
        <v>5.1304347826086953</v>
      </c>
      <c r="P61" s="4">
        <f>SUM(Nurse[[#This Row],[LPN Hours (excl. Admin)]],Nurse[[#This Row],[LPN Admin Hours]])</f>
        <v>71.902173913043484</v>
      </c>
      <c r="Q61" s="4">
        <v>71.902173913043484</v>
      </c>
      <c r="R61" s="4">
        <v>0</v>
      </c>
      <c r="S61" s="4">
        <f>SUM(Nurse[[#This Row],[CNA Hours]],Nurse[[#This Row],[NA TR Hours]],Nurse[[#This Row],[Med Aide/Tech Hours]])</f>
        <v>141.5</v>
      </c>
      <c r="T61" s="4">
        <v>123.83967391304348</v>
      </c>
      <c r="U61" s="4">
        <v>16.538043478260871</v>
      </c>
      <c r="V61" s="4">
        <v>1.1222826086956521</v>
      </c>
      <c r="W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4.3777173913043477</v>
      </c>
      <c r="X61" s="4">
        <v>0</v>
      </c>
      <c r="Y61" s="4">
        <v>0</v>
      </c>
      <c r="Z61" s="4">
        <v>0</v>
      </c>
      <c r="AA61" s="4">
        <v>1.201086956521739</v>
      </c>
      <c r="AB61" s="4">
        <v>0</v>
      </c>
      <c r="AC61" s="4">
        <v>3.1766304347826089</v>
      </c>
      <c r="AD61" s="4">
        <v>0</v>
      </c>
      <c r="AE61" s="4">
        <v>0</v>
      </c>
      <c r="AF61" s="1">
        <v>385183</v>
      </c>
      <c r="AG61" s="1">
        <v>10</v>
      </c>
      <c r="AH61"/>
    </row>
    <row r="62" spans="1:34" x14ac:dyDescent="0.25">
      <c r="A62" t="s">
        <v>161</v>
      </c>
      <c r="B62" t="s">
        <v>67</v>
      </c>
      <c r="C62" t="s">
        <v>235</v>
      </c>
      <c r="D62" t="s">
        <v>175</v>
      </c>
      <c r="E62" s="4">
        <v>40.586956521739133</v>
      </c>
      <c r="F62" s="4">
        <f>Nurse[[#This Row],[Total Nurse Staff Hours]]/Nurse[[#This Row],[MDS Census]]</f>
        <v>4.8669201928227093</v>
      </c>
      <c r="G62" s="4">
        <f>Nurse[[#This Row],[Total Direct Care Staff Hours]]/Nurse[[#This Row],[MDS Census]]</f>
        <v>4.3912908409212639</v>
      </c>
      <c r="H62" s="4">
        <f>Nurse[[#This Row],[Total RN Hours (w/ Admin, DON)]]/Nurse[[#This Row],[MDS Census]]</f>
        <v>1.1829807177289768</v>
      </c>
      <c r="I62" s="4">
        <f>Nurse[[#This Row],[RN Hours (excl. Admin, DON)]]/Nurse[[#This Row],[MDS Census]]</f>
        <v>0.70735136582753078</v>
      </c>
      <c r="J62" s="4">
        <f>SUM(Nurse[[#This Row],[RN Hours (excl. Admin, DON)]],Nurse[[#This Row],[RN Admin Hours]],Nurse[[#This Row],[RN DON Hours]],Nurse[[#This Row],[LPN Hours (excl. Admin)]],Nurse[[#This Row],[LPN Admin Hours]],Nurse[[#This Row],[CNA Hours]],Nurse[[#This Row],[NA TR Hours]],Nurse[[#This Row],[Med Aide/Tech Hours]])</f>
        <v>197.53347826086954</v>
      </c>
      <c r="K62" s="4">
        <f>SUM(Nurse[[#This Row],[RN Hours (excl. Admin, DON)]],Nurse[[#This Row],[LPN Hours (excl. Admin)]],Nurse[[#This Row],[CNA Hours]],Nurse[[#This Row],[NA TR Hours]],Nurse[[#This Row],[Med Aide/Tech Hours]])</f>
        <v>178.2291304347826</v>
      </c>
      <c r="L62" s="4">
        <f>SUM(Nurse[[#This Row],[RN Hours (excl. Admin, DON)]],Nurse[[#This Row],[RN Admin Hours]],Nurse[[#This Row],[RN DON Hours]])</f>
        <v>48.013586956521735</v>
      </c>
      <c r="M62" s="4">
        <v>28.709239130434781</v>
      </c>
      <c r="N62" s="4">
        <v>15.304347826086957</v>
      </c>
      <c r="O62" s="4">
        <v>4</v>
      </c>
      <c r="P62" s="4">
        <f>SUM(Nurse[[#This Row],[LPN Hours (excl. Admin)]],Nurse[[#This Row],[LPN Admin Hours]])</f>
        <v>33.372282608695649</v>
      </c>
      <c r="Q62" s="4">
        <v>33.372282608695649</v>
      </c>
      <c r="R62" s="4">
        <v>0</v>
      </c>
      <c r="S62" s="4">
        <f>SUM(Nurse[[#This Row],[CNA Hours]],Nurse[[#This Row],[NA TR Hours]],Nurse[[#This Row],[Med Aide/Tech Hours]])</f>
        <v>116.14760869565217</v>
      </c>
      <c r="T62" s="4">
        <v>99.392173913043479</v>
      </c>
      <c r="U62" s="4">
        <v>10.980978260869565</v>
      </c>
      <c r="V62" s="4">
        <v>5.7744565217391308</v>
      </c>
      <c r="W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12.10141304347826</v>
      </c>
      <c r="X62" s="4">
        <v>0.4483695652173913</v>
      </c>
      <c r="Y62" s="4">
        <v>0</v>
      </c>
      <c r="Z62" s="4">
        <v>0</v>
      </c>
      <c r="AA62" s="4">
        <v>8.9211956521739122</v>
      </c>
      <c r="AB62" s="4">
        <v>0</v>
      </c>
      <c r="AC62" s="4">
        <v>2.7318478260869563</v>
      </c>
      <c r="AD62" s="4">
        <v>0</v>
      </c>
      <c r="AE62" s="4">
        <v>0</v>
      </c>
      <c r="AF62" s="1">
        <v>385204</v>
      </c>
      <c r="AG62" s="1">
        <v>10</v>
      </c>
      <c r="AH62"/>
    </row>
    <row r="63" spans="1:34" x14ac:dyDescent="0.25">
      <c r="A63" t="s">
        <v>161</v>
      </c>
      <c r="B63" t="s">
        <v>98</v>
      </c>
      <c r="C63" t="s">
        <v>218</v>
      </c>
      <c r="D63" t="s">
        <v>193</v>
      </c>
      <c r="E63" s="4">
        <v>33.25</v>
      </c>
      <c r="F63" s="4">
        <f>Nurse[[#This Row],[Total Nurse Staff Hours]]/Nurse[[#This Row],[MDS Census]]</f>
        <v>4.9728669499836551</v>
      </c>
      <c r="G63" s="4">
        <f>Nurse[[#This Row],[Total Direct Care Staff Hours]]/Nurse[[#This Row],[MDS Census]]</f>
        <v>4.3974338018960442</v>
      </c>
      <c r="H63" s="4">
        <f>Nurse[[#This Row],[Total RN Hours (w/ Admin, DON)]]/Nurse[[#This Row],[MDS Census]]</f>
        <v>0.93249427917620142</v>
      </c>
      <c r="I63" s="4">
        <f>Nurse[[#This Row],[RN Hours (excl. Admin, DON)]]/Nurse[[#This Row],[MDS Census]]</f>
        <v>0.35706113108859105</v>
      </c>
      <c r="J63" s="4">
        <f>SUM(Nurse[[#This Row],[RN Hours (excl. Admin, DON)]],Nurse[[#This Row],[RN Admin Hours]],Nurse[[#This Row],[RN DON Hours]],Nurse[[#This Row],[LPN Hours (excl. Admin)]],Nurse[[#This Row],[LPN Admin Hours]],Nurse[[#This Row],[CNA Hours]],Nurse[[#This Row],[NA TR Hours]],Nurse[[#This Row],[Med Aide/Tech Hours]])</f>
        <v>165.34782608695653</v>
      </c>
      <c r="K63" s="4">
        <f>SUM(Nurse[[#This Row],[RN Hours (excl. Admin, DON)]],Nurse[[#This Row],[LPN Hours (excl. Admin)]],Nurse[[#This Row],[CNA Hours]],Nurse[[#This Row],[NA TR Hours]],Nurse[[#This Row],[Med Aide/Tech Hours]])</f>
        <v>146.21467391304347</v>
      </c>
      <c r="L63" s="4">
        <f>SUM(Nurse[[#This Row],[RN Hours (excl. Admin, DON)]],Nurse[[#This Row],[RN Admin Hours]],Nurse[[#This Row],[RN DON Hours]])</f>
        <v>31.005434782608699</v>
      </c>
      <c r="M63" s="4">
        <v>11.872282608695652</v>
      </c>
      <c r="N63" s="4">
        <v>14.209239130434783</v>
      </c>
      <c r="O63" s="4">
        <v>4.9239130434782608</v>
      </c>
      <c r="P63" s="4">
        <f>SUM(Nurse[[#This Row],[LPN Hours (excl. Admin)]],Nurse[[#This Row],[LPN Admin Hours]])</f>
        <v>22.581521739130434</v>
      </c>
      <c r="Q63" s="4">
        <v>22.581521739130434</v>
      </c>
      <c r="R63" s="4">
        <v>0</v>
      </c>
      <c r="S63" s="4">
        <f>SUM(Nurse[[#This Row],[CNA Hours]],Nurse[[#This Row],[NA TR Hours]],Nurse[[#This Row],[Med Aide/Tech Hours]])</f>
        <v>111.76086956521739</v>
      </c>
      <c r="T63" s="4">
        <v>88.051630434782609</v>
      </c>
      <c r="U63" s="4">
        <v>11.986413043478262</v>
      </c>
      <c r="V63" s="4">
        <v>11.722826086956522</v>
      </c>
      <c r="W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9.3885869565217401</v>
      </c>
      <c r="X63" s="4">
        <v>8.1521739130434784E-2</v>
      </c>
      <c r="Y63" s="4">
        <v>0</v>
      </c>
      <c r="Z63" s="4">
        <v>0</v>
      </c>
      <c r="AA63" s="4">
        <v>0.52989130434782605</v>
      </c>
      <c r="AB63" s="4">
        <v>0</v>
      </c>
      <c r="AC63" s="4">
        <v>8.7771739130434785</v>
      </c>
      <c r="AD63" s="4">
        <v>0</v>
      </c>
      <c r="AE63" s="4">
        <v>0</v>
      </c>
      <c r="AF63" s="1">
        <v>385260</v>
      </c>
      <c r="AG63" s="1">
        <v>10</v>
      </c>
      <c r="AH63"/>
    </row>
    <row r="64" spans="1:34" x14ac:dyDescent="0.25">
      <c r="A64" t="s">
        <v>161</v>
      </c>
      <c r="B64" t="s">
        <v>88</v>
      </c>
      <c r="C64" t="s">
        <v>248</v>
      </c>
      <c r="D64" t="s">
        <v>176</v>
      </c>
      <c r="E64" s="4">
        <v>51.75</v>
      </c>
      <c r="F64" s="4">
        <f>Nurse[[#This Row],[Total Nurse Staff Hours]]/Nurse[[#This Row],[MDS Census]]</f>
        <v>5.1352657004830915</v>
      </c>
      <c r="G64" s="4">
        <f>Nurse[[#This Row],[Total Direct Care Staff Hours]]/Nurse[[#This Row],[MDS Census]]</f>
        <v>4.7695862213820615</v>
      </c>
      <c r="H64" s="4">
        <f>Nurse[[#This Row],[Total RN Hours (w/ Admin, DON)]]/Nurse[[#This Row],[MDS Census]]</f>
        <v>0.40107120352867043</v>
      </c>
      <c r="I64" s="4">
        <f>Nurse[[#This Row],[RN Hours (excl. Admin, DON)]]/Nurse[[#This Row],[MDS Census]]</f>
        <v>0.21502835538752363</v>
      </c>
      <c r="J64" s="4">
        <f>SUM(Nurse[[#This Row],[RN Hours (excl. Admin, DON)]],Nurse[[#This Row],[RN Admin Hours]],Nurse[[#This Row],[RN DON Hours]],Nurse[[#This Row],[LPN Hours (excl. Admin)]],Nurse[[#This Row],[LPN Admin Hours]],Nurse[[#This Row],[CNA Hours]],Nurse[[#This Row],[NA TR Hours]],Nurse[[#This Row],[Med Aide/Tech Hours]])</f>
        <v>265.75</v>
      </c>
      <c r="K64" s="4">
        <f>SUM(Nurse[[#This Row],[RN Hours (excl. Admin, DON)]],Nurse[[#This Row],[LPN Hours (excl. Admin)]],Nurse[[#This Row],[CNA Hours]],Nurse[[#This Row],[NA TR Hours]],Nurse[[#This Row],[Med Aide/Tech Hours]])</f>
        <v>246.82608695652169</v>
      </c>
      <c r="L64" s="4">
        <f>SUM(Nurse[[#This Row],[RN Hours (excl. Admin, DON)]],Nurse[[#This Row],[RN Admin Hours]],Nurse[[#This Row],[RN DON Hours]])</f>
        <v>20.755434782608695</v>
      </c>
      <c r="M64" s="4">
        <v>11.127717391304348</v>
      </c>
      <c r="N64" s="4">
        <v>5.1494565217391308</v>
      </c>
      <c r="O64" s="4">
        <v>4.4782608695652177</v>
      </c>
      <c r="P64" s="4">
        <f>SUM(Nurse[[#This Row],[LPN Hours (excl. Admin)]],Nurse[[#This Row],[LPN Admin Hours]])</f>
        <v>75.415760869565204</v>
      </c>
      <c r="Q64" s="4">
        <v>66.119565217391298</v>
      </c>
      <c r="R64" s="4">
        <v>9.2961956521739122</v>
      </c>
      <c r="S64" s="4">
        <f>SUM(Nurse[[#This Row],[CNA Hours]],Nurse[[#This Row],[NA TR Hours]],Nurse[[#This Row],[Med Aide/Tech Hours]])</f>
        <v>169.57880434782606</v>
      </c>
      <c r="T64" s="4">
        <v>149.79347826086956</v>
      </c>
      <c r="U64" s="4">
        <v>13.133152173913043</v>
      </c>
      <c r="V64" s="4">
        <v>6.6521739130434785</v>
      </c>
      <c r="W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20.872282608695652</v>
      </c>
      <c r="X64" s="4">
        <v>2.5652173913043477</v>
      </c>
      <c r="Y64" s="4">
        <v>0</v>
      </c>
      <c r="Z64" s="4">
        <v>0</v>
      </c>
      <c r="AA64" s="4">
        <v>0.76086956521739135</v>
      </c>
      <c r="AB64" s="4">
        <v>0</v>
      </c>
      <c r="AC64" s="4">
        <v>17.546195652173914</v>
      </c>
      <c r="AD64" s="4">
        <v>0</v>
      </c>
      <c r="AE64" s="4">
        <v>0</v>
      </c>
      <c r="AF64" s="1">
        <v>385240</v>
      </c>
      <c r="AG64" s="1">
        <v>10</v>
      </c>
      <c r="AH64"/>
    </row>
    <row r="65" spans="1:34" x14ac:dyDescent="0.25">
      <c r="A65" t="s">
        <v>161</v>
      </c>
      <c r="B65" t="s">
        <v>72</v>
      </c>
      <c r="C65" t="s">
        <v>207</v>
      </c>
      <c r="D65" t="s">
        <v>188</v>
      </c>
      <c r="E65" s="4">
        <v>45.836956521739133</v>
      </c>
      <c r="F65" s="4">
        <f>Nurse[[#This Row],[Total Nurse Staff Hours]]/Nurse[[#This Row],[MDS Census]]</f>
        <v>5.1253070903485893</v>
      </c>
      <c r="G65" s="4">
        <f>Nurse[[#This Row],[Total Direct Care Staff Hours]]/Nurse[[#This Row],[MDS Census]]</f>
        <v>4.6406023239269629</v>
      </c>
      <c r="H65" s="4">
        <f>Nurse[[#This Row],[Total RN Hours (w/ Admin, DON)]]/Nurse[[#This Row],[MDS Census]]</f>
        <v>1.6590585724448659</v>
      </c>
      <c r="I65" s="4">
        <f>Nurse[[#This Row],[RN Hours (excl. Admin, DON)]]/Nurse[[#This Row],[MDS Census]]</f>
        <v>1.1743538060232392</v>
      </c>
      <c r="J65" s="4">
        <f>SUM(Nurse[[#This Row],[RN Hours (excl. Admin, DON)]],Nurse[[#This Row],[RN Admin Hours]],Nurse[[#This Row],[RN DON Hours]],Nurse[[#This Row],[LPN Hours (excl. Admin)]],Nurse[[#This Row],[LPN Admin Hours]],Nurse[[#This Row],[CNA Hours]],Nurse[[#This Row],[NA TR Hours]],Nurse[[#This Row],[Med Aide/Tech Hours]])</f>
        <v>234.92847826086958</v>
      </c>
      <c r="K65" s="4">
        <f>SUM(Nurse[[#This Row],[RN Hours (excl. Admin, DON)]],Nurse[[#This Row],[LPN Hours (excl. Admin)]],Nurse[[#This Row],[CNA Hours]],Nurse[[#This Row],[NA TR Hours]],Nurse[[#This Row],[Med Aide/Tech Hours]])</f>
        <v>212.71108695652177</v>
      </c>
      <c r="L65" s="4">
        <f>SUM(Nurse[[#This Row],[RN Hours (excl. Admin, DON)]],Nurse[[#This Row],[RN Admin Hours]],Nurse[[#This Row],[RN DON Hours]])</f>
        <v>76.046195652173907</v>
      </c>
      <c r="M65" s="4">
        <v>53.828804347826086</v>
      </c>
      <c r="N65" s="4">
        <v>17.608695652173914</v>
      </c>
      <c r="O65" s="4">
        <v>4.6086956521739131</v>
      </c>
      <c r="P65" s="4">
        <f>SUM(Nurse[[#This Row],[LPN Hours (excl. Admin)]],Nurse[[#This Row],[LPN Admin Hours]])</f>
        <v>31.451086956521738</v>
      </c>
      <c r="Q65" s="4">
        <v>31.451086956521738</v>
      </c>
      <c r="R65" s="4">
        <v>0</v>
      </c>
      <c r="S65" s="4">
        <f>SUM(Nurse[[#This Row],[CNA Hours]],Nurse[[#This Row],[NA TR Hours]],Nurse[[#This Row],[Med Aide/Tech Hours]])</f>
        <v>127.43119565217393</v>
      </c>
      <c r="T65" s="4">
        <v>68.770869565217396</v>
      </c>
      <c r="U65" s="4">
        <v>58.660326086956523</v>
      </c>
      <c r="V65" s="4">
        <v>0</v>
      </c>
      <c r="W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5" s="4">
        <v>0</v>
      </c>
      <c r="Y65" s="4">
        <v>0</v>
      </c>
      <c r="Z65" s="4">
        <v>0</v>
      </c>
      <c r="AA65" s="4">
        <v>0</v>
      </c>
      <c r="AB65" s="4">
        <v>0</v>
      </c>
      <c r="AC65" s="4">
        <v>0</v>
      </c>
      <c r="AD65" s="4">
        <v>0</v>
      </c>
      <c r="AE65" s="4">
        <v>0</v>
      </c>
      <c r="AF65" s="1">
        <v>385214</v>
      </c>
      <c r="AG65" s="1">
        <v>10</v>
      </c>
      <c r="AH65"/>
    </row>
    <row r="66" spans="1:34" x14ac:dyDescent="0.25">
      <c r="A66" t="s">
        <v>161</v>
      </c>
      <c r="B66" t="s">
        <v>32</v>
      </c>
      <c r="C66" t="s">
        <v>207</v>
      </c>
      <c r="D66" t="s">
        <v>188</v>
      </c>
      <c r="E66" s="4">
        <v>62.054347826086953</v>
      </c>
      <c r="F66" s="4">
        <f>Nurse[[#This Row],[Total Nurse Staff Hours]]/Nurse[[#This Row],[MDS Census]]</f>
        <v>5.1606673673147654</v>
      </c>
      <c r="G66" s="4">
        <f>Nurse[[#This Row],[Total Direct Care Staff Hours]]/Nurse[[#This Row],[MDS Census]]</f>
        <v>4.807015239096164</v>
      </c>
      <c r="H66" s="4">
        <f>Nurse[[#This Row],[Total RN Hours (w/ Admin, DON)]]/Nurse[[#This Row],[MDS Census]]</f>
        <v>1.3386757750919602</v>
      </c>
      <c r="I66" s="4">
        <f>Nurse[[#This Row],[RN Hours (excl. Admin, DON)]]/Nurse[[#This Row],[MDS Census]]</f>
        <v>0.98502364687335786</v>
      </c>
      <c r="J66" s="4">
        <f>SUM(Nurse[[#This Row],[RN Hours (excl. Admin, DON)]],Nurse[[#This Row],[RN Admin Hours]],Nurse[[#This Row],[RN DON Hours]],Nurse[[#This Row],[LPN Hours (excl. Admin)]],Nurse[[#This Row],[LPN Admin Hours]],Nurse[[#This Row],[CNA Hours]],Nurse[[#This Row],[NA TR Hours]],Nurse[[#This Row],[Med Aide/Tech Hours]])</f>
        <v>320.24184782608688</v>
      </c>
      <c r="K66" s="4">
        <f>SUM(Nurse[[#This Row],[RN Hours (excl. Admin, DON)]],Nurse[[#This Row],[LPN Hours (excl. Admin)]],Nurse[[#This Row],[CNA Hours]],Nurse[[#This Row],[NA TR Hours]],Nurse[[#This Row],[Med Aide/Tech Hours]])</f>
        <v>298.29619565217388</v>
      </c>
      <c r="L66" s="4">
        <f>SUM(Nurse[[#This Row],[RN Hours (excl. Admin, DON)]],Nurse[[#This Row],[RN Admin Hours]],Nurse[[#This Row],[RN DON Hours]])</f>
        <v>83.070652173913047</v>
      </c>
      <c r="M66" s="4">
        <v>61.125</v>
      </c>
      <c r="N66" s="4">
        <v>13.521739130434783</v>
      </c>
      <c r="O66" s="4">
        <v>8.4239130434782616</v>
      </c>
      <c r="P66" s="4">
        <f>SUM(Nurse[[#This Row],[LPN Hours (excl. Admin)]],Nurse[[#This Row],[LPN Admin Hours]])</f>
        <v>42.432065217391305</v>
      </c>
      <c r="Q66" s="4">
        <v>42.432065217391305</v>
      </c>
      <c r="R66" s="4">
        <v>0</v>
      </c>
      <c r="S66" s="4">
        <f>SUM(Nurse[[#This Row],[CNA Hours]],Nurse[[#This Row],[NA TR Hours]],Nurse[[#This Row],[Med Aide/Tech Hours]])</f>
        <v>194.7391304347826</v>
      </c>
      <c r="T66" s="4">
        <v>143.96739130434781</v>
      </c>
      <c r="U66" s="4">
        <v>25.804347826086957</v>
      </c>
      <c r="V66" s="4">
        <v>24.967391304347824</v>
      </c>
      <c r="W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35.157608695652179</v>
      </c>
      <c r="X66" s="4">
        <v>5.7445652173913047</v>
      </c>
      <c r="Y66" s="4">
        <v>0</v>
      </c>
      <c r="Z66" s="4">
        <v>0</v>
      </c>
      <c r="AA66" s="4">
        <v>7.2119565217391308</v>
      </c>
      <c r="AB66" s="4">
        <v>0</v>
      </c>
      <c r="AC66" s="4">
        <v>22.114130434782609</v>
      </c>
      <c r="AD66" s="4">
        <v>0</v>
      </c>
      <c r="AE66" s="4">
        <v>8.6956521739130432E-2</v>
      </c>
      <c r="AF66" s="1">
        <v>385141</v>
      </c>
      <c r="AG66" s="1">
        <v>10</v>
      </c>
      <c r="AH66"/>
    </row>
    <row r="67" spans="1:34" x14ac:dyDescent="0.25">
      <c r="A67" t="s">
        <v>161</v>
      </c>
      <c r="B67" t="s">
        <v>55</v>
      </c>
      <c r="C67" t="s">
        <v>242</v>
      </c>
      <c r="D67" t="s">
        <v>198</v>
      </c>
      <c r="E67" s="4">
        <v>37.521739130434781</v>
      </c>
      <c r="F67" s="4">
        <f>Nurse[[#This Row],[Total Nurse Staff Hours]]/Nurse[[#This Row],[MDS Census]]</f>
        <v>5.2812630359212047</v>
      </c>
      <c r="G67" s="4">
        <f>Nurse[[#This Row],[Total Direct Care Staff Hours]]/Nurse[[#This Row],[MDS Census]]</f>
        <v>4.7541772885283891</v>
      </c>
      <c r="H67" s="4">
        <f>Nurse[[#This Row],[Total RN Hours (w/ Admin, DON)]]/Nurse[[#This Row],[MDS Census]]</f>
        <v>0.70415701042873702</v>
      </c>
      <c r="I67" s="4">
        <f>Nurse[[#This Row],[RN Hours (excl. Admin, DON)]]/Nurse[[#This Row],[MDS Census]]</f>
        <v>0.22907010428736965</v>
      </c>
      <c r="J67" s="4">
        <f>SUM(Nurse[[#This Row],[RN Hours (excl. Admin, DON)]],Nurse[[#This Row],[RN Admin Hours]],Nurse[[#This Row],[RN DON Hours]],Nurse[[#This Row],[LPN Hours (excl. Admin)]],Nurse[[#This Row],[LPN Admin Hours]],Nurse[[#This Row],[CNA Hours]],Nurse[[#This Row],[NA TR Hours]],Nurse[[#This Row],[Med Aide/Tech Hours]])</f>
        <v>198.16217391304346</v>
      </c>
      <c r="K67" s="4">
        <f>SUM(Nurse[[#This Row],[RN Hours (excl. Admin, DON)]],Nurse[[#This Row],[LPN Hours (excl. Admin)]],Nurse[[#This Row],[CNA Hours]],Nurse[[#This Row],[NA TR Hours]],Nurse[[#This Row],[Med Aide/Tech Hours]])</f>
        <v>178.38499999999999</v>
      </c>
      <c r="L67" s="4">
        <f>SUM(Nurse[[#This Row],[RN Hours (excl. Admin, DON)]],Nurse[[#This Row],[RN Admin Hours]],Nurse[[#This Row],[RN DON Hours]])</f>
        <v>26.421195652173914</v>
      </c>
      <c r="M67" s="4">
        <v>8.5951086956521738</v>
      </c>
      <c r="N67" s="4">
        <v>13.304347826086957</v>
      </c>
      <c r="O67" s="4">
        <v>4.5217391304347823</v>
      </c>
      <c r="P67" s="4">
        <f>SUM(Nurse[[#This Row],[LPN Hours (excl. Admin)]],Nurse[[#This Row],[LPN Admin Hours]])</f>
        <v>58.932065217391305</v>
      </c>
      <c r="Q67" s="4">
        <v>56.980978260869563</v>
      </c>
      <c r="R67" s="4">
        <v>1.951086956521739</v>
      </c>
      <c r="S67" s="4">
        <f>SUM(Nurse[[#This Row],[CNA Hours]],Nurse[[#This Row],[NA TR Hours]],Nurse[[#This Row],[Med Aide/Tech Hours]])</f>
        <v>112.80891304347826</v>
      </c>
      <c r="T67" s="4">
        <v>94.268152173913037</v>
      </c>
      <c r="U67" s="4">
        <v>16.527173913043477</v>
      </c>
      <c r="V67" s="4">
        <v>2.0135869565217392</v>
      </c>
      <c r="W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24.086086956521736</v>
      </c>
      <c r="X67" s="4">
        <v>0.3858695652173913</v>
      </c>
      <c r="Y67" s="4">
        <v>0</v>
      </c>
      <c r="Z67" s="4">
        <v>0</v>
      </c>
      <c r="AA67" s="4">
        <v>9.8097826086956523</v>
      </c>
      <c r="AB67" s="4">
        <v>0</v>
      </c>
      <c r="AC67" s="4">
        <v>13.808913043478261</v>
      </c>
      <c r="AD67" s="4">
        <v>0</v>
      </c>
      <c r="AE67" s="4">
        <v>8.1521739130434784E-2</v>
      </c>
      <c r="AF67" s="1">
        <v>385180</v>
      </c>
      <c r="AG67" s="1">
        <v>10</v>
      </c>
      <c r="AH67"/>
    </row>
    <row r="68" spans="1:34" x14ac:dyDescent="0.25">
      <c r="A68" t="s">
        <v>161</v>
      </c>
      <c r="B68" t="s">
        <v>76</v>
      </c>
      <c r="C68" t="s">
        <v>229</v>
      </c>
      <c r="D68" t="s">
        <v>193</v>
      </c>
      <c r="E68" s="4">
        <v>46.260869565217391</v>
      </c>
      <c r="F68" s="4">
        <f>Nurse[[#This Row],[Total Nurse Staff Hours]]/Nurse[[#This Row],[MDS Census]]</f>
        <v>5.2409539473684204</v>
      </c>
      <c r="G68" s="4">
        <f>Nurse[[#This Row],[Total Direct Care Staff Hours]]/Nurse[[#This Row],[MDS Census]]</f>
        <v>4.796875</v>
      </c>
      <c r="H68" s="4">
        <f>Nurse[[#This Row],[Total RN Hours (w/ Admin, DON)]]/Nurse[[#This Row],[MDS Census]]</f>
        <v>0.83241306390977432</v>
      </c>
      <c r="I68" s="4">
        <f>Nurse[[#This Row],[RN Hours (excl. Admin, DON)]]/Nurse[[#This Row],[MDS Census]]</f>
        <v>0.38833411654135336</v>
      </c>
      <c r="J68" s="4">
        <f>SUM(Nurse[[#This Row],[RN Hours (excl. Admin, DON)]],Nurse[[#This Row],[RN Admin Hours]],Nurse[[#This Row],[RN DON Hours]],Nurse[[#This Row],[LPN Hours (excl. Admin)]],Nurse[[#This Row],[LPN Admin Hours]],Nurse[[#This Row],[CNA Hours]],Nurse[[#This Row],[NA TR Hours]],Nurse[[#This Row],[Med Aide/Tech Hours]])</f>
        <v>242.45108695652172</v>
      </c>
      <c r="K68" s="4">
        <f>SUM(Nurse[[#This Row],[RN Hours (excl. Admin, DON)]],Nurse[[#This Row],[LPN Hours (excl. Admin)]],Nurse[[#This Row],[CNA Hours]],Nurse[[#This Row],[NA TR Hours]],Nurse[[#This Row],[Med Aide/Tech Hours]])</f>
        <v>221.90760869565216</v>
      </c>
      <c r="L68" s="4">
        <f>SUM(Nurse[[#This Row],[RN Hours (excl. Admin, DON)]],Nurse[[#This Row],[RN Admin Hours]],Nurse[[#This Row],[RN DON Hours]])</f>
        <v>38.508152173913039</v>
      </c>
      <c r="M68" s="4">
        <v>17.964673913043477</v>
      </c>
      <c r="N68" s="4">
        <v>15.828804347826088</v>
      </c>
      <c r="O68" s="4">
        <v>4.7146739130434785</v>
      </c>
      <c r="P68" s="4">
        <f>SUM(Nurse[[#This Row],[LPN Hours (excl. Admin)]],Nurse[[#This Row],[LPN Admin Hours]])</f>
        <v>38.402173913043477</v>
      </c>
      <c r="Q68" s="4">
        <v>38.402173913043477</v>
      </c>
      <c r="R68" s="4">
        <v>0</v>
      </c>
      <c r="S68" s="4">
        <f>SUM(Nurse[[#This Row],[CNA Hours]],Nurse[[#This Row],[NA TR Hours]],Nurse[[#This Row],[Med Aide/Tech Hours]])</f>
        <v>165.54076086956522</v>
      </c>
      <c r="T68" s="4">
        <v>116.86684782608695</v>
      </c>
      <c r="U68" s="4">
        <v>25.605978260869566</v>
      </c>
      <c r="V68" s="4">
        <v>23.067934782608695</v>
      </c>
      <c r="W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8" s="4">
        <v>0</v>
      </c>
      <c r="Y68" s="4">
        <v>0</v>
      </c>
      <c r="Z68" s="4">
        <v>0</v>
      </c>
      <c r="AA68" s="4">
        <v>0</v>
      </c>
      <c r="AB68" s="4">
        <v>0</v>
      </c>
      <c r="AC68" s="4">
        <v>0</v>
      </c>
      <c r="AD68" s="4">
        <v>0</v>
      </c>
      <c r="AE68" s="4">
        <v>0</v>
      </c>
      <c r="AF68" s="1">
        <v>385221</v>
      </c>
      <c r="AG68" s="1">
        <v>10</v>
      </c>
      <c r="AH68"/>
    </row>
    <row r="69" spans="1:34" x14ac:dyDescent="0.25">
      <c r="A69" t="s">
        <v>161</v>
      </c>
      <c r="B69" t="s">
        <v>70</v>
      </c>
      <c r="C69" t="s">
        <v>207</v>
      </c>
      <c r="D69" t="s">
        <v>188</v>
      </c>
      <c r="E69" s="4">
        <v>53.282608695652172</v>
      </c>
      <c r="F69" s="4">
        <f>Nurse[[#This Row],[Total Nurse Staff Hours]]/Nurse[[#This Row],[MDS Census]]</f>
        <v>4.7600979192166459</v>
      </c>
      <c r="G69" s="4">
        <f>Nurse[[#This Row],[Total Direct Care Staff Hours]]/Nurse[[#This Row],[MDS Census]]</f>
        <v>4.3233374133006937</v>
      </c>
      <c r="H69" s="4">
        <f>Nurse[[#This Row],[Total RN Hours (w/ Admin, DON)]]/Nurse[[#This Row],[MDS Census]]</f>
        <v>1.0127498980008161</v>
      </c>
      <c r="I69" s="4">
        <f>Nurse[[#This Row],[RN Hours (excl. Admin, DON)]]/Nurse[[#This Row],[MDS Census]]</f>
        <v>0.57598939208486333</v>
      </c>
      <c r="J69" s="4">
        <f>SUM(Nurse[[#This Row],[RN Hours (excl. Admin, DON)]],Nurse[[#This Row],[RN Admin Hours]],Nurse[[#This Row],[RN DON Hours]],Nurse[[#This Row],[LPN Hours (excl. Admin)]],Nurse[[#This Row],[LPN Admin Hours]],Nurse[[#This Row],[CNA Hours]],Nurse[[#This Row],[NA TR Hours]],Nurse[[#This Row],[Med Aide/Tech Hours]])</f>
        <v>253.63043478260869</v>
      </c>
      <c r="K69" s="4">
        <f>SUM(Nurse[[#This Row],[RN Hours (excl. Admin, DON)]],Nurse[[#This Row],[LPN Hours (excl. Admin)]],Nurse[[#This Row],[CNA Hours]],Nurse[[#This Row],[NA TR Hours]],Nurse[[#This Row],[Med Aide/Tech Hours]])</f>
        <v>230.35869565217391</v>
      </c>
      <c r="L69" s="4">
        <f>SUM(Nurse[[#This Row],[RN Hours (excl. Admin, DON)]],Nurse[[#This Row],[RN Admin Hours]],Nurse[[#This Row],[RN DON Hours]])</f>
        <v>53.961956521739133</v>
      </c>
      <c r="M69" s="4">
        <v>30.690217391304348</v>
      </c>
      <c r="N69" s="4">
        <v>18.111413043478262</v>
      </c>
      <c r="O69" s="4">
        <v>5.1603260869565215</v>
      </c>
      <c r="P69" s="4">
        <f>SUM(Nurse[[#This Row],[LPN Hours (excl. Admin)]],Nurse[[#This Row],[LPN Admin Hours]])</f>
        <v>55.019021739130437</v>
      </c>
      <c r="Q69" s="4">
        <v>55.019021739130437</v>
      </c>
      <c r="R69" s="4">
        <v>0</v>
      </c>
      <c r="S69" s="4">
        <f>SUM(Nurse[[#This Row],[CNA Hours]],Nurse[[#This Row],[NA TR Hours]],Nurse[[#This Row],[Med Aide/Tech Hours]])</f>
        <v>144.64945652173913</v>
      </c>
      <c r="T69" s="4">
        <v>121.5625</v>
      </c>
      <c r="U69" s="4">
        <v>18.108695652173914</v>
      </c>
      <c r="V69" s="4">
        <v>4.9782608695652177</v>
      </c>
      <c r="W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65.899456521739125</v>
      </c>
      <c r="X69" s="4">
        <v>3.9130434782608696</v>
      </c>
      <c r="Y69" s="4">
        <v>0</v>
      </c>
      <c r="Z69" s="4">
        <v>0</v>
      </c>
      <c r="AA69" s="4">
        <v>19.021739130434781</v>
      </c>
      <c r="AB69" s="4">
        <v>0</v>
      </c>
      <c r="AC69" s="4">
        <v>42.877717391304351</v>
      </c>
      <c r="AD69" s="4">
        <v>0</v>
      </c>
      <c r="AE69" s="4">
        <v>8.6956521739130432E-2</v>
      </c>
      <c r="AF69" s="1">
        <v>385208</v>
      </c>
      <c r="AG69" s="1">
        <v>10</v>
      </c>
      <c r="AH69"/>
    </row>
    <row r="70" spans="1:34" x14ac:dyDescent="0.25">
      <c r="A70" t="s">
        <v>161</v>
      </c>
      <c r="B70" t="s">
        <v>30</v>
      </c>
      <c r="C70" t="s">
        <v>231</v>
      </c>
      <c r="D70" t="s">
        <v>194</v>
      </c>
      <c r="E70" s="4">
        <v>63.891304347826086</v>
      </c>
      <c r="F70" s="4">
        <f>Nurse[[#This Row],[Total Nurse Staff Hours]]/Nurse[[#This Row],[MDS Census]]</f>
        <v>5.1427356243620279</v>
      </c>
      <c r="G70" s="4">
        <f>Nurse[[#This Row],[Total Direct Care Staff Hours]]/Nurse[[#This Row],[MDS Census]]</f>
        <v>4.7758591357604629</v>
      </c>
      <c r="H70" s="4">
        <f>Nurse[[#This Row],[Total RN Hours (w/ Admin, DON)]]/Nurse[[#This Row],[MDS Census]]</f>
        <v>0.88329363729159571</v>
      </c>
      <c r="I70" s="4">
        <f>Nurse[[#This Row],[RN Hours (excl. Admin, DON)]]/Nurse[[#This Row],[MDS Census]]</f>
        <v>0.51641714869003064</v>
      </c>
      <c r="J70" s="4">
        <f>SUM(Nurse[[#This Row],[RN Hours (excl. Admin, DON)]],Nurse[[#This Row],[RN Admin Hours]],Nurse[[#This Row],[RN DON Hours]],Nurse[[#This Row],[LPN Hours (excl. Admin)]],Nurse[[#This Row],[LPN Admin Hours]],Nurse[[#This Row],[CNA Hours]],Nurse[[#This Row],[NA TR Hours]],Nurse[[#This Row],[Med Aide/Tech Hours]])</f>
        <v>328.57608695652175</v>
      </c>
      <c r="K70" s="4">
        <f>SUM(Nurse[[#This Row],[RN Hours (excl. Admin, DON)]],Nurse[[#This Row],[LPN Hours (excl. Admin)]],Nurse[[#This Row],[CNA Hours]],Nurse[[#This Row],[NA TR Hours]],Nurse[[#This Row],[Med Aide/Tech Hours]])</f>
        <v>305.13586956521738</v>
      </c>
      <c r="L70" s="4">
        <f>SUM(Nurse[[#This Row],[RN Hours (excl. Admin, DON)]],Nurse[[#This Row],[RN Admin Hours]],Nurse[[#This Row],[RN DON Hours]])</f>
        <v>56.434782608695649</v>
      </c>
      <c r="M70" s="4">
        <v>32.994565217391305</v>
      </c>
      <c r="N70" s="4">
        <v>19.788043478260871</v>
      </c>
      <c r="O70" s="4">
        <v>3.652173913043478</v>
      </c>
      <c r="P70" s="4">
        <f>SUM(Nurse[[#This Row],[LPN Hours (excl. Admin)]],Nurse[[#This Row],[LPN Admin Hours]])</f>
        <v>65.0625</v>
      </c>
      <c r="Q70" s="4">
        <v>65.0625</v>
      </c>
      <c r="R70" s="4">
        <v>0</v>
      </c>
      <c r="S70" s="4">
        <f>SUM(Nurse[[#This Row],[CNA Hours]],Nurse[[#This Row],[NA TR Hours]],Nurse[[#This Row],[Med Aide/Tech Hours]])</f>
        <v>207.07880434782609</v>
      </c>
      <c r="T70" s="4">
        <v>178.79347826086956</v>
      </c>
      <c r="U70" s="4">
        <v>0</v>
      </c>
      <c r="V70" s="4">
        <v>28.285326086956523</v>
      </c>
      <c r="W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0" s="4">
        <v>0</v>
      </c>
      <c r="Y70" s="4">
        <v>0</v>
      </c>
      <c r="Z70" s="4">
        <v>0</v>
      </c>
      <c r="AA70" s="4">
        <v>0</v>
      </c>
      <c r="AB70" s="4">
        <v>0</v>
      </c>
      <c r="AC70" s="4">
        <v>0</v>
      </c>
      <c r="AD70" s="4">
        <v>0</v>
      </c>
      <c r="AE70" s="4">
        <v>0</v>
      </c>
      <c r="AF70" s="1">
        <v>385137</v>
      </c>
      <c r="AG70" s="1">
        <v>10</v>
      </c>
      <c r="AH70"/>
    </row>
    <row r="71" spans="1:34" x14ac:dyDescent="0.25">
      <c r="A71" t="s">
        <v>161</v>
      </c>
      <c r="B71" t="s">
        <v>16</v>
      </c>
      <c r="C71" t="s">
        <v>206</v>
      </c>
      <c r="D71" t="s">
        <v>189</v>
      </c>
      <c r="E71" s="4">
        <v>87.489130434782609</v>
      </c>
      <c r="F71" s="4">
        <f>Nurse[[#This Row],[Total Nurse Staff Hours]]/Nurse[[#This Row],[MDS Census]]</f>
        <v>4.5264007951298302</v>
      </c>
      <c r="G71" s="4">
        <f>Nurse[[#This Row],[Total Direct Care Staff Hours]]/Nurse[[#This Row],[MDS Census]]</f>
        <v>4.1970741707044361</v>
      </c>
      <c r="H71" s="4">
        <f>Nurse[[#This Row],[Total RN Hours (w/ Admin, DON)]]/Nurse[[#This Row],[MDS Census]]</f>
        <v>0.57544415455336062</v>
      </c>
      <c r="I71" s="4">
        <f>Nurse[[#This Row],[RN Hours (excl. Admin, DON)]]/Nurse[[#This Row],[MDS Census]]</f>
        <v>0.24611753012796622</v>
      </c>
      <c r="J71" s="4">
        <f>SUM(Nurse[[#This Row],[RN Hours (excl. Admin, DON)]],Nurse[[#This Row],[RN Admin Hours]],Nurse[[#This Row],[RN DON Hours]],Nurse[[#This Row],[LPN Hours (excl. Admin)]],Nurse[[#This Row],[LPN Admin Hours]],Nurse[[#This Row],[CNA Hours]],Nurse[[#This Row],[NA TR Hours]],Nurse[[#This Row],[Med Aide/Tech Hours]])</f>
        <v>396.01086956521743</v>
      </c>
      <c r="K71" s="4">
        <f>SUM(Nurse[[#This Row],[RN Hours (excl. Admin, DON)]],Nurse[[#This Row],[LPN Hours (excl. Admin)]],Nurse[[#This Row],[CNA Hours]],Nurse[[#This Row],[NA TR Hours]],Nurse[[#This Row],[Med Aide/Tech Hours]])</f>
        <v>367.19836956521743</v>
      </c>
      <c r="L71" s="4">
        <f>SUM(Nurse[[#This Row],[RN Hours (excl. Admin, DON)]],Nurse[[#This Row],[RN Admin Hours]],Nurse[[#This Row],[RN DON Hours]])</f>
        <v>50.345108695652172</v>
      </c>
      <c r="M71" s="4">
        <v>21.532608695652176</v>
      </c>
      <c r="N71" s="4">
        <v>23.334239130434781</v>
      </c>
      <c r="O71" s="4">
        <v>5.4782608695652177</v>
      </c>
      <c r="P71" s="4">
        <f>SUM(Nurse[[#This Row],[LPN Hours (excl. Admin)]],Nurse[[#This Row],[LPN Admin Hours]])</f>
        <v>82.589673913043484</v>
      </c>
      <c r="Q71" s="4">
        <v>82.589673913043484</v>
      </c>
      <c r="R71" s="4">
        <v>0</v>
      </c>
      <c r="S71" s="4">
        <f>SUM(Nurse[[#This Row],[CNA Hours]],Nurse[[#This Row],[NA TR Hours]],Nurse[[#This Row],[Med Aide/Tech Hours]])</f>
        <v>263.07608695652175</v>
      </c>
      <c r="T71" s="4">
        <v>210.26902173913044</v>
      </c>
      <c r="U71" s="4">
        <v>17.782608695652176</v>
      </c>
      <c r="V71" s="4">
        <v>35.024456521739133</v>
      </c>
      <c r="W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25.328804347826086</v>
      </c>
      <c r="X71" s="4">
        <v>2.9320652173913042</v>
      </c>
      <c r="Y71" s="4">
        <v>0</v>
      </c>
      <c r="Z71" s="4">
        <v>0</v>
      </c>
      <c r="AA71" s="4">
        <v>18.793478260869566</v>
      </c>
      <c r="AB71" s="4">
        <v>0</v>
      </c>
      <c r="AC71" s="4">
        <v>3.5163043478260869</v>
      </c>
      <c r="AD71" s="4">
        <v>0</v>
      </c>
      <c r="AE71" s="4">
        <v>8.6956521739130432E-2</v>
      </c>
      <c r="AF71" s="1">
        <v>385077</v>
      </c>
      <c r="AG71" s="1">
        <v>10</v>
      </c>
      <c r="AH71"/>
    </row>
    <row r="72" spans="1:34" x14ac:dyDescent="0.25">
      <c r="A72" t="s">
        <v>161</v>
      </c>
      <c r="B72" t="s">
        <v>112</v>
      </c>
      <c r="C72" t="s">
        <v>256</v>
      </c>
      <c r="D72" t="s">
        <v>193</v>
      </c>
      <c r="E72" s="4">
        <v>40.5</v>
      </c>
      <c r="F72" s="4">
        <f>Nurse[[#This Row],[Total Nurse Staff Hours]]/Nurse[[#This Row],[MDS Census]]</f>
        <v>5.2583038110574334</v>
      </c>
      <c r="G72" s="4">
        <f>Nurse[[#This Row],[Total Direct Care Staff Hours]]/Nurse[[#This Row],[MDS Census]]</f>
        <v>4.7186500268384322</v>
      </c>
      <c r="H72" s="4">
        <f>Nurse[[#This Row],[Total RN Hours (w/ Admin, DON)]]/Nurse[[#This Row],[MDS Census]]</f>
        <v>0.83543478260869553</v>
      </c>
      <c r="I72" s="4">
        <f>Nurse[[#This Row],[RN Hours (excl. Admin, DON)]]/Nurse[[#This Row],[MDS Census]]</f>
        <v>0.29578099838969402</v>
      </c>
      <c r="J72" s="4">
        <f>SUM(Nurse[[#This Row],[RN Hours (excl. Admin, DON)]],Nurse[[#This Row],[RN Admin Hours]],Nurse[[#This Row],[RN DON Hours]],Nurse[[#This Row],[LPN Hours (excl. Admin)]],Nurse[[#This Row],[LPN Admin Hours]],Nurse[[#This Row],[CNA Hours]],Nurse[[#This Row],[NA TR Hours]],Nurse[[#This Row],[Med Aide/Tech Hours]])</f>
        <v>212.96130434782606</v>
      </c>
      <c r="K72" s="4">
        <f>SUM(Nurse[[#This Row],[RN Hours (excl. Admin, DON)]],Nurse[[#This Row],[LPN Hours (excl. Admin)]],Nurse[[#This Row],[CNA Hours]],Nurse[[#This Row],[NA TR Hours]],Nurse[[#This Row],[Med Aide/Tech Hours]])</f>
        <v>191.1053260869565</v>
      </c>
      <c r="L72" s="4">
        <f>SUM(Nurse[[#This Row],[RN Hours (excl. Admin, DON)]],Nurse[[#This Row],[RN Admin Hours]],Nurse[[#This Row],[RN DON Hours]])</f>
        <v>33.835108695652167</v>
      </c>
      <c r="M72" s="4">
        <v>11.979130434782608</v>
      </c>
      <c r="N72" s="4">
        <v>15.421195652173912</v>
      </c>
      <c r="O72" s="4">
        <v>6.4347826086956523</v>
      </c>
      <c r="P72" s="4">
        <f>SUM(Nurse[[#This Row],[LPN Hours (excl. Admin)]],Nurse[[#This Row],[LPN Admin Hours]])</f>
        <v>69.58141304347825</v>
      </c>
      <c r="Q72" s="4">
        <v>69.58141304347825</v>
      </c>
      <c r="R72" s="4">
        <v>0</v>
      </c>
      <c r="S72" s="4">
        <f>SUM(Nurse[[#This Row],[CNA Hours]],Nurse[[#This Row],[NA TR Hours]],Nurse[[#This Row],[Med Aide/Tech Hours]])</f>
        <v>109.54478260869564</v>
      </c>
      <c r="T72" s="4">
        <v>98.468695652173906</v>
      </c>
      <c r="U72" s="4">
        <v>11.076086956521738</v>
      </c>
      <c r="V72" s="4">
        <v>0</v>
      </c>
      <c r="W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55.17597826086957</v>
      </c>
      <c r="X72" s="4">
        <v>1.3296739130434783</v>
      </c>
      <c r="Y72" s="4">
        <v>0</v>
      </c>
      <c r="Z72" s="4">
        <v>0</v>
      </c>
      <c r="AA72" s="4">
        <v>23.456413043478257</v>
      </c>
      <c r="AB72" s="4">
        <v>0</v>
      </c>
      <c r="AC72" s="4">
        <v>30.389891304347834</v>
      </c>
      <c r="AD72" s="4">
        <v>0</v>
      </c>
      <c r="AE72" s="4">
        <v>0</v>
      </c>
      <c r="AF72" s="1">
        <v>385279</v>
      </c>
      <c r="AG72" s="1">
        <v>10</v>
      </c>
      <c r="AH72"/>
    </row>
    <row r="73" spans="1:34" x14ac:dyDescent="0.25">
      <c r="A73" t="s">
        <v>161</v>
      </c>
      <c r="B73" t="s">
        <v>74</v>
      </c>
      <c r="C73" t="s">
        <v>207</v>
      </c>
      <c r="D73" t="s">
        <v>188</v>
      </c>
      <c r="E73" s="4">
        <v>27.195652173913043</v>
      </c>
      <c r="F73" s="4">
        <f>Nurse[[#This Row],[Total Nurse Staff Hours]]/Nurse[[#This Row],[MDS Census]]</f>
        <v>5.1157074340527577</v>
      </c>
      <c r="G73" s="4">
        <f>Nurse[[#This Row],[Total Direct Care Staff Hours]]/Nurse[[#This Row],[MDS Census]]</f>
        <v>4.5177857713828935</v>
      </c>
      <c r="H73" s="4">
        <f>Nurse[[#This Row],[Total RN Hours (w/ Admin, DON)]]/Nurse[[#This Row],[MDS Census]]</f>
        <v>0.95963229416466833</v>
      </c>
      <c r="I73" s="4">
        <f>Nurse[[#This Row],[RN Hours (excl. Admin, DON)]]/Nurse[[#This Row],[MDS Census]]</f>
        <v>0.3617106314948042</v>
      </c>
      <c r="J73" s="4">
        <f>SUM(Nurse[[#This Row],[RN Hours (excl. Admin, DON)]],Nurse[[#This Row],[RN Admin Hours]],Nurse[[#This Row],[RN DON Hours]],Nurse[[#This Row],[LPN Hours (excl. Admin)]],Nurse[[#This Row],[LPN Admin Hours]],Nurse[[#This Row],[CNA Hours]],Nurse[[#This Row],[NA TR Hours]],Nurse[[#This Row],[Med Aide/Tech Hours]])</f>
        <v>139.125</v>
      </c>
      <c r="K73" s="4">
        <f>SUM(Nurse[[#This Row],[RN Hours (excl. Admin, DON)]],Nurse[[#This Row],[LPN Hours (excl. Admin)]],Nurse[[#This Row],[CNA Hours]],Nurse[[#This Row],[NA TR Hours]],Nurse[[#This Row],[Med Aide/Tech Hours]])</f>
        <v>122.8641304347826</v>
      </c>
      <c r="L73" s="4">
        <f>SUM(Nurse[[#This Row],[RN Hours (excl. Admin, DON)]],Nurse[[#This Row],[RN Admin Hours]],Nurse[[#This Row],[RN DON Hours]])</f>
        <v>26.097826086956523</v>
      </c>
      <c r="M73" s="4">
        <v>9.8369565217391308</v>
      </c>
      <c r="N73" s="4">
        <v>10.869565217391305</v>
      </c>
      <c r="O73" s="4">
        <v>5.3913043478260869</v>
      </c>
      <c r="P73" s="4">
        <f>SUM(Nurse[[#This Row],[LPN Hours (excl. Admin)]],Nurse[[#This Row],[LPN Admin Hours]])</f>
        <v>20.633152173913043</v>
      </c>
      <c r="Q73" s="4">
        <v>20.633152173913043</v>
      </c>
      <c r="R73" s="4">
        <v>0</v>
      </c>
      <c r="S73" s="4">
        <f>SUM(Nurse[[#This Row],[CNA Hours]],Nurse[[#This Row],[NA TR Hours]],Nurse[[#This Row],[Med Aide/Tech Hours]])</f>
        <v>92.394021739130423</v>
      </c>
      <c r="T73" s="4">
        <v>65.638586956521735</v>
      </c>
      <c r="U73" s="4">
        <v>16.470108695652176</v>
      </c>
      <c r="V73" s="4">
        <v>10.285326086956522</v>
      </c>
      <c r="W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9.7038043478260878</v>
      </c>
      <c r="X73" s="4">
        <v>8.1521739130434784E-2</v>
      </c>
      <c r="Y73" s="4">
        <v>0</v>
      </c>
      <c r="Z73" s="4">
        <v>0</v>
      </c>
      <c r="AA73" s="4">
        <v>9.6222826086956523</v>
      </c>
      <c r="AB73" s="4">
        <v>0</v>
      </c>
      <c r="AC73" s="4">
        <v>0</v>
      </c>
      <c r="AD73" s="4">
        <v>0</v>
      </c>
      <c r="AE73" s="4">
        <v>0</v>
      </c>
      <c r="AF73" s="1">
        <v>385218</v>
      </c>
      <c r="AG73" s="1">
        <v>10</v>
      </c>
      <c r="AH73"/>
    </row>
    <row r="74" spans="1:34" x14ac:dyDescent="0.25">
      <c r="A74" t="s">
        <v>161</v>
      </c>
      <c r="B74" t="s">
        <v>102</v>
      </c>
      <c r="C74" t="s">
        <v>252</v>
      </c>
      <c r="D74" t="s">
        <v>193</v>
      </c>
      <c r="E74" s="4">
        <v>35.402173913043477</v>
      </c>
      <c r="F74" s="4">
        <f>Nurse[[#This Row],[Total Nurse Staff Hours]]/Nurse[[#This Row],[MDS Census]]</f>
        <v>4.9885630948725819</v>
      </c>
      <c r="G74" s="4">
        <f>Nurse[[#This Row],[Total Direct Care Staff Hours]]/Nurse[[#This Row],[MDS Census]]</f>
        <v>4.5842032545287079</v>
      </c>
      <c r="H74" s="4">
        <f>Nurse[[#This Row],[Total RN Hours (w/ Admin, DON)]]/Nurse[[#This Row],[MDS Census]]</f>
        <v>0.79828062634326069</v>
      </c>
      <c r="I74" s="4">
        <f>Nurse[[#This Row],[RN Hours (excl. Admin, DON)]]/Nurse[[#This Row],[MDS Census]]</f>
        <v>0.39392078599938596</v>
      </c>
      <c r="J74" s="4">
        <f>SUM(Nurse[[#This Row],[RN Hours (excl. Admin, DON)]],Nurse[[#This Row],[RN Admin Hours]],Nurse[[#This Row],[RN DON Hours]],Nurse[[#This Row],[LPN Hours (excl. Admin)]],Nurse[[#This Row],[LPN Admin Hours]],Nurse[[#This Row],[CNA Hours]],Nurse[[#This Row],[NA TR Hours]],Nurse[[#This Row],[Med Aide/Tech Hours]])</f>
        <v>176.60597826086956</v>
      </c>
      <c r="K74" s="4">
        <f>SUM(Nurse[[#This Row],[RN Hours (excl. Admin, DON)]],Nurse[[#This Row],[LPN Hours (excl. Admin)]],Nurse[[#This Row],[CNA Hours]],Nurse[[#This Row],[NA TR Hours]],Nurse[[#This Row],[Med Aide/Tech Hours]])</f>
        <v>162.29076086956522</v>
      </c>
      <c r="L74" s="4">
        <f>SUM(Nurse[[#This Row],[RN Hours (excl. Admin, DON)]],Nurse[[#This Row],[RN Admin Hours]],Nurse[[#This Row],[RN DON Hours]])</f>
        <v>28.260869565217391</v>
      </c>
      <c r="M74" s="4">
        <v>13.945652173913043</v>
      </c>
      <c r="N74" s="4">
        <v>8.9239130434782616</v>
      </c>
      <c r="O74" s="4">
        <v>5.3913043478260869</v>
      </c>
      <c r="P74" s="4">
        <f>SUM(Nurse[[#This Row],[LPN Hours (excl. Admin)]],Nurse[[#This Row],[LPN Admin Hours]])</f>
        <v>35.978260869565219</v>
      </c>
      <c r="Q74" s="4">
        <v>35.978260869565219</v>
      </c>
      <c r="R74" s="4">
        <v>0</v>
      </c>
      <c r="S74" s="4">
        <f>SUM(Nurse[[#This Row],[CNA Hours]],Nurse[[#This Row],[NA TR Hours]],Nurse[[#This Row],[Med Aide/Tech Hours]])</f>
        <v>112.36684782608697</v>
      </c>
      <c r="T74" s="4">
        <v>69.578804347826093</v>
      </c>
      <c r="U74" s="4">
        <v>29.807065217391305</v>
      </c>
      <c r="V74" s="4">
        <v>12.980978260869565</v>
      </c>
      <c r="W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16.980978260869566</v>
      </c>
      <c r="X74" s="4">
        <v>3.285326086956522</v>
      </c>
      <c r="Y74" s="4">
        <v>0</v>
      </c>
      <c r="Z74" s="4">
        <v>0</v>
      </c>
      <c r="AA74" s="4">
        <v>7.3940217391304346</v>
      </c>
      <c r="AB74" s="4">
        <v>0</v>
      </c>
      <c r="AC74" s="4">
        <v>6.3016304347826084</v>
      </c>
      <c r="AD74" s="4">
        <v>0</v>
      </c>
      <c r="AE74" s="4">
        <v>0</v>
      </c>
      <c r="AF74" s="1">
        <v>385266</v>
      </c>
      <c r="AG74" s="1">
        <v>10</v>
      </c>
      <c r="AH74"/>
    </row>
    <row r="75" spans="1:34" x14ac:dyDescent="0.25">
      <c r="A75" t="s">
        <v>161</v>
      </c>
      <c r="B75" t="s">
        <v>50</v>
      </c>
      <c r="C75" t="s">
        <v>240</v>
      </c>
      <c r="D75" t="s">
        <v>175</v>
      </c>
      <c r="E75" s="4">
        <v>140.63043478260869</v>
      </c>
      <c r="F75" s="4">
        <f>Nurse[[#This Row],[Total Nurse Staff Hours]]/Nurse[[#This Row],[MDS Census]]</f>
        <v>4.2161740609058596</v>
      </c>
      <c r="G75" s="4">
        <f>Nurse[[#This Row],[Total Direct Care Staff Hours]]/Nurse[[#This Row],[MDS Census]]</f>
        <v>3.9494334518472725</v>
      </c>
      <c r="H75" s="4">
        <f>Nurse[[#This Row],[Total RN Hours (w/ Admin, DON)]]/Nurse[[#This Row],[MDS Census]]</f>
        <v>0.63037100015458325</v>
      </c>
      <c r="I75" s="4">
        <f>Nurse[[#This Row],[RN Hours (excl. Admin, DON)]]/Nurse[[#This Row],[MDS Census]]</f>
        <v>0.36610372545988551</v>
      </c>
      <c r="J75" s="4">
        <f>SUM(Nurse[[#This Row],[RN Hours (excl. Admin, DON)]],Nurse[[#This Row],[RN Admin Hours]],Nurse[[#This Row],[RN DON Hours]],Nurse[[#This Row],[LPN Hours (excl. Admin)]],Nurse[[#This Row],[LPN Admin Hours]],Nurse[[#This Row],[CNA Hours]],Nurse[[#This Row],[NA TR Hours]],Nurse[[#This Row],[Med Aide/Tech Hours]])</f>
        <v>592.92239130434791</v>
      </c>
      <c r="K75" s="4">
        <f>SUM(Nurse[[#This Row],[RN Hours (excl. Admin, DON)]],Nurse[[#This Row],[LPN Hours (excl. Admin)]],Nurse[[#This Row],[CNA Hours]],Nurse[[#This Row],[NA TR Hours]],Nurse[[#This Row],[Med Aide/Tech Hours]])</f>
        <v>555.41054347826093</v>
      </c>
      <c r="L75" s="4">
        <f>SUM(Nurse[[#This Row],[RN Hours (excl. Admin, DON)]],Nurse[[#This Row],[RN Admin Hours]],Nurse[[#This Row],[RN DON Hours]])</f>
        <v>88.649347826086938</v>
      </c>
      <c r="M75" s="4">
        <v>51.485326086956505</v>
      </c>
      <c r="N75" s="4">
        <v>31.85967391304348</v>
      </c>
      <c r="O75" s="4">
        <v>5.3043478260869561</v>
      </c>
      <c r="P75" s="4">
        <f>SUM(Nurse[[#This Row],[LPN Hours (excl. Admin)]],Nurse[[#This Row],[LPN Admin Hours]])</f>
        <v>93.878478260869571</v>
      </c>
      <c r="Q75" s="4">
        <v>93.530652173913055</v>
      </c>
      <c r="R75" s="4">
        <v>0.34782608695652173</v>
      </c>
      <c r="S75" s="4">
        <f>SUM(Nurse[[#This Row],[CNA Hours]],Nurse[[#This Row],[NA TR Hours]],Nurse[[#This Row],[Med Aide/Tech Hours]])</f>
        <v>410.39456521739135</v>
      </c>
      <c r="T75" s="4">
        <v>334.39195652173919</v>
      </c>
      <c r="U75" s="4">
        <v>18.167500000000008</v>
      </c>
      <c r="V75" s="4">
        <v>57.835108695652146</v>
      </c>
      <c r="W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100.72684782608695</v>
      </c>
      <c r="X75" s="4">
        <v>6.5499999999999989</v>
      </c>
      <c r="Y75" s="4">
        <v>4.555326086956522</v>
      </c>
      <c r="Z75" s="4">
        <v>0</v>
      </c>
      <c r="AA75" s="4">
        <v>8.8094565217391327</v>
      </c>
      <c r="AB75" s="4">
        <v>0</v>
      </c>
      <c r="AC75" s="4">
        <v>62.013043478260855</v>
      </c>
      <c r="AD75" s="4">
        <v>0</v>
      </c>
      <c r="AE75" s="4">
        <v>18.799021739130431</v>
      </c>
      <c r="AF75" s="1">
        <v>385166</v>
      </c>
      <c r="AG75" s="1">
        <v>10</v>
      </c>
      <c r="AH75"/>
    </row>
    <row r="76" spans="1:34" x14ac:dyDescent="0.25">
      <c r="A76" t="s">
        <v>161</v>
      </c>
      <c r="B76" t="s">
        <v>77</v>
      </c>
      <c r="C76" t="s">
        <v>245</v>
      </c>
      <c r="D76" t="s">
        <v>179</v>
      </c>
      <c r="E76" s="4">
        <v>25.782608695652176</v>
      </c>
      <c r="F76" s="4">
        <f>Nurse[[#This Row],[Total Nurse Staff Hours]]/Nurse[[#This Row],[MDS Census]]</f>
        <v>4.7937099494097799</v>
      </c>
      <c r="G76" s="4">
        <f>Nurse[[#This Row],[Total Direct Care Staff Hours]]/Nurse[[#This Row],[MDS Census]]</f>
        <v>4.411441821247891</v>
      </c>
      <c r="H76" s="4">
        <f>Nurse[[#This Row],[Total RN Hours (w/ Admin, DON)]]/Nurse[[#This Row],[MDS Census]]</f>
        <v>0.88337268128161861</v>
      </c>
      <c r="I76" s="4">
        <f>Nurse[[#This Row],[RN Hours (excl. Admin, DON)]]/Nurse[[#This Row],[MDS Census]]</f>
        <v>0.64998313659359153</v>
      </c>
      <c r="J76" s="4">
        <f>SUM(Nurse[[#This Row],[RN Hours (excl. Admin, DON)]],Nurse[[#This Row],[RN Admin Hours]],Nurse[[#This Row],[RN DON Hours]],Nurse[[#This Row],[LPN Hours (excl. Admin)]],Nurse[[#This Row],[LPN Admin Hours]],Nurse[[#This Row],[CNA Hours]],Nurse[[#This Row],[NA TR Hours]],Nurse[[#This Row],[Med Aide/Tech Hours]])</f>
        <v>123.59434782608693</v>
      </c>
      <c r="K76" s="4">
        <f>SUM(Nurse[[#This Row],[RN Hours (excl. Admin, DON)]],Nurse[[#This Row],[LPN Hours (excl. Admin)]],Nurse[[#This Row],[CNA Hours]],Nurse[[#This Row],[NA TR Hours]],Nurse[[#This Row],[Med Aide/Tech Hours]])</f>
        <v>113.73847826086954</v>
      </c>
      <c r="L76" s="4">
        <f>SUM(Nurse[[#This Row],[RN Hours (excl. Admin, DON)]],Nurse[[#This Row],[RN Admin Hours]],Nurse[[#This Row],[RN DON Hours]])</f>
        <v>22.775652173913038</v>
      </c>
      <c r="M76" s="4">
        <v>16.758260869565209</v>
      </c>
      <c r="N76" s="4">
        <v>0.10434782608695652</v>
      </c>
      <c r="O76" s="4">
        <v>5.9130434782608692</v>
      </c>
      <c r="P76" s="4">
        <f>SUM(Nurse[[#This Row],[LPN Hours (excl. Admin)]],Nurse[[#This Row],[LPN Admin Hours]])</f>
        <v>28.302282608695663</v>
      </c>
      <c r="Q76" s="4">
        <v>24.463804347826098</v>
      </c>
      <c r="R76" s="4">
        <v>3.8384782608695658</v>
      </c>
      <c r="S76" s="4">
        <f>SUM(Nurse[[#This Row],[CNA Hours]],Nurse[[#This Row],[NA TR Hours]],Nurse[[#This Row],[Med Aide/Tech Hours]])</f>
        <v>72.516413043478252</v>
      </c>
      <c r="T76" s="4">
        <v>43.622065217391295</v>
      </c>
      <c r="U76" s="4">
        <v>13.675652173913042</v>
      </c>
      <c r="V76" s="4">
        <v>15.21869565217391</v>
      </c>
      <c r="W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0.14347826086956522</v>
      </c>
      <c r="X76" s="4">
        <v>1.0869565217391304E-2</v>
      </c>
      <c r="Y76" s="4">
        <v>0.10434782608695652</v>
      </c>
      <c r="Z76" s="4">
        <v>0</v>
      </c>
      <c r="AA76" s="4">
        <v>0</v>
      </c>
      <c r="AB76" s="4">
        <v>2.8260869565217388E-2</v>
      </c>
      <c r="AC76" s="4">
        <v>0</v>
      </c>
      <c r="AD76" s="4">
        <v>0</v>
      </c>
      <c r="AE76" s="4">
        <v>0</v>
      </c>
      <c r="AF76" s="1">
        <v>385222</v>
      </c>
      <c r="AG76" s="1">
        <v>10</v>
      </c>
      <c r="AH76"/>
    </row>
    <row r="77" spans="1:34" x14ac:dyDescent="0.25">
      <c r="A77" t="s">
        <v>161</v>
      </c>
      <c r="B77" t="s">
        <v>68</v>
      </c>
      <c r="C77" t="s">
        <v>209</v>
      </c>
      <c r="D77" t="s">
        <v>185</v>
      </c>
      <c r="E77" s="4">
        <v>54.576086956521742</v>
      </c>
      <c r="F77" s="4">
        <f>Nurse[[#This Row],[Total Nurse Staff Hours]]/Nurse[[#This Row],[MDS Census]]</f>
        <v>5.8079466241784514</v>
      </c>
      <c r="G77" s="4">
        <f>Nurse[[#This Row],[Total Direct Care Staff Hours]]/Nurse[[#This Row],[MDS Census]]</f>
        <v>5.2409281019717193</v>
      </c>
      <c r="H77" s="4">
        <f>Nurse[[#This Row],[Total RN Hours (w/ Admin, DON)]]/Nurse[[#This Row],[MDS Census]]</f>
        <v>0.59719976100378402</v>
      </c>
      <c r="I77" s="4">
        <f>Nurse[[#This Row],[RN Hours (excl. Admin, DON)]]/Nurse[[#This Row],[MDS Census]]</f>
        <v>0.23452300338577967</v>
      </c>
      <c r="J77" s="4">
        <f>SUM(Nurse[[#This Row],[RN Hours (excl. Admin, DON)]],Nurse[[#This Row],[RN Admin Hours]],Nurse[[#This Row],[RN DON Hours]],Nurse[[#This Row],[LPN Hours (excl. Admin)]],Nurse[[#This Row],[LPN Admin Hours]],Nurse[[#This Row],[CNA Hours]],Nurse[[#This Row],[NA TR Hours]],Nurse[[#This Row],[Med Aide/Tech Hours]])</f>
        <v>316.97500000000008</v>
      </c>
      <c r="K77" s="4">
        <f>SUM(Nurse[[#This Row],[RN Hours (excl. Admin, DON)]],Nurse[[#This Row],[LPN Hours (excl. Admin)]],Nurse[[#This Row],[CNA Hours]],Nurse[[#This Row],[NA TR Hours]],Nurse[[#This Row],[Med Aide/Tech Hours]])</f>
        <v>286.02934782608702</v>
      </c>
      <c r="L77" s="4">
        <f>SUM(Nurse[[#This Row],[RN Hours (excl. Admin, DON)]],Nurse[[#This Row],[RN Admin Hours]],Nurse[[#This Row],[RN DON Hours]])</f>
        <v>32.592826086956521</v>
      </c>
      <c r="M77" s="4">
        <v>12.799347826086954</v>
      </c>
      <c r="N77" s="4">
        <v>14.489130434782609</v>
      </c>
      <c r="O77" s="4">
        <v>5.3043478260869561</v>
      </c>
      <c r="P77" s="4">
        <f>SUM(Nurse[[#This Row],[LPN Hours (excl. Admin)]],Nurse[[#This Row],[LPN Admin Hours]])</f>
        <v>70.67923913043478</v>
      </c>
      <c r="Q77" s="4">
        <v>59.527065217391304</v>
      </c>
      <c r="R77" s="4">
        <v>11.152173913043478</v>
      </c>
      <c r="S77" s="4">
        <f>SUM(Nurse[[#This Row],[CNA Hours]],Nurse[[#This Row],[NA TR Hours]],Nurse[[#This Row],[Med Aide/Tech Hours]])</f>
        <v>213.70293478260876</v>
      </c>
      <c r="T77" s="4">
        <v>180.41467391304354</v>
      </c>
      <c r="U77" s="4">
        <v>0</v>
      </c>
      <c r="V77" s="4">
        <v>33.288260869565228</v>
      </c>
      <c r="W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7" s="4">
        <v>0</v>
      </c>
      <c r="Y77" s="4">
        <v>0</v>
      </c>
      <c r="Z77" s="4">
        <v>0</v>
      </c>
      <c r="AA77" s="4">
        <v>0</v>
      </c>
      <c r="AB77" s="4">
        <v>0</v>
      </c>
      <c r="AC77" s="4">
        <v>0</v>
      </c>
      <c r="AD77" s="4">
        <v>0</v>
      </c>
      <c r="AE77" s="4">
        <v>0</v>
      </c>
      <c r="AF77" s="1">
        <v>385206</v>
      </c>
      <c r="AG77" s="1">
        <v>10</v>
      </c>
      <c r="AH77"/>
    </row>
    <row r="78" spans="1:34" x14ac:dyDescent="0.25">
      <c r="A78" t="s">
        <v>161</v>
      </c>
      <c r="B78" t="s">
        <v>46</v>
      </c>
      <c r="C78" t="s">
        <v>237</v>
      </c>
      <c r="D78" t="s">
        <v>197</v>
      </c>
      <c r="E78" s="4">
        <v>26.228260869565219</v>
      </c>
      <c r="F78" s="4">
        <f>Nurse[[#This Row],[Total Nurse Staff Hours]]/Nurse[[#This Row],[MDS Census]]</f>
        <v>4.7230004144218798</v>
      </c>
      <c r="G78" s="4">
        <f>Nurse[[#This Row],[Total Direct Care Staff Hours]]/Nurse[[#This Row],[MDS Census]]</f>
        <v>4.3071280563613747</v>
      </c>
      <c r="H78" s="4">
        <f>Nurse[[#This Row],[Total RN Hours (w/ Admin, DON)]]/Nurse[[#This Row],[MDS Census]]</f>
        <v>1.323559883961873</v>
      </c>
      <c r="I78" s="4">
        <f>Nurse[[#This Row],[RN Hours (excl. Admin, DON)]]/Nurse[[#This Row],[MDS Census]]</f>
        <v>0.90768752590136759</v>
      </c>
      <c r="J78" s="4">
        <f>SUM(Nurse[[#This Row],[RN Hours (excl. Admin, DON)]],Nurse[[#This Row],[RN Admin Hours]],Nurse[[#This Row],[RN DON Hours]],Nurse[[#This Row],[LPN Hours (excl. Admin)]],Nurse[[#This Row],[LPN Admin Hours]],Nurse[[#This Row],[CNA Hours]],Nurse[[#This Row],[NA TR Hours]],Nurse[[#This Row],[Med Aide/Tech Hours]])</f>
        <v>123.8760869565217</v>
      </c>
      <c r="K78" s="4">
        <f>SUM(Nurse[[#This Row],[RN Hours (excl. Admin, DON)]],Nurse[[#This Row],[LPN Hours (excl. Admin)]],Nurse[[#This Row],[CNA Hours]],Nurse[[#This Row],[NA TR Hours]],Nurse[[#This Row],[Med Aide/Tech Hours]])</f>
        <v>112.96847826086955</v>
      </c>
      <c r="L78" s="4">
        <f>SUM(Nurse[[#This Row],[RN Hours (excl. Admin, DON)]],Nurse[[#This Row],[RN Admin Hours]],Nurse[[#This Row],[RN DON Hours]])</f>
        <v>34.714673913043477</v>
      </c>
      <c r="M78" s="4">
        <v>23.807065217391305</v>
      </c>
      <c r="N78" s="4">
        <v>6.6766304347826084</v>
      </c>
      <c r="O78" s="4">
        <v>4.2309782608695654</v>
      </c>
      <c r="P78" s="4">
        <f>SUM(Nurse[[#This Row],[LPN Hours (excl. Admin)]],Nurse[[#This Row],[LPN Admin Hours]])</f>
        <v>6.6467391304347823</v>
      </c>
      <c r="Q78" s="4">
        <v>6.6467391304347823</v>
      </c>
      <c r="R78" s="4">
        <v>0</v>
      </c>
      <c r="S78" s="4">
        <f>SUM(Nurse[[#This Row],[CNA Hours]],Nurse[[#This Row],[NA TR Hours]],Nurse[[#This Row],[Med Aide/Tech Hours]])</f>
        <v>82.514673913043453</v>
      </c>
      <c r="T78" s="4">
        <v>77.685869565217359</v>
      </c>
      <c r="U78" s="4">
        <v>0</v>
      </c>
      <c r="V78" s="4">
        <v>4.8288043478260869</v>
      </c>
      <c r="W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47.047282608695653</v>
      </c>
      <c r="X78" s="4">
        <v>13.228260869565217</v>
      </c>
      <c r="Y78" s="4">
        <v>0</v>
      </c>
      <c r="Z78" s="4">
        <v>0</v>
      </c>
      <c r="AA78" s="4">
        <v>2.7391304347826089</v>
      </c>
      <c r="AB78" s="4">
        <v>0</v>
      </c>
      <c r="AC78" s="4">
        <v>31.079891304347825</v>
      </c>
      <c r="AD78" s="4">
        <v>0</v>
      </c>
      <c r="AE78" s="4">
        <v>0</v>
      </c>
      <c r="AF78" s="1">
        <v>385161</v>
      </c>
      <c r="AG78" s="1">
        <v>10</v>
      </c>
      <c r="AH78"/>
    </row>
    <row r="79" spans="1:34" x14ac:dyDescent="0.25">
      <c r="A79" t="s">
        <v>161</v>
      </c>
      <c r="B79" t="s">
        <v>108</v>
      </c>
      <c r="C79" t="s">
        <v>207</v>
      </c>
      <c r="D79" t="s">
        <v>188</v>
      </c>
      <c r="E79" s="4">
        <v>28.097826086956523</v>
      </c>
      <c r="F79" s="4">
        <f>Nurse[[#This Row],[Total Nurse Staff Hours]]/Nurse[[#This Row],[MDS Census]]</f>
        <v>6.2021353965183739</v>
      </c>
      <c r="G79" s="4">
        <f>Nurse[[#This Row],[Total Direct Care Staff Hours]]/Nurse[[#This Row],[MDS Census]]</f>
        <v>5.3419613152804635</v>
      </c>
      <c r="H79" s="4">
        <f>Nurse[[#This Row],[Total RN Hours (w/ Admin, DON)]]/Nurse[[#This Row],[MDS Census]]</f>
        <v>2.0714390715667315</v>
      </c>
      <c r="I79" s="4">
        <f>Nurse[[#This Row],[RN Hours (excl. Admin, DON)]]/Nurse[[#This Row],[MDS Census]]</f>
        <v>1.3774352030947781</v>
      </c>
      <c r="J79" s="4">
        <f>SUM(Nurse[[#This Row],[RN Hours (excl. Admin, DON)]],Nurse[[#This Row],[RN Admin Hours]],Nurse[[#This Row],[RN DON Hours]],Nurse[[#This Row],[LPN Hours (excl. Admin)]],Nurse[[#This Row],[LPN Admin Hours]],Nurse[[#This Row],[CNA Hours]],Nurse[[#This Row],[NA TR Hours]],Nurse[[#This Row],[Med Aide/Tech Hours]])</f>
        <v>174.26652173913041</v>
      </c>
      <c r="K79" s="4">
        <f>SUM(Nurse[[#This Row],[RN Hours (excl. Admin, DON)]],Nurse[[#This Row],[LPN Hours (excl. Admin)]],Nurse[[#This Row],[CNA Hours]],Nurse[[#This Row],[NA TR Hours]],Nurse[[#This Row],[Med Aide/Tech Hours]])</f>
        <v>150.0975</v>
      </c>
      <c r="L79" s="4">
        <f>SUM(Nurse[[#This Row],[RN Hours (excl. Admin, DON)]],Nurse[[#This Row],[RN Admin Hours]],Nurse[[#This Row],[RN DON Hours]])</f>
        <v>58.202934782608708</v>
      </c>
      <c r="M79" s="4">
        <v>38.702934782608715</v>
      </c>
      <c r="N79" s="4">
        <v>14.684782608695652</v>
      </c>
      <c r="O79" s="4">
        <v>4.8152173913043477</v>
      </c>
      <c r="P79" s="4">
        <f>SUM(Nurse[[#This Row],[LPN Hours (excl. Admin)]],Nurse[[#This Row],[LPN Admin Hours]])</f>
        <v>20.864782608695645</v>
      </c>
      <c r="Q79" s="4">
        <v>16.195760869565209</v>
      </c>
      <c r="R79" s="4">
        <v>4.6690217391304349</v>
      </c>
      <c r="S79" s="4">
        <f>SUM(Nurse[[#This Row],[CNA Hours]],Nurse[[#This Row],[NA TR Hours]],Nurse[[#This Row],[Med Aide/Tech Hours]])</f>
        <v>95.198804347826069</v>
      </c>
      <c r="T79" s="4">
        <v>90.394456521739116</v>
      </c>
      <c r="U79" s="4">
        <v>0.16597826086956521</v>
      </c>
      <c r="V79" s="4">
        <v>4.6383695652173902</v>
      </c>
      <c r="W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9" s="4">
        <v>0</v>
      </c>
      <c r="Y79" s="4">
        <v>0</v>
      </c>
      <c r="Z79" s="4">
        <v>0</v>
      </c>
      <c r="AA79" s="4">
        <v>0</v>
      </c>
      <c r="AB79" s="4">
        <v>0</v>
      </c>
      <c r="AC79" s="4">
        <v>0</v>
      </c>
      <c r="AD79" s="4">
        <v>0</v>
      </c>
      <c r="AE79" s="4">
        <v>0</v>
      </c>
      <c r="AF79" s="1">
        <v>385274</v>
      </c>
      <c r="AG79" s="1">
        <v>10</v>
      </c>
      <c r="AH79"/>
    </row>
    <row r="80" spans="1:34" x14ac:dyDescent="0.25">
      <c r="A80" t="s">
        <v>161</v>
      </c>
      <c r="B80" t="s">
        <v>40</v>
      </c>
      <c r="C80" t="s">
        <v>234</v>
      </c>
      <c r="D80" t="s">
        <v>193</v>
      </c>
      <c r="E80" s="4">
        <v>42.782608695652172</v>
      </c>
      <c r="F80" s="4">
        <f>Nurse[[#This Row],[Total Nurse Staff Hours]]/Nurse[[#This Row],[MDS Census]]</f>
        <v>4.9430640243902442</v>
      </c>
      <c r="G80" s="4">
        <f>Nurse[[#This Row],[Total Direct Care Staff Hours]]/Nurse[[#This Row],[MDS Census]]</f>
        <v>4.6843750000000002</v>
      </c>
      <c r="H80" s="4">
        <f>Nurse[[#This Row],[Total RN Hours (w/ Admin, DON)]]/Nurse[[#This Row],[MDS Census]]</f>
        <v>0.52972815040650412</v>
      </c>
      <c r="I80" s="4">
        <f>Nurse[[#This Row],[RN Hours (excl. Admin, DON)]]/Nurse[[#This Row],[MDS Census]]</f>
        <v>0.27103912601626018</v>
      </c>
      <c r="J80" s="4">
        <f>SUM(Nurse[[#This Row],[RN Hours (excl. Admin, DON)]],Nurse[[#This Row],[RN Admin Hours]],Nurse[[#This Row],[RN DON Hours]],Nurse[[#This Row],[LPN Hours (excl. Admin)]],Nurse[[#This Row],[LPN Admin Hours]],Nurse[[#This Row],[CNA Hours]],Nurse[[#This Row],[NA TR Hours]],Nurse[[#This Row],[Med Aide/Tech Hours]])</f>
        <v>211.47717391304349</v>
      </c>
      <c r="K80" s="4">
        <f>SUM(Nurse[[#This Row],[RN Hours (excl. Admin, DON)]],Nurse[[#This Row],[LPN Hours (excl. Admin)]],Nurse[[#This Row],[CNA Hours]],Nurse[[#This Row],[NA TR Hours]],Nurse[[#This Row],[Med Aide/Tech Hours]])</f>
        <v>200.40978260869565</v>
      </c>
      <c r="L80" s="4">
        <f>SUM(Nurse[[#This Row],[RN Hours (excl. Admin, DON)]],Nurse[[#This Row],[RN Admin Hours]],Nurse[[#This Row],[RN DON Hours]])</f>
        <v>22.663152173913044</v>
      </c>
      <c r="M80" s="4">
        <v>11.595760869565217</v>
      </c>
      <c r="N80" s="4">
        <v>4.8241304347826084</v>
      </c>
      <c r="O80" s="4">
        <v>6.2432608695652183</v>
      </c>
      <c r="P80" s="4">
        <f>SUM(Nurse[[#This Row],[LPN Hours (excl. Admin)]],Nurse[[#This Row],[LPN Admin Hours]])</f>
        <v>31.366086956521741</v>
      </c>
      <c r="Q80" s="4">
        <v>31.366086956521741</v>
      </c>
      <c r="R80" s="4">
        <v>0</v>
      </c>
      <c r="S80" s="4">
        <f>SUM(Nurse[[#This Row],[CNA Hours]],Nurse[[#This Row],[NA TR Hours]],Nurse[[#This Row],[Med Aide/Tech Hours]])</f>
        <v>157.44793478260868</v>
      </c>
      <c r="T80" s="4">
        <v>128.79304347826087</v>
      </c>
      <c r="U80" s="4">
        <v>16.77326086956521</v>
      </c>
      <c r="V80" s="4">
        <v>11.881630434782606</v>
      </c>
      <c r="W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4.8223913043478266</v>
      </c>
      <c r="X80" s="4">
        <v>2.5560869565217392</v>
      </c>
      <c r="Y80" s="4">
        <v>0</v>
      </c>
      <c r="Z80" s="4">
        <v>2.0217391304347827</v>
      </c>
      <c r="AA80" s="4">
        <v>0.24456521739130435</v>
      </c>
      <c r="AB80" s="4">
        <v>0</v>
      </c>
      <c r="AC80" s="4">
        <v>0</v>
      </c>
      <c r="AD80" s="4">
        <v>0</v>
      </c>
      <c r="AE80" s="4">
        <v>0</v>
      </c>
      <c r="AF80" s="1">
        <v>385150</v>
      </c>
      <c r="AG80" s="1">
        <v>10</v>
      </c>
      <c r="AH80"/>
    </row>
    <row r="81" spans="1:34" x14ac:dyDescent="0.25">
      <c r="A81" t="s">
        <v>161</v>
      </c>
      <c r="B81" t="s">
        <v>90</v>
      </c>
      <c r="C81" t="s">
        <v>249</v>
      </c>
      <c r="D81" t="s">
        <v>199</v>
      </c>
      <c r="E81" s="4">
        <v>22.032608695652176</v>
      </c>
      <c r="F81" s="4">
        <f>Nurse[[#This Row],[Total Nurse Staff Hours]]/Nurse[[#This Row],[MDS Census]]</f>
        <v>4.2043660582141094</v>
      </c>
      <c r="G81" s="4">
        <f>Nurse[[#This Row],[Total Direct Care Staff Hours]]/Nurse[[#This Row],[MDS Census]]</f>
        <v>4.0149235323137642</v>
      </c>
      <c r="H81" s="4">
        <f>Nurse[[#This Row],[Total RN Hours (w/ Admin, DON)]]/Nurse[[#This Row],[MDS Census]]</f>
        <v>0.77676369018253577</v>
      </c>
      <c r="I81" s="4">
        <f>Nurse[[#This Row],[RN Hours (excl. Admin, DON)]]/Nurse[[#This Row],[MDS Census]]</f>
        <v>0.60446472619634928</v>
      </c>
      <c r="J81" s="4">
        <f>SUM(Nurse[[#This Row],[RN Hours (excl. Admin, DON)]],Nurse[[#This Row],[RN Admin Hours]],Nurse[[#This Row],[RN DON Hours]],Nurse[[#This Row],[LPN Hours (excl. Admin)]],Nurse[[#This Row],[LPN Admin Hours]],Nurse[[#This Row],[CNA Hours]],Nurse[[#This Row],[NA TR Hours]],Nurse[[#This Row],[Med Aide/Tech Hours]])</f>
        <v>92.633152173913047</v>
      </c>
      <c r="K81" s="4">
        <f>SUM(Nurse[[#This Row],[RN Hours (excl. Admin, DON)]],Nurse[[#This Row],[LPN Hours (excl. Admin)]],Nurse[[#This Row],[CNA Hours]],Nurse[[#This Row],[NA TR Hours]],Nurse[[#This Row],[Med Aide/Tech Hours]])</f>
        <v>88.459239130434781</v>
      </c>
      <c r="L81" s="4">
        <f>SUM(Nurse[[#This Row],[RN Hours (excl. Admin, DON)]],Nurse[[#This Row],[RN Admin Hours]],Nurse[[#This Row],[RN DON Hours]])</f>
        <v>17.114130434782609</v>
      </c>
      <c r="M81" s="4">
        <v>13.317934782608695</v>
      </c>
      <c r="N81" s="4">
        <v>0.37228260869565216</v>
      </c>
      <c r="O81" s="4">
        <v>3.4239130434782608</v>
      </c>
      <c r="P81" s="4">
        <f>SUM(Nurse[[#This Row],[LPN Hours (excl. Admin)]],Nurse[[#This Row],[LPN Admin Hours]])</f>
        <v>11.576086956521738</v>
      </c>
      <c r="Q81" s="4">
        <v>11.198369565217391</v>
      </c>
      <c r="R81" s="4">
        <v>0.37771739130434784</v>
      </c>
      <c r="S81" s="4">
        <f>SUM(Nurse[[#This Row],[CNA Hours]],Nurse[[#This Row],[NA TR Hours]],Nurse[[#This Row],[Med Aide/Tech Hours]])</f>
        <v>63.942934782608695</v>
      </c>
      <c r="T81" s="4">
        <v>42.266304347826086</v>
      </c>
      <c r="U81" s="4">
        <v>16.8125</v>
      </c>
      <c r="V81" s="4">
        <v>4.8641304347826084</v>
      </c>
      <c r="W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28.747282608695652</v>
      </c>
      <c r="X81" s="4">
        <v>0.2608695652173913</v>
      </c>
      <c r="Y81" s="4">
        <v>0</v>
      </c>
      <c r="Z81" s="4">
        <v>0</v>
      </c>
      <c r="AA81" s="4">
        <v>3.5842391304347827</v>
      </c>
      <c r="AB81" s="4">
        <v>0</v>
      </c>
      <c r="AC81" s="4">
        <v>22.967391304347824</v>
      </c>
      <c r="AD81" s="4">
        <v>1.9347826086956521</v>
      </c>
      <c r="AE81" s="4">
        <v>0</v>
      </c>
      <c r="AF81" s="1">
        <v>385244</v>
      </c>
      <c r="AG81" s="1">
        <v>10</v>
      </c>
      <c r="AH81"/>
    </row>
    <row r="82" spans="1:34" x14ac:dyDescent="0.25">
      <c r="A82" t="s">
        <v>161</v>
      </c>
      <c r="B82" t="s">
        <v>91</v>
      </c>
      <c r="C82" t="s">
        <v>229</v>
      </c>
      <c r="D82" t="s">
        <v>193</v>
      </c>
      <c r="E82" s="4">
        <v>32.16901408450704</v>
      </c>
      <c r="F82" s="4">
        <f>Nurse[[#This Row],[Total Nurse Staff Hours]]/Nurse[[#This Row],[MDS Census]]</f>
        <v>4.000468476357268</v>
      </c>
      <c r="G82" s="4">
        <f>Nurse[[#This Row],[Total Direct Care Staff Hours]]/Nurse[[#This Row],[MDS Census]]</f>
        <v>3.7631348511383536</v>
      </c>
      <c r="H82" s="4">
        <f>Nurse[[#This Row],[Total RN Hours (w/ Admin, DON)]]/Nurse[[#This Row],[MDS Census]]</f>
        <v>0.3899168126094571</v>
      </c>
      <c r="I82" s="4">
        <f>Nurse[[#This Row],[RN Hours (excl. Admin, DON)]]/Nurse[[#This Row],[MDS Census]]</f>
        <v>0.17413309982486869</v>
      </c>
      <c r="J82" s="4">
        <f>SUM(Nurse[[#This Row],[RN Hours (excl. Admin, DON)]],Nurse[[#This Row],[RN Admin Hours]],Nurse[[#This Row],[RN DON Hours]],Nurse[[#This Row],[LPN Hours (excl. Admin)]],Nurse[[#This Row],[LPN Admin Hours]],Nurse[[#This Row],[CNA Hours]],Nurse[[#This Row],[NA TR Hours]],Nurse[[#This Row],[Med Aide/Tech Hours]])</f>
        <v>128.69112676056338</v>
      </c>
      <c r="K82" s="4">
        <f>SUM(Nurse[[#This Row],[RN Hours (excl. Admin, DON)]],Nurse[[#This Row],[LPN Hours (excl. Admin)]],Nurse[[#This Row],[CNA Hours]],Nurse[[#This Row],[NA TR Hours]],Nurse[[#This Row],[Med Aide/Tech Hours]])</f>
        <v>121.05633802816899</v>
      </c>
      <c r="L82" s="4">
        <f>SUM(Nurse[[#This Row],[RN Hours (excl. Admin, DON)]],Nurse[[#This Row],[RN Admin Hours]],Nurse[[#This Row],[RN DON Hours]])</f>
        <v>12.543239436619718</v>
      </c>
      <c r="M82" s="4">
        <v>5.6016901408450712</v>
      </c>
      <c r="N82" s="4">
        <v>1.6598591549295774</v>
      </c>
      <c r="O82" s="4">
        <v>5.28169014084507</v>
      </c>
      <c r="P82" s="4">
        <f>SUM(Nurse[[#This Row],[LPN Hours (excl. Admin)]],Nurse[[#This Row],[LPN Admin Hours]])</f>
        <v>34.636338028169014</v>
      </c>
      <c r="Q82" s="4">
        <v>33.943098591549294</v>
      </c>
      <c r="R82" s="4">
        <v>0.69323943661971832</v>
      </c>
      <c r="S82" s="4">
        <f>SUM(Nurse[[#This Row],[CNA Hours]],Nurse[[#This Row],[NA TR Hours]],Nurse[[#This Row],[Med Aide/Tech Hours]])</f>
        <v>81.511549295774628</v>
      </c>
      <c r="T82" s="4">
        <v>72.797887323943641</v>
      </c>
      <c r="U82" s="4">
        <v>7.3257746478873242</v>
      </c>
      <c r="V82" s="4">
        <v>1.387887323943662</v>
      </c>
      <c r="W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4.0492957746478879</v>
      </c>
      <c r="X82" s="4">
        <v>2.7535211267605635</v>
      </c>
      <c r="Y82" s="4">
        <v>0</v>
      </c>
      <c r="Z82" s="4">
        <v>0</v>
      </c>
      <c r="AA82" s="4">
        <v>0</v>
      </c>
      <c r="AB82" s="4">
        <v>0</v>
      </c>
      <c r="AC82" s="4">
        <v>1.295774647887324</v>
      </c>
      <c r="AD82" s="4">
        <v>0</v>
      </c>
      <c r="AE82" s="4">
        <v>0</v>
      </c>
      <c r="AF82" s="1">
        <v>385245</v>
      </c>
      <c r="AG82" s="1">
        <v>10</v>
      </c>
      <c r="AH82"/>
    </row>
    <row r="83" spans="1:34" x14ac:dyDescent="0.25">
      <c r="A83" t="s">
        <v>161</v>
      </c>
      <c r="B83" t="s">
        <v>95</v>
      </c>
      <c r="C83" t="s">
        <v>225</v>
      </c>
      <c r="D83" t="s">
        <v>190</v>
      </c>
      <c r="E83" s="4">
        <v>97.315217391304344</v>
      </c>
      <c r="F83" s="4">
        <f>Nurse[[#This Row],[Total Nurse Staff Hours]]/Nurse[[#This Row],[MDS Census]]</f>
        <v>4.473226851334748</v>
      </c>
      <c r="G83" s="4">
        <f>Nurse[[#This Row],[Total Direct Care Staff Hours]]/Nurse[[#This Row],[MDS Census]]</f>
        <v>4.023712721992629</v>
      </c>
      <c r="H83" s="4">
        <f>Nurse[[#This Row],[Total RN Hours (w/ Admin, DON)]]/Nurse[[#This Row],[MDS Census]]</f>
        <v>1.0038534569418072</v>
      </c>
      <c r="I83" s="4">
        <f>Nurse[[#This Row],[RN Hours (excl. Admin, DON)]]/Nurse[[#This Row],[MDS Census]]</f>
        <v>0.55433932759968729</v>
      </c>
      <c r="J83" s="4">
        <f>SUM(Nurse[[#This Row],[RN Hours (excl. Admin, DON)]],Nurse[[#This Row],[RN Admin Hours]],Nurse[[#This Row],[RN DON Hours]],Nurse[[#This Row],[LPN Hours (excl. Admin)]],Nurse[[#This Row],[LPN Admin Hours]],Nurse[[#This Row],[CNA Hours]],Nurse[[#This Row],[NA TR Hours]],Nurse[[#This Row],[Med Aide/Tech Hours]])</f>
        <v>435.31304347826085</v>
      </c>
      <c r="K83" s="4">
        <f>SUM(Nurse[[#This Row],[RN Hours (excl. Admin, DON)]],Nurse[[#This Row],[LPN Hours (excl. Admin)]],Nurse[[#This Row],[CNA Hours]],Nurse[[#This Row],[NA TR Hours]],Nurse[[#This Row],[Med Aide/Tech Hours]])</f>
        <v>391.5684782608696</v>
      </c>
      <c r="L83" s="4">
        <f>SUM(Nurse[[#This Row],[RN Hours (excl. Admin, DON)]],Nurse[[#This Row],[RN Admin Hours]],Nurse[[#This Row],[RN DON Hours]])</f>
        <v>97.690217391304344</v>
      </c>
      <c r="M83" s="4">
        <v>53.945652173913047</v>
      </c>
      <c r="N83" s="4">
        <v>39.222826086956523</v>
      </c>
      <c r="O83" s="4">
        <v>4.5217391304347823</v>
      </c>
      <c r="P83" s="4">
        <f>SUM(Nurse[[#This Row],[LPN Hours (excl. Admin)]],Nurse[[#This Row],[LPN Admin Hours]])</f>
        <v>25.399456521739129</v>
      </c>
      <c r="Q83" s="4">
        <v>25.399456521739129</v>
      </c>
      <c r="R83" s="4">
        <v>0</v>
      </c>
      <c r="S83" s="4">
        <f>SUM(Nurse[[#This Row],[CNA Hours]],Nurse[[#This Row],[NA TR Hours]],Nurse[[#This Row],[Med Aide/Tech Hours]])</f>
        <v>312.22336956521741</v>
      </c>
      <c r="T83" s="4">
        <v>260.32119565217391</v>
      </c>
      <c r="U83" s="4">
        <v>6.0027173913043477</v>
      </c>
      <c r="V83" s="4">
        <v>45.899456521739133</v>
      </c>
      <c r="W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53.438043478260873</v>
      </c>
      <c r="X83" s="4">
        <v>0.6875</v>
      </c>
      <c r="Y83" s="4">
        <v>0</v>
      </c>
      <c r="Z83" s="4">
        <v>0</v>
      </c>
      <c r="AA83" s="4">
        <v>2.2092391304347827</v>
      </c>
      <c r="AB83" s="4">
        <v>0</v>
      </c>
      <c r="AC83" s="4">
        <v>50.541304347826092</v>
      </c>
      <c r="AD83" s="4">
        <v>0</v>
      </c>
      <c r="AE83" s="4">
        <v>0</v>
      </c>
      <c r="AF83" s="1">
        <v>385257</v>
      </c>
      <c r="AG83" s="1">
        <v>10</v>
      </c>
      <c r="AH83"/>
    </row>
    <row r="84" spans="1:34" x14ac:dyDescent="0.25">
      <c r="A84" t="s">
        <v>161</v>
      </c>
      <c r="B84" t="s">
        <v>107</v>
      </c>
      <c r="C84" t="s">
        <v>230</v>
      </c>
      <c r="D84" t="s">
        <v>175</v>
      </c>
      <c r="E84" s="4">
        <v>32.717391304347828</v>
      </c>
      <c r="F84" s="4">
        <f>Nurse[[#This Row],[Total Nurse Staff Hours]]/Nurse[[#This Row],[MDS Census]]</f>
        <v>5.1983156146179388</v>
      </c>
      <c r="G84" s="4">
        <f>Nurse[[#This Row],[Total Direct Care Staff Hours]]/Nurse[[#This Row],[MDS Census]]</f>
        <v>4.8906744186046502</v>
      </c>
      <c r="H84" s="4">
        <f>Nurse[[#This Row],[Total RN Hours (w/ Admin, DON)]]/Nurse[[#This Row],[MDS Census]]</f>
        <v>0.92401993355481726</v>
      </c>
      <c r="I84" s="4">
        <f>Nurse[[#This Row],[RN Hours (excl. Admin, DON)]]/Nurse[[#This Row],[MDS Census]]</f>
        <v>0.61637873754152817</v>
      </c>
      <c r="J84" s="4">
        <f>SUM(Nurse[[#This Row],[RN Hours (excl. Admin, DON)]],Nurse[[#This Row],[RN Admin Hours]],Nurse[[#This Row],[RN DON Hours]],Nurse[[#This Row],[LPN Hours (excl. Admin)]],Nurse[[#This Row],[LPN Admin Hours]],Nurse[[#This Row],[CNA Hours]],Nurse[[#This Row],[NA TR Hours]],Nurse[[#This Row],[Med Aide/Tech Hours]])</f>
        <v>170.07532608695649</v>
      </c>
      <c r="K84" s="4">
        <f>SUM(Nurse[[#This Row],[RN Hours (excl. Admin, DON)]],Nurse[[#This Row],[LPN Hours (excl. Admin)]],Nurse[[#This Row],[CNA Hours]],Nurse[[#This Row],[NA TR Hours]],Nurse[[#This Row],[Med Aide/Tech Hours]])</f>
        <v>160.01010869565215</v>
      </c>
      <c r="L84" s="4">
        <f>SUM(Nurse[[#This Row],[RN Hours (excl. Admin, DON)]],Nurse[[#This Row],[RN Admin Hours]],Nurse[[#This Row],[RN DON Hours]])</f>
        <v>30.231521739130436</v>
      </c>
      <c r="M84" s="4">
        <v>20.166304347826085</v>
      </c>
      <c r="N84" s="4">
        <v>4.5869565217391308</v>
      </c>
      <c r="O84" s="4">
        <v>5.4782608695652177</v>
      </c>
      <c r="P84" s="4">
        <f>SUM(Nurse[[#This Row],[LPN Hours (excl. Admin)]],Nurse[[#This Row],[LPN Admin Hours]])</f>
        <v>39.96771739130434</v>
      </c>
      <c r="Q84" s="4">
        <v>39.96771739130434</v>
      </c>
      <c r="R84" s="4">
        <v>0</v>
      </c>
      <c r="S84" s="4">
        <f>SUM(Nurse[[#This Row],[CNA Hours]],Nurse[[#This Row],[NA TR Hours]],Nurse[[#This Row],[Med Aide/Tech Hours]])</f>
        <v>99.876086956521718</v>
      </c>
      <c r="T84" s="4">
        <v>97.1548913043478</v>
      </c>
      <c r="U84" s="4">
        <v>2.7211956521739138</v>
      </c>
      <c r="V84" s="4">
        <v>0</v>
      </c>
      <c r="W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20.122608695652175</v>
      </c>
      <c r="X84" s="4">
        <v>9.4360869565217378</v>
      </c>
      <c r="Y84" s="4">
        <v>0</v>
      </c>
      <c r="Z84" s="4">
        <v>0</v>
      </c>
      <c r="AA84" s="4">
        <v>7.725434782608696</v>
      </c>
      <c r="AB84" s="4">
        <v>0</v>
      </c>
      <c r="AC84" s="4">
        <v>2.9610869565217395</v>
      </c>
      <c r="AD84" s="4">
        <v>0</v>
      </c>
      <c r="AE84" s="4">
        <v>0</v>
      </c>
      <c r="AF84" s="1">
        <v>385272</v>
      </c>
      <c r="AG84" s="1">
        <v>10</v>
      </c>
      <c r="AH84"/>
    </row>
    <row r="85" spans="1:34" x14ac:dyDescent="0.25">
      <c r="A85" t="s">
        <v>161</v>
      </c>
      <c r="B85" t="s">
        <v>96</v>
      </c>
      <c r="C85" t="s">
        <v>207</v>
      </c>
      <c r="D85" t="s">
        <v>188</v>
      </c>
      <c r="E85" s="4">
        <v>37.197183098591552</v>
      </c>
      <c r="F85" s="4">
        <f>Nurse[[#This Row],[Total Nurse Staff Hours]]/Nurse[[#This Row],[MDS Census]]</f>
        <v>3.7492275653161671</v>
      </c>
      <c r="G85" s="4">
        <f>Nurse[[#This Row],[Total Direct Care Staff Hours]]/Nurse[[#This Row],[MDS Census]]</f>
        <v>3.6157553956834523</v>
      </c>
      <c r="H85" s="4">
        <f>Nurse[[#This Row],[Total RN Hours (w/ Admin, DON)]]/Nurse[[#This Row],[MDS Census]]</f>
        <v>0.38568723968193858</v>
      </c>
      <c r="I85" s="4">
        <f>Nurse[[#This Row],[RN Hours (excl. Admin, DON)]]/Nurse[[#This Row],[MDS Census]]</f>
        <v>0.25221507004922372</v>
      </c>
      <c r="J85" s="4">
        <f>SUM(Nurse[[#This Row],[RN Hours (excl. Admin, DON)]],Nurse[[#This Row],[RN Admin Hours]],Nurse[[#This Row],[RN DON Hours]],Nurse[[#This Row],[LPN Hours (excl. Admin)]],Nurse[[#This Row],[LPN Admin Hours]],Nurse[[#This Row],[CNA Hours]],Nurse[[#This Row],[NA TR Hours]],Nurse[[#This Row],[Med Aide/Tech Hours]])</f>
        <v>139.46070422535209</v>
      </c>
      <c r="K85" s="4">
        <f>SUM(Nurse[[#This Row],[RN Hours (excl. Admin, DON)]],Nurse[[#This Row],[LPN Hours (excl. Admin)]],Nurse[[#This Row],[CNA Hours]],Nurse[[#This Row],[NA TR Hours]],Nurse[[#This Row],[Med Aide/Tech Hours]])</f>
        <v>134.49591549295772</v>
      </c>
      <c r="L85" s="4">
        <f>SUM(Nurse[[#This Row],[RN Hours (excl. Admin, DON)]],Nurse[[#This Row],[RN Admin Hours]],Nurse[[#This Row],[RN DON Hours]])</f>
        <v>14.346478873239434</v>
      </c>
      <c r="M85" s="4">
        <v>9.3816901408450679</v>
      </c>
      <c r="N85" s="4">
        <v>0.73943661971830987</v>
      </c>
      <c r="O85" s="4">
        <v>4.225352112676056</v>
      </c>
      <c r="P85" s="4">
        <f>SUM(Nurse[[#This Row],[LPN Hours (excl. Admin)]],Nurse[[#This Row],[LPN Admin Hours]])</f>
        <v>31.629577464788724</v>
      </c>
      <c r="Q85" s="4">
        <v>31.629577464788724</v>
      </c>
      <c r="R85" s="4">
        <v>0</v>
      </c>
      <c r="S85" s="4">
        <f>SUM(Nurse[[#This Row],[CNA Hours]],Nurse[[#This Row],[NA TR Hours]],Nurse[[#This Row],[Med Aide/Tech Hours]])</f>
        <v>93.484647887323916</v>
      </c>
      <c r="T85" s="4">
        <v>72.696197183098576</v>
      </c>
      <c r="U85" s="4">
        <v>13.042676056338028</v>
      </c>
      <c r="V85" s="4">
        <v>7.7457746478873215</v>
      </c>
      <c r="W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3.622112676056338</v>
      </c>
      <c r="X85" s="4">
        <v>0</v>
      </c>
      <c r="Y85" s="4">
        <v>0</v>
      </c>
      <c r="Z85" s="4">
        <v>0</v>
      </c>
      <c r="AA85" s="4">
        <v>1.028169014084507</v>
      </c>
      <c r="AB85" s="4">
        <v>0</v>
      </c>
      <c r="AC85" s="4">
        <v>2.593943661971831</v>
      </c>
      <c r="AD85" s="4">
        <v>0</v>
      </c>
      <c r="AE85" s="4">
        <v>0</v>
      </c>
      <c r="AF85" s="1">
        <v>385258</v>
      </c>
      <c r="AG85" s="1">
        <v>10</v>
      </c>
      <c r="AH85"/>
    </row>
    <row r="86" spans="1:34" x14ac:dyDescent="0.25">
      <c r="A86" t="s">
        <v>161</v>
      </c>
      <c r="B86" t="s">
        <v>106</v>
      </c>
      <c r="C86" t="s">
        <v>254</v>
      </c>
      <c r="D86" t="s">
        <v>193</v>
      </c>
      <c r="E86" s="4">
        <v>25.206521739130434</v>
      </c>
      <c r="F86" s="4">
        <f>Nurse[[#This Row],[Total Nurse Staff Hours]]/Nurse[[#This Row],[MDS Census]]</f>
        <v>7.4499784389823205</v>
      </c>
      <c r="G86" s="4">
        <f>Nurse[[#This Row],[Total Direct Care Staff Hours]]/Nurse[[#This Row],[MDS Census]]</f>
        <v>6.8317162570073311</v>
      </c>
      <c r="H86" s="4">
        <f>Nurse[[#This Row],[Total RN Hours (w/ Admin, DON)]]/Nurse[[#This Row],[MDS Census]]</f>
        <v>1.2576541612764125</v>
      </c>
      <c r="I86" s="4">
        <f>Nurse[[#This Row],[RN Hours (excl. Admin, DON)]]/Nurse[[#This Row],[MDS Census]]</f>
        <v>0.85241483398016393</v>
      </c>
      <c r="J86" s="4">
        <f>SUM(Nurse[[#This Row],[RN Hours (excl. Admin, DON)]],Nurse[[#This Row],[RN Admin Hours]],Nurse[[#This Row],[RN DON Hours]],Nurse[[#This Row],[LPN Hours (excl. Admin)]],Nurse[[#This Row],[LPN Admin Hours]],Nurse[[#This Row],[CNA Hours]],Nurse[[#This Row],[NA TR Hours]],Nurse[[#This Row],[Med Aide/Tech Hours]])</f>
        <v>187.78804347826087</v>
      </c>
      <c r="K86" s="4">
        <f>SUM(Nurse[[#This Row],[RN Hours (excl. Admin, DON)]],Nurse[[#This Row],[LPN Hours (excl. Admin)]],Nurse[[#This Row],[CNA Hours]],Nurse[[#This Row],[NA TR Hours]],Nurse[[#This Row],[Med Aide/Tech Hours]])</f>
        <v>172.20380434782609</v>
      </c>
      <c r="L86" s="4">
        <f>SUM(Nurse[[#This Row],[RN Hours (excl. Admin, DON)]],Nurse[[#This Row],[RN Admin Hours]],Nurse[[#This Row],[RN DON Hours]])</f>
        <v>31.701086956521742</v>
      </c>
      <c r="M86" s="4">
        <v>21.486413043478262</v>
      </c>
      <c r="N86" s="4">
        <v>4.9972826086956523</v>
      </c>
      <c r="O86" s="4">
        <v>5.2173913043478262</v>
      </c>
      <c r="P86" s="4">
        <f>SUM(Nurse[[#This Row],[LPN Hours (excl. Admin)]],Nurse[[#This Row],[LPN Admin Hours]])</f>
        <v>55.078804347826086</v>
      </c>
      <c r="Q86" s="4">
        <v>49.709239130434781</v>
      </c>
      <c r="R86" s="4">
        <v>5.3695652173913047</v>
      </c>
      <c r="S86" s="4">
        <f>SUM(Nurse[[#This Row],[CNA Hours]],Nurse[[#This Row],[NA TR Hours]],Nurse[[#This Row],[Med Aide/Tech Hours]])</f>
        <v>101.00815217391303</v>
      </c>
      <c r="T86" s="4">
        <v>82.263586956521735</v>
      </c>
      <c r="U86" s="4">
        <v>2.1467391304347827</v>
      </c>
      <c r="V86" s="4">
        <v>16.597826086956523</v>
      </c>
      <c r="W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6" s="4">
        <v>0</v>
      </c>
      <c r="Y86" s="4">
        <v>0</v>
      </c>
      <c r="Z86" s="4">
        <v>0</v>
      </c>
      <c r="AA86" s="4">
        <v>0</v>
      </c>
      <c r="AB86" s="4">
        <v>0</v>
      </c>
      <c r="AC86" s="4">
        <v>0</v>
      </c>
      <c r="AD86" s="4">
        <v>0</v>
      </c>
      <c r="AE86" s="4">
        <v>0</v>
      </c>
      <c r="AF86" s="1">
        <v>385271</v>
      </c>
      <c r="AG86" s="1">
        <v>10</v>
      </c>
      <c r="AH86"/>
    </row>
    <row r="87" spans="1:34" x14ac:dyDescent="0.25">
      <c r="A87" t="s">
        <v>161</v>
      </c>
      <c r="B87" t="s">
        <v>31</v>
      </c>
      <c r="C87" t="s">
        <v>232</v>
      </c>
      <c r="D87" t="s">
        <v>195</v>
      </c>
      <c r="E87" s="4">
        <v>25.217391304347824</v>
      </c>
      <c r="F87" s="4">
        <f>Nurse[[#This Row],[Total Nurse Staff Hours]]/Nurse[[#This Row],[MDS Census]]</f>
        <v>5.5066982758620702</v>
      </c>
      <c r="G87" s="4">
        <f>Nurse[[#This Row],[Total Direct Care Staff Hours]]/Nurse[[#This Row],[MDS Census]]</f>
        <v>4.9850948275862077</v>
      </c>
      <c r="H87" s="4">
        <f>Nurse[[#This Row],[Total RN Hours (w/ Admin, DON)]]/Nurse[[#This Row],[MDS Census]]</f>
        <v>1.7773836206896554</v>
      </c>
      <c r="I87" s="4">
        <f>Nurse[[#This Row],[RN Hours (excl. Admin, DON)]]/Nurse[[#This Row],[MDS Census]]</f>
        <v>1.5941594827586207</v>
      </c>
      <c r="J87" s="4">
        <f>SUM(Nurse[[#This Row],[RN Hours (excl. Admin, DON)]],Nurse[[#This Row],[RN Admin Hours]],Nurse[[#This Row],[RN DON Hours]],Nurse[[#This Row],[LPN Hours (excl. Admin)]],Nurse[[#This Row],[LPN Admin Hours]],Nurse[[#This Row],[CNA Hours]],Nurse[[#This Row],[NA TR Hours]],Nurse[[#This Row],[Med Aide/Tech Hours]])</f>
        <v>138.86456521739132</v>
      </c>
      <c r="K87" s="4">
        <f>SUM(Nurse[[#This Row],[RN Hours (excl. Admin, DON)]],Nurse[[#This Row],[LPN Hours (excl. Admin)]],Nurse[[#This Row],[CNA Hours]],Nurse[[#This Row],[NA TR Hours]],Nurse[[#This Row],[Med Aide/Tech Hours]])</f>
        <v>125.71108695652175</v>
      </c>
      <c r="L87" s="4">
        <f>SUM(Nurse[[#This Row],[RN Hours (excl. Admin, DON)]],Nurse[[#This Row],[RN Admin Hours]],Nurse[[#This Row],[RN DON Hours]])</f>
        <v>44.820978260869566</v>
      </c>
      <c r="M87" s="4">
        <v>40.200543478260869</v>
      </c>
      <c r="N87" s="4">
        <v>0</v>
      </c>
      <c r="O87" s="4">
        <v>4.6204347826086947</v>
      </c>
      <c r="P87" s="4">
        <f>SUM(Nurse[[#This Row],[LPN Hours (excl. Admin)]],Nurse[[#This Row],[LPN Admin Hours]])</f>
        <v>23.127282608695662</v>
      </c>
      <c r="Q87" s="4">
        <v>14.594239130434788</v>
      </c>
      <c r="R87" s="4">
        <v>8.5330434782608737</v>
      </c>
      <c r="S87" s="4">
        <f>SUM(Nurse[[#This Row],[CNA Hours]],Nurse[[#This Row],[NA TR Hours]],Nurse[[#This Row],[Med Aide/Tech Hours]])</f>
        <v>70.916304347826099</v>
      </c>
      <c r="T87" s="4">
        <v>70.916304347826099</v>
      </c>
      <c r="U87" s="4">
        <v>0</v>
      </c>
      <c r="V87" s="4">
        <v>0</v>
      </c>
      <c r="W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39.228260869565219</v>
      </c>
      <c r="X87" s="4">
        <v>10.214673913043478</v>
      </c>
      <c r="Y87" s="4">
        <v>0</v>
      </c>
      <c r="Z87" s="4">
        <v>0</v>
      </c>
      <c r="AA87" s="4">
        <v>5.8097826086956523</v>
      </c>
      <c r="AB87" s="4">
        <v>0</v>
      </c>
      <c r="AC87" s="4">
        <v>23.203804347826086</v>
      </c>
      <c r="AD87" s="4">
        <v>0</v>
      </c>
      <c r="AE87" s="4">
        <v>0</v>
      </c>
      <c r="AF87" s="1">
        <v>385138</v>
      </c>
      <c r="AG87" s="1">
        <v>10</v>
      </c>
      <c r="AH87"/>
    </row>
    <row r="88" spans="1:34" x14ac:dyDescent="0.25">
      <c r="A88" t="s">
        <v>161</v>
      </c>
      <c r="B88" t="s">
        <v>8</v>
      </c>
      <c r="C88" t="s">
        <v>207</v>
      </c>
      <c r="D88" t="s">
        <v>188</v>
      </c>
      <c r="E88" s="4">
        <v>47.619718309859152</v>
      </c>
      <c r="F88" s="4">
        <f>Nurse[[#This Row],[Total Nurse Staff Hours]]/Nurse[[#This Row],[MDS Census]]</f>
        <v>4.2587370600414074</v>
      </c>
      <c r="G88" s="4">
        <f>Nurse[[#This Row],[Total Direct Care Staff Hours]]/Nurse[[#This Row],[MDS Census]]</f>
        <v>4.0181159420289854</v>
      </c>
      <c r="H88" s="4">
        <f>Nurse[[#This Row],[Total RN Hours (w/ Admin, DON)]]/Nurse[[#This Row],[MDS Census]]</f>
        <v>1.0966459627329193</v>
      </c>
      <c r="I88" s="4">
        <f>Nurse[[#This Row],[RN Hours (excl. Admin, DON)]]/Nurse[[#This Row],[MDS Census]]</f>
        <v>0.87865128660159708</v>
      </c>
      <c r="J88" s="4">
        <f>SUM(Nurse[[#This Row],[RN Hours (excl. Admin, DON)]],Nurse[[#This Row],[RN Admin Hours]],Nurse[[#This Row],[RN DON Hours]],Nurse[[#This Row],[LPN Hours (excl. Admin)]],Nurse[[#This Row],[LPN Admin Hours]],Nurse[[#This Row],[CNA Hours]],Nurse[[#This Row],[NA TR Hours]],Nurse[[#This Row],[Med Aide/Tech Hours]])</f>
        <v>202.79985915492955</v>
      </c>
      <c r="K88" s="4">
        <f>SUM(Nurse[[#This Row],[RN Hours (excl. Admin, DON)]],Nurse[[#This Row],[LPN Hours (excl. Admin)]],Nurse[[#This Row],[CNA Hours]],Nurse[[#This Row],[NA TR Hours]],Nurse[[#This Row],[Med Aide/Tech Hours]])</f>
        <v>191.34154929577463</v>
      </c>
      <c r="L88" s="4">
        <f>SUM(Nurse[[#This Row],[RN Hours (excl. Admin, DON)]],Nurse[[#This Row],[RN Admin Hours]],Nurse[[#This Row],[RN DON Hours]])</f>
        <v>52.221971830985908</v>
      </c>
      <c r="M88" s="4">
        <v>41.841126760563377</v>
      </c>
      <c r="N88" s="4">
        <v>5.6273239436619731</v>
      </c>
      <c r="O88" s="4">
        <v>4.753521126760563</v>
      </c>
      <c r="P88" s="4">
        <f>SUM(Nurse[[#This Row],[LPN Hours (excl. Admin)]],Nurse[[#This Row],[LPN Admin Hours]])</f>
        <v>27.816901408450708</v>
      </c>
      <c r="Q88" s="4">
        <v>26.739436619718312</v>
      </c>
      <c r="R88" s="4">
        <v>1.0774647887323943</v>
      </c>
      <c r="S88" s="4">
        <f>SUM(Nurse[[#This Row],[CNA Hours]],Nurse[[#This Row],[NA TR Hours]],Nurse[[#This Row],[Med Aide/Tech Hours]])</f>
        <v>122.76098591549295</v>
      </c>
      <c r="T88" s="4">
        <v>99.592112676056331</v>
      </c>
      <c r="U88" s="4">
        <v>23.092816901408451</v>
      </c>
      <c r="V88" s="4">
        <v>7.6056338028169024E-2</v>
      </c>
      <c r="W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18.950281690140848</v>
      </c>
      <c r="X88" s="4">
        <v>7.2495774647887332</v>
      </c>
      <c r="Y88" s="4">
        <v>0.21126760563380281</v>
      </c>
      <c r="Z88" s="4">
        <v>0</v>
      </c>
      <c r="AA88" s="4">
        <v>5.806338028169014</v>
      </c>
      <c r="AB88" s="4">
        <v>0</v>
      </c>
      <c r="AC88" s="4">
        <v>5.683098591549296</v>
      </c>
      <c r="AD88" s="4">
        <v>0</v>
      </c>
      <c r="AE88" s="4">
        <v>0</v>
      </c>
      <c r="AF88" s="1">
        <v>385045</v>
      </c>
      <c r="AG88" s="1">
        <v>10</v>
      </c>
      <c r="AH88"/>
    </row>
    <row r="89" spans="1:34" x14ac:dyDescent="0.25">
      <c r="A89" t="s">
        <v>161</v>
      </c>
      <c r="B89" t="s">
        <v>80</v>
      </c>
      <c r="C89" t="s">
        <v>207</v>
      </c>
      <c r="D89" t="s">
        <v>188</v>
      </c>
      <c r="E89" s="4">
        <v>44.891304347826086</v>
      </c>
      <c r="F89" s="4">
        <f>Nurse[[#This Row],[Total Nurse Staff Hours]]/Nurse[[#This Row],[MDS Census]]</f>
        <v>3.7603365617433417</v>
      </c>
      <c r="G89" s="4">
        <f>Nurse[[#This Row],[Total Direct Care Staff Hours]]/Nurse[[#This Row],[MDS Census]]</f>
        <v>3.4827336561743345</v>
      </c>
      <c r="H89" s="4">
        <f>Nurse[[#This Row],[Total RN Hours (w/ Admin, DON)]]/Nurse[[#This Row],[MDS Census]]</f>
        <v>0.58587409200968521</v>
      </c>
      <c r="I89" s="4">
        <f>Nurse[[#This Row],[RN Hours (excl. Admin, DON)]]/Nurse[[#This Row],[MDS Census]]</f>
        <v>0.45348910411622267</v>
      </c>
      <c r="J89" s="4">
        <f>SUM(Nurse[[#This Row],[RN Hours (excl. Admin, DON)]],Nurse[[#This Row],[RN Admin Hours]],Nurse[[#This Row],[RN DON Hours]],Nurse[[#This Row],[LPN Hours (excl. Admin)]],Nurse[[#This Row],[LPN Admin Hours]],Nurse[[#This Row],[CNA Hours]],Nurse[[#This Row],[NA TR Hours]],Nurse[[#This Row],[Med Aide/Tech Hours]])</f>
        <v>168.80641304347827</v>
      </c>
      <c r="K89" s="4">
        <f>SUM(Nurse[[#This Row],[RN Hours (excl. Admin, DON)]],Nurse[[#This Row],[LPN Hours (excl. Admin)]],Nurse[[#This Row],[CNA Hours]],Nurse[[#This Row],[NA TR Hours]],Nurse[[#This Row],[Med Aide/Tech Hours]])</f>
        <v>156.34445652173915</v>
      </c>
      <c r="L89" s="4">
        <f>SUM(Nurse[[#This Row],[RN Hours (excl. Admin, DON)]],Nurse[[#This Row],[RN Admin Hours]],Nurse[[#This Row],[RN DON Hours]])</f>
        <v>26.30065217391304</v>
      </c>
      <c r="M89" s="4">
        <v>20.357717391304345</v>
      </c>
      <c r="N89" s="4">
        <v>0.55163043478260865</v>
      </c>
      <c r="O89" s="4">
        <v>5.3913043478260869</v>
      </c>
      <c r="P89" s="4">
        <f>SUM(Nurse[[#This Row],[LPN Hours (excl. Admin)]],Nurse[[#This Row],[LPN Admin Hours]])</f>
        <v>35.037282608695655</v>
      </c>
      <c r="Q89" s="4">
        <v>28.518260869565221</v>
      </c>
      <c r="R89" s="4">
        <v>6.5190217391304346</v>
      </c>
      <c r="S89" s="4">
        <f>SUM(Nurse[[#This Row],[CNA Hours]],Nurse[[#This Row],[NA TR Hours]],Nurse[[#This Row],[Med Aide/Tech Hours]])</f>
        <v>107.4684782608696</v>
      </c>
      <c r="T89" s="4">
        <v>94.332065217391332</v>
      </c>
      <c r="U89" s="4">
        <v>6.1005434782608692</v>
      </c>
      <c r="V89" s="4">
        <v>7.035869565217391</v>
      </c>
      <c r="W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40.205869565217405</v>
      </c>
      <c r="X89" s="4">
        <v>2.0615217391304346</v>
      </c>
      <c r="Y89" s="4">
        <v>0</v>
      </c>
      <c r="Z89" s="4">
        <v>0</v>
      </c>
      <c r="AA89" s="4">
        <v>4.5427173913043486</v>
      </c>
      <c r="AB89" s="4">
        <v>0</v>
      </c>
      <c r="AC89" s="4">
        <v>32.196195652173927</v>
      </c>
      <c r="AD89" s="4">
        <v>0</v>
      </c>
      <c r="AE89" s="4">
        <v>1.4054347826086957</v>
      </c>
      <c r="AF89" s="1">
        <v>385228</v>
      </c>
      <c r="AG89" s="1">
        <v>10</v>
      </c>
      <c r="AH89"/>
    </row>
    <row r="90" spans="1:34" x14ac:dyDescent="0.25">
      <c r="A90" t="s">
        <v>161</v>
      </c>
      <c r="B90" t="s">
        <v>7</v>
      </c>
      <c r="C90" t="s">
        <v>207</v>
      </c>
      <c r="D90" t="s">
        <v>188</v>
      </c>
      <c r="E90" s="4">
        <v>73.945652173913047</v>
      </c>
      <c r="F90" s="4">
        <f>Nurse[[#This Row],[Total Nurse Staff Hours]]/Nurse[[#This Row],[MDS Census]]</f>
        <v>3.4992165221225924</v>
      </c>
      <c r="G90" s="4">
        <f>Nurse[[#This Row],[Total Direct Care Staff Hours]]/Nurse[[#This Row],[MDS Census]]</f>
        <v>3.145309422313685</v>
      </c>
      <c r="H90" s="4">
        <f>Nurse[[#This Row],[Total RN Hours (w/ Admin, DON)]]/Nurse[[#This Row],[MDS Census]]</f>
        <v>0.49384536234014398</v>
      </c>
      <c r="I90" s="4">
        <f>Nurse[[#This Row],[RN Hours (excl. Admin, DON)]]/Nurse[[#This Row],[MDS Census]]</f>
        <v>0.31507864177568717</v>
      </c>
      <c r="J90" s="4">
        <f>SUM(Nurse[[#This Row],[RN Hours (excl. Admin, DON)]],Nurse[[#This Row],[RN Admin Hours]],Nurse[[#This Row],[RN DON Hours]],Nurse[[#This Row],[LPN Hours (excl. Admin)]],Nurse[[#This Row],[LPN Admin Hours]],Nurse[[#This Row],[CNA Hours]],Nurse[[#This Row],[NA TR Hours]],Nurse[[#This Row],[Med Aide/Tech Hours]])</f>
        <v>258.75184782608693</v>
      </c>
      <c r="K90" s="4">
        <f>SUM(Nurse[[#This Row],[RN Hours (excl. Admin, DON)]],Nurse[[#This Row],[LPN Hours (excl. Admin)]],Nurse[[#This Row],[CNA Hours]],Nurse[[#This Row],[NA TR Hours]],Nurse[[#This Row],[Med Aide/Tech Hours]])</f>
        <v>232.58195652173913</v>
      </c>
      <c r="L90" s="4">
        <f>SUM(Nurse[[#This Row],[RN Hours (excl. Admin, DON)]],Nurse[[#This Row],[RN Admin Hours]],Nurse[[#This Row],[RN DON Hours]])</f>
        <v>36.517717391304345</v>
      </c>
      <c r="M90" s="4">
        <v>23.298695652173912</v>
      </c>
      <c r="N90" s="4">
        <v>7.8385869565217376</v>
      </c>
      <c r="O90" s="4">
        <v>5.3804347826086953</v>
      </c>
      <c r="P90" s="4">
        <f>SUM(Nurse[[#This Row],[LPN Hours (excl. Admin)]],Nurse[[#This Row],[LPN Admin Hours]])</f>
        <v>58.245978260869578</v>
      </c>
      <c r="Q90" s="4">
        <v>45.295108695652189</v>
      </c>
      <c r="R90" s="4">
        <v>12.950869565217388</v>
      </c>
      <c r="S90" s="4">
        <f>SUM(Nurse[[#This Row],[CNA Hours]],Nurse[[#This Row],[NA TR Hours]],Nurse[[#This Row],[Med Aide/Tech Hours]])</f>
        <v>163.98815217391302</v>
      </c>
      <c r="T90" s="4">
        <v>143.31923913043474</v>
      </c>
      <c r="U90" s="4">
        <v>20.66891304347827</v>
      </c>
      <c r="V90" s="4">
        <v>0</v>
      </c>
      <c r="W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8.5923913043478262</v>
      </c>
      <c r="X90" s="4">
        <v>8.1521739130434784E-2</v>
      </c>
      <c r="Y90" s="4">
        <v>0</v>
      </c>
      <c r="Z90" s="4">
        <v>0</v>
      </c>
      <c r="AA90" s="4">
        <v>0.5</v>
      </c>
      <c r="AB90" s="4">
        <v>0</v>
      </c>
      <c r="AC90" s="4">
        <v>8.0108695652173907</v>
      </c>
      <c r="AD90" s="4">
        <v>0</v>
      </c>
      <c r="AE90" s="4">
        <v>0</v>
      </c>
      <c r="AF90" s="1">
        <v>385044</v>
      </c>
      <c r="AG90" s="1">
        <v>10</v>
      </c>
      <c r="AH90"/>
    </row>
    <row r="91" spans="1:34" x14ac:dyDescent="0.25">
      <c r="A91" t="s">
        <v>161</v>
      </c>
      <c r="B91" t="s">
        <v>12</v>
      </c>
      <c r="C91" t="s">
        <v>207</v>
      </c>
      <c r="D91" t="s">
        <v>188</v>
      </c>
      <c r="E91" s="4">
        <v>44.815217391304351</v>
      </c>
      <c r="F91" s="4">
        <f>Nurse[[#This Row],[Total Nurse Staff Hours]]/Nurse[[#This Row],[MDS Census]]</f>
        <v>4.0730390492359927</v>
      </c>
      <c r="G91" s="4">
        <f>Nurse[[#This Row],[Total Direct Care Staff Hours]]/Nurse[[#This Row],[MDS Census]]</f>
        <v>3.7693063303419834</v>
      </c>
      <c r="H91" s="4">
        <f>Nurse[[#This Row],[Total RN Hours (w/ Admin, DON)]]/Nurse[[#This Row],[MDS Census]]</f>
        <v>0.58116905166141142</v>
      </c>
      <c r="I91" s="4">
        <f>Nurse[[#This Row],[RN Hours (excl. Admin, DON)]]/Nurse[[#This Row],[MDS Census]]</f>
        <v>0.38166141159349976</v>
      </c>
      <c r="J91" s="4">
        <f>SUM(Nurse[[#This Row],[RN Hours (excl. Admin, DON)]],Nurse[[#This Row],[RN Admin Hours]],Nurse[[#This Row],[RN DON Hours]],Nurse[[#This Row],[LPN Hours (excl. Admin)]],Nurse[[#This Row],[LPN Admin Hours]],Nurse[[#This Row],[CNA Hours]],Nurse[[#This Row],[NA TR Hours]],Nurse[[#This Row],[Med Aide/Tech Hours]])</f>
        <v>182.53413043478258</v>
      </c>
      <c r="K91" s="4">
        <f>SUM(Nurse[[#This Row],[RN Hours (excl. Admin, DON)]],Nurse[[#This Row],[LPN Hours (excl. Admin)]],Nurse[[#This Row],[CNA Hours]],Nurse[[#This Row],[NA TR Hours]],Nurse[[#This Row],[Med Aide/Tech Hours]])</f>
        <v>168.92228260869564</v>
      </c>
      <c r="L91" s="4">
        <f>SUM(Nurse[[#This Row],[RN Hours (excl. Admin, DON)]],Nurse[[#This Row],[RN Admin Hours]],Nurse[[#This Row],[RN DON Hours]])</f>
        <v>26.045217391304341</v>
      </c>
      <c r="M91" s="4">
        <v>17.104239130434777</v>
      </c>
      <c r="N91" s="4">
        <v>4.0496739130434767</v>
      </c>
      <c r="O91" s="4">
        <v>4.8913043478260869</v>
      </c>
      <c r="P91" s="4">
        <f>SUM(Nurse[[#This Row],[LPN Hours (excl. Admin)]],Nurse[[#This Row],[LPN Admin Hours]])</f>
        <v>30.274456521739133</v>
      </c>
      <c r="Q91" s="4">
        <v>25.603586956521742</v>
      </c>
      <c r="R91" s="4">
        <v>4.6708695652173899</v>
      </c>
      <c r="S91" s="4">
        <f>SUM(Nurse[[#This Row],[CNA Hours]],Nurse[[#This Row],[NA TR Hours]],Nurse[[#This Row],[Med Aide/Tech Hours]])</f>
        <v>126.21445652173911</v>
      </c>
      <c r="T91" s="4">
        <v>112.78478260869564</v>
      </c>
      <c r="U91" s="4">
        <v>3.610543478260869</v>
      </c>
      <c r="V91" s="4">
        <v>9.8191304347826058</v>
      </c>
      <c r="W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0.57065217391304346</v>
      </c>
      <c r="X91" s="4">
        <v>0</v>
      </c>
      <c r="Y91" s="4">
        <v>0</v>
      </c>
      <c r="Z91" s="4">
        <v>0</v>
      </c>
      <c r="AA91" s="4">
        <v>0</v>
      </c>
      <c r="AB91" s="4">
        <v>0</v>
      </c>
      <c r="AC91" s="4">
        <v>0.57065217391304346</v>
      </c>
      <c r="AD91" s="4">
        <v>0</v>
      </c>
      <c r="AE91" s="4">
        <v>0</v>
      </c>
      <c r="AF91" s="1">
        <v>385055</v>
      </c>
      <c r="AG91" s="1">
        <v>10</v>
      </c>
      <c r="AH91"/>
    </row>
    <row r="92" spans="1:34" x14ac:dyDescent="0.25">
      <c r="A92" t="s">
        <v>161</v>
      </c>
      <c r="B92" t="s">
        <v>79</v>
      </c>
      <c r="C92" t="s">
        <v>241</v>
      </c>
      <c r="D92" t="s">
        <v>198</v>
      </c>
      <c r="E92" s="4">
        <v>36.25352112676056</v>
      </c>
      <c r="F92" s="4">
        <f>Nurse[[#This Row],[Total Nurse Staff Hours]]/Nurse[[#This Row],[MDS Census]]</f>
        <v>4.8791569541569553</v>
      </c>
      <c r="G92" s="4">
        <f>Nurse[[#This Row],[Total Direct Care Staff Hours]]/Nurse[[#This Row],[MDS Census]]</f>
        <v>4.6265190365190367</v>
      </c>
      <c r="H92" s="4">
        <f>Nurse[[#This Row],[Total RN Hours (w/ Admin, DON)]]/Nurse[[#This Row],[MDS Census]]</f>
        <v>0.55971250971250985</v>
      </c>
      <c r="I92" s="4">
        <f>Nurse[[#This Row],[RN Hours (excl. Admin, DON)]]/Nurse[[#This Row],[MDS Census]]</f>
        <v>0.3223232323232324</v>
      </c>
      <c r="J92" s="4">
        <f>SUM(Nurse[[#This Row],[RN Hours (excl. Admin, DON)]],Nurse[[#This Row],[RN Admin Hours]],Nurse[[#This Row],[RN DON Hours]],Nurse[[#This Row],[LPN Hours (excl. Admin)]],Nurse[[#This Row],[LPN Admin Hours]],Nurse[[#This Row],[CNA Hours]],Nurse[[#This Row],[NA TR Hours]],Nurse[[#This Row],[Med Aide/Tech Hours]])</f>
        <v>176.88661971830987</v>
      </c>
      <c r="K92" s="4">
        <f>SUM(Nurse[[#This Row],[RN Hours (excl. Admin, DON)]],Nurse[[#This Row],[LPN Hours (excl. Admin)]],Nurse[[#This Row],[CNA Hours]],Nurse[[#This Row],[NA TR Hours]],Nurse[[#This Row],[Med Aide/Tech Hours]])</f>
        <v>167.72760563380282</v>
      </c>
      <c r="L92" s="4">
        <f>SUM(Nurse[[#This Row],[RN Hours (excl. Admin, DON)]],Nurse[[#This Row],[RN Admin Hours]],Nurse[[#This Row],[RN DON Hours]])</f>
        <v>20.291549295774651</v>
      </c>
      <c r="M92" s="4">
        <v>11.685352112676059</v>
      </c>
      <c r="N92" s="4">
        <v>3.9583098591549293</v>
      </c>
      <c r="O92" s="4">
        <v>4.647887323943662</v>
      </c>
      <c r="P92" s="4">
        <f>SUM(Nurse[[#This Row],[LPN Hours (excl. Admin)]],Nurse[[#This Row],[LPN Admin Hours]])</f>
        <v>39.783239436619724</v>
      </c>
      <c r="Q92" s="4">
        <v>39.230422535211275</v>
      </c>
      <c r="R92" s="4">
        <v>0.55281690140845074</v>
      </c>
      <c r="S92" s="4">
        <f>SUM(Nurse[[#This Row],[CNA Hours]],Nurse[[#This Row],[NA TR Hours]],Nurse[[#This Row],[Med Aide/Tech Hours]])</f>
        <v>116.81183098591552</v>
      </c>
      <c r="T92" s="4">
        <v>102.09056338028171</v>
      </c>
      <c r="U92" s="4">
        <v>3.3945070422535211</v>
      </c>
      <c r="V92" s="4">
        <v>11.326760563380285</v>
      </c>
      <c r="W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0.21126760563380281</v>
      </c>
      <c r="X92" s="4">
        <v>0.10563380281690141</v>
      </c>
      <c r="Y92" s="4">
        <v>0</v>
      </c>
      <c r="Z92" s="4">
        <v>0</v>
      </c>
      <c r="AA92" s="4">
        <v>0</v>
      </c>
      <c r="AB92" s="4">
        <v>0</v>
      </c>
      <c r="AC92" s="4">
        <v>0.10563380281690141</v>
      </c>
      <c r="AD92" s="4">
        <v>0</v>
      </c>
      <c r="AE92" s="4">
        <v>0</v>
      </c>
      <c r="AF92" s="1">
        <v>385225</v>
      </c>
      <c r="AG92" s="1">
        <v>10</v>
      </c>
      <c r="AH92"/>
    </row>
    <row r="93" spans="1:34" x14ac:dyDescent="0.25">
      <c r="A93" t="s">
        <v>161</v>
      </c>
      <c r="B93" t="s">
        <v>105</v>
      </c>
      <c r="C93" t="s">
        <v>253</v>
      </c>
      <c r="D93" t="s">
        <v>193</v>
      </c>
      <c r="E93" s="4">
        <v>55.717391304347828</v>
      </c>
      <c r="F93" s="4">
        <f>Nurse[[#This Row],[Total Nurse Staff Hours]]/Nurse[[#This Row],[MDS Census]]</f>
        <v>4.9399219664455707</v>
      </c>
      <c r="G93" s="4">
        <f>Nurse[[#This Row],[Total Direct Care Staff Hours]]/Nurse[[#This Row],[MDS Census]]</f>
        <v>4.8242430745220437</v>
      </c>
      <c r="H93" s="4">
        <f>Nurse[[#This Row],[Total RN Hours (w/ Admin, DON)]]/Nurse[[#This Row],[MDS Census]]</f>
        <v>0.63349395239953166</v>
      </c>
      <c r="I93" s="4">
        <f>Nurse[[#This Row],[RN Hours (excl. Admin, DON)]]/Nurse[[#This Row],[MDS Census]]</f>
        <v>0.53692742879438138</v>
      </c>
      <c r="J93" s="4">
        <f>SUM(Nurse[[#This Row],[RN Hours (excl. Admin, DON)]],Nurse[[#This Row],[RN Admin Hours]],Nurse[[#This Row],[RN DON Hours]],Nurse[[#This Row],[LPN Hours (excl. Admin)]],Nurse[[#This Row],[LPN Admin Hours]],Nurse[[#This Row],[CNA Hours]],Nurse[[#This Row],[NA TR Hours]],Nurse[[#This Row],[Med Aide/Tech Hours]])</f>
        <v>275.23956521739126</v>
      </c>
      <c r="K93" s="4">
        <f>SUM(Nurse[[#This Row],[RN Hours (excl. Admin, DON)]],Nurse[[#This Row],[LPN Hours (excl. Admin)]],Nurse[[#This Row],[CNA Hours]],Nurse[[#This Row],[NA TR Hours]],Nurse[[#This Row],[Med Aide/Tech Hours]])</f>
        <v>268.79423913043473</v>
      </c>
      <c r="L93" s="4">
        <f>SUM(Nurse[[#This Row],[RN Hours (excl. Admin, DON)]],Nurse[[#This Row],[RN Admin Hours]],Nurse[[#This Row],[RN DON Hours]])</f>
        <v>35.2966304347826</v>
      </c>
      <c r="M93" s="4">
        <v>29.916195652173904</v>
      </c>
      <c r="N93" s="4">
        <v>0</v>
      </c>
      <c r="O93" s="4">
        <v>5.3804347826086953</v>
      </c>
      <c r="P93" s="4">
        <f>SUM(Nurse[[#This Row],[LPN Hours (excl. Admin)]],Nurse[[#This Row],[LPN Admin Hours]])</f>
        <v>60.846086956521745</v>
      </c>
      <c r="Q93" s="4">
        <v>59.781195652173921</v>
      </c>
      <c r="R93" s="4">
        <v>1.0648913043478261</v>
      </c>
      <c r="S93" s="4">
        <f>SUM(Nurse[[#This Row],[CNA Hours]],Nurse[[#This Row],[NA TR Hours]],Nurse[[#This Row],[Med Aide/Tech Hours]])</f>
        <v>179.09684782608693</v>
      </c>
      <c r="T93" s="4">
        <v>139.89706521739126</v>
      </c>
      <c r="U93" s="4">
        <v>29.587934782608702</v>
      </c>
      <c r="V93" s="4">
        <v>9.6118478260869598</v>
      </c>
      <c r="W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22.714673913043477</v>
      </c>
      <c r="X93" s="4">
        <v>0.375</v>
      </c>
      <c r="Y93" s="4">
        <v>0</v>
      </c>
      <c r="Z93" s="4">
        <v>0</v>
      </c>
      <c r="AA93" s="4">
        <v>0.88043478260869568</v>
      </c>
      <c r="AB93" s="4">
        <v>0</v>
      </c>
      <c r="AC93" s="4">
        <v>21.206521739130434</v>
      </c>
      <c r="AD93" s="4">
        <v>0</v>
      </c>
      <c r="AE93" s="4">
        <v>0.25271739130434784</v>
      </c>
      <c r="AF93" s="1">
        <v>385270</v>
      </c>
      <c r="AG93" s="1">
        <v>10</v>
      </c>
      <c r="AH93"/>
    </row>
    <row r="94" spans="1:34" x14ac:dyDescent="0.25">
      <c r="A94" t="s">
        <v>161</v>
      </c>
      <c r="B94" t="s">
        <v>4</v>
      </c>
      <c r="C94" t="s">
        <v>223</v>
      </c>
      <c r="D94" t="s">
        <v>176</v>
      </c>
      <c r="E94" s="4">
        <v>56.956521739130437</v>
      </c>
      <c r="F94" s="4">
        <f>Nurse[[#This Row],[Total Nurse Staff Hours]]/Nurse[[#This Row],[MDS Census]]</f>
        <v>5.8382996183206108</v>
      </c>
      <c r="G94" s="4">
        <f>Nurse[[#This Row],[Total Direct Care Staff Hours]]/Nurse[[#This Row],[MDS Census]]</f>
        <v>5.4855419847328246</v>
      </c>
      <c r="H94" s="4">
        <f>Nurse[[#This Row],[Total RN Hours (w/ Admin, DON)]]/Nurse[[#This Row],[MDS Census]]</f>
        <v>1.4566545801526718</v>
      </c>
      <c r="I94" s="4">
        <f>Nurse[[#This Row],[RN Hours (excl. Admin, DON)]]/Nurse[[#This Row],[MDS Census]]</f>
        <v>1.2459675572519084</v>
      </c>
      <c r="J94" s="4">
        <f>SUM(Nurse[[#This Row],[RN Hours (excl. Admin, DON)]],Nurse[[#This Row],[RN Admin Hours]],Nurse[[#This Row],[RN DON Hours]],Nurse[[#This Row],[LPN Hours (excl. Admin)]],Nurse[[#This Row],[LPN Admin Hours]],Nurse[[#This Row],[CNA Hours]],Nurse[[#This Row],[NA TR Hours]],Nurse[[#This Row],[Med Aide/Tech Hours]])</f>
        <v>332.5292391304348</v>
      </c>
      <c r="K94" s="4">
        <f>SUM(Nurse[[#This Row],[RN Hours (excl. Admin, DON)]],Nurse[[#This Row],[LPN Hours (excl. Admin)]],Nurse[[#This Row],[CNA Hours]],Nurse[[#This Row],[NA TR Hours]],Nurse[[#This Row],[Med Aide/Tech Hours]])</f>
        <v>312.43739130434784</v>
      </c>
      <c r="L94" s="4">
        <f>SUM(Nurse[[#This Row],[RN Hours (excl. Admin, DON)]],Nurse[[#This Row],[RN Admin Hours]],Nurse[[#This Row],[RN DON Hours]])</f>
        <v>82.965978260869576</v>
      </c>
      <c r="M94" s="4">
        <v>70.965978260869576</v>
      </c>
      <c r="N94" s="4">
        <v>12</v>
      </c>
      <c r="O94" s="4">
        <v>0</v>
      </c>
      <c r="P94" s="4">
        <f>SUM(Nurse[[#This Row],[LPN Hours (excl. Admin)]],Nurse[[#This Row],[LPN Admin Hours]])</f>
        <v>17.916413043478261</v>
      </c>
      <c r="Q94" s="4">
        <v>9.8245652173913047</v>
      </c>
      <c r="R94" s="4">
        <v>8.0918478260869566</v>
      </c>
      <c r="S94" s="4">
        <f>SUM(Nurse[[#This Row],[CNA Hours]],Nurse[[#This Row],[NA TR Hours]],Nurse[[#This Row],[Med Aide/Tech Hours]])</f>
        <v>231.64684782608694</v>
      </c>
      <c r="T94" s="4">
        <v>223.50891304347826</v>
      </c>
      <c r="U94" s="4">
        <v>0</v>
      </c>
      <c r="V94" s="4">
        <v>8.1379347826086921</v>
      </c>
      <c r="W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4" s="4">
        <v>0</v>
      </c>
      <c r="Y94" s="4">
        <v>0</v>
      </c>
      <c r="Z94" s="4">
        <v>0</v>
      </c>
      <c r="AA94" s="4">
        <v>0</v>
      </c>
      <c r="AB94" s="4">
        <v>0</v>
      </c>
      <c r="AC94" s="4">
        <v>0</v>
      </c>
      <c r="AD94" s="4">
        <v>0</v>
      </c>
      <c r="AE94" s="4">
        <v>0</v>
      </c>
      <c r="AF94" s="1">
        <v>385018</v>
      </c>
      <c r="AG94" s="1">
        <v>10</v>
      </c>
      <c r="AH94"/>
    </row>
    <row r="95" spans="1:34" x14ac:dyDescent="0.25">
      <c r="A95" t="s">
        <v>161</v>
      </c>
      <c r="B95" t="s">
        <v>75</v>
      </c>
      <c r="C95" t="s">
        <v>209</v>
      </c>
      <c r="D95" t="s">
        <v>185</v>
      </c>
      <c r="E95" s="4">
        <v>37.543478260869563</v>
      </c>
      <c r="F95" s="4">
        <f>Nurse[[#This Row],[Total Nurse Staff Hours]]/Nurse[[#This Row],[MDS Census]]</f>
        <v>3.8352403011001721</v>
      </c>
      <c r="G95" s="4">
        <f>Nurse[[#This Row],[Total Direct Care Staff Hours]]/Nurse[[#This Row],[MDS Census]]</f>
        <v>3.6695338737695415</v>
      </c>
      <c r="H95" s="4">
        <f>Nurse[[#This Row],[Total RN Hours (w/ Admin, DON)]]/Nurse[[#This Row],[MDS Census]]</f>
        <v>0.44588592935726712</v>
      </c>
      <c r="I95" s="4">
        <f>Nurse[[#This Row],[RN Hours (excl. Admin, DON)]]/Nurse[[#This Row],[MDS Census]]</f>
        <v>0.28017950202663588</v>
      </c>
      <c r="J95" s="4">
        <f>SUM(Nurse[[#This Row],[RN Hours (excl. Admin, DON)]],Nurse[[#This Row],[RN Admin Hours]],Nurse[[#This Row],[RN DON Hours]],Nurse[[#This Row],[LPN Hours (excl. Admin)]],Nurse[[#This Row],[LPN Admin Hours]],Nurse[[#This Row],[CNA Hours]],Nurse[[#This Row],[NA TR Hours]],Nurse[[#This Row],[Med Aide/Tech Hours]])</f>
        <v>143.98826086956515</v>
      </c>
      <c r="K95" s="4">
        <f>SUM(Nurse[[#This Row],[RN Hours (excl. Admin, DON)]],Nurse[[#This Row],[LPN Hours (excl. Admin)]],Nurse[[#This Row],[CNA Hours]],Nurse[[#This Row],[NA TR Hours]],Nurse[[#This Row],[Med Aide/Tech Hours]])</f>
        <v>137.76706521739126</v>
      </c>
      <c r="L95" s="4">
        <f>SUM(Nurse[[#This Row],[RN Hours (excl. Admin, DON)]],Nurse[[#This Row],[RN Admin Hours]],Nurse[[#This Row],[RN DON Hours]])</f>
        <v>16.740108695652179</v>
      </c>
      <c r="M95" s="4">
        <v>10.518913043478264</v>
      </c>
      <c r="N95" s="4">
        <v>1.6045652173913041</v>
      </c>
      <c r="O95" s="4">
        <v>4.6166304347826097</v>
      </c>
      <c r="P95" s="4">
        <f>SUM(Nurse[[#This Row],[LPN Hours (excl. Admin)]],Nurse[[#This Row],[LPN Admin Hours]])</f>
        <v>30.789782608695649</v>
      </c>
      <c r="Q95" s="4">
        <v>30.789782608695649</v>
      </c>
      <c r="R95" s="4">
        <v>0</v>
      </c>
      <c r="S95" s="4">
        <f>SUM(Nurse[[#This Row],[CNA Hours]],Nurse[[#This Row],[NA TR Hours]],Nurse[[#This Row],[Med Aide/Tech Hours]])</f>
        <v>96.458369565217353</v>
      </c>
      <c r="T95" s="4">
        <v>90.676630434782567</v>
      </c>
      <c r="U95" s="4">
        <v>0</v>
      </c>
      <c r="V95" s="4">
        <v>5.7817391304347838</v>
      </c>
      <c r="W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5" s="4">
        <v>0</v>
      </c>
      <c r="Y95" s="4">
        <v>0</v>
      </c>
      <c r="Z95" s="4">
        <v>0</v>
      </c>
      <c r="AA95" s="4">
        <v>0</v>
      </c>
      <c r="AB95" s="4">
        <v>0</v>
      </c>
      <c r="AC95" s="4">
        <v>0</v>
      </c>
      <c r="AD95" s="4">
        <v>0</v>
      </c>
      <c r="AE95" s="4">
        <v>0</v>
      </c>
      <c r="AF95" s="1">
        <v>385220</v>
      </c>
      <c r="AG95" s="1">
        <v>10</v>
      </c>
      <c r="AH95"/>
    </row>
    <row r="96" spans="1:34" x14ac:dyDescent="0.25">
      <c r="A96" t="s">
        <v>161</v>
      </c>
      <c r="B96" t="s">
        <v>114</v>
      </c>
      <c r="C96" t="s">
        <v>232</v>
      </c>
      <c r="D96" t="s">
        <v>195</v>
      </c>
      <c r="E96" s="4">
        <v>32.521739130434781</v>
      </c>
      <c r="F96" s="4">
        <f>Nurse[[#This Row],[Total Nurse Staff Hours]]/Nurse[[#This Row],[MDS Census]]</f>
        <v>5.4980782085561506</v>
      </c>
      <c r="G96" s="4">
        <f>Nurse[[#This Row],[Total Direct Care Staff Hours]]/Nurse[[#This Row],[MDS Census]]</f>
        <v>5.1028308823529409</v>
      </c>
      <c r="H96" s="4">
        <f>Nurse[[#This Row],[Total RN Hours (w/ Admin, DON)]]/Nurse[[#This Row],[MDS Census]]</f>
        <v>0.90973596256684497</v>
      </c>
      <c r="I96" s="4">
        <f>Nurse[[#This Row],[RN Hours (excl. Admin, DON)]]/Nurse[[#This Row],[MDS Census]]</f>
        <v>0.6705681818181819</v>
      </c>
      <c r="J96" s="4">
        <f>SUM(Nurse[[#This Row],[RN Hours (excl. Admin, DON)]],Nurse[[#This Row],[RN Admin Hours]],Nurse[[#This Row],[RN DON Hours]],Nurse[[#This Row],[LPN Hours (excl. Admin)]],Nurse[[#This Row],[LPN Admin Hours]],Nurse[[#This Row],[CNA Hours]],Nurse[[#This Row],[NA TR Hours]],Nurse[[#This Row],[Med Aide/Tech Hours]])</f>
        <v>178.80706521739131</v>
      </c>
      <c r="K96" s="4">
        <f>SUM(Nurse[[#This Row],[RN Hours (excl. Admin, DON)]],Nurse[[#This Row],[LPN Hours (excl. Admin)]],Nurse[[#This Row],[CNA Hours]],Nurse[[#This Row],[NA TR Hours]],Nurse[[#This Row],[Med Aide/Tech Hours]])</f>
        <v>165.95293478260868</v>
      </c>
      <c r="L96" s="4">
        <f>SUM(Nurse[[#This Row],[RN Hours (excl. Admin, DON)]],Nurse[[#This Row],[RN Admin Hours]],Nurse[[#This Row],[RN DON Hours]])</f>
        <v>29.586195652173913</v>
      </c>
      <c r="M96" s="4">
        <v>21.808043478260871</v>
      </c>
      <c r="N96" s="4">
        <v>3.722282608695652</v>
      </c>
      <c r="O96" s="4">
        <v>4.0558695652173915</v>
      </c>
      <c r="P96" s="4">
        <f>SUM(Nurse[[#This Row],[LPN Hours (excl. Admin)]],Nurse[[#This Row],[LPN Admin Hours]])</f>
        <v>26.359565217391307</v>
      </c>
      <c r="Q96" s="4">
        <v>21.283586956521741</v>
      </c>
      <c r="R96" s="4">
        <v>5.0759782608695643</v>
      </c>
      <c r="S96" s="4">
        <f>SUM(Nurse[[#This Row],[CNA Hours]],Nurse[[#This Row],[NA TR Hours]],Nurse[[#This Row],[Med Aide/Tech Hours]])</f>
        <v>122.86130434782608</v>
      </c>
      <c r="T96" s="4">
        <v>122.82489130434782</v>
      </c>
      <c r="U96" s="4">
        <v>0</v>
      </c>
      <c r="V96" s="4">
        <v>3.6413043478260868E-2</v>
      </c>
      <c r="W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83.975978260869582</v>
      </c>
      <c r="X96" s="4">
        <v>12.239565217391304</v>
      </c>
      <c r="Y96" s="4">
        <v>0</v>
      </c>
      <c r="Z96" s="4">
        <v>0</v>
      </c>
      <c r="AA96" s="4">
        <v>14.862608695652172</v>
      </c>
      <c r="AB96" s="4">
        <v>0</v>
      </c>
      <c r="AC96" s="4">
        <v>56.873804347826102</v>
      </c>
      <c r="AD96" s="4">
        <v>0</v>
      </c>
      <c r="AE96" s="4">
        <v>0</v>
      </c>
      <c r="AF96" s="1">
        <v>385282</v>
      </c>
      <c r="AG96" s="1">
        <v>10</v>
      </c>
      <c r="AH96"/>
    </row>
    <row r="97" spans="1:34" x14ac:dyDescent="0.25">
      <c r="A97" t="s">
        <v>161</v>
      </c>
      <c r="B97" t="s">
        <v>13</v>
      </c>
      <c r="C97" t="s">
        <v>226</v>
      </c>
      <c r="D97" t="s">
        <v>191</v>
      </c>
      <c r="E97" s="4">
        <v>42.847826086956523</v>
      </c>
      <c r="F97" s="4">
        <f>Nurse[[#This Row],[Total Nurse Staff Hours]]/Nurse[[#This Row],[MDS Census]]</f>
        <v>4.1948833079654992</v>
      </c>
      <c r="G97" s="4">
        <f>Nurse[[#This Row],[Total Direct Care Staff Hours]]/Nurse[[#This Row],[MDS Census]]</f>
        <v>4.0002917300862499</v>
      </c>
      <c r="H97" s="4">
        <f>Nurse[[#This Row],[Total RN Hours (w/ Admin, DON)]]/Nurse[[#This Row],[MDS Census]]</f>
        <v>0.30462455606291228</v>
      </c>
      <c r="I97" s="4">
        <f>Nurse[[#This Row],[RN Hours (excl. Admin, DON)]]/Nurse[[#This Row],[MDS Census]]</f>
        <v>0.21675545408422128</v>
      </c>
      <c r="J97" s="4">
        <f>SUM(Nurse[[#This Row],[RN Hours (excl. Admin, DON)]],Nurse[[#This Row],[RN Admin Hours]],Nurse[[#This Row],[RN DON Hours]],Nurse[[#This Row],[LPN Hours (excl. Admin)]],Nurse[[#This Row],[LPN Admin Hours]],Nurse[[#This Row],[CNA Hours]],Nurse[[#This Row],[NA TR Hours]],Nurse[[#This Row],[Med Aide/Tech Hours]])</f>
        <v>179.74163043478259</v>
      </c>
      <c r="K97" s="4">
        <f>SUM(Nurse[[#This Row],[RN Hours (excl. Admin, DON)]],Nurse[[#This Row],[LPN Hours (excl. Admin)]],Nurse[[#This Row],[CNA Hours]],Nurse[[#This Row],[NA TR Hours]],Nurse[[#This Row],[Med Aide/Tech Hours]])</f>
        <v>171.40380434782608</v>
      </c>
      <c r="L97" s="4">
        <f>SUM(Nurse[[#This Row],[RN Hours (excl. Admin, DON)]],Nurse[[#This Row],[RN Admin Hours]],Nurse[[#This Row],[RN DON Hours]])</f>
        <v>13.052500000000002</v>
      </c>
      <c r="M97" s="4">
        <v>9.2875000000000032</v>
      </c>
      <c r="N97" s="4">
        <v>0.35195652173913045</v>
      </c>
      <c r="O97" s="4">
        <v>3.4130434782608696</v>
      </c>
      <c r="P97" s="4">
        <f>SUM(Nurse[[#This Row],[LPN Hours (excl. Admin)]],Nurse[[#This Row],[LPN Admin Hours]])</f>
        <v>43.265543478260881</v>
      </c>
      <c r="Q97" s="4">
        <v>38.692717391304356</v>
      </c>
      <c r="R97" s="4">
        <v>4.572826086956522</v>
      </c>
      <c r="S97" s="4">
        <f>SUM(Nurse[[#This Row],[CNA Hours]],Nurse[[#This Row],[NA TR Hours]],Nurse[[#This Row],[Med Aide/Tech Hours]])</f>
        <v>123.42358695652173</v>
      </c>
      <c r="T97" s="4">
        <v>118.0166304347826</v>
      </c>
      <c r="U97" s="4">
        <v>0</v>
      </c>
      <c r="V97" s="4">
        <v>5.406956521739132</v>
      </c>
      <c r="W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7" s="4">
        <v>0</v>
      </c>
      <c r="Y97" s="4">
        <v>0</v>
      </c>
      <c r="Z97" s="4">
        <v>0</v>
      </c>
      <c r="AA97" s="4">
        <v>0</v>
      </c>
      <c r="AB97" s="4">
        <v>0</v>
      </c>
      <c r="AC97" s="4">
        <v>0</v>
      </c>
      <c r="AD97" s="4">
        <v>0</v>
      </c>
      <c r="AE97" s="4">
        <v>0</v>
      </c>
      <c r="AF97" s="1">
        <v>385064</v>
      </c>
      <c r="AG97" s="1">
        <v>10</v>
      </c>
      <c r="AH97"/>
    </row>
    <row r="98" spans="1:34" x14ac:dyDescent="0.25">
      <c r="A98" t="s">
        <v>161</v>
      </c>
      <c r="B98" t="s">
        <v>33</v>
      </c>
      <c r="C98" t="s">
        <v>201</v>
      </c>
      <c r="D98" t="s">
        <v>189</v>
      </c>
      <c r="E98" s="4">
        <v>38.739130434782609</v>
      </c>
      <c r="F98" s="4">
        <f>Nurse[[#This Row],[Total Nurse Staff Hours]]/Nurse[[#This Row],[MDS Census]]</f>
        <v>4.7204713804713814</v>
      </c>
      <c r="G98" s="4">
        <f>Nurse[[#This Row],[Total Direct Care Staff Hours]]/Nurse[[#This Row],[MDS Census]]</f>
        <v>4.4760129068462415</v>
      </c>
      <c r="H98" s="4">
        <f>Nurse[[#This Row],[Total RN Hours (w/ Admin, DON)]]/Nurse[[#This Row],[MDS Census]]</f>
        <v>0.72331088664422016</v>
      </c>
      <c r="I98" s="4">
        <f>Nurse[[#This Row],[RN Hours (excl. Admin, DON)]]/Nurse[[#This Row],[MDS Census]]</f>
        <v>0.47885241301907983</v>
      </c>
      <c r="J98" s="4">
        <f>SUM(Nurse[[#This Row],[RN Hours (excl. Admin, DON)]],Nurse[[#This Row],[RN Admin Hours]],Nurse[[#This Row],[RN DON Hours]],Nurse[[#This Row],[LPN Hours (excl. Admin)]],Nurse[[#This Row],[LPN Admin Hours]],Nurse[[#This Row],[CNA Hours]],Nurse[[#This Row],[NA TR Hours]],Nurse[[#This Row],[Med Aide/Tech Hours]])</f>
        <v>182.86695652173916</v>
      </c>
      <c r="K98" s="4">
        <f>SUM(Nurse[[#This Row],[RN Hours (excl. Admin, DON)]],Nurse[[#This Row],[LPN Hours (excl. Admin)]],Nurse[[#This Row],[CNA Hours]],Nurse[[#This Row],[NA TR Hours]],Nurse[[#This Row],[Med Aide/Tech Hours]])</f>
        <v>173.396847826087</v>
      </c>
      <c r="L98" s="4">
        <f>SUM(Nurse[[#This Row],[RN Hours (excl. Admin, DON)]],Nurse[[#This Row],[RN Admin Hours]],Nurse[[#This Row],[RN DON Hours]])</f>
        <v>28.020434782608703</v>
      </c>
      <c r="M98" s="4">
        <v>18.550326086956527</v>
      </c>
      <c r="N98" s="4">
        <v>5.0781521739130433</v>
      </c>
      <c r="O98" s="4">
        <v>4.3919565217391314</v>
      </c>
      <c r="P98" s="4">
        <f>SUM(Nurse[[#This Row],[LPN Hours (excl. Admin)]],Nurse[[#This Row],[LPN Admin Hours]])</f>
        <v>24.749673913043488</v>
      </c>
      <c r="Q98" s="4">
        <v>24.749673913043488</v>
      </c>
      <c r="R98" s="4">
        <v>0</v>
      </c>
      <c r="S98" s="4">
        <f>SUM(Nurse[[#This Row],[CNA Hours]],Nurse[[#This Row],[NA TR Hours]],Nurse[[#This Row],[Med Aide/Tech Hours]])</f>
        <v>130.09684782608696</v>
      </c>
      <c r="T98" s="4">
        <v>118.45847826086957</v>
      </c>
      <c r="U98" s="4">
        <v>0</v>
      </c>
      <c r="V98" s="4">
        <v>11.638369565217394</v>
      </c>
      <c r="W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4.3695652173913047</v>
      </c>
      <c r="X98" s="4">
        <v>0</v>
      </c>
      <c r="Y98" s="4">
        <v>0</v>
      </c>
      <c r="Z98" s="4">
        <v>0</v>
      </c>
      <c r="AA98" s="4">
        <v>0</v>
      </c>
      <c r="AB98" s="4">
        <v>0</v>
      </c>
      <c r="AC98" s="4">
        <v>4.3695652173913047</v>
      </c>
      <c r="AD98" s="4">
        <v>0</v>
      </c>
      <c r="AE98" s="4">
        <v>0</v>
      </c>
      <c r="AF98" s="1">
        <v>385142</v>
      </c>
      <c r="AG98" s="1">
        <v>10</v>
      </c>
      <c r="AH98"/>
    </row>
    <row r="99" spans="1:34" x14ac:dyDescent="0.25">
      <c r="A99" t="s">
        <v>161</v>
      </c>
      <c r="B99" t="s">
        <v>3</v>
      </c>
      <c r="C99" t="s">
        <v>222</v>
      </c>
      <c r="D99" t="s">
        <v>188</v>
      </c>
      <c r="E99" s="4">
        <v>89.163043478260875</v>
      </c>
      <c r="F99" s="4">
        <f>Nurse[[#This Row],[Total Nurse Staff Hours]]/Nurse[[#This Row],[MDS Census]]</f>
        <v>4.1073009874436188</v>
      </c>
      <c r="G99" s="4">
        <f>Nurse[[#This Row],[Total Direct Care Staff Hours]]/Nurse[[#This Row],[MDS Census]]</f>
        <v>3.9639132024868955</v>
      </c>
      <c r="H99" s="4">
        <f>Nurse[[#This Row],[Total RN Hours (w/ Admin, DON)]]/Nurse[[#This Row],[MDS Census]]</f>
        <v>0.37219188101913919</v>
      </c>
      <c r="I99" s="4">
        <f>Nurse[[#This Row],[RN Hours (excl. Admin, DON)]]/Nurse[[#This Row],[MDS Census]]</f>
        <v>0.22880409606241608</v>
      </c>
      <c r="J99" s="4">
        <f>SUM(Nurse[[#This Row],[RN Hours (excl. Admin, DON)]],Nurse[[#This Row],[RN Admin Hours]],Nurse[[#This Row],[RN DON Hours]],Nurse[[#This Row],[LPN Hours (excl. Admin)]],Nurse[[#This Row],[LPN Admin Hours]],Nurse[[#This Row],[CNA Hours]],Nurse[[#This Row],[NA TR Hours]],Nurse[[#This Row],[Med Aide/Tech Hours]])</f>
        <v>366.21945652173923</v>
      </c>
      <c r="K99" s="4">
        <f>SUM(Nurse[[#This Row],[RN Hours (excl. Admin, DON)]],Nurse[[#This Row],[LPN Hours (excl. Admin)]],Nurse[[#This Row],[CNA Hours]],Nurse[[#This Row],[NA TR Hours]],Nurse[[#This Row],[Med Aide/Tech Hours]])</f>
        <v>353.43456521739137</v>
      </c>
      <c r="L99" s="4">
        <f>SUM(Nurse[[#This Row],[RN Hours (excl. Admin, DON)]],Nurse[[#This Row],[RN Admin Hours]],Nurse[[#This Row],[RN DON Hours]])</f>
        <v>33.185760869565208</v>
      </c>
      <c r="M99" s="4">
        <v>20.400869565217384</v>
      </c>
      <c r="N99" s="4">
        <v>7.4798913043478237</v>
      </c>
      <c r="O99" s="4">
        <v>5.3049999999999997</v>
      </c>
      <c r="P99" s="4">
        <f>SUM(Nurse[[#This Row],[LPN Hours (excl. Admin)]],Nurse[[#This Row],[LPN Admin Hours]])</f>
        <v>59.902934782608725</v>
      </c>
      <c r="Q99" s="4">
        <v>59.902934782608725</v>
      </c>
      <c r="R99" s="4">
        <v>0</v>
      </c>
      <c r="S99" s="4">
        <f>SUM(Nurse[[#This Row],[CNA Hours]],Nurse[[#This Row],[NA TR Hours]],Nurse[[#This Row],[Med Aide/Tech Hours]])</f>
        <v>273.13076086956528</v>
      </c>
      <c r="T99" s="4">
        <v>225.11358695652183</v>
      </c>
      <c r="U99" s="4">
        <v>0</v>
      </c>
      <c r="V99" s="4">
        <v>48.017173913043464</v>
      </c>
      <c r="W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2.0167391304347824</v>
      </c>
      <c r="X99" s="4">
        <v>0</v>
      </c>
      <c r="Y99" s="4">
        <v>0</v>
      </c>
      <c r="Z99" s="4">
        <v>0</v>
      </c>
      <c r="AA99" s="4">
        <v>0</v>
      </c>
      <c r="AB99" s="4">
        <v>0</v>
      </c>
      <c r="AC99" s="4">
        <v>2.0167391304347824</v>
      </c>
      <c r="AD99" s="4">
        <v>0</v>
      </c>
      <c r="AE99" s="4">
        <v>0</v>
      </c>
      <c r="AF99" s="1">
        <v>385015</v>
      </c>
      <c r="AG99" s="1">
        <v>10</v>
      </c>
      <c r="AH99"/>
    </row>
    <row r="100" spans="1:34" x14ac:dyDescent="0.25">
      <c r="A100" t="s">
        <v>161</v>
      </c>
      <c r="B100" t="s">
        <v>100</v>
      </c>
      <c r="C100" t="s">
        <v>251</v>
      </c>
      <c r="D100" t="s">
        <v>197</v>
      </c>
      <c r="E100" s="4">
        <v>59.293478260869563</v>
      </c>
      <c r="F100" s="4">
        <f>Nurse[[#This Row],[Total Nurse Staff Hours]]/Nurse[[#This Row],[MDS Census]]</f>
        <v>3.0975160403299729</v>
      </c>
      <c r="G100" s="4">
        <f>Nurse[[#This Row],[Total Direct Care Staff Hours]]/Nurse[[#This Row],[MDS Census]]</f>
        <v>2.7927736021998175</v>
      </c>
      <c r="H100" s="4">
        <f>Nurse[[#This Row],[Total RN Hours (w/ Admin, DON)]]/Nurse[[#This Row],[MDS Census]]</f>
        <v>0.68316406966086163</v>
      </c>
      <c r="I100" s="4">
        <f>Nurse[[#This Row],[RN Hours (excl. Admin, DON)]]/Nurse[[#This Row],[MDS Census]]</f>
        <v>0.37842163153070585</v>
      </c>
      <c r="J100" s="4">
        <f>SUM(Nurse[[#This Row],[RN Hours (excl. Admin, DON)]],Nurse[[#This Row],[RN Admin Hours]],Nurse[[#This Row],[RN DON Hours]],Nurse[[#This Row],[LPN Hours (excl. Admin)]],Nurse[[#This Row],[LPN Admin Hours]],Nurse[[#This Row],[CNA Hours]],Nurse[[#This Row],[NA TR Hours]],Nurse[[#This Row],[Med Aide/Tech Hours]])</f>
        <v>183.66250000000002</v>
      </c>
      <c r="K100" s="4">
        <f>SUM(Nurse[[#This Row],[RN Hours (excl. Admin, DON)]],Nurse[[#This Row],[LPN Hours (excl. Admin)]],Nurse[[#This Row],[CNA Hours]],Nurse[[#This Row],[NA TR Hours]],Nurse[[#This Row],[Med Aide/Tech Hours]])</f>
        <v>165.59326086956526</v>
      </c>
      <c r="L100" s="4">
        <f>SUM(Nurse[[#This Row],[RN Hours (excl. Admin, DON)]],Nurse[[#This Row],[RN Admin Hours]],Nurse[[#This Row],[RN DON Hours]])</f>
        <v>40.507173913043481</v>
      </c>
      <c r="M100" s="4">
        <v>22.4379347826087</v>
      </c>
      <c r="N100" s="4">
        <v>13.113152173913042</v>
      </c>
      <c r="O100" s="4">
        <v>4.95608695652174</v>
      </c>
      <c r="P100" s="4">
        <f>SUM(Nurse[[#This Row],[LPN Hours (excl. Admin)]],Nurse[[#This Row],[LPN Admin Hours]])</f>
        <v>24.106304347826089</v>
      </c>
      <c r="Q100" s="4">
        <v>24.106304347826089</v>
      </c>
      <c r="R100" s="4">
        <v>0</v>
      </c>
      <c r="S100" s="4">
        <f>SUM(Nurse[[#This Row],[CNA Hours]],Nurse[[#This Row],[NA TR Hours]],Nurse[[#This Row],[Med Aide/Tech Hours]])</f>
        <v>119.04902173913045</v>
      </c>
      <c r="T100" s="4">
        <v>82.751847826086973</v>
      </c>
      <c r="U100" s="4">
        <v>0</v>
      </c>
      <c r="V100" s="4">
        <v>36.29717391304348</v>
      </c>
      <c r="W1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0" s="4">
        <v>0</v>
      </c>
      <c r="Y100" s="4">
        <v>0</v>
      </c>
      <c r="Z100" s="4">
        <v>0</v>
      </c>
      <c r="AA100" s="4">
        <v>0</v>
      </c>
      <c r="AB100" s="4">
        <v>0</v>
      </c>
      <c r="AC100" s="4">
        <v>0</v>
      </c>
      <c r="AD100" s="4">
        <v>0</v>
      </c>
      <c r="AE100" s="4">
        <v>0</v>
      </c>
      <c r="AF100" s="1">
        <v>385263</v>
      </c>
      <c r="AG100" s="1">
        <v>10</v>
      </c>
      <c r="AH100"/>
    </row>
    <row r="101" spans="1:34" x14ac:dyDescent="0.25">
      <c r="A101" t="s">
        <v>161</v>
      </c>
      <c r="B101" t="s">
        <v>99</v>
      </c>
      <c r="C101" t="s">
        <v>250</v>
      </c>
      <c r="D101" t="s">
        <v>200</v>
      </c>
      <c r="E101" s="4">
        <v>30.554347826086957</v>
      </c>
      <c r="F101" s="4">
        <f>Nurse[[#This Row],[Total Nurse Staff Hours]]/Nurse[[#This Row],[MDS Census]]</f>
        <v>4.4219743863393814</v>
      </c>
      <c r="G101" s="4">
        <f>Nurse[[#This Row],[Total Direct Care Staff Hours]]/Nurse[[#This Row],[MDS Census]]</f>
        <v>4.0509711846318037</v>
      </c>
      <c r="H101" s="4">
        <f>Nurse[[#This Row],[Total RN Hours (w/ Admin, DON)]]/Nurse[[#This Row],[MDS Census]]</f>
        <v>0.61309498399146234</v>
      </c>
      <c r="I101" s="4">
        <f>Nurse[[#This Row],[RN Hours (excl. Admin, DON)]]/Nurse[[#This Row],[MDS Census]]</f>
        <v>0.24209178228388481</v>
      </c>
      <c r="J101" s="4">
        <f>SUM(Nurse[[#This Row],[RN Hours (excl. Admin, DON)]],Nurse[[#This Row],[RN Admin Hours]],Nurse[[#This Row],[RN DON Hours]],Nurse[[#This Row],[LPN Hours (excl. Admin)]],Nurse[[#This Row],[LPN Admin Hours]],Nurse[[#This Row],[CNA Hours]],Nurse[[#This Row],[NA TR Hours]],Nurse[[#This Row],[Med Aide/Tech Hours]])</f>
        <v>135.11054347826089</v>
      </c>
      <c r="K101" s="4">
        <f>SUM(Nurse[[#This Row],[RN Hours (excl. Admin, DON)]],Nurse[[#This Row],[LPN Hours (excl. Admin)]],Nurse[[#This Row],[CNA Hours]],Nurse[[#This Row],[NA TR Hours]],Nurse[[#This Row],[Med Aide/Tech Hours]])</f>
        <v>123.77478260869566</v>
      </c>
      <c r="L101" s="4">
        <f>SUM(Nurse[[#This Row],[RN Hours (excl. Admin, DON)]],Nurse[[#This Row],[RN Admin Hours]],Nurse[[#This Row],[RN DON Hours]])</f>
        <v>18.732717391304355</v>
      </c>
      <c r="M101" s="4">
        <v>7.3969565217391331</v>
      </c>
      <c r="N101" s="4">
        <v>7.4041304347826093</v>
      </c>
      <c r="O101" s="4">
        <v>3.9316304347826105</v>
      </c>
      <c r="P101" s="4">
        <f>SUM(Nurse[[#This Row],[LPN Hours (excl. Admin)]],Nurse[[#This Row],[LPN Admin Hours]])</f>
        <v>16.281956521739126</v>
      </c>
      <c r="Q101" s="4">
        <v>16.281956521739126</v>
      </c>
      <c r="R101" s="4">
        <v>0</v>
      </c>
      <c r="S101" s="4">
        <f>SUM(Nurse[[#This Row],[CNA Hours]],Nurse[[#This Row],[NA TR Hours]],Nurse[[#This Row],[Med Aide/Tech Hours]])</f>
        <v>100.0958695652174</v>
      </c>
      <c r="T101" s="4">
        <v>88.890652173913054</v>
      </c>
      <c r="U101" s="4">
        <v>0</v>
      </c>
      <c r="V101" s="4">
        <v>11.205217391304346</v>
      </c>
      <c r="W1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0.38043478260869568</v>
      </c>
      <c r="X101" s="4">
        <v>0.1358695652173913</v>
      </c>
      <c r="Y101" s="4">
        <v>0</v>
      </c>
      <c r="Z101" s="4">
        <v>0</v>
      </c>
      <c r="AA101" s="4">
        <v>0</v>
      </c>
      <c r="AB101" s="4">
        <v>0</v>
      </c>
      <c r="AC101" s="4">
        <v>0.24456521739130435</v>
      </c>
      <c r="AD101" s="4">
        <v>0</v>
      </c>
      <c r="AE101" s="4">
        <v>0</v>
      </c>
      <c r="AF101" s="1">
        <v>385261</v>
      </c>
      <c r="AG101" s="1">
        <v>10</v>
      </c>
      <c r="AH101"/>
    </row>
    <row r="102" spans="1:34" x14ac:dyDescent="0.25">
      <c r="A102" t="s">
        <v>161</v>
      </c>
      <c r="B102" t="s">
        <v>82</v>
      </c>
      <c r="C102" t="s">
        <v>246</v>
      </c>
      <c r="D102" t="s">
        <v>195</v>
      </c>
      <c r="E102" s="4">
        <v>24.326086956521738</v>
      </c>
      <c r="F102" s="4">
        <f>Nurse[[#This Row],[Total Nurse Staff Hours]]/Nurse[[#This Row],[MDS Census]]</f>
        <v>4.2351876675603224</v>
      </c>
      <c r="G102" s="4">
        <f>Nurse[[#This Row],[Total Direct Care Staff Hours]]/Nurse[[#This Row],[MDS Census]]</f>
        <v>3.8058310991957116</v>
      </c>
      <c r="H102" s="4">
        <f>Nurse[[#This Row],[Total RN Hours (w/ Admin, DON)]]/Nurse[[#This Row],[MDS Census]]</f>
        <v>0.63599195710455769</v>
      </c>
      <c r="I102" s="4">
        <f>Nurse[[#This Row],[RN Hours (excl. Admin, DON)]]/Nurse[[#This Row],[MDS Census]]</f>
        <v>0.20663538873994639</v>
      </c>
      <c r="J102" s="4">
        <f>SUM(Nurse[[#This Row],[RN Hours (excl. Admin, DON)]],Nurse[[#This Row],[RN Admin Hours]],Nurse[[#This Row],[RN DON Hours]],Nurse[[#This Row],[LPN Hours (excl. Admin)]],Nurse[[#This Row],[LPN Admin Hours]],Nurse[[#This Row],[CNA Hours]],Nurse[[#This Row],[NA TR Hours]],Nurse[[#This Row],[Med Aide/Tech Hours]])</f>
        <v>103.02554347826089</v>
      </c>
      <c r="K102" s="4">
        <f>SUM(Nurse[[#This Row],[RN Hours (excl. Admin, DON)]],Nurse[[#This Row],[LPN Hours (excl. Admin)]],Nurse[[#This Row],[CNA Hours]],Nurse[[#This Row],[NA TR Hours]],Nurse[[#This Row],[Med Aide/Tech Hours]])</f>
        <v>92.580978260869585</v>
      </c>
      <c r="L102" s="4">
        <f>SUM(Nurse[[#This Row],[RN Hours (excl. Admin, DON)]],Nurse[[#This Row],[RN Admin Hours]],Nurse[[#This Row],[RN DON Hours]])</f>
        <v>15.471195652173915</v>
      </c>
      <c r="M102" s="4">
        <v>5.026630434782609</v>
      </c>
      <c r="N102" s="4">
        <v>5.7046739130434787</v>
      </c>
      <c r="O102" s="4">
        <v>4.7398913043478261</v>
      </c>
      <c r="P102" s="4">
        <f>SUM(Nurse[[#This Row],[LPN Hours (excl. Admin)]],Nurse[[#This Row],[LPN Admin Hours]])</f>
        <v>27.999673913043477</v>
      </c>
      <c r="Q102" s="4">
        <v>27.999673913043477</v>
      </c>
      <c r="R102" s="4">
        <v>0</v>
      </c>
      <c r="S102" s="4">
        <f>SUM(Nurse[[#This Row],[CNA Hours]],Nurse[[#This Row],[NA TR Hours]],Nurse[[#This Row],[Med Aide/Tech Hours]])</f>
        <v>59.554673913043494</v>
      </c>
      <c r="T102" s="4">
        <v>59.291630434782626</v>
      </c>
      <c r="U102" s="4">
        <v>0</v>
      </c>
      <c r="V102" s="4">
        <v>0.2630434782608696</v>
      </c>
      <c r="W1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26.353913043478261</v>
      </c>
      <c r="X102" s="4">
        <v>3.183478260869566</v>
      </c>
      <c r="Y102" s="4">
        <v>0</v>
      </c>
      <c r="Z102" s="4">
        <v>0</v>
      </c>
      <c r="AA102" s="4">
        <v>5.9183695652173913</v>
      </c>
      <c r="AB102" s="4">
        <v>0</v>
      </c>
      <c r="AC102" s="4">
        <v>17.252065217391305</v>
      </c>
      <c r="AD102" s="4">
        <v>0</v>
      </c>
      <c r="AE102" s="4">
        <v>0</v>
      </c>
      <c r="AF102" s="1">
        <v>385230</v>
      </c>
      <c r="AG102" s="1">
        <v>10</v>
      </c>
      <c r="AH102"/>
    </row>
    <row r="103" spans="1:34" x14ac:dyDescent="0.25">
      <c r="A103" t="s">
        <v>161</v>
      </c>
      <c r="B103" t="s">
        <v>36</v>
      </c>
      <c r="C103" t="s">
        <v>207</v>
      </c>
      <c r="D103" t="s">
        <v>188</v>
      </c>
      <c r="E103" s="4">
        <v>73.717391304347828</v>
      </c>
      <c r="F103" s="4">
        <f>Nurse[[#This Row],[Total Nurse Staff Hours]]/Nurse[[#This Row],[MDS Census]]</f>
        <v>4.2327278089059277</v>
      </c>
      <c r="G103" s="4">
        <f>Nurse[[#This Row],[Total Direct Care Staff Hours]]/Nurse[[#This Row],[MDS Census]]</f>
        <v>3.979115305219699</v>
      </c>
      <c r="H103" s="4">
        <f>Nurse[[#This Row],[Total RN Hours (w/ Admin, DON)]]/Nurse[[#This Row],[MDS Census]]</f>
        <v>0.53168829253907401</v>
      </c>
      <c r="I103" s="4">
        <f>Nurse[[#This Row],[RN Hours (excl. Admin, DON)]]/Nurse[[#This Row],[MDS Census]]</f>
        <v>0.27807578885284578</v>
      </c>
      <c r="J103" s="4">
        <f>SUM(Nurse[[#This Row],[RN Hours (excl. Admin, DON)]],Nurse[[#This Row],[RN Admin Hours]],Nurse[[#This Row],[RN DON Hours]],Nurse[[#This Row],[LPN Hours (excl. Admin)]],Nurse[[#This Row],[LPN Admin Hours]],Nurse[[#This Row],[CNA Hours]],Nurse[[#This Row],[NA TR Hours]],Nurse[[#This Row],[Med Aide/Tech Hours]])</f>
        <v>312.02565217391304</v>
      </c>
      <c r="K103" s="4">
        <f>SUM(Nurse[[#This Row],[RN Hours (excl. Admin, DON)]],Nurse[[#This Row],[LPN Hours (excl. Admin)]],Nurse[[#This Row],[CNA Hours]],Nurse[[#This Row],[NA TR Hours]],Nurse[[#This Row],[Med Aide/Tech Hours]])</f>
        <v>293.33</v>
      </c>
      <c r="L103" s="4">
        <f>SUM(Nurse[[#This Row],[RN Hours (excl. Admin, DON)]],Nurse[[#This Row],[RN Admin Hours]],Nurse[[#This Row],[RN DON Hours]])</f>
        <v>39.194673913043481</v>
      </c>
      <c r="M103" s="4">
        <v>20.499021739130438</v>
      </c>
      <c r="N103" s="4">
        <v>13.043478260869565</v>
      </c>
      <c r="O103" s="4">
        <v>5.6521739130434785</v>
      </c>
      <c r="P103" s="4">
        <f>SUM(Nurse[[#This Row],[LPN Hours (excl. Admin)]],Nurse[[#This Row],[LPN Admin Hours]])</f>
        <v>54.290760869565219</v>
      </c>
      <c r="Q103" s="4">
        <v>54.290760869565219</v>
      </c>
      <c r="R103" s="4">
        <v>0</v>
      </c>
      <c r="S103" s="4">
        <f>SUM(Nurse[[#This Row],[CNA Hours]],Nurse[[#This Row],[NA TR Hours]],Nurse[[#This Row],[Med Aide/Tech Hours]])</f>
        <v>218.54021739130434</v>
      </c>
      <c r="T103" s="4">
        <v>200.22228260869565</v>
      </c>
      <c r="U103" s="4">
        <v>0</v>
      </c>
      <c r="V103" s="4">
        <v>18.317934782608695</v>
      </c>
      <c r="W1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1.4610869565217393</v>
      </c>
      <c r="X103" s="4">
        <v>0</v>
      </c>
      <c r="Y103" s="4">
        <v>0</v>
      </c>
      <c r="Z103" s="4">
        <v>0</v>
      </c>
      <c r="AA103" s="4">
        <v>0</v>
      </c>
      <c r="AB103" s="4">
        <v>0</v>
      </c>
      <c r="AC103" s="4">
        <v>1.4610869565217393</v>
      </c>
      <c r="AD103" s="4">
        <v>0</v>
      </c>
      <c r="AE103" s="4">
        <v>0</v>
      </c>
      <c r="AF103" s="1">
        <v>385145</v>
      </c>
      <c r="AG103" s="1">
        <v>10</v>
      </c>
      <c r="AH103"/>
    </row>
    <row r="104" spans="1:34" x14ac:dyDescent="0.25">
      <c r="A104" t="s">
        <v>161</v>
      </c>
      <c r="B104" t="s">
        <v>92</v>
      </c>
      <c r="C104" t="s">
        <v>216</v>
      </c>
      <c r="D104" t="s">
        <v>177</v>
      </c>
      <c r="E104" s="4">
        <v>31.336956521739129</v>
      </c>
      <c r="F104" s="4">
        <f>Nurse[[#This Row],[Total Nurse Staff Hours]]/Nurse[[#This Row],[MDS Census]]</f>
        <v>6.4353936871314597</v>
      </c>
      <c r="G104" s="4">
        <f>Nurse[[#This Row],[Total Direct Care Staff Hours]]/Nurse[[#This Row],[MDS Census]]</f>
        <v>6.0957301422129717</v>
      </c>
      <c r="H104" s="4">
        <f>Nurse[[#This Row],[Total RN Hours (w/ Admin, DON)]]/Nurse[[#This Row],[MDS Census]]</f>
        <v>1.1828373222337847</v>
      </c>
      <c r="I104" s="4">
        <f>Nurse[[#This Row],[RN Hours (excl. Admin, DON)]]/Nurse[[#This Row],[MDS Census]]</f>
        <v>0.84317377731529697</v>
      </c>
      <c r="J104" s="4">
        <f>SUM(Nurse[[#This Row],[RN Hours (excl. Admin, DON)]],Nurse[[#This Row],[RN Admin Hours]],Nurse[[#This Row],[RN DON Hours]],Nurse[[#This Row],[LPN Hours (excl. Admin)]],Nurse[[#This Row],[LPN Admin Hours]],Nurse[[#This Row],[CNA Hours]],Nurse[[#This Row],[NA TR Hours]],Nurse[[#This Row],[Med Aide/Tech Hours]])</f>
        <v>201.665652173913</v>
      </c>
      <c r="K104" s="4">
        <f>SUM(Nurse[[#This Row],[RN Hours (excl. Admin, DON)]],Nurse[[#This Row],[LPN Hours (excl. Admin)]],Nurse[[#This Row],[CNA Hours]],Nurse[[#This Row],[NA TR Hours]],Nurse[[#This Row],[Med Aide/Tech Hours]])</f>
        <v>191.02163043478257</v>
      </c>
      <c r="L104" s="4">
        <f>SUM(Nurse[[#This Row],[RN Hours (excl. Admin, DON)]],Nurse[[#This Row],[RN Admin Hours]],Nurse[[#This Row],[RN DON Hours]])</f>
        <v>37.066521739130444</v>
      </c>
      <c r="M104" s="4">
        <v>26.42250000000001</v>
      </c>
      <c r="N104" s="4">
        <v>5.3940217391304346</v>
      </c>
      <c r="O104" s="4">
        <v>5.25</v>
      </c>
      <c r="P104" s="4">
        <f>SUM(Nurse[[#This Row],[LPN Hours (excl. Admin)]],Nurse[[#This Row],[LPN Admin Hours]])</f>
        <v>26.676086956521736</v>
      </c>
      <c r="Q104" s="4">
        <v>26.676086956521736</v>
      </c>
      <c r="R104" s="4">
        <v>0</v>
      </c>
      <c r="S104" s="4">
        <f>SUM(Nurse[[#This Row],[CNA Hours]],Nurse[[#This Row],[NA TR Hours]],Nurse[[#This Row],[Med Aide/Tech Hours]])</f>
        <v>137.92304347826084</v>
      </c>
      <c r="T104" s="4">
        <v>121.30989130434779</v>
      </c>
      <c r="U104" s="4">
        <v>6.2480434782608691</v>
      </c>
      <c r="V104" s="4">
        <v>10.36510869565217</v>
      </c>
      <c r="W1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10.644021739130434</v>
      </c>
      <c r="X104" s="4">
        <v>0</v>
      </c>
      <c r="Y104" s="4">
        <v>5.3940217391304346</v>
      </c>
      <c r="Z104" s="4">
        <v>5.25</v>
      </c>
      <c r="AA104" s="4">
        <v>0</v>
      </c>
      <c r="AB104" s="4">
        <v>0</v>
      </c>
      <c r="AC104" s="4">
        <v>0</v>
      </c>
      <c r="AD104" s="4">
        <v>0</v>
      </c>
      <c r="AE104" s="4">
        <v>0</v>
      </c>
      <c r="AF104" s="1">
        <v>385250</v>
      </c>
      <c r="AG104" s="1">
        <v>10</v>
      </c>
      <c r="AH104"/>
    </row>
    <row r="105" spans="1:34" x14ac:dyDescent="0.25">
      <c r="A105" t="s">
        <v>161</v>
      </c>
      <c r="B105" t="s">
        <v>41</v>
      </c>
      <c r="C105" t="s">
        <v>233</v>
      </c>
      <c r="D105" t="s">
        <v>184</v>
      </c>
      <c r="E105" s="4">
        <v>83.369565217391298</v>
      </c>
      <c r="F105" s="4">
        <f>Nurse[[#This Row],[Total Nurse Staff Hours]]/Nurse[[#This Row],[MDS Census]]</f>
        <v>4.8634341590612769</v>
      </c>
      <c r="G105" s="4">
        <f>Nurse[[#This Row],[Total Direct Care Staff Hours]]/Nurse[[#This Row],[MDS Census]]</f>
        <v>4.5060104302477173</v>
      </c>
      <c r="H105" s="4">
        <f>Nurse[[#This Row],[Total RN Hours (w/ Admin, DON)]]/Nurse[[#This Row],[MDS Census]]</f>
        <v>0.44864406779661009</v>
      </c>
      <c r="I105" s="4">
        <f>Nurse[[#This Row],[RN Hours (excl. Admin, DON)]]/Nurse[[#This Row],[MDS Census]]</f>
        <v>0.19699999999999995</v>
      </c>
      <c r="J105" s="4">
        <f>SUM(Nurse[[#This Row],[RN Hours (excl. Admin, DON)]],Nurse[[#This Row],[RN Admin Hours]],Nurse[[#This Row],[RN DON Hours]],Nurse[[#This Row],[LPN Hours (excl. Admin)]],Nurse[[#This Row],[LPN Admin Hours]],Nurse[[#This Row],[CNA Hours]],Nurse[[#This Row],[NA TR Hours]],Nurse[[#This Row],[Med Aide/Tech Hours]])</f>
        <v>405.4623913043477</v>
      </c>
      <c r="K105" s="4">
        <f>SUM(Nurse[[#This Row],[RN Hours (excl. Admin, DON)]],Nurse[[#This Row],[LPN Hours (excl. Admin)]],Nurse[[#This Row],[CNA Hours]],Nurse[[#This Row],[NA TR Hours]],Nurse[[#This Row],[Med Aide/Tech Hours]])</f>
        <v>375.66413043478252</v>
      </c>
      <c r="L105" s="4">
        <f>SUM(Nurse[[#This Row],[RN Hours (excl. Admin, DON)]],Nurse[[#This Row],[RN Admin Hours]],Nurse[[#This Row],[RN DON Hours]])</f>
        <v>37.403260869565209</v>
      </c>
      <c r="M105" s="4">
        <v>16.423804347826081</v>
      </c>
      <c r="N105" s="4">
        <v>15.77293478260869</v>
      </c>
      <c r="O105" s="4">
        <v>5.2065217391304346</v>
      </c>
      <c r="P105" s="4">
        <f>SUM(Nurse[[#This Row],[LPN Hours (excl. Admin)]],Nurse[[#This Row],[LPN Admin Hours]])</f>
        <v>101.07195652173914</v>
      </c>
      <c r="Q105" s="4">
        <v>92.253152173913051</v>
      </c>
      <c r="R105" s="4">
        <v>8.8188043478260845</v>
      </c>
      <c r="S105" s="4">
        <f>SUM(Nurse[[#This Row],[CNA Hours]],Nurse[[#This Row],[NA TR Hours]],Nurse[[#This Row],[Med Aide/Tech Hours]])</f>
        <v>266.98717391304342</v>
      </c>
      <c r="T105" s="4">
        <v>228.69902173913036</v>
      </c>
      <c r="U105" s="4">
        <v>1.7131521739130433</v>
      </c>
      <c r="V105" s="4">
        <v>36.574999999999996</v>
      </c>
      <c r="W1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116.52760869565216</v>
      </c>
      <c r="X105" s="4">
        <v>4.7667391304347824</v>
      </c>
      <c r="Y105" s="4">
        <v>0</v>
      </c>
      <c r="Z105" s="4">
        <v>0</v>
      </c>
      <c r="AA105" s="4">
        <v>40.344565217391306</v>
      </c>
      <c r="AB105" s="4">
        <v>0</v>
      </c>
      <c r="AC105" s="4">
        <v>70.953369565217372</v>
      </c>
      <c r="AD105" s="4">
        <v>0</v>
      </c>
      <c r="AE105" s="4">
        <v>0.46293478260869569</v>
      </c>
      <c r="AF105" s="1">
        <v>385151</v>
      </c>
      <c r="AG105" s="1">
        <v>10</v>
      </c>
      <c r="AH105"/>
    </row>
    <row r="106" spans="1:34" x14ac:dyDescent="0.25">
      <c r="A106" t="s">
        <v>161</v>
      </c>
      <c r="B106" t="s">
        <v>111</v>
      </c>
      <c r="C106" t="s">
        <v>255</v>
      </c>
      <c r="D106" t="s">
        <v>193</v>
      </c>
      <c r="E106" s="4">
        <v>56.543478260869563</v>
      </c>
      <c r="F106" s="4">
        <f>Nurse[[#This Row],[Total Nurse Staff Hours]]/Nurse[[#This Row],[MDS Census]]</f>
        <v>3.661670511341792</v>
      </c>
      <c r="G106" s="4">
        <f>Nurse[[#This Row],[Total Direct Care Staff Hours]]/Nurse[[#This Row],[MDS Census]]</f>
        <v>3.0628123798539026</v>
      </c>
      <c r="H106" s="4">
        <f>Nurse[[#This Row],[Total RN Hours (w/ Admin, DON)]]/Nurse[[#This Row],[MDS Census]]</f>
        <v>0.44454056132256825</v>
      </c>
      <c r="I106" s="4">
        <f>Nurse[[#This Row],[RN Hours (excl. Admin, DON)]]/Nurse[[#This Row],[MDS Census]]</f>
        <v>0.25692041522491349</v>
      </c>
      <c r="J106" s="4">
        <f>SUM(Nurse[[#This Row],[RN Hours (excl. Admin, DON)]],Nurse[[#This Row],[RN Admin Hours]],Nurse[[#This Row],[RN DON Hours]],Nurse[[#This Row],[LPN Hours (excl. Admin)]],Nurse[[#This Row],[LPN Admin Hours]],Nurse[[#This Row],[CNA Hours]],Nurse[[#This Row],[NA TR Hours]],Nurse[[#This Row],[Med Aide/Tech Hours]])</f>
        <v>207.04358695652175</v>
      </c>
      <c r="K106" s="4">
        <f>SUM(Nurse[[#This Row],[RN Hours (excl. Admin, DON)]],Nurse[[#This Row],[LPN Hours (excl. Admin)]],Nurse[[#This Row],[CNA Hours]],Nurse[[#This Row],[NA TR Hours]],Nurse[[#This Row],[Med Aide/Tech Hours]])</f>
        <v>173.18206521739131</v>
      </c>
      <c r="L106" s="4">
        <f>SUM(Nurse[[#This Row],[RN Hours (excl. Admin, DON)]],Nurse[[#This Row],[RN Admin Hours]],Nurse[[#This Row],[RN DON Hours]])</f>
        <v>25.135869565217391</v>
      </c>
      <c r="M106" s="4">
        <v>14.527173913043478</v>
      </c>
      <c r="N106" s="4">
        <v>5.6521739130434785</v>
      </c>
      <c r="O106" s="4">
        <v>4.9565217391304346</v>
      </c>
      <c r="P106" s="4">
        <f>SUM(Nurse[[#This Row],[LPN Hours (excl. Admin)]],Nurse[[#This Row],[LPN Admin Hours]])</f>
        <v>23.252826086956524</v>
      </c>
      <c r="Q106" s="4">
        <v>0</v>
      </c>
      <c r="R106" s="4">
        <v>23.252826086956524</v>
      </c>
      <c r="S106" s="4">
        <f>SUM(Nurse[[#This Row],[CNA Hours]],Nurse[[#This Row],[NA TR Hours]],Nurse[[#This Row],[Med Aide/Tech Hours]])</f>
        <v>158.65489130434784</v>
      </c>
      <c r="T106" s="4">
        <v>127.59510869565217</v>
      </c>
      <c r="U106" s="4">
        <v>1.3804347826086956</v>
      </c>
      <c r="V106" s="4">
        <v>29.679347826086957</v>
      </c>
      <c r="W1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5.7636956521739124</v>
      </c>
      <c r="X106" s="4">
        <v>0</v>
      </c>
      <c r="Y106" s="4">
        <v>0</v>
      </c>
      <c r="Z106" s="4">
        <v>0</v>
      </c>
      <c r="AA106" s="4">
        <v>0</v>
      </c>
      <c r="AB106" s="4">
        <v>4.9457608695652171</v>
      </c>
      <c r="AC106" s="4">
        <v>0.81793478260869568</v>
      </c>
      <c r="AD106" s="4">
        <v>0</v>
      </c>
      <c r="AE106" s="4">
        <v>0</v>
      </c>
      <c r="AF106" s="1">
        <v>385278</v>
      </c>
      <c r="AG106" s="1">
        <v>10</v>
      </c>
      <c r="AH106"/>
    </row>
    <row r="107" spans="1:34" x14ac:dyDescent="0.25">
      <c r="A107" t="s">
        <v>161</v>
      </c>
      <c r="B107" t="s">
        <v>118</v>
      </c>
      <c r="C107" t="s">
        <v>207</v>
      </c>
      <c r="D107" t="s">
        <v>193</v>
      </c>
      <c r="E107" s="4">
        <v>33.271739130434781</v>
      </c>
      <c r="F107" s="4">
        <f>Nurse[[#This Row],[Total Nurse Staff Hours]]/Nurse[[#This Row],[MDS Census]]</f>
        <v>5.4529042796471741</v>
      </c>
      <c r="G107" s="4">
        <f>Nurse[[#This Row],[Total Direct Care Staff Hours]]/Nurse[[#This Row],[MDS Census]]</f>
        <v>5.1338451486442338</v>
      </c>
      <c r="H107" s="4">
        <f>Nurse[[#This Row],[Total RN Hours (w/ Admin, DON)]]/Nurse[[#This Row],[MDS Census]]</f>
        <v>0.93933681803332247</v>
      </c>
      <c r="I107" s="4">
        <f>Nurse[[#This Row],[RN Hours (excl. Admin, DON)]]/Nurse[[#This Row],[MDS Census]]</f>
        <v>0.63747468147664155</v>
      </c>
      <c r="J107" s="4">
        <f>SUM(Nurse[[#This Row],[RN Hours (excl. Admin, DON)]],Nurse[[#This Row],[RN Admin Hours]],Nurse[[#This Row],[RN DON Hours]],Nurse[[#This Row],[LPN Hours (excl. Admin)]],Nurse[[#This Row],[LPN Admin Hours]],Nurse[[#This Row],[CNA Hours]],Nurse[[#This Row],[NA TR Hours]],Nurse[[#This Row],[Med Aide/Tech Hours]])</f>
        <v>181.42760869565217</v>
      </c>
      <c r="K107" s="4">
        <f>SUM(Nurse[[#This Row],[RN Hours (excl. Admin, DON)]],Nurse[[#This Row],[LPN Hours (excl. Admin)]],Nurse[[#This Row],[CNA Hours]],Nurse[[#This Row],[NA TR Hours]],Nurse[[#This Row],[Med Aide/Tech Hours]])</f>
        <v>170.81195652173912</v>
      </c>
      <c r="L107" s="4">
        <f>SUM(Nurse[[#This Row],[RN Hours (excl. Admin, DON)]],Nurse[[#This Row],[RN Admin Hours]],Nurse[[#This Row],[RN DON Hours]])</f>
        <v>31.25336956521739</v>
      </c>
      <c r="M107" s="4">
        <v>21.209891304347824</v>
      </c>
      <c r="N107" s="4">
        <v>4.8260869565217392</v>
      </c>
      <c r="O107" s="4">
        <v>5.2173913043478262</v>
      </c>
      <c r="P107" s="4">
        <f>SUM(Nurse[[#This Row],[LPN Hours (excl. Admin)]],Nurse[[#This Row],[LPN Admin Hours]])</f>
        <v>19.110108695652176</v>
      </c>
      <c r="Q107" s="4">
        <v>18.537934782608698</v>
      </c>
      <c r="R107" s="4">
        <v>0.57217391304347831</v>
      </c>
      <c r="S107" s="4">
        <f>SUM(Nurse[[#This Row],[CNA Hours]],Nurse[[#This Row],[NA TR Hours]],Nurse[[#This Row],[Med Aide/Tech Hours]])</f>
        <v>131.06413043478258</v>
      </c>
      <c r="T107" s="4">
        <v>125.21010869565215</v>
      </c>
      <c r="U107" s="4">
        <v>0.29402173913043478</v>
      </c>
      <c r="V107" s="4">
        <v>5.5599999999999987</v>
      </c>
      <c r="W1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7" s="4">
        <v>0</v>
      </c>
      <c r="Y107" s="4">
        <v>0</v>
      </c>
      <c r="Z107" s="4">
        <v>0</v>
      </c>
      <c r="AA107" s="4">
        <v>0</v>
      </c>
      <c r="AB107" s="4">
        <v>0</v>
      </c>
      <c r="AC107" s="4">
        <v>0</v>
      </c>
      <c r="AD107" s="4">
        <v>0</v>
      </c>
      <c r="AE107" s="4">
        <v>0</v>
      </c>
      <c r="AF107" t="s">
        <v>1</v>
      </c>
      <c r="AG107" s="1">
        <v>10</v>
      </c>
      <c r="AH107"/>
    </row>
    <row r="108" spans="1:34" x14ac:dyDescent="0.25">
      <c r="A108" t="s">
        <v>161</v>
      </c>
      <c r="B108" t="s">
        <v>38</v>
      </c>
      <c r="C108" t="s">
        <v>226</v>
      </c>
      <c r="D108" t="s">
        <v>191</v>
      </c>
      <c r="E108" s="4">
        <v>66.010869565217391</v>
      </c>
      <c r="F108" s="4">
        <f>Nurse[[#This Row],[Total Nurse Staff Hours]]/Nurse[[#This Row],[MDS Census]]</f>
        <v>5.2270146550304615</v>
      </c>
      <c r="G108" s="4">
        <f>Nurse[[#This Row],[Total Direct Care Staff Hours]]/Nurse[[#This Row],[MDS Census]]</f>
        <v>4.8869701959492833</v>
      </c>
      <c r="H108" s="4">
        <f>Nurse[[#This Row],[Total RN Hours (w/ Admin, DON)]]/Nurse[[#This Row],[MDS Census]]</f>
        <v>0.70060431417750701</v>
      </c>
      <c r="I108" s="4">
        <f>Nurse[[#This Row],[RN Hours (excl. Admin, DON)]]/Nurse[[#This Row],[MDS Census]]</f>
        <v>0.62039354520006584</v>
      </c>
      <c r="J108" s="4">
        <f>SUM(Nurse[[#This Row],[RN Hours (excl. Admin, DON)]],Nurse[[#This Row],[RN Admin Hours]],Nurse[[#This Row],[RN DON Hours]],Nurse[[#This Row],[LPN Hours (excl. Admin)]],Nurse[[#This Row],[LPN Admin Hours]],Nurse[[#This Row],[CNA Hours]],Nurse[[#This Row],[NA TR Hours]],Nurse[[#This Row],[Med Aide/Tech Hours]])</f>
        <v>345.03978260869559</v>
      </c>
      <c r="K108" s="4">
        <f>SUM(Nurse[[#This Row],[RN Hours (excl. Admin, DON)]],Nurse[[#This Row],[LPN Hours (excl. Admin)]],Nurse[[#This Row],[CNA Hours]],Nurse[[#This Row],[NA TR Hours]],Nurse[[#This Row],[Med Aide/Tech Hours]])</f>
        <v>322.59315217391298</v>
      </c>
      <c r="L108" s="4">
        <f>SUM(Nurse[[#This Row],[RN Hours (excl. Admin, DON)]],Nurse[[#This Row],[RN Admin Hours]],Nurse[[#This Row],[RN DON Hours]])</f>
        <v>46.247500000000002</v>
      </c>
      <c r="M108" s="4">
        <v>40.952717391304347</v>
      </c>
      <c r="N108" s="4">
        <v>5.2947826086956526</v>
      </c>
      <c r="O108" s="4">
        <v>0</v>
      </c>
      <c r="P108" s="4">
        <f>SUM(Nurse[[#This Row],[LPN Hours (excl. Admin)]],Nurse[[#This Row],[LPN Admin Hours]])</f>
        <v>69.300869565217354</v>
      </c>
      <c r="Q108" s="4">
        <v>52.149021739130404</v>
      </c>
      <c r="R108" s="4">
        <v>17.151847826086954</v>
      </c>
      <c r="S108" s="4">
        <f>SUM(Nurse[[#This Row],[CNA Hours]],Nurse[[#This Row],[NA TR Hours]],Nurse[[#This Row],[Med Aide/Tech Hours]])</f>
        <v>229.4914130434783</v>
      </c>
      <c r="T108" s="4">
        <v>188.0226086956522</v>
      </c>
      <c r="U108" s="4">
        <v>10.432282608695653</v>
      </c>
      <c r="V108" s="4">
        <v>31.036521739130443</v>
      </c>
      <c r="W1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129.12586956521739</v>
      </c>
      <c r="X108" s="4">
        <v>31.747499999999985</v>
      </c>
      <c r="Y108" s="4">
        <v>0</v>
      </c>
      <c r="Z108" s="4">
        <v>0</v>
      </c>
      <c r="AA108" s="4">
        <v>34.907391304347833</v>
      </c>
      <c r="AB108" s="4">
        <v>0</v>
      </c>
      <c r="AC108" s="4">
        <v>62.470978260869565</v>
      </c>
      <c r="AD108" s="4">
        <v>0</v>
      </c>
      <c r="AE108" s="4">
        <v>0</v>
      </c>
      <c r="AF108" s="1">
        <v>385148</v>
      </c>
      <c r="AG108" s="1">
        <v>10</v>
      </c>
      <c r="AH108"/>
    </row>
    <row r="109" spans="1:34" x14ac:dyDescent="0.25">
      <c r="A109" t="s">
        <v>161</v>
      </c>
      <c r="B109" t="s">
        <v>85</v>
      </c>
      <c r="C109" t="s">
        <v>203</v>
      </c>
      <c r="D109" t="s">
        <v>176</v>
      </c>
      <c r="E109" s="4">
        <v>52.684782608695649</v>
      </c>
      <c r="F109" s="4">
        <f>Nurse[[#This Row],[Total Nurse Staff Hours]]/Nurse[[#This Row],[MDS Census]]</f>
        <v>6.3099339797813094</v>
      </c>
      <c r="G109" s="4">
        <f>Nurse[[#This Row],[Total Direct Care Staff Hours]]/Nurse[[#This Row],[MDS Census]]</f>
        <v>5.9805034041675267</v>
      </c>
      <c r="H109" s="4">
        <f>Nurse[[#This Row],[Total RN Hours (w/ Admin, DON)]]/Nurse[[#This Row],[MDS Census]]</f>
        <v>0.69976273983907566</v>
      </c>
      <c r="I109" s="4">
        <f>Nurse[[#This Row],[RN Hours (excl. Admin, DON)]]/Nurse[[#This Row],[MDS Census]]</f>
        <v>0.37033216422529402</v>
      </c>
      <c r="J109" s="4">
        <f>SUM(Nurse[[#This Row],[RN Hours (excl. Admin, DON)]],Nurse[[#This Row],[RN Admin Hours]],Nurse[[#This Row],[RN DON Hours]],Nurse[[#This Row],[LPN Hours (excl. Admin)]],Nurse[[#This Row],[LPN Admin Hours]],Nurse[[#This Row],[CNA Hours]],Nurse[[#This Row],[NA TR Hours]],Nurse[[#This Row],[Med Aide/Tech Hours]])</f>
        <v>332.43750000000006</v>
      </c>
      <c r="K109" s="4">
        <f>SUM(Nurse[[#This Row],[RN Hours (excl. Admin, DON)]],Nurse[[#This Row],[LPN Hours (excl. Admin)]],Nurse[[#This Row],[CNA Hours]],Nurse[[#This Row],[NA TR Hours]],Nurse[[#This Row],[Med Aide/Tech Hours]])</f>
        <v>315.08152173913044</v>
      </c>
      <c r="L109" s="4">
        <f>SUM(Nurse[[#This Row],[RN Hours (excl. Admin, DON)]],Nurse[[#This Row],[RN Admin Hours]],Nurse[[#This Row],[RN DON Hours]])</f>
        <v>36.866847826086953</v>
      </c>
      <c r="M109" s="4">
        <v>19.510869565217391</v>
      </c>
      <c r="N109" s="4">
        <v>11.790760869565217</v>
      </c>
      <c r="O109" s="4">
        <v>5.5652173913043477</v>
      </c>
      <c r="P109" s="4">
        <f>SUM(Nurse[[#This Row],[LPN Hours (excl. Admin)]],Nurse[[#This Row],[LPN Admin Hours]])</f>
        <v>106.82336956521739</v>
      </c>
      <c r="Q109" s="4">
        <v>106.82336956521739</v>
      </c>
      <c r="R109" s="4">
        <v>0</v>
      </c>
      <c r="S109" s="4">
        <f>SUM(Nurse[[#This Row],[CNA Hours]],Nurse[[#This Row],[NA TR Hours]],Nurse[[#This Row],[Med Aide/Tech Hours]])</f>
        <v>188.74728260869566</v>
      </c>
      <c r="T109" s="4">
        <v>153.375</v>
      </c>
      <c r="U109" s="4">
        <v>0.29619565217391303</v>
      </c>
      <c r="V109" s="4">
        <v>35.076086956521742</v>
      </c>
      <c r="W1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9" s="4">
        <v>0</v>
      </c>
      <c r="Y109" s="4">
        <v>0</v>
      </c>
      <c r="Z109" s="4">
        <v>0</v>
      </c>
      <c r="AA109" s="4">
        <v>0</v>
      </c>
      <c r="AB109" s="4">
        <v>0</v>
      </c>
      <c r="AC109" s="4">
        <v>0</v>
      </c>
      <c r="AD109" s="4">
        <v>0</v>
      </c>
      <c r="AE109" s="4">
        <v>0</v>
      </c>
      <c r="AF109" s="1">
        <v>385234</v>
      </c>
      <c r="AG109" s="1">
        <v>10</v>
      </c>
      <c r="AH109"/>
    </row>
    <row r="110" spans="1:34" x14ac:dyDescent="0.25">
      <c r="A110" t="s">
        <v>161</v>
      </c>
      <c r="B110" t="s">
        <v>101</v>
      </c>
      <c r="C110" t="s">
        <v>207</v>
      </c>
      <c r="D110" t="s">
        <v>188</v>
      </c>
      <c r="E110" s="4">
        <v>46</v>
      </c>
      <c r="F110" s="4">
        <f>Nurse[[#This Row],[Total Nurse Staff Hours]]/Nurse[[#This Row],[MDS Census]]</f>
        <v>3.91804347826087</v>
      </c>
      <c r="G110" s="4">
        <f>Nurse[[#This Row],[Total Direct Care Staff Hours]]/Nurse[[#This Row],[MDS Census]]</f>
        <v>3.6637051039697548</v>
      </c>
      <c r="H110" s="4">
        <f>Nurse[[#This Row],[Total RN Hours (w/ Admin, DON)]]/Nurse[[#This Row],[MDS Census]]</f>
        <v>0.75813090737240063</v>
      </c>
      <c r="I110" s="4">
        <f>Nurse[[#This Row],[RN Hours (excl. Admin, DON)]]/Nurse[[#This Row],[MDS Census]]</f>
        <v>0.50379253308128535</v>
      </c>
      <c r="J110" s="4">
        <f>SUM(Nurse[[#This Row],[RN Hours (excl. Admin, DON)]],Nurse[[#This Row],[RN Admin Hours]],Nurse[[#This Row],[RN DON Hours]],Nurse[[#This Row],[LPN Hours (excl. Admin)]],Nurse[[#This Row],[LPN Admin Hours]],Nurse[[#This Row],[CNA Hours]],Nurse[[#This Row],[NA TR Hours]],Nurse[[#This Row],[Med Aide/Tech Hours]])</f>
        <v>180.23000000000002</v>
      </c>
      <c r="K110" s="4">
        <f>SUM(Nurse[[#This Row],[RN Hours (excl. Admin, DON)]],Nurse[[#This Row],[LPN Hours (excl. Admin)]],Nurse[[#This Row],[CNA Hours]],Nurse[[#This Row],[NA TR Hours]],Nurse[[#This Row],[Med Aide/Tech Hours]])</f>
        <v>168.53043478260872</v>
      </c>
      <c r="L110" s="4">
        <f>SUM(Nurse[[#This Row],[RN Hours (excl. Admin, DON)]],Nurse[[#This Row],[RN Admin Hours]],Nurse[[#This Row],[RN DON Hours]])</f>
        <v>34.874021739130427</v>
      </c>
      <c r="M110" s="4">
        <v>23.174456521739128</v>
      </c>
      <c r="N110" s="4">
        <v>4.3558695652173904</v>
      </c>
      <c r="O110" s="4">
        <v>7.3436956521739107</v>
      </c>
      <c r="P110" s="4">
        <f>SUM(Nurse[[#This Row],[LPN Hours (excl. Admin)]],Nurse[[#This Row],[LPN Admin Hours]])</f>
        <v>30.743586956521739</v>
      </c>
      <c r="Q110" s="4">
        <v>30.743586956521739</v>
      </c>
      <c r="R110" s="4">
        <v>0</v>
      </c>
      <c r="S110" s="4">
        <f>SUM(Nurse[[#This Row],[CNA Hours]],Nurse[[#This Row],[NA TR Hours]],Nurse[[#This Row],[Med Aide/Tech Hours]])</f>
        <v>114.61239130434784</v>
      </c>
      <c r="T110" s="4">
        <v>100.95978260869566</v>
      </c>
      <c r="U110" s="4">
        <v>13.652608695652178</v>
      </c>
      <c r="V110" s="4">
        <v>0</v>
      </c>
      <c r="W1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0" s="4">
        <v>0</v>
      </c>
      <c r="Y110" s="4">
        <v>0</v>
      </c>
      <c r="Z110" s="4">
        <v>0</v>
      </c>
      <c r="AA110" s="4">
        <v>0</v>
      </c>
      <c r="AB110" s="4">
        <v>0</v>
      </c>
      <c r="AC110" s="4">
        <v>0</v>
      </c>
      <c r="AD110" s="4">
        <v>0</v>
      </c>
      <c r="AE110" s="4">
        <v>0</v>
      </c>
      <c r="AF110" s="1">
        <v>385264</v>
      </c>
      <c r="AG110" s="1">
        <v>10</v>
      </c>
      <c r="AH110"/>
    </row>
    <row r="111" spans="1:34" x14ac:dyDescent="0.25">
      <c r="A111" t="s">
        <v>161</v>
      </c>
      <c r="B111" t="s">
        <v>109</v>
      </c>
      <c r="C111" t="s">
        <v>204</v>
      </c>
      <c r="D111" t="s">
        <v>198</v>
      </c>
      <c r="E111" s="4">
        <v>25.391304347826086</v>
      </c>
      <c r="F111" s="4">
        <f>Nurse[[#This Row],[Total Nurse Staff Hours]]/Nurse[[#This Row],[MDS Census]]</f>
        <v>5.6132491438356187</v>
      </c>
      <c r="G111" s="4">
        <f>Nurse[[#This Row],[Total Direct Care Staff Hours]]/Nurse[[#This Row],[MDS Census]]</f>
        <v>5.147581335616441</v>
      </c>
      <c r="H111" s="4">
        <f>Nurse[[#This Row],[Total RN Hours (w/ Admin, DON)]]/Nurse[[#This Row],[MDS Census]]</f>
        <v>0.61923801369863007</v>
      </c>
      <c r="I111" s="4">
        <f>Nurse[[#This Row],[RN Hours (excl. Admin, DON)]]/Nurse[[#This Row],[MDS Census]]</f>
        <v>0.38807363013698631</v>
      </c>
      <c r="J111" s="4">
        <f>SUM(Nurse[[#This Row],[RN Hours (excl. Admin, DON)]],Nurse[[#This Row],[RN Admin Hours]],Nurse[[#This Row],[RN DON Hours]],Nurse[[#This Row],[LPN Hours (excl. Admin)]],Nurse[[#This Row],[LPN Admin Hours]],Nurse[[#This Row],[CNA Hours]],Nurse[[#This Row],[NA TR Hours]],Nurse[[#This Row],[Med Aide/Tech Hours]])</f>
        <v>142.52771739130441</v>
      </c>
      <c r="K111" s="4">
        <f>SUM(Nurse[[#This Row],[RN Hours (excl. Admin, DON)]],Nurse[[#This Row],[LPN Hours (excl. Admin)]],Nurse[[#This Row],[CNA Hours]],Nurse[[#This Row],[NA TR Hours]],Nurse[[#This Row],[Med Aide/Tech Hours]])</f>
        <v>130.70380434782615</v>
      </c>
      <c r="L111" s="4">
        <f>SUM(Nurse[[#This Row],[RN Hours (excl. Admin, DON)]],Nurse[[#This Row],[RN Admin Hours]],Nurse[[#This Row],[RN DON Hours]])</f>
        <v>15.723260869565216</v>
      </c>
      <c r="M111" s="4">
        <v>9.8536956521739132</v>
      </c>
      <c r="N111" s="4">
        <v>1.0869565217391304E-2</v>
      </c>
      <c r="O111" s="4">
        <v>5.8586956521739131</v>
      </c>
      <c r="P111" s="4">
        <f>SUM(Nurse[[#This Row],[LPN Hours (excl. Admin)]],Nurse[[#This Row],[LPN Admin Hours]])</f>
        <v>30.821847826086966</v>
      </c>
      <c r="Q111" s="4">
        <v>24.86750000000001</v>
      </c>
      <c r="R111" s="4">
        <v>5.9543478260869547</v>
      </c>
      <c r="S111" s="4">
        <f>SUM(Nurse[[#This Row],[CNA Hours]],Nurse[[#This Row],[NA TR Hours]],Nurse[[#This Row],[Med Aide/Tech Hours]])</f>
        <v>95.982608695652218</v>
      </c>
      <c r="T111" s="4">
        <v>66.829130434782655</v>
      </c>
      <c r="U111" s="4">
        <v>12.372608695652174</v>
      </c>
      <c r="V111" s="4">
        <v>16.78086956521739</v>
      </c>
      <c r="W1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22.913260869565217</v>
      </c>
      <c r="X111" s="4">
        <v>4.7173913043478262</v>
      </c>
      <c r="Y111" s="4">
        <v>1.0869565217391304E-2</v>
      </c>
      <c r="Z111" s="4">
        <v>0</v>
      </c>
      <c r="AA111" s="4">
        <v>0.37195652173913041</v>
      </c>
      <c r="AB111" s="4">
        <v>0</v>
      </c>
      <c r="AC111" s="4">
        <v>17.671739130434784</v>
      </c>
      <c r="AD111" s="4">
        <v>0</v>
      </c>
      <c r="AE111" s="4">
        <v>0.14130434782608695</v>
      </c>
      <c r="AF111" s="1">
        <v>385275</v>
      </c>
      <c r="AG111" s="1">
        <v>10</v>
      </c>
      <c r="AH111"/>
    </row>
    <row r="112" spans="1:34" x14ac:dyDescent="0.25">
      <c r="A112" t="s">
        <v>161</v>
      </c>
      <c r="B112" t="s">
        <v>51</v>
      </c>
      <c r="C112" t="s">
        <v>224</v>
      </c>
      <c r="D112" t="s">
        <v>189</v>
      </c>
      <c r="E112" s="4">
        <v>55.695652173913047</v>
      </c>
      <c r="F112" s="4">
        <f>Nurse[[#This Row],[Total Nurse Staff Hours]]/Nurse[[#This Row],[MDS Census]]</f>
        <v>4.9384192037470713</v>
      </c>
      <c r="G112" s="4">
        <f>Nurse[[#This Row],[Total Direct Care Staff Hours]]/Nurse[[#This Row],[MDS Census]]</f>
        <v>4.1197209211553458</v>
      </c>
      <c r="H112" s="4">
        <f>Nurse[[#This Row],[Total RN Hours (w/ Admin, DON)]]/Nurse[[#This Row],[MDS Census]]</f>
        <v>0.69496487119437944</v>
      </c>
      <c r="I112" s="4">
        <f>Nurse[[#This Row],[RN Hours (excl. Admin, DON)]]/Nurse[[#This Row],[MDS Census]]</f>
        <v>0.21432474629195936</v>
      </c>
      <c r="J112" s="4">
        <f>SUM(Nurse[[#This Row],[RN Hours (excl. Admin, DON)]],Nurse[[#This Row],[RN Admin Hours]],Nurse[[#This Row],[RN DON Hours]],Nurse[[#This Row],[LPN Hours (excl. Admin)]],Nurse[[#This Row],[LPN Admin Hours]],Nurse[[#This Row],[CNA Hours]],Nurse[[#This Row],[NA TR Hours]],Nurse[[#This Row],[Med Aide/Tech Hours]])</f>
        <v>275.0484782608695</v>
      </c>
      <c r="K112" s="4">
        <f>SUM(Nurse[[#This Row],[RN Hours (excl. Admin, DON)]],Nurse[[#This Row],[LPN Hours (excl. Admin)]],Nurse[[#This Row],[CNA Hours]],Nurse[[#This Row],[NA TR Hours]],Nurse[[#This Row],[Med Aide/Tech Hours]])</f>
        <v>229.45054347826078</v>
      </c>
      <c r="L112" s="4">
        <f>SUM(Nurse[[#This Row],[RN Hours (excl. Admin, DON)]],Nurse[[#This Row],[RN Admin Hours]],Nurse[[#This Row],[RN DON Hours]])</f>
        <v>38.706521739130437</v>
      </c>
      <c r="M112" s="4">
        <v>11.936956521739129</v>
      </c>
      <c r="N112" s="4">
        <v>21.715217391304353</v>
      </c>
      <c r="O112" s="4">
        <v>5.0543478260869561</v>
      </c>
      <c r="P112" s="4">
        <f>SUM(Nurse[[#This Row],[LPN Hours (excl. Admin)]],Nurse[[#This Row],[LPN Admin Hours]])</f>
        <v>60.675217391304336</v>
      </c>
      <c r="Q112" s="4">
        <v>41.846847826086943</v>
      </c>
      <c r="R112" s="4">
        <v>18.828369565217393</v>
      </c>
      <c r="S112" s="4">
        <f>SUM(Nurse[[#This Row],[CNA Hours]],Nurse[[#This Row],[NA TR Hours]],Nurse[[#This Row],[Med Aide/Tech Hours]])</f>
        <v>175.66673913043473</v>
      </c>
      <c r="T112" s="4">
        <v>153.61586956521734</v>
      </c>
      <c r="U112" s="4">
        <v>10.35173913043478</v>
      </c>
      <c r="V112" s="4">
        <v>11.699130434782605</v>
      </c>
      <c r="W1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69.814673913043492</v>
      </c>
      <c r="X112" s="4">
        <v>1.9273913043478264</v>
      </c>
      <c r="Y112" s="4">
        <v>3.6804347826086952</v>
      </c>
      <c r="Z112" s="4">
        <v>0</v>
      </c>
      <c r="AA112" s="4">
        <v>15.335217391304353</v>
      </c>
      <c r="AB112" s="4">
        <v>0</v>
      </c>
      <c r="AC112" s="4">
        <v>48.871630434782624</v>
      </c>
      <c r="AD112" s="4">
        <v>0</v>
      </c>
      <c r="AE112" s="4">
        <v>0</v>
      </c>
      <c r="AF112" s="1">
        <v>385167</v>
      </c>
      <c r="AG112" s="1">
        <v>10</v>
      </c>
      <c r="AH112"/>
    </row>
    <row r="113" spans="1:34" x14ac:dyDescent="0.25">
      <c r="A113" t="s">
        <v>161</v>
      </c>
      <c r="B113" t="s">
        <v>54</v>
      </c>
      <c r="C113" t="s">
        <v>225</v>
      </c>
      <c r="D113" t="s">
        <v>190</v>
      </c>
      <c r="E113" s="4">
        <v>28.521739130434781</v>
      </c>
      <c r="F113" s="4">
        <f>Nurse[[#This Row],[Total Nurse Staff Hours]]/Nurse[[#This Row],[MDS Census]]</f>
        <v>4.551303353658537</v>
      </c>
      <c r="G113" s="4">
        <f>Nurse[[#This Row],[Total Direct Care Staff Hours]]/Nurse[[#This Row],[MDS Census]]</f>
        <v>4.0407278963414637</v>
      </c>
      <c r="H113" s="4">
        <f>Nurse[[#This Row],[Total RN Hours (w/ Admin, DON)]]/Nurse[[#This Row],[MDS Census]]</f>
        <v>1.2576219512195124</v>
      </c>
      <c r="I113" s="4">
        <f>Nurse[[#This Row],[RN Hours (excl. Admin, DON)]]/Nurse[[#This Row],[MDS Census]]</f>
        <v>0.74704649390243905</v>
      </c>
      <c r="J113" s="4">
        <f>SUM(Nurse[[#This Row],[RN Hours (excl. Admin, DON)]],Nurse[[#This Row],[RN Admin Hours]],Nurse[[#This Row],[RN DON Hours]],Nurse[[#This Row],[LPN Hours (excl. Admin)]],Nurse[[#This Row],[LPN Admin Hours]],Nurse[[#This Row],[CNA Hours]],Nurse[[#This Row],[NA TR Hours]],Nurse[[#This Row],[Med Aide/Tech Hours]])</f>
        <v>129.81108695652173</v>
      </c>
      <c r="K113" s="4">
        <f>SUM(Nurse[[#This Row],[RN Hours (excl. Admin, DON)]],Nurse[[#This Row],[LPN Hours (excl. Admin)]],Nurse[[#This Row],[CNA Hours]],Nurse[[#This Row],[NA TR Hours]],Nurse[[#This Row],[Med Aide/Tech Hours]])</f>
        <v>115.24858695652173</v>
      </c>
      <c r="L113" s="4">
        <f>SUM(Nurse[[#This Row],[RN Hours (excl. Admin, DON)]],Nurse[[#This Row],[RN Admin Hours]],Nurse[[#This Row],[RN DON Hours]])</f>
        <v>35.869565217391305</v>
      </c>
      <c r="M113" s="4">
        <v>21.307065217391305</v>
      </c>
      <c r="N113" s="4">
        <v>10.040760869565217</v>
      </c>
      <c r="O113" s="4">
        <v>4.5217391304347823</v>
      </c>
      <c r="P113" s="4">
        <f>SUM(Nurse[[#This Row],[LPN Hours (excl. Admin)]],Nurse[[#This Row],[LPN Admin Hours]])</f>
        <v>2.5679347826086958</v>
      </c>
      <c r="Q113" s="4">
        <v>2.5679347826086958</v>
      </c>
      <c r="R113" s="4">
        <v>0</v>
      </c>
      <c r="S113" s="4">
        <f>SUM(Nurse[[#This Row],[CNA Hours]],Nurse[[#This Row],[NA TR Hours]],Nurse[[#This Row],[Med Aide/Tech Hours]])</f>
        <v>91.373586956521734</v>
      </c>
      <c r="T113" s="4">
        <v>70.580108695652171</v>
      </c>
      <c r="U113" s="4">
        <v>7.3097826086956523</v>
      </c>
      <c r="V113" s="4">
        <v>13.483695652173912</v>
      </c>
      <c r="W1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0.41576086956521741</v>
      </c>
      <c r="X113" s="4">
        <v>0</v>
      </c>
      <c r="Y113" s="4">
        <v>0</v>
      </c>
      <c r="Z113" s="4">
        <v>0</v>
      </c>
      <c r="AA113" s="4">
        <v>0</v>
      </c>
      <c r="AB113" s="4">
        <v>0</v>
      </c>
      <c r="AC113" s="4">
        <v>0.41576086956521741</v>
      </c>
      <c r="AD113" s="4">
        <v>0</v>
      </c>
      <c r="AE113" s="4">
        <v>0</v>
      </c>
      <c r="AF113" s="1">
        <v>385172</v>
      </c>
      <c r="AG113" s="1">
        <v>10</v>
      </c>
      <c r="AH113"/>
    </row>
    <row r="114" spans="1:34" x14ac:dyDescent="0.25">
      <c r="A114" t="s">
        <v>161</v>
      </c>
      <c r="B114" t="s">
        <v>119</v>
      </c>
      <c r="C114" t="s">
        <v>203</v>
      </c>
      <c r="D114" t="s">
        <v>176</v>
      </c>
      <c r="E114" s="4">
        <v>60.576086956521742</v>
      </c>
      <c r="F114" s="4">
        <f>Nurse[[#This Row],[Total Nurse Staff Hours]]/Nurse[[#This Row],[MDS Census]]</f>
        <v>5.0381787188228957</v>
      </c>
      <c r="G114" s="4">
        <f>Nurse[[#This Row],[Total Direct Care Staff Hours]]/Nurse[[#This Row],[MDS Census]]</f>
        <v>4.8324062443926064</v>
      </c>
      <c r="H114" s="4">
        <f>Nurse[[#This Row],[Total RN Hours (w/ Admin, DON)]]/Nurse[[#This Row],[MDS Census]]</f>
        <v>0.36434954243674861</v>
      </c>
      <c r="I114" s="4">
        <f>Nurse[[#This Row],[RN Hours (excl. Admin, DON)]]/Nurse[[#This Row],[MDS Census]]</f>
        <v>0.19334290328368922</v>
      </c>
      <c r="J114" s="4">
        <f>SUM(Nurse[[#This Row],[RN Hours (excl. Admin, DON)]],Nurse[[#This Row],[RN Admin Hours]],Nurse[[#This Row],[RN DON Hours]],Nurse[[#This Row],[LPN Hours (excl. Admin)]],Nurse[[#This Row],[LPN Admin Hours]],Nurse[[#This Row],[CNA Hours]],Nurse[[#This Row],[NA TR Hours]],Nurse[[#This Row],[Med Aide/Tech Hours]])</f>
        <v>305.19315217391301</v>
      </c>
      <c r="K114" s="4">
        <f>SUM(Nurse[[#This Row],[RN Hours (excl. Admin, DON)]],Nurse[[#This Row],[LPN Hours (excl. Admin)]],Nurse[[#This Row],[CNA Hours]],Nurse[[#This Row],[NA TR Hours]],Nurse[[#This Row],[Med Aide/Tech Hours]])</f>
        <v>292.72826086956519</v>
      </c>
      <c r="L114" s="4">
        <f>SUM(Nurse[[#This Row],[RN Hours (excl. Admin, DON)]],Nurse[[#This Row],[RN Admin Hours]],Nurse[[#This Row],[RN DON Hours]])</f>
        <v>22.070869565217393</v>
      </c>
      <c r="M114" s="4">
        <v>11.711956521739131</v>
      </c>
      <c r="N114" s="4">
        <v>10.35891304347826</v>
      </c>
      <c r="O114" s="4">
        <v>0</v>
      </c>
      <c r="P114" s="4">
        <f>SUM(Nurse[[#This Row],[LPN Hours (excl. Admin)]],Nurse[[#This Row],[LPN Admin Hours]])</f>
        <v>49.986413043478258</v>
      </c>
      <c r="Q114" s="4">
        <v>47.880434782608695</v>
      </c>
      <c r="R114" s="4">
        <v>2.1059782608695654</v>
      </c>
      <c r="S114" s="4">
        <f>SUM(Nurse[[#This Row],[CNA Hours]],Nurse[[#This Row],[NA TR Hours]],Nurse[[#This Row],[Med Aide/Tech Hours]])</f>
        <v>233.1358695652174</v>
      </c>
      <c r="T114" s="4">
        <v>153.73097826086956</v>
      </c>
      <c r="U114" s="4">
        <v>54.032608695652172</v>
      </c>
      <c r="V114" s="4">
        <v>25.372282608695652</v>
      </c>
      <c r="W1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14.358695652173912</v>
      </c>
      <c r="X114" s="4">
        <v>0.65217391304347827</v>
      </c>
      <c r="Y114" s="4">
        <v>0</v>
      </c>
      <c r="Z114" s="4">
        <v>0</v>
      </c>
      <c r="AA114" s="4">
        <v>0.17391304347826086</v>
      </c>
      <c r="AB114" s="4">
        <v>0</v>
      </c>
      <c r="AC114" s="4">
        <v>13.532608695652174</v>
      </c>
      <c r="AD114" s="4">
        <v>0</v>
      </c>
      <c r="AE114" s="4">
        <v>0</v>
      </c>
      <c r="AF114" s="7">
        <v>3.8000000000000002E+76</v>
      </c>
      <c r="AG114" s="1">
        <v>10</v>
      </c>
      <c r="AH114"/>
    </row>
    <row r="115" spans="1:34" x14ac:dyDescent="0.25">
      <c r="A115" t="s">
        <v>161</v>
      </c>
      <c r="B115" t="s">
        <v>19</v>
      </c>
      <c r="C115" t="s">
        <v>209</v>
      </c>
      <c r="D115" t="s">
        <v>185</v>
      </c>
      <c r="E115" s="4">
        <v>59.309859154929576</v>
      </c>
      <c r="F115" s="4">
        <f>Nurse[[#This Row],[Total Nurse Staff Hours]]/Nurse[[#This Row],[MDS Census]]</f>
        <v>4.3114272144383747</v>
      </c>
      <c r="G115" s="4">
        <f>Nurse[[#This Row],[Total Direct Care Staff Hours]]/Nurse[[#This Row],[MDS Census]]</f>
        <v>4.0110591308477792</v>
      </c>
      <c r="H115" s="4">
        <f>Nurse[[#This Row],[Total RN Hours (w/ Admin, DON)]]/Nurse[[#This Row],[MDS Census]]</f>
        <v>0.56312989788648771</v>
      </c>
      <c r="I115" s="4">
        <f>Nurse[[#This Row],[RN Hours (excl. Admin, DON)]]/Nurse[[#This Row],[MDS Census]]</f>
        <v>0.31744953692709565</v>
      </c>
      <c r="J115" s="4">
        <f>SUM(Nurse[[#This Row],[RN Hours (excl. Admin, DON)]],Nurse[[#This Row],[RN Admin Hours]],Nurse[[#This Row],[RN DON Hours]],Nurse[[#This Row],[LPN Hours (excl. Admin)]],Nurse[[#This Row],[LPN Admin Hours]],Nurse[[#This Row],[CNA Hours]],Nurse[[#This Row],[NA TR Hours]],Nurse[[#This Row],[Med Aide/Tech Hours]])</f>
        <v>255.71014084507036</v>
      </c>
      <c r="K115" s="4">
        <f>SUM(Nurse[[#This Row],[RN Hours (excl. Admin, DON)]],Nurse[[#This Row],[LPN Hours (excl. Admin)]],Nurse[[#This Row],[CNA Hours]],Nurse[[#This Row],[NA TR Hours]],Nurse[[#This Row],[Med Aide/Tech Hours]])</f>
        <v>237.89535211267602</v>
      </c>
      <c r="L115" s="4">
        <f>SUM(Nurse[[#This Row],[RN Hours (excl. Admin, DON)]],Nurse[[#This Row],[RN Admin Hours]],Nurse[[#This Row],[RN DON Hours]])</f>
        <v>33.399154929577463</v>
      </c>
      <c r="M115" s="4">
        <v>18.82788732394366</v>
      </c>
      <c r="N115" s="4">
        <v>9.1839436619718295</v>
      </c>
      <c r="O115" s="4">
        <v>5.387323943661972</v>
      </c>
      <c r="P115" s="4">
        <f>SUM(Nurse[[#This Row],[LPN Hours (excl. Admin)]],Nurse[[#This Row],[LPN Admin Hours]])</f>
        <v>41.541267605633792</v>
      </c>
      <c r="Q115" s="4">
        <v>38.297746478873229</v>
      </c>
      <c r="R115" s="4">
        <v>3.2435211267605633</v>
      </c>
      <c r="S115" s="4">
        <f>SUM(Nurse[[#This Row],[CNA Hours]],Nurse[[#This Row],[NA TR Hours]],Nurse[[#This Row],[Med Aide/Tech Hours]])</f>
        <v>180.76971830985912</v>
      </c>
      <c r="T115" s="4">
        <v>137.14042253521123</v>
      </c>
      <c r="U115" s="4">
        <v>26.433802816901419</v>
      </c>
      <c r="V115" s="4">
        <v>17.195492957746477</v>
      </c>
      <c r="W1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5" s="4">
        <v>0</v>
      </c>
      <c r="Y115" s="4">
        <v>0</v>
      </c>
      <c r="Z115" s="4">
        <v>0</v>
      </c>
      <c r="AA115" s="4">
        <v>0</v>
      </c>
      <c r="AB115" s="4">
        <v>0</v>
      </c>
      <c r="AC115" s="4">
        <v>0</v>
      </c>
      <c r="AD115" s="4">
        <v>0</v>
      </c>
      <c r="AE115" s="4">
        <v>0</v>
      </c>
      <c r="AF115" s="1">
        <v>385107</v>
      </c>
      <c r="AG115" s="1">
        <v>10</v>
      </c>
      <c r="AH115"/>
    </row>
    <row r="116" spans="1:34" x14ac:dyDescent="0.25">
      <c r="A116" t="s">
        <v>161</v>
      </c>
      <c r="B116" t="s">
        <v>34</v>
      </c>
      <c r="C116" t="s">
        <v>233</v>
      </c>
      <c r="D116" t="s">
        <v>184</v>
      </c>
      <c r="E116" s="4">
        <v>89.141304347826093</v>
      </c>
      <c r="F116" s="4">
        <f>Nurse[[#This Row],[Total Nurse Staff Hours]]/Nurse[[#This Row],[MDS Census]]</f>
        <v>4.0174393366662606</v>
      </c>
      <c r="G116" s="4">
        <f>Nurse[[#This Row],[Total Direct Care Staff Hours]]/Nurse[[#This Row],[MDS Census]]</f>
        <v>3.6299926838190464</v>
      </c>
      <c r="H116" s="4">
        <f>Nurse[[#This Row],[Total RN Hours (w/ Admin, DON)]]/Nurse[[#This Row],[MDS Census]]</f>
        <v>0.67947567369832906</v>
      </c>
      <c r="I116" s="4">
        <f>Nurse[[#This Row],[RN Hours (excl. Admin, DON)]]/Nurse[[#This Row],[MDS Census]]</f>
        <v>0.49417875868796451</v>
      </c>
      <c r="J116" s="4">
        <f>SUM(Nurse[[#This Row],[RN Hours (excl. Admin, DON)]],Nurse[[#This Row],[RN Admin Hours]],Nurse[[#This Row],[RN DON Hours]],Nurse[[#This Row],[LPN Hours (excl. Admin)]],Nurse[[#This Row],[LPN Admin Hours]],Nurse[[#This Row],[CNA Hours]],Nurse[[#This Row],[NA TR Hours]],Nurse[[#This Row],[Med Aide/Tech Hours]])</f>
        <v>358.11978260869569</v>
      </c>
      <c r="K116" s="4">
        <f>SUM(Nurse[[#This Row],[RN Hours (excl. Admin, DON)]],Nurse[[#This Row],[LPN Hours (excl. Admin)]],Nurse[[#This Row],[CNA Hours]],Nurse[[#This Row],[NA TR Hours]],Nurse[[#This Row],[Med Aide/Tech Hours]])</f>
        <v>323.58228260869566</v>
      </c>
      <c r="L116" s="4">
        <f>SUM(Nurse[[#This Row],[RN Hours (excl. Admin, DON)]],Nurse[[#This Row],[RN Admin Hours]],Nurse[[#This Row],[RN DON Hours]])</f>
        <v>60.569347826086926</v>
      </c>
      <c r="M116" s="4">
        <v>44.051739130434754</v>
      </c>
      <c r="N116" s="4">
        <v>11.648043478260869</v>
      </c>
      <c r="O116" s="4">
        <v>4.8695652173913047</v>
      </c>
      <c r="P116" s="4">
        <f>SUM(Nurse[[#This Row],[LPN Hours (excl. Admin)]],Nurse[[#This Row],[LPN Admin Hours]])</f>
        <v>57.109347826086967</v>
      </c>
      <c r="Q116" s="4">
        <v>39.089456521739137</v>
      </c>
      <c r="R116" s="4">
        <v>18.01989130434783</v>
      </c>
      <c r="S116" s="4">
        <f>SUM(Nurse[[#This Row],[CNA Hours]],Nurse[[#This Row],[NA TR Hours]],Nurse[[#This Row],[Med Aide/Tech Hours]])</f>
        <v>240.44108695652173</v>
      </c>
      <c r="T116" s="4">
        <v>204.25293478260869</v>
      </c>
      <c r="U116" s="4">
        <v>9.2388043478260879</v>
      </c>
      <c r="V116" s="4">
        <v>26.949347826086957</v>
      </c>
      <c r="W1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19.260760869565214</v>
      </c>
      <c r="X116" s="4">
        <v>0.26815217391304352</v>
      </c>
      <c r="Y116" s="4">
        <v>0</v>
      </c>
      <c r="Z116" s="4">
        <v>0</v>
      </c>
      <c r="AA116" s="4">
        <v>1.1676086956521738</v>
      </c>
      <c r="AB116" s="4">
        <v>0</v>
      </c>
      <c r="AC116" s="4">
        <v>17.824999999999996</v>
      </c>
      <c r="AD116" s="4">
        <v>0</v>
      </c>
      <c r="AE116" s="4">
        <v>0</v>
      </c>
      <c r="AF116" s="1">
        <v>385143</v>
      </c>
      <c r="AG116" s="1">
        <v>10</v>
      </c>
      <c r="AH116"/>
    </row>
    <row r="117" spans="1:34" x14ac:dyDescent="0.25">
      <c r="A117" t="s">
        <v>161</v>
      </c>
      <c r="B117" t="s">
        <v>23</v>
      </c>
      <c r="C117" t="s">
        <v>224</v>
      </c>
      <c r="D117" t="s">
        <v>189</v>
      </c>
      <c r="E117" s="4">
        <v>46.858695652173914</v>
      </c>
      <c r="F117" s="4">
        <f>Nurse[[#This Row],[Total Nurse Staff Hours]]/Nurse[[#This Row],[MDS Census]]</f>
        <v>4.8158292739503592</v>
      </c>
      <c r="G117" s="4">
        <f>Nurse[[#This Row],[Total Direct Care Staff Hours]]/Nurse[[#This Row],[MDS Census]]</f>
        <v>4.4283739271630704</v>
      </c>
      <c r="H117" s="4">
        <f>Nurse[[#This Row],[Total RN Hours (w/ Admin, DON)]]/Nurse[[#This Row],[MDS Census]]</f>
        <v>0.46737879842263974</v>
      </c>
      <c r="I117" s="4">
        <f>Nurse[[#This Row],[RN Hours (excl. Admin, DON)]]/Nurse[[#This Row],[MDS Census]]</f>
        <v>0.23374159127812572</v>
      </c>
      <c r="J117" s="4">
        <f>SUM(Nurse[[#This Row],[RN Hours (excl. Admin, DON)]],Nurse[[#This Row],[RN Admin Hours]],Nurse[[#This Row],[RN DON Hours]],Nurse[[#This Row],[LPN Hours (excl. Admin)]],Nurse[[#This Row],[LPN Admin Hours]],Nurse[[#This Row],[CNA Hours]],Nurse[[#This Row],[NA TR Hours]],Nurse[[#This Row],[Med Aide/Tech Hours]])</f>
        <v>225.66347826086954</v>
      </c>
      <c r="K117" s="4">
        <f>SUM(Nurse[[#This Row],[RN Hours (excl. Admin, DON)]],Nurse[[#This Row],[LPN Hours (excl. Admin)]],Nurse[[#This Row],[CNA Hours]],Nurse[[#This Row],[NA TR Hours]],Nurse[[#This Row],[Med Aide/Tech Hours]])</f>
        <v>207.5078260869565</v>
      </c>
      <c r="L117" s="4">
        <f>SUM(Nurse[[#This Row],[RN Hours (excl. Admin, DON)]],Nurse[[#This Row],[RN Admin Hours]],Nurse[[#This Row],[RN DON Hours]])</f>
        <v>21.900760869565218</v>
      </c>
      <c r="M117" s="4">
        <v>10.952826086956522</v>
      </c>
      <c r="N117" s="4">
        <v>5.5783695652173906</v>
      </c>
      <c r="O117" s="4">
        <v>5.3695652173913047</v>
      </c>
      <c r="P117" s="4">
        <f>SUM(Nurse[[#This Row],[LPN Hours (excl. Admin)]],Nurse[[#This Row],[LPN Admin Hours]])</f>
        <v>70.005652173913035</v>
      </c>
      <c r="Q117" s="4">
        <v>62.797934782608692</v>
      </c>
      <c r="R117" s="4">
        <v>7.2077173913043477</v>
      </c>
      <c r="S117" s="4">
        <f>SUM(Nurse[[#This Row],[CNA Hours]],Nurse[[#This Row],[NA TR Hours]],Nurse[[#This Row],[Med Aide/Tech Hours]])</f>
        <v>133.75706521739127</v>
      </c>
      <c r="T117" s="4">
        <v>106.09282608695649</v>
      </c>
      <c r="U117" s="4">
        <v>22.982500000000009</v>
      </c>
      <c r="V117" s="4">
        <v>4.6817391304347833</v>
      </c>
      <c r="W1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19.977608695652172</v>
      </c>
      <c r="X117" s="4">
        <v>0.94021739130434778</v>
      </c>
      <c r="Y117" s="4">
        <v>0</v>
      </c>
      <c r="Z117" s="4">
        <v>0</v>
      </c>
      <c r="AA117" s="4">
        <v>5.1589130434782611</v>
      </c>
      <c r="AB117" s="4">
        <v>0</v>
      </c>
      <c r="AC117" s="4">
        <v>13.878478260869565</v>
      </c>
      <c r="AD117" s="4">
        <v>0</v>
      </c>
      <c r="AE117" s="4">
        <v>0</v>
      </c>
      <c r="AF117" s="1">
        <v>385120</v>
      </c>
      <c r="AG117" s="1">
        <v>10</v>
      </c>
      <c r="AH117"/>
    </row>
    <row r="118" spans="1:34" x14ac:dyDescent="0.25">
      <c r="A118" t="s">
        <v>161</v>
      </c>
      <c r="B118" t="s">
        <v>104</v>
      </c>
      <c r="C118" t="s">
        <v>241</v>
      </c>
      <c r="D118" t="s">
        <v>198</v>
      </c>
      <c r="E118" s="4">
        <v>15.108695652173912</v>
      </c>
      <c r="F118" s="4">
        <f>Nurse[[#This Row],[Total Nurse Staff Hours]]/Nurse[[#This Row],[MDS Census]]</f>
        <v>6.0609712230215829</v>
      </c>
      <c r="G118" s="4">
        <f>Nurse[[#This Row],[Total Direct Care Staff Hours]]/Nurse[[#This Row],[MDS Census]]</f>
        <v>5.7098920863309344</v>
      </c>
      <c r="H118" s="4">
        <f>Nurse[[#This Row],[Total RN Hours (w/ Admin, DON)]]/Nurse[[#This Row],[MDS Census]]</f>
        <v>1.0811151079136689</v>
      </c>
      <c r="I118" s="4">
        <f>Nurse[[#This Row],[RN Hours (excl. Admin, DON)]]/Nurse[[#This Row],[MDS Census]]</f>
        <v>0.73003597122302166</v>
      </c>
      <c r="J118" s="4">
        <f>SUM(Nurse[[#This Row],[RN Hours (excl. Admin, DON)]],Nurse[[#This Row],[RN Admin Hours]],Nurse[[#This Row],[RN DON Hours]],Nurse[[#This Row],[LPN Hours (excl. Admin)]],Nurse[[#This Row],[LPN Admin Hours]],Nurse[[#This Row],[CNA Hours]],Nurse[[#This Row],[NA TR Hours]],Nurse[[#This Row],[Med Aide/Tech Hours]])</f>
        <v>91.573369565217391</v>
      </c>
      <c r="K118" s="4">
        <f>SUM(Nurse[[#This Row],[RN Hours (excl. Admin, DON)]],Nurse[[#This Row],[LPN Hours (excl. Admin)]],Nurse[[#This Row],[CNA Hours]],Nurse[[#This Row],[NA TR Hours]],Nurse[[#This Row],[Med Aide/Tech Hours]])</f>
        <v>86.269021739130423</v>
      </c>
      <c r="L118" s="4">
        <f>SUM(Nurse[[#This Row],[RN Hours (excl. Admin, DON)]],Nurse[[#This Row],[RN Admin Hours]],Nurse[[#This Row],[RN DON Hours]])</f>
        <v>16.334239130434781</v>
      </c>
      <c r="M118" s="4">
        <v>11.029891304347826</v>
      </c>
      <c r="N118" s="4">
        <v>1.1304347826086956</v>
      </c>
      <c r="O118" s="4">
        <v>4.1739130434782608</v>
      </c>
      <c r="P118" s="4">
        <f>SUM(Nurse[[#This Row],[LPN Hours (excl. Admin)]],Nurse[[#This Row],[LPN Admin Hours]])</f>
        <v>26.717391304347824</v>
      </c>
      <c r="Q118" s="4">
        <v>26.717391304347824</v>
      </c>
      <c r="R118" s="4">
        <v>0</v>
      </c>
      <c r="S118" s="4">
        <f>SUM(Nurse[[#This Row],[CNA Hours]],Nurse[[#This Row],[NA TR Hours]],Nurse[[#This Row],[Med Aide/Tech Hours]])</f>
        <v>48.521739130434788</v>
      </c>
      <c r="T118" s="4">
        <v>43.820652173913047</v>
      </c>
      <c r="U118" s="4">
        <v>0</v>
      </c>
      <c r="V118" s="4">
        <v>4.7010869565217392</v>
      </c>
      <c r="W1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6.7010869565217392</v>
      </c>
      <c r="X118" s="4">
        <v>5</v>
      </c>
      <c r="Y118" s="4">
        <v>0</v>
      </c>
      <c r="Z118" s="4">
        <v>0</v>
      </c>
      <c r="AA118" s="4">
        <v>0</v>
      </c>
      <c r="AB118" s="4">
        <v>0</v>
      </c>
      <c r="AC118" s="4">
        <v>1.701086956521739</v>
      </c>
      <c r="AD118" s="4">
        <v>0</v>
      </c>
      <c r="AE118" s="4">
        <v>0</v>
      </c>
      <c r="AF118" s="1">
        <v>385269</v>
      </c>
      <c r="AG118" s="1">
        <v>10</v>
      </c>
      <c r="AH118"/>
    </row>
    <row r="119" spans="1:34" x14ac:dyDescent="0.25">
      <c r="A119" t="s">
        <v>161</v>
      </c>
      <c r="B119" t="s">
        <v>14</v>
      </c>
      <c r="C119" t="s">
        <v>222</v>
      </c>
      <c r="D119" t="s">
        <v>188</v>
      </c>
      <c r="E119" s="4">
        <v>64.978260869565219</v>
      </c>
      <c r="F119" s="4">
        <f>Nurse[[#This Row],[Total Nurse Staff Hours]]/Nurse[[#This Row],[MDS Census]]</f>
        <v>5.2119069923051198</v>
      </c>
      <c r="G119" s="4">
        <f>Nurse[[#This Row],[Total Direct Care Staff Hours]]/Nurse[[#This Row],[MDS Census]]</f>
        <v>4.8773469387755108</v>
      </c>
      <c r="H119" s="4">
        <f>Nurse[[#This Row],[Total RN Hours (w/ Admin, DON)]]/Nurse[[#This Row],[MDS Census]]</f>
        <v>0.56907494145199056</v>
      </c>
      <c r="I119" s="4">
        <f>Nurse[[#This Row],[RN Hours (excl. Admin, DON)]]/Nurse[[#This Row],[MDS Census]]</f>
        <v>0.47941284710605553</v>
      </c>
      <c r="J119" s="4">
        <f>SUM(Nurse[[#This Row],[RN Hours (excl. Admin, DON)]],Nurse[[#This Row],[RN Admin Hours]],Nurse[[#This Row],[RN DON Hours]],Nurse[[#This Row],[LPN Hours (excl. Admin)]],Nurse[[#This Row],[LPN Admin Hours]],Nurse[[#This Row],[CNA Hours]],Nurse[[#This Row],[NA TR Hours]],Nurse[[#This Row],[Med Aide/Tech Hours]])</f>
        <v>338.66065217391309</v>
      </c>
      <c r="K119" s="4">
        <f>SUM(Nurse[[#This Row],[RN Hours (excl. Admin, DON)]],Nurse[[#This Row],[LPN Hours (excl. Admin)]],Nurse[[#This Row],[CNA Hours]],Nurse[[#This Row],[NA TR Hours]],Nurse[[#This Row],[Med Aide/Tech Hours]])</f>
        <v>316.92152173913047</v>
      </c>
      <c r="L119" s="4">
        <f>SUM(Nurse[[#This Row],[RN Hours (excl. Admin, DON)]],Nurse[[#This Row],[RN Admin Hours]],Nurse[[#This Row],[RN DON Hours]])</f>
        <v>36.977499999999999</v>
      </c>
      <c r="M119" s="4">
        <v>31.151413043478261</v>
      </c>
      <c r="N119" s="4">
        <v>0</v>
      </c>
      <c r="O119" s="4">
        <v>5.8260869565217392</v>
      </c>
      <c r="P119" s="4">
        <f>SUM(Nurse[[#This Row],[LPN Hours (excl. Admin)]],Nurse[[#This Row],[LPN Admin Hours]])</f>
        <v>57.828695652173899</v>
      </c>
      <c r="Q119" s="4">
        <v>41.915652173913031</v>
      </c>
      <c r="R119" s="4">
        <v>15.913043478260869</v>
      </c>
      <c r="S119" s="4">
        <f>SUM(Nurse[[#This Row],[CNA Hours]],Nurse[[#This Row],[NA TR Hours]],Nurse[[#This Row],[Med Aide/Tech Hours]])</f>
        <v>243.85445652173919</v>
      </c>
      <c r="T119" s="4">
        <v>207.49293478260876</v>
      </c>
      <c r="U119" s="4">
        <v>0</v>
      </c>
      <c r="V119" s="4">
        <v>36.361521739130431</v>
      </c>
      <c r="W1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9" s="4">
        <v>0</v>
      </c>
      <c r="Y119" s="4">
        <v>0</v>
      </c>
      <c r="Z119" s="4">
        <v>0</v>
      </c>
      <c r="AA119" s="4">
        <v>0</v>
      </c>
      <c r="AB119" s="4">
        <v>0</v>
      </c>
      <c r="AC119" s="4">
        <v>0</v>
      </c>
      <c r="AD119" s="4">
        <v>0</v>
      </c>
      <c r="AE119" s="4">
        <v>0</v>
      </c>
      <c r="AF119" s="1">
        <v>385068</v>
      </c>
      <c r="AG119" s="1">
        <v>10</v>
      </c>
      <c r="AH119"/>
    </row>
    <row r="120" spans="1:34" x14ac:dyDescent="0.25">
      <c r="A120" t="s">
        <v>161</v>
      </c>
      <c r="B120" t="s">
        <v>122</v>
      </c>
      <c r="C120" t="s">
        <v>258</v>
      </c>
      <c r="D120" t="s">
        <v>188</v>
      </c>
      <c r="E120" s="4">
        <v>56.152173913043477</v>
      </c>
      <c r="F120" s="4">
        <f>Nurse[[#This Row],[Total Nurse Staff Hours]]/Nurse[[#This Row],[MDS Census]]</f>
        <v>1.2822067363530778</v>
      </c>
      <c r="G120" s="4">
        <f>Nurse[[#This Row],[Total Direct Care Staff Hours]]/Nurse[[#This Row],[MDS Census]]</f>
        <v>1.2822067363530778</v>
      </c>
      <c r="H120" s="4">
        <f>Nurse[[#This Row],[Total RN Hours (w/ Admin, DON)]]/Nurse[[#This Row],[MDS Census]]</f>
        <v>9.2121564072783602E-2</v>
      </c>
      <c r="I120" s="4">
        <f>Nurse[[#This Row],[RN Hours (excl. Admin, DON)]]/Nurse[[#This Row],[MDS Census]]</f>
        <v>9.2121564072783602E-2</v>
      </c>
      <c r="J120" s="4">
        <f>SUM(Nurse[[#This Row],[RN Hours (excl. Admin, DON)]],Nurse[[#This Row],[RN Admin Hours]],Nurse[[#This Row],[RN DON Hours]],Nurse[[#This Row],[LPN Hours (excl. Admin)]],Nurse[[#This Row],[LPN Admin Hours]],Nurse[[#This Row],[CNA Hours]],Nurse[[#This Row],[NA TR Hours]],Nurse[[#This Row],[Med Aide/Tech Hours]])</f>
        <v>71.998695652173907</v>
      </c>
      <c r="K120" s="4">
        <f>SUM(Nurse[[#This Row],[RN Hours (excl. Admin, DON)]],Nurse[[#This Row],[LPN Hours (excl. Admin)]],Nurse[[#This Row],[CNA Hours]],Nurse[[#This Row],[NA TR Hours]],Nurse[[#This Row],[Med Aide/Tech Hours]])</f>
        <v>71.998695652173907</v>
      </c>
      <c r="L120" s="4">
        <f>SUM(Nurse[[#This Row],[RN Hours (excl. Admin, DON)]],Nurse[[#This Row],[RN Admin Hours]],Nurse[[#This Row],[RN DON Hours]])</f>
        <v>5.1728260869565226</v>
      </c>
      <c r="M120" s="4">
        <v>5.1728260869565226</v>
      </c>
      <c r="N120" s="4">
        <v>0</v>
      </c>
      <c r="O120" s="4">
        <v>0</v>
      </c>
      <c r="P120" s="4">
        <f>SUM(Nurse[[#This Row],[LPN Hours (excl. Admin)]],Nurse[[#This Row],[LPN Admin Hours]])</f>
        <v>12.008152173913043</v>
      </c>
      <c r="Q120" s="4">
        <v>12.008152173913043</v>
      </c>
      <c r="R120" s="4">
        <v>0</v>
      </c>
      <c r="S120" s="4">
        <f>SUM(Nurse[[#This Row],[CNA Hours]],Nurse[[#This Row],[NA TR Hours]],Nurse[[#This Row],[Med Aide/Tech Hours]])</f>
        <v>54.817717391304335</v>
      </c>
      <c r="T120" s="4">
        <v>49.062282608695639</v>
      </c>
      <c r="U120" s="4">
        <v>1.5465217391304349</v>
      </c>
      <c r="V120" s="4">
        <v>4.2089130434782618</v>
      </c>
      <c r="W1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2.8266304347826088</v>
      </c>
      <c r="X120" s="4">
        <v>0.87119565217391315</v>
      </c>
      <c r="Y120" s="4">
        <v>0</v>
      </c>
      <c r="Z120" s="4">
        <v>0</v>
      </c>
      <c r="AA120" s="4">
        <v>0.61413043478260865</v>
      </c>
      <c r="AB120" s="4">
        <v>0</v>
      </c>
      <c r="AC120" s="4">
        <v>1.3413043478260871</v>
      </c>
      <c r="AD120" s="4">
        <v>0</v>
      </c>
      <c r="AE120" s="4">
        <v>0</v>
      </c>
      <c r="AF120" s="7">
        <v>3.7999999999999997E+175</v>
      </c>
      <c r="AG120" s="1">
        <v>10</v>
      </c>
      <c r="AH120"/>
    </row>
    <row r="121" spans="1:34" x14ac:dyDescent="0.25">
      <c r="A121" t="s">
        <v>161</v>
      </c>
      <c r="B121" t="s">
        <v>20</v>
      </c>
      <c r="C121" t="s">
        <v>207</v>
      </c>
      <c r="D121" t="s">
        <v>188</v>
      </c>
      <c r="E121" s="4">
        <v>93.510869565217391</v>
      </c>
      <c r="F121" s="4">
        <f>Nurse[[#This Row],[Total Nurse Staff Hours]]/Nurse[[#This Row],[MDS Census]]</f>
        <v>4.5910147622922235</v>
      </c>
      <c r="G121" s="4">
        <f>Nurse[[#This Row],[Total Direct Care Staff Hours]]/Nurse[[#This Row],[MDS Census]]</f>
        <v>4.4051493665000585</v>
      </c>
      <c r="H121" s="4">
        <f>Nurse[[#This Row],[Total RN Hours (w/ Admin, DON)]]/Nurse[[#This Row],[MDS Census]]</f>
        <v>0.74296756945251663</v>
      </c>
      <c r="I121" s="4">
        <f>Nurse[[#This Row],[RN Hours (excl. Admin, DON)]]/Nurse[[#This Row],[MDS Census]]</f>
        <v>0.6139428106474486</v>
      </c>
      <c r="J121" s="4">
        <f>SUM(Nurse[[#This Row],[RN Hours (excl. Admin, DON)]],Nurse[[#This Row],[RN Admin Hours]],Nurse[[#This Row],[RN DON Hours]],Nurse[[#This Row],[LPN Hours (excl. Admin)]],Nurse[[#This Row],[LPN Admin Hours]],Nurse[[#This Row],[CNA Hours]],Nurse[[#This Row],[NA TR Hours]],Nurse[[#This Row],[Med Aide/Tech Hours]])</f>
        <v>429.30978260869563</v>
      </c>
      <c r="K121" s="4">
        <f>SUM(Nurse[[#This Row],[RN Hours (excl. Admin, DON)]],Nurse[[#This Row],[LPN Hours (excl. Admin)]],Nurse[[#This Row],[CNA Hours]],Nurse[[#This Row],[NA TR Hours]],Nurse[[#This Row],[Med Aide/Tech Hours]])</f>
        <v>411.929347826087</v>
      </c>
      <c r="L121" s="4">
        <f>SUM(Nurse[[#This Row],[RN Hours (excl. Admin, DON)]],Nurse[[#This Row],[RN Admin Hours]],Nurse[[#This Row],[RN DON Hours]])</f>
        <v>69.475543478260875</v>
      </c>
      <c r="M121" s="4">
        <v>57.410326086956523</v>
      </c>
      <c r="N121" s="4">
        <v>5.1086956521739131</v>
      </c>
      <c r="O121" s="4">
        <v>6.9565217391304346</v>
      </c>
      <c r="P121" s="4">
        <f>SUM(Nurse[[#This Row],[LPN Hours (excl. Admin)]],Nurse[[#This Row],[LPN Admin Hours]])</f>
        <v>83.057065217391298</v>
      </c>
      <c r="Q121" s="4">
        <v>77.741847826086953</v>
      </c>
      <c r="R121" s="4">
        <v>5.3152173913043477</v>
      </c>
      <c r="S121" s="4">
        <f>SUM(Nurse[[#This Row],[CNA Hours]],Nurse[[#This Row],[NA TR Hours]],Nurse[[#This Row],[Med Aide/Tech Hours]])</f>
        <v>276.7771739130435</v>
      </c>
      <c r="T121" s="4">
        <v>186.07608695652175</v>
      </c>
      <c r="U121" s="4">
        <v>60.038043478260867</v>
      </c>
      <c r="V121" s="4">
        <v>30.663043478260871</v>
      </c>
      <c r="W1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55.994565217391305</v>
      </c>
      <c r="X121" s="4">
        <v>0.3233695652173913</v>
      </c>
      <c r="Y121" s="4">
        <v>0</v>
      </c>
      <c r="Z121" s="4">
        <v>0</v>
      </c>
      <c r="AA121" s="4">
        <v>12.266304347826088</v>
      </c>
      <c r="AB121" s="4">
        <v>0</v>
      </c>
      <c r="AC121" s="4">
        <v>43.404891304347828</v>
      </c>
      <c r="AD121" s="4">
        <v>0</v>
      </c>
      <c r="AE121" s="4">
        <v>0</v>
      </c>
      <c r="AF121" s="1">
        <v>385112</v>
      </c>
      <c r="AG121" s="1">
        <v>10</v>
      </c>
      <c r="AH121"/>
    </row>
    <row r="122" spans="1:34" x14ac:dyDescent="0.25">
      <c r="A122" t="s">
        <v>161</v>
      </c>
      <c r="B122" t="s">
        <v>65</v>
      </c>
      <c r="C122" t="s">
        <v>213</v>
      </c>
      <c r="D122" t="s">
        <v>197</v>
      </c>
      <c r="E122" s="4">
        <v>31.169014084507044</v>
      </c>
      <c r="F122" s="4">
        <f>Nurse[[#This Row],[Total Nurse Staff Hours]]/Nurse[[#This Row],[MDS Census]]</f>
        <v>4.9306597379123369</v>
      </c>
      <c r="G122" s="4">
        <f>Nurse[[#This Row],[Total Direct Care Staff Hours]]/Nurse[[#This Row],[MDS Census]]</f>
        <v>4.2918255761409858</v>
      </c>
      <c r="H122" s="4">
        <f>Nurse[[#This Row],[Total RN Hours (w/ Admin, DON)]]/Nurse[[#This Row],[MDS Census]]</f>
        <v>1.2350519656574785</v>
      </c>
      <c r="I122" s="4">
        <f>Nurse[[#This Row],[RN Hours (excl. Admin, DON)]]/Nurse[[#This Row],[MDS Census]]</f>
        <v>0.59621780388612744</v>
      </c>
      <c r="J122" s="4">
        <f>SUM(Nurse[[#This Row],[RN Hours (excl. Admin, DON)]],Nurse[[#This Row],[RN Admin Hours]],Nurse[[#This Row],[RN DON Hours]],Nurse[[#This Row],[LPN Hours (excl. Admin)]],Nurse[[#This Row],[LPN Admin Hours]],Nurse[[#This Row],[CNA Hours]],Nurse[[#This Row],[NA TR Hours]],Nurse[[#This Row],[Med Aide/Tech Hours]])</f>
        <v>153.68380281690145</v>
      </c>
      <c r="K122" s="4">
        <f>SUM(Nurse[[#This Row],[RN Hours (excl. Admin, DON)]],Nurse[[#This Row],[LPN Hours (excl. Admin)]],Nurse[[#This Row],[CNA Hours]],Nurse[[#This Row],[NA TR Hours]],Nurse[[#This Row],[Med Aide/Tech Hours]])</f>
        <v>133.77197183098593</v>
      </c>
      <c r="L122" s="4">
        <f>SUM(Nurse[[#This Row],[RN Hours (excl. Admin, DON)]],Nurse[[#This Row],[RN Admin Hours]],Nurse[[#This Row],[RN DON Hours]])</f>
        <v>38.495352112676059</v>
      </c>
      <c r="M122" s="4">
        <v>18.583521126760566</v>
      </c>
      <c r="N122" s="4">
        <v>14.524507042253525</v>
      </c>
      <c r="O122" s="4">
        <v>5.387323943661972</v>
      </c>
      <c r="P122" s="4">
        <f>SUM(Nurse[[#This Row],[LPN Hours (excl. Admin)]],Nurse[[#This Row],[LPN Admin Hours]])</f>
        <v>14.526901408450701</v>
      </c>
      <c r="Q122" s="4">
        <v>14.526901408450701</v>
      </c>
      <c r="R122" s="4">
        <v>0</v>
      </c>
      <c r="S122" s="4">
        <f>SUM(Nurse[[#This Row],[CNA Hours]],Nurse[[#This Row],[NA TR Hours]],Nurse[[#This Row],[Med Aide/Tech Hours]])</f>
        <v>100.66154929577465</v>
      </c>
      <c r="T122" s="4">
        <v>81.645492957746484</v>
      </c>
      <c r="U122" s="4">
        <v>12.930422535211267</v>
      </c>
      <c r="V122" s="4">
        <v>6.0856338028169024</v>
      </c>
      <c r="W1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2" s="4">
        <v>0</v>
      </c>
      <c r="Y122" s="4">
        <v>0</v>
      </c>
      <c r="Z122" s="4">
        <v>0</v>
      </c>
      <c r="AA122" s="4">
        <v>0</v>
      </c>
      <c r="AB122" s="4">
        <v>0</v>
      </c>
      <c r="AC122" s="4">
        <v>0</v>
      </c>
      <c r="AD122" s="4">
        <v>0</v>
      </c>
      <c r="AE122" s="4">
        <v>0</v>
      </c>
      <c r="AF122" s="1">
        <v>385201</v>
      </c>
      <c r="AG122" s="1">
        <v>10</v>
      </c>
      <c r="AH122"/>
    </row>
    <row r="123" spans="1:34" x14ac:dyDescent="0.25">
      <c r="A123" t="s">
        <v>161</v>
      </c>
      <c r="B123" t="s">
        <v>78</v>
      </c>
      <c r="C123" t="s">
        <v>203</v>
      </c>
      <c r="D123" t="s">
        <v>176</v>
      </c>
      <c r="E123" s="4">
        <v>29.913043478260871</v>
      </c>
      <c r="F123" s="4">
        <f>Nurse[[#This Row],[Total Nurse Staff Hours]]/Nurse[[#This Row],[MDS Census]]</f>
        <v>4.7513590116279074</v>
      </c>
      <c r="G123" s="4">
        <f>Nurse[[#This Row],[Total Direct Care Staff Hours]]/Nurse[[#This Row],[MDS Census]]</f>
        <v>4.146980377906976</v>
      </c>
      <c r="H123" s="4">
        <f>Nurse[[#This Row],[Total RN Hours (w/ Admin, DON)]]/Nurse[[#This Row],[MDS Census]]</f>
        <v>0.86034520348837218</v>
      </c>
      <c r="I123" s="4">
        <f>Nurse[[#This Row],[RN Hours (excl. Admin, DON)]]/Nurse[[#This Row],[MDS Census]]</f>
        <v>0.39023255813953489</v>
      </c>
      <c r="J123" s="4">
        <f>SUM(Nurse[[#This Row],[RN Hours (excl. Admin, DON)]],Nurse[[#This Row],[RN Admin Hours]],Nurse[[#This Row],[RN DON Hours]],Nurse[[#This Row],[LPN Hours (excl. Admin)]],Nurse[[#This Row],[LPN Admin Hours]],Nurse[[#This Row],[CNA Hours]],Nurse[[#This Row],[NA TR Hours]],Nurse[[#This Row],[Med Aide/Tech Hours]])</f>
        <v>142.12760869565219</v>
      </c>
      <c r="K123" s="4">
        <f>SUM(Nurse[[#This Row],[RN Hours (excl. Admin, DON)]],Nurse[[#This Row],[LPN Hours (excl. Admin)]],Nurse[[#This Row],[CNA Hours]],Nurse[[#This Row],[NA TR Hours]],Nurse[[#This Row],[Med Aide/Tech Hours]])</f>
        <v>124.04880434782608</v>
      </c>
      <c r="L123" s="4">
        <f>SUM(Nurse[[#This Row],[RN Hours (excl. Admin, DON)]],Nurse[[#This Row],[RN Admin Hours]],Nurse[[#This Row],[RN DON Hours]])</f>
        <v>25.735543478260873</v>
      </c>
      <c r="M123" s="4">
        <v>11.673043478260871</v>
      </c>
      <c r="N123" s="4">
        <v>8.5842391304347831</v>
      </c>
      <c r="O123" s="4">
        <v>5.4782608695652177</v>
      </c>
      <c r="P123" s="4">
        <f>SUM(Nurse[[#This Row],[LPN Hours (excl. Admin)]],Nurse[[#This Row],[LPN Admin Hours]])</f>
        <v>16.470978260869565</v>
      </c>
      <c r="Q123" s="4">
        <v>12.454673913043477</v>
      </c>
      <c r="R123" s="4">
        <v>4.0163043478260869</v>
      </c>
      <c r="S123" s="4">
        <f>SUM(Nurse[[#This Row],[CNA Hours]],Nurse[[#This Row],[NA TR Hours]],Nurse[[#This Row],[Med Aide/Tech Hours]])</f>
        <v>99.921086956521734</v>
      </c>
      <c r="T123" s="4">
        <v>89.529782608695655</v>
      </c>
      <c r="U123" s="4">
        <v>0.80434782608695654</v>
      </c>
      <c r="V123" s="4">
        <v>9.5869565217391308</v>
      </c>
      <c r="W1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12.940108695652173</v>
      </c>
      <c r="X123" s="4">
        <v>0.15402173913043479</v>
      </c>
      <c r="Y123" s="4">
        <v>0</v>
      </c>
      <c r="Z123" s="4">
        <v>0</v>
      </c>
      <c r="AA123" s="4">
        <v>1.0579347826086956</v>
      </c>
      <c r="AB123" s="4">
        <v>0</v>
      </c>
      <c r="AC123" s="4">
        <v>11.728152173913042</v>
      </c>
      <c r="AD123" s="4">
        <v>0</v>
      </c>
      <c r="AE123" s="4">
        <v>0</v>
      </c>
      <c r="AF123" s="1">
        <v>385224</v>
      </c>
      <c r="AG123" s="1">
        <v>10</v>
      </c>
      <c r="AH123"/>
    </row>
    <row r="124" spans="1:34" x14ac:dyDescent="0.25">
      <c r="AH124"/>
    </row>
    <row r="125" spans="1:34" x14ac:dyDescent="0.25">
      <c r="AH125"/>
    </row>
    <row r="126" spans="1:34" x14ac:dyDescent="0.25">
      <c r="AH126"/>
    </row>
    <row r="127" spans="1:34" x14ac:dyDescent="0.25">
      <c r="AH127"/>
    </row>
    <row r="128" spans="1:34" x14ac:dyDescent="0.25">
      <c r="AH128"/>
    </row>
    <row r="129" spans="34:34" x14ac:dyDescent="0.25">
      <c r="AH129"/>
    </row>
    <row r="130" spans="34:34" x14ac:dyDescent="0.25">
      <c r="AH130"/>
    </row>
    <row r="131" spans="34:34" x14ac:dyDescent="0.25">
      <c r="AH131"/>
    </row>
    <row r="132" spans="34:34" x14ac:dyDescent="0.25">
      <c r="AH132"/>
    </row>
    <row r="133" spans="34:34" x14ac:dyDescent="0.25">
      <c r="AH133"/>
    </row>
    <row r="134" spans="34:34" x14ac:dyDescent="0.25">
      <c r="AH134"/>
    </row>
    <row r="135" spans="34:34" x14ac:dyDescent="0.25">
      <c r="AH135"/>
    </row>
    <row r="136" spans="34:34" x14ac:dyDescent="0.25">
      <c r="AH136"/>
    </row>
    <row r="137" spans="34:34" x14ac:dyDescent="0.25">
      <c r="AH137"/>
    </row>
    <row r="138" spans="34:34" x14ac:dyDescent="0.25">
      <c r="AH138"/>
    </row>
    <row r="139" spans="34:34" x14ac:dyDescent="0.25">
      <c r="AH139"/>
    </row>
    <row r="140" spans="34:34" x14ac:dyDescent="0.25">
      <c r="AH140"/>
    </row>
    <row r="141" spans="34:34" x14ac:dyDescent="0.25">
      <c r="AH141"/>
    </row>
    <row r="142" spans="34:34" x14ac:dyDescent="0.25">
      <c r="AH142"/>
    </row>
    <row r="143" spans="34:34" x14ac:dyDescent="0.25">
      <c r="AH143"/>
    </row>
    <row r="144" spans="34:34" x14ac:dyDescent="0.25">
      <c r="AH144"/>
    </row>
    <row r="145" spans="34:34" x14ac:dyDescent="0.25">
      <c r="AH145"/>
    </row>
    <row r="146" spans="34:34" x14ac:dyDescent="0.25">
      <c r="AH146"/>
    </row>
    <row r="147" spans="34:34" x14ac:dyDescent="0.25">
      <c r="AH147"/>
    </row>
    <row r="148" spans="34:34" x14ac:dyDescent="0.25">
      <c r="AH148"/>
    </row>
    <row r="149" spans="34:34" x14ac:dyDescent="0.25">
      <c r="AH149"/>
    </row>
    <row r="150" spans="34:34" x14ac:dyDescent="0.25">
      <c r="AH150"/>
    </row>
    <row r="151" spans="34:34" x14ac:dyDescent="0.25">
      <c r="AH151"/>
    </row>
    <row r="152" spans="34:34" x14ac:dyDescent="0.25">
      <c r="AH152"/>
    </row>
    <row r="153" spans="34:34" x14ac:dyDescent="0.25">
      <c r="AH153"/>
    </row>
    <row r="154" spans="34:34" x14ac:dyDescent="0.25">
      <c r="AH154"/>
    </row>
    <row r="155" spans="34:34" x14ac:dyDescent="0.25">
      <c r="AH155"/>
    </row>
    <row r="156" spans="34:34" x14ac:dyDescent="0.25">
      <c r="AH156"/>
    </row>
    <row r="157" spans="34:34" x14ac:dyDescent="0.25">
      <c r="AH157"/>
    </row>
    <row r="158" spans="34:34" x14ac:dyDescent="0.25">
      <c r="AH158"/>
    </row>
    <row r="159" spans="34:34" x14ac:dyDescent="0.25">
      <c r="AH159"/>
    </row>
    <row r="160" spans="34:34" x14ac:dyDescent="0.25">
      <c r="AH160"/>
    </row>
    <row r="161" spans="34:34" x14ac:dyDescent="0.25">
      <c r="AH161"/>
    </row>
    <row r="162" spans="34:34" x14ac:dyDescent="0.25">
      <c r="AH162"/>
    </row>
    <row r="163" spans="34:34" x14ac:dyDescent="0.25">
      <c r="AH163"/>
    </row>
    <row r="164" spans="34:34" x14ac:dyDescent="0.25">
      <c r="AH164"/>
    </row>
    <row r="165" spans="34:34" x14ac:dyDescent="0.25">
      <c r="AH165"/>
    </row>
    <row r="166" spans="34:34" x14ac:dyDescent="0.25">
      <c r="AH166"/>
    </row>
    <row r="167" spans="34:34" x14ac:dyDescent="0.25">
      <c r="AH167"/>
    </row>
    <row r="168" spans="34:34" x14ac:dyDescent="0.25">
      <c r="AH168"/>
    </row>
    <row r="169" spans="34:34" x14ac:dyDescent="0.25">
      <c r="AH169"/>
    </row>
    <row r="170" spans="34:34" x14ac:dyDescent="0.25">
      <c r="AH170"/>
    </row>
    <row r="171" spans="34:34" x14ac:dyDescent="0.25">
      <c r="AH171"/>
    </row>
    <row r="172" spans="34:34" x14ac:dyDescent="0.25">
      <c r="AH172"/>
    </row>
    <row r="173" spans="34:34" x14ac:dyDescent="0.25">
      <c r="AH173"/>
    </row>
    <row r="174" spans="34:34" x14ac:dyDescent="0.25">
      <c r="AH174"/>
    </row>
    <row r="175" spans="34:34" x14ac:dyDescent="0.25">
      <c r="AH175"/>
    </row>
    <row r="176" spans="34:34" x14ac:dyDescent="0.25">
      <c r="AH176"/>
    </row>
    <row r="177" spans="34:34" x14ac:dyDescent="0.25">
      <c r="AH177"/>
    </row>
    <row r="178" spans="34:34" x14ac:dyDescent="0.25">
      <c r="AH178"/>
    </row>
    <row r="179" spans="34:34" x14ac:dyDescent="0.25">
      <c r="AH179"/>
    </row>
    <row r="180" spans="34:34" x14ac:dyDescent="0.25">
      <c r="AH180"/>
    </row>
    <row r="181" spans="34:34" x14ac:dyDescent="0.25">
      <c r="AH181"/>
    </row>
    <row r="182" spans="34:34" x14ac:dyDescent="0.25">
      <c r="AH182"/>
    </row>
    <row r="183" spans="34:34" x14ac:dyDescent="0.25">
      <c r="AH183"/>
    </row>
    <row r="184" spans="34:34" x14ac:dyDescent="0.25">
      <c r="AH184"/>
    </row>
    <row r="185" spans="34:34" x14ac:dyDescent="0.25">
      <c r="AH185"/>
    </row>
    <row r="186" spans="34:34" x14ac:dyDescent="0.25">
      <c r="AH186"/>
    </row>
    <row r="187" spans="34:34" x14ac:dyDescent="0.25">
      <c r="AH187"/>
    </row>
    <row r="188" spans="34:34" x14ac:dyDescent="0.25">
      <c r="AH188"/>
    </row>
    <row r="189" spans="34:34" x14ac:dyDescent="0.25">
      <c r="AH189"/>
    </row>
    <row r="190" spans="34:34" x14ac:dyDescent="0.25">
      <c r="AH190"/>
    </row>
    <row r="191" spans="34:34" x14ac:dyDescent="0.25">
      <c r="AH191"/>
    </row>
    <row r="192" spans="34:34" x14ac:dyDescent="0.25">
      <c r="AH192"/>
    </row>
    <row r="193" spans="34:34" x14ac:dyDescent="0.25">
      <c r="AH193"/>
    </row>
    <row r="194" spans="34:34" x14ac:dyDescent="0.25">
      <c r="AH194"/>
    </row>
    <row r="195" spans="34:34" x14ac:dyDescent="0.25">
      <c r="AH195"/>
    </row>
    <row r="196" spans="34:34" x14ac:dyDescent="0.25">
      <c r="AH196"/>
    </row>
    <row r="197" spans="34:34" x14ac:dyDescent="0.25">
      <c r="AH197"/>
    </row>
    <row r="198" spans="34:34" x14ac:dyDescent="0.25">
      <c r="AH198"/>
    </row>
    <row r="199" spans="34:34" x14ac:dyDescent="0.25">
      <c r="AH199"/>
    </row>
    <row r="200" spans="34:34" x14ac:dyDescent="0.25">
      <c r="AH200"/>
    </row>
    <row r="201" spans="34:34" x14ac:dyDescent="0.25">
      <c r="AH201"/>
    </row>
    <row r="202" spans="34:34" x14ac:dyDescent="0.25">
      <c r="AH202"/>
    </row>
    <row r="203" spans="34:34" x14ac:dyDescent="0.25">
      <c r="AH203"/>
    </row>
    <row r="204" spans="34:34" x14ac:dyDescent="0.25">
      <c r="AH204"/>
    </row>
    <row r="205" spans="34:34" x14ac:dyDescent="0.25">
      <c r="AH205"/>
    </row>
    <row r="206" spans="34:34" x14ac:dyDescent="0.25">
      <c r="AH206"/>
    </row>
    <row r="207" spans="34:34" x14ac:dyDescent="0.25">
      <c r="AH207"/>
    </row>
    <row r="208" spans="34:34" x14ac:dyDescent="0.25">
      <c r="AH208"/>
    </row>
    <row r="209" spans="34:34" x14ac:dyDescent="0.25">
      <c r="AH209"/>
    </row>
    <row r="210" spans="34:34" x14ac:dyDescent="0.25">
      <c r="AH210"/>
    </row>
    <row r="211" spans="34:34" x14ac:dyDescent="0.25">
      <c r="AH211"/>
    </row>
    <row r="212" spans="34:34" x14ac:dyDescent="0.25">
      <c r="AH212"/>
    </row>
    <row r="213" spans="34:34" x14ac:dyDescent="0.25">
      <c r="AH213"/>
    </row>
    <row r="214" spans="34:34" x14ac:dyDescent="0.25">
      <c r="AH214"/>
    </row>
    <row r="215" spans="34:34" x14ac:dyDescent="0.25">
      <c r="AH215"/>
    </row>
    <row r="216" spans="34:34" x14ac:dyDescent="0.25">
      <c r="AH216"/>
    </row>
    <row r="217" spans="34:34" x14ac:dyDescent="0.25">
      <c r="AH217"/>
    </row>
    <row r="218" spans="34:34" x14ac:dyDescent="0.25">
      <c r="AH218"/>
    </row>
    <row r="219" spans="34:34" x14ac:dyDescent="0.25">
      <c r="AH219"/>
    </row>
    <row r="220" spans="34:34" x14ac:dyDescent="0.25">
      <c r="AH220"/>
    </row>
    <row r="221" spans="34:34" x14ac:dyDescent="0.25">
      <c r="AH221"/>
    </row>
    <row r="222" spans="34:34" x14ac:dyDescent="0.25">
      <c r="AH222"/>
    </row>
    <row r="223" spans="34:34" x14ac:dyDescent="0.25">
      <c r="AH223"/>
    </row>
    <row r="224" spans="34:34" x14ac:dyDescent="0.25">
      <c r="AH224"/>
    </row>
    <row r="225" spans="34:34" x14ac:dyDescent="0.25">
      <c r="AH225"/>
    </row>
    <row r="226" spans="34:34" x14ac:dyDescent="0.25">
      <c r="AH226"/>
    </row>
    <row r="227" spans="34:34" x14ac:dyDescent="0.25">
      <c r="AH227"/>
    </row>
    <row r="228" spans="34:34" x14ac:dyDescent="0.25">
      <c r="AH228"/>
    </row>
    <row r="229" spans="34:34" x14ac:dyDescent="0.25">
      <c r="AH229"/>
    </row>
    <row r="230" spans="34:34" x14ac:dyDescent="0.25">
      <c r="AH230"/>
    </row>
    <row r="231" spans="34:34" x14ac:dyDescent="0.25">
      <c r="AH231"/>
    </row>
    <row r="232" spans="34:34" x14ac:dyDescent="0.25">
      <c r="AH232"/>
    </row>
    <row r="233" spans="34:34" x14ac:dyDescent="0.25">
      <c r="AH233"/>
    </row>
    <row r="234" spans="34:34" x14ac:dyDescent="0.25">
      <c r="AH234"/>
    </row>
    <row r="235" spans="34:34" x14ac:dyDescent="0.25">
      <c r="AH235"/>
    </row>
    <row r="236" spans="34:34" x14ac:dyDescent="0.25">
      <c r="AH236"/>
    </row>
    <row r="237" spans="34:34" x14ac:dyDescent="0.25">
      <c r="AH237"/>
    </row>
    <row r="238" spans="34:34" x14ac:dyDescent="0.25">
      <c r="AH238"/>
    </row>
    <row r="239" spans="34:34" x14ac:dyDescent="0.25">
      <c r="AH239"/>
    </row>
    <row r="240" spans="34:34" x14ac:dyDescent="0.25">
      <c r="AH240"/>
    </row>
    <row r="241" spans="34:34" x14ac:dyDescent="0.25">
      <c r="AH241"/>
    </row>
    <row r="242" spans="34:34" x14ac:dyDescent="0.25">
      <c r="AH242"/>
    </row>
    <row r="243" spans="34:34" x14ac:dyDescent="0.25">
      <c r="AH243"/>
    </row>
    <row r="244" spans="34:34" x14ac:dyDescent="0.25">
      <c r="AH244"/>
    </row>
    <row r="245" spans="34:34" x14ac:dyDescent="0.25">
      <c r="AH245"/>
    </row>
    <row r="246" spans="34:34" x14ac:dyDescent="0.25">
      <c r="AH246"/>
    </row>
    <row r="247" spans="34:34" x14ac:dyDescent="0.25">
      <c r="AH247"/>
    </row>
    <row r="248" spans="34:34" x14ac:dyDescent="0.25">
      <c r="AH248"/>
    </row>
    <row r="249" spans="34:34" x14ac:dyDescent="0.25">
      <c r="AH249"/>
    </row>
    <row r="250" spans="34:34" x14ac:dyDescent="0.25">
      <c r="AH250"/>
    </row>
    <row r="251" spans="34:34" x14ac:dyDescent="0.25">
      <c r="AH251"/>
    </row>
    <row r="252" spans="34:34" x14ac:dyDescent="0.25">
      <c r="AH252"/>
    </row>
    <row r="253" spans="34:34" x14ac:dyDescent="0.25">
      <c r="AH253"/>
    </row>
    <row r="254" spans="34:34" x14ac:dyDescent="0.25">
      <c r="AH254"/>
    </row>
    <row r="255" spans="34:34" x14ac:dyDescent="0.25">
      <c r="AH255"/>
    </row>
    <row r="256" spans="34:34" x14ac:dyDescent="0.25">
      <c r="AH256"/>
    </row>
    <row r="257" spans="34:34" x14ac:dyDescent="0.25">
      <c r="AH257"/>
    </row>
    <row r="258" spans="34:34" x14ac:dyDescent="0.25">
      <c r="AH258"/>
    </row>
    <row r="259" spans="34:34" x14ac:dyDescent="0.25">
      <c r="AH259"/>
    </row>
    <row r="260" spans="34:34" x14ac:dyDescent="0.25">
      <c r="AH260"/>
    </row>
    <row r="261" spans="34:34" x14ac:dyDescent="0.25">
      <c r="AH261"/>
    </row>
    <row r="262" spans="34:34" x14ac:dyDescent="0.25">
      <c r="AH262"/>
    </row>
    <row r="263" spans="34:34" x14ac:dyDescent="0.25">
      <c r="AH263"/>
    </row>
    <row r="264" spans="34:34" x14ac:dyDescent="0.25">
      <c r="AH264"/>
    </row>
    <row r="265" spans="34:34" x14ac:dyDescent="0.25">
      <c r="AH265"/>
    </row>
    <row r="266" spans="34:34" x14ac:dyDescent="0.25">
      <c r="AH266"/>
    </row>
    <row r="267" spans="34:34" x14ac:dyDescent="0.25">
      <c r="AH267"/>
    </row>
    <row r="268" spans="34:34" x14ac:dyDescent="0.25">
      <c r="AH268"/>
    </row>
    <row r="269" spans="34:34" x14ac:dyDescent="0.25">
      <c r="AH269"/>
    </row>
    <row r="270" spans="34:34" x14ac:dyDescent="0.25">
      <c r="AH270"/>
    </row>
    <row r="271" spans="34:34" x14ac:dyDescent="0.25">
      <c r="AH271"/>
    </row>
    <row r="272" spans="34:34" x14ac:dyDescent="0.25">
      <c r="AH272"/>
    </row>
    <row r="273" spans="34:34" x14ac:dyDescent="0.25">
      <c r="AH273"/>
    </row>
    <row r="274" spans="34:34" x14ac:dyDescent="0.25">
      <c r="AH274"/>
    </row>
    <row r="275" spans="34:34" x14ac:dyDescent="0.25">
      <c r="AH275"/>
    </row>
    <row r="276" spans="34:34" x14ac:dyDescent="0.25">
      <c r="AH276"/>
    </row>
    <row r="277" spans="34:34" x14ac:dyDescent="0.25">
      <c r="AH277"/>
    </row>
    <row r="278" spans="34:34" x14ac:dyDescent="0.25">
      <c r="AH278"/>
    </row>
    <row r="279" spans="34:34" x14ac:dyDescent="0.25">
      <c r="AH279"/>
    </row>
    <row r="280" spans="34:34" x14ac:dyDescent="0.25">
      <c r="AH280"/>
    </row>
    <row r="281" spans="34:34" x14ac:dyDescent="0.25">
      <c r="AH281"/>
    </row>
    <row r="282" spans="34:34" x14ac:dyDescent="0.25">
      <c r="AH282"/>
    </row>
    <row r="283" spans="34:34" x14ac:dyDescent="0.25">
      <c r="AH283"/>
    </row>
    <row r="284" spans="34:34" x14ac:dyDescent="0.25">
      <c r="AH284"/>
    </row>
    <row r="285" spans="34:34" x14ac:dyDescent="0.25">
      <c r="AH285"/>
    </row>
    <row r="286" spans="34:34" x14ac:dyDescent="0.25">
      <c r="AH286"/>
    </row>
    <row r="287" spans="34:34" x14ac:dyDescent="0.25">
      <c r="AH287"/>
    </row>
    <row r="288" spans="34:34" x14ac:dyDescent="0.25">
      <c r="AH288"/>
    </row>
    <row r="289" spans="34:34" x14ac:dyDescent="0.25">
      <c r="AH289"/>
    </row>
    <row r="290" spans="34:34" x14ac:dyDescent="0.25">
      <c r="AH290"/>
    </row>
    <row r="291" spans="34:34" x14ac:dyDescent="0.25">
      <c r="AH291"/>
    </row>
    <row r="292" spans="34:34" x14ac:dyDescent="0.25">
      <c r="AH292"/>
    </row>
    <row r="293" spans="34:34" x14ac:dyDescent="0.25">
      <c r="AH293"/>
    </row>
    <row r="294" spans="34:34" x14ac:dyDescent="0.25">
      <c r="AH294"/>
    </row>
    <row r="295" spans="34:34" x14ac:dyDescent="0.25">
      <c r="AH295"/>
    </row>
    <row r="296" spans="34:34" x14ac:dyDescent="0.25">
      <c r="AH296"/>
    </row>
    <row r="297" spans="34:34" x14ac:dyDescent="0.25">
      <c r="AH297"/>
    </row>
    <row r="298" spans="34:34" x14ac:dyDescent="0.25">
      <c r="AH298"/>
    </row>
    <row r="299" spans="34:34" x14ac:dyDescent="0.25">
      <c r="AH299"/>
    </row>
    <row r="300" spans="34:34" x14ac:dyDescent="0.25">
      <c r="AH300"/>
    </row>
    <row r="301" spans="34:34" x14ac:dyDescent="0.25">
      <c r="AH301"/>
    </row>
    <row r="302" spans="34:34" x14ac:dyDescent="0.25">
      <c r="AH302"/>
    </row>
    <row r="303" spans="34:34" x14ac:dyDescent="0.25">
      <c r="AH303"/>
    </row>
    <row r="304" spans="34:34" x14ac:dyDescent="0.25">
      <c r="AH304"/>
    </row>
    <row r="305" spans="34:34" x14ac:dyDescent="0.25">
      <c r="AH305"/>
    </row>
    <row r="306" spans="34:34" x14ac:dyDescent="0.25">
      <c r="AH306"/>
    </row>
    <row r="307" spans="34:34" x14ac:dyDescent="0.25">
      <c r="AH307"/>
    </row>
    <row r="314" spans="34:34" x14ac:dyDescent="0.25">
      <c r="AH314"/>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5C00-EEDA-4BFC-B490-8333FA07D573}">
  <sheetPr>
    <outlinePr summaryRight="0"/>
  </sheetPr>
  <dimension ref="A1:AY314"/>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11" customWidth="1"/>
    <col min="9" max="10" width="15.7109375" customWidth="1"/>
    <col min="11" max="11" width="15.7109375" style="11" customWidth="1" collapsed="1"/>
    <col min="12" max="13" width="15.7109375" hidden="1" customWidth="1" outlineLevel="1"/>
    <col min="14" max="14" width="15.7109375" style="11" hidden="1" customWidth="1" outlineLevel="1"/>
    <col min="15" max="16" width="15.7109375" hidden="1" customWidth="1" outlineLevel="1"/>
    <col min="17" max="17" width="15.7109375" style="9" hidden="1" customWidth="1" outlineLevel="1"/>
    <col min="18" max="18" width="9.140625" hidden="1" customWidth="1" outlineLevel="1"/>
    <col min="19" max="19" width="15.7109375" hidden="1" customWidth="1" outlineLevel="1"/>
    <col min="20" max="20" width="15.7109375" style="11" hidden="1" customWidth="1" outlineLevel="1"/>
    <col min="21" max="21" width="9.140625" hidden="1" customWidth="1" outlineLevel="1"/>
    <col min="22" max="22" width="15.7109375" hidden="1" customWidth="1" outlineLevel="1"/>
    <col min="23" max="23" width="15.7109375" style="11" hidden="1" customWidth="1" outlineLevel="1"/>
    <col min="24" max="25" width="15.7109375" hidden="1" customWidth="1" outlineLevel="1"/>
    <col min="26" max="26" width="15.7109375" style="11" hidden="1" customWidth="1" outlineLevel="1"/>
    <col min="27" max="27" width="9.140625" hidden="1" customWidth="1" outlineLevel="1"/>
    <col min="28" max="28" width="15.7109375" hidden="1" customWidth="1" outlineLevel="1"/>
    <col min="29" max="29" width="15.7109375" style="11" hidden="1" customWidth="1" outlineLevel="1"/>
    <col min="30" max="31" width="15.7109375" hidden="1" customWidth="1" outlineLevel="1"/>
    <col min="32" max="32" width="15.7109375" style="11" hidden="1" customWidth="1" outlineLevel="1"/>
    <col min="33" max="33" width="9.140625" hidden="1" customWidth="1" outlineLevel="1"/>
    <col min="34" max="34" width="15.7109375" hidden="1" customWidth="1" outlineLevel="1"/>
    <col min="35" max="35" width="15.7109375" style="11" hidden="1" customWidth="1" outlineLevel="1"/>
    <col min="36" max="36" width="9.140625" hidden="1" customWidth="1" outlineLevel="1"/>
    <col min="37" max="37" width="15.7109375" hidden="1" customWidth="1" outlineLevel="1"/>
    <col min="38" max="38" width="15.7109375" style="11" hidden="1" customWidth="1" outlineLevel="1"/>
    <col min="39" max="39" width="15.7109375" customWidth="1"/>
    <col min="44" max="48" width="15.7109375" customWidth="1"/>
    <col min="49" max="49" width="10.85546875" bestFit="1" customWidth="1"/>
    <col min="50" max="50" width="10.85546875" style="6" customWidth="1"/>
    <col min="51" max="51" width="15.7109375" style="5"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 customFormat="1" ht="189.95" customHeight="1" x14ac:dyDescent="0.25">
      <c r="A1" s="2" t="s">
        <v>259</v>
      </c>
      <c r="B1" s="2" t="s">
        <v>261</v>
      </c>
      <c r="C1" s="2" t="s">
        <v>262</v>
      </c>
      <c r="D1" s="2" t="s">
        <v>263</v>
      </c>
      <c r="E1" s="2" t="s">
        <v>264</v>
      </c>
      <c r="F1" s="2" t="s">
        <v>269</v>
      </c>
      <c r="G1" s="2" t="s">
        <v>295</v>
      </c>
      <c r="H1" s="10" t="s">
        <v>296</v>
      </c>
      <c r="I1" s="2" t="s">
        <v>270</v>
      </c>
      <c r="J1" s="2" t="s">
        <v>293</v>
      </c>
      <c r="K1" s="10" t="s">
        <v>297</v>
      </c>
      <c r="L1" s="2" t="s">
        <v>271</v>
      </c>
      <c r="M1" s="2" t="s">
        <v>294</v>
      </c>
      <c r="N1" s="10" t="s">
        <v>305</v>
      </c>
      <c r="O1" s="2" t="s">
        <v>272</v>
      </c>
      <c r="P1" s="2" t="s">
        <v>283</v>
      </c>
      <c r="Q1" s="8" t="s">
        <v>299</v>
      </c>
      <c r="R1" s="2" t="s">
        <v>273</v>
      </c>
      <c r="S1" s="2" t="s">
        <v>284</v>
      </c>
      <c r="T1" s="10" t="s">
        <v>298</v>
      </c>
      <c r="U1" s="2" t="s">
        <v>274</v>
      </c>
      <c r="V1" s="2" t="s">
        <v>285</v>
      </c>
      <c r="W1" s="10" t="s">
        <v>300</v>
      </c>
      <c r="X1" s="2" t="s">
        <v>276</v>
      </c>
      <c r="Y1" s="2" t="s">
        <v>286</v>
      </c>
      <c r="Z1" s="10" t="s">
        <v>301</v>
      </c>
      <c r="AA1" s="2" t="s">
        <v>277</v>
      </c>
      <c r="AB1" s="2" t="s">
        <v>287</v>
      </c>
      <c r="AC1" s="10" t="s">
        <v>306</v>
      </c>
      <c r="AD1" s="2" t="s">
        <v>279</v>
      </c>
      <c r="AE1" s="2" t="s">
        <v>288</v>
      </c>
      <c r="AF1" s="10" t="s">
        <v>302</v>
      </c>
      <c r="AG1" s="2" t="s">
        <v>280</v>
      </c>
      <c r="AH1" s="2" t="s">
        <v>289</v>
      </c>
      <c r="AI1" s="10" t="s">
        <v>303</v>
      </c>
      <c r="AJ1" s="2" t="s">
        <v>281</v>
      </c>
      <c r="AK1" s="2" t="s">
        <v>290</v>
      </c>
      <c r="AL1" s="10" t="s">
        <v>304</v>
      </c>
      <c r="AM1" s="2" t="s">
        <v>291</v>
      </c>
      <c r="AN1" s="3" t="s">
        <v>292</v>
      </c>
    </row>
    <row r="2" spans="1:51" x14ac:dyDescent="0.25">
      <c r="A2" t="s">
        <v>161</v>
      </c>
      <c r="B2" t="s">
        <v>48</v>
      </c>
      <c r="C2" t="s">
        <v>238</v>
      </c>
      <c r="D2" t="s">
        <v>184</v>
      </c>
      <c r="E2" s="4">
        <v>16.695652173913043</v>
      </c>
      <c r="F2" s="4">
        <v>115.90760869565217</v>
      </c>
      <c r="G2" s="4">
        <v>3</v>
      </c>
      <c r="H2" s="11">
        <v>2.588268392178928E-2</v>
      </c>
      <c r="I2" s="4">
        <v>110.08152173913045</v>
      </c>
      <c r="J2" s="4">
        <v>3</v>
      </c>
      <c r="K2" s="11">
        <v>2.7252530239447046E-2</v>
      </c>
      <c r="L2" s="4">
        <v>14.225543478260871</v>
      </c>
      <c r="M2" s="4">
        <v>2.8695652173913042</v>
      </c>
      <c r="N2" s="11">
        <v>0.20171919770773636</v>
      </c>
      <c r="O2" s="4">
        <v>8.3994565217391308</v>
      </c>
      <c r="P2" s="4">
        <v>2.8695652173913042</v>
      </c>
      <c r="Q2" s="9">
        <v>0.34163701067615654</v>
      </c>
      <c r="R2" s="4">
        <v>0</v>
      </c>
      <c r="S2" s="4">
        <v>0</v>
      </c>
      <c r="T2" s="11" t="s">
        <v>307</v>
      </c>
      <c r="U2" s="4">
        <v>5.8260869565217392</v>
      </c>
      <c r="V2" s="4">
        <v>0</v>
      </c>
      <c r="W2" s="11">
        <v>0</v>
      </c>
      <c r="X2" s="4">
        <v>18.630434782608695</v>
      </c>
      <c r="Y2" s="4">
        <v>0.13043478260869565</v>
      </c>
      <c r="Z2" s="11">
        <v>7.0011668611435242E-3</v>
      </c>
      <c r="AA2" s="4">
        <v>0</v>
      </c>
      <c r="AB2" s="4">
        <v>0</v>
      </c>
      <c r="AC2" s="11" t="s">
        <v>307</v>
      </c>
      <c r="AD2" s="4">
        <v>62.336956521739133</v>
      </c>
      <c r="AE2" s="4">
        <v>0</v>
      </c>
      <c r="AF2" s="11">
        <v>0</v>
      </c>
      <c r="AG2" s="4">
        <v>18.8125</v>
      </c>
      <c r="AH2" s="4">
        <v>0</v>
      </c>
      <c r="AI2" s="11">
        <v>0</v>
      </c>
      <c r="AJ2" s="4">
        <v>1.9021739130434783</v>
      </c>
      <c r="AK2" s="4">
        <v>0</v>
      </c>
      <c r="AL2" s="11" t="s">
        <v>307</v>
      </c>
      <c r="AM2" s="1">
        <v>385164</v>
      </c>
      <c r="AN2" s="1">
        <v>10</v>
      </c>
      <c r="AX2"/>
      <c r="AY2"/>
    </row>
    <row r="3" spans="1:51" x14ac:dyDescent="0.25">
      <c r="A3" t="s">
        <v>161</v>
      </c>
      <c r="B3" t="s">
        <v>89</v>
      </c>
      <c r="C3" t="s">
        <v>247</v>
      </c>
      <c r="D3" t="s">
        <v>176</v>
      </c>
      <c r="E3" s="4">
        <v>41.663043478260867</v>
      </c>
      <c r="F3" s="4">
        <v>170.84858695652179</v>
      </c>
      <c r="G3" s="4">
        <v>5.6265217391304354</v>
      </c>
      <c r="H3" s="11">
        <v>3.2932796456562413E-2</v>
      </c>
      <c r="I3" s="4">
        <v>156.17173913043482</v>
      </c>
      <c r="J3" s="4">
        <v>5.6265217391304354</v>
      </c>
      <c r="K3" s="11">
        <v>3.6027784351118468E-2</v>
      </c>
      <c r="L3" s="4">
        <v>22.9020652173913</v>
      </c>
      <c r="M3" s="4">
        <v>0</v>
      </c>
      <c r="N3" s="11">
        <v>0</v>
      </c>
      <c r="O3" s="4">
        <v>14.385760869565212</v>
      </c>
      <c r="P3" s="4">
        <v>0</v>
      </c>
      <c r="Q3" s="9">
        <v>0</v>
      </c>
      <c r="R3" s="4">
        <v>3.5108695652173911</v>
      </c>
      <c r="S3" s="4">
        <v>0</v>
      </c>
      <c r="T3" s="11">
        <v>0</v>
      </c>
      <c r="U3" s="4">
        <v>5.0054347826086953</v>
      </c>
      <c r="V3" s="4">
        <v>0</v>
      </c>
      <c r="W3" s="11">
        <v>0</v>
      </c>
      <c r="X3" s="4">
        <v>34.294673913043482</v>
      </c>
      <c r="Y3" s="4">
        <v>0.25630434782608696</v>
      </c>
      <c r="Z3" s="11">
        <v>7.473590461188357E-3</v>
      </c>
      <c r="AA3" s="4">
        <v>6.1605434782608697</v>
      </c>
      <c r="AB3" s="4">
        <v>0</v>
      </c>
      <c r="AC3" s="11">
        <v>0</v>
      </c>
      <c r="AD3" s="4">
        <v>90.882717391304382</v>
      </c>
      <c r="AE3" s="4">
        <v>5.3702173913043483</v>
      </c>
      <c r="AF3" s="11">
        <v>5.9089533691893861E-2</v>
      </c>
      <c r="AG3" s="4">
        <v>9.4819565217391322</v>
      </c>
      <c r="AH3" s="4">
        <v>0</v>
      </c>
      <c r="AI3" s="11">
        <v>0</v>
      </c>
      <c r="AJ3" s="4">
        <v>7.1266304347826113</v>
      </c>
      <c r="AK3" s="4">
        <v>0</v>
      </c>
      <c r="AL3" s="11" t="s">
        <v>307</v>
      </c>
      <c r="AM3" s="1">
        <v>385241</v>
      </c>
      <c r="AN3" s="1">
        <v>10</v>
      </c>
      <c r="AX3"/>
      <c r="AY3"/>
    </row>
    <row r="4" spans="1:51" x14ac:dyDescent="0.25">
      <c r="A4" t="s">
        <v>161</v>
      </c>
      <c r="B4" t="s">
        <v>26</v>
      </c>
      <c r="C4" t="s">
        <v>216</v>
      </c>
      <c r="D4" t="s">
        <v>177</v>
      </c>
      <c r="E4" s="4">
        <v>72.402173913043484</v>
      </c>
      <c r="F4" s="4">
        <v>387.26902173913044</v>
      </c>
      <c r="G4" s="4">
        <v>15.391304347826086</v>
      </c>
      <c r="H4" s="11">
        <v>3.9743184927902325E-2</v>
      </c>
      <c r="I4" s="4">
        <v>365.69293478260869</v>
      </c>
      <c r="J4" s="4">
        <v>15.391304347826086</v>
      </c>
      <c r="K4" s="11">
        <v>4.208805498792495E-2</v>
      </c>
      <c r="L4" s="4">
        <v>39.383152173913047</v>
      </c>
      <c r="M4" s="4">
        <v>1.5652173913043479</v>
      </c>
      <c r="N4" s="11">
        <v>3.9743324363485821E-2</v>
      </c>
      <c r="O4" s="4">
        <v>23.111413043478262</v>
      </c>
      <c r="P4" s="4">
        <v>1.5652173913043479</v>
      </c>
      <c r="Q4" s="9">
        <v>6.7724867724867729E-2</v>
      </c>
      <c r="R4" s="4">
        <v>9.9239130434782616</v>
      </c>
      <c r="S4" s="4">
        <v>0</v>
      </c>
      <c r="T4" s="11">
        <v>0</v>
      </c>
      <c r="U4" s="4">
        <v>6.3478260869565215</v>
      </c>
      <c r="V4" s="4">
        <v>0</v>
      </c>
      <c r="W4" s="11">
        <v>0</v>
      </c>
      <c r="X4" s="4">
        <v>81.057065217391298</v>
      </c>
      <c r="Y4" s="4">
        <v>13.826086956521738</v>
      </c>
      <c r="Z4" s="11">
        <v>0.1705722618927889</v>
      </c>
      <c r="AA4" s="4">
        <v>5.3043478260869561</v>
      </c>
      <c r="AB4" s="4">
        <v>0</v>
      </c>
      <c r="AC4" s="11">
        <v>0</v>
      </c>
      <c r="AD4" s="4">
        <v>196.13043478260869</v>
      </c>
      <c r="AE4" s="4">
        <v>0</v>
      </c>
      <c r="AF4" s="11">
        <v>0</v>
      </c>
      <c r="AG4" s="4">
        <v>14.486413043478262</v>
      </c>
      <c r="AH4" s="4">
        <v>0</v>
      </c>
      <c r="AI4" s="11">
        <v>0</v>
      </c>
      <c r="AJ4" s="4">
        <v>50.907608695652172</v>
      </c>
      <c r="AK4" s="4">
        <v>0</v>
      </c>
      <c r="AL4" s="11" t="s">
        <v>307</v>
      </c>
      <c r="AM4" s="1">
        <v>385126</v>
      </c>
      <c r="AN4" s="1">
        <v>10</v>
      </c>
      <c r="AX4"/>
      <c r="AY4"/>
    </row>
    <row r="5" spans="1:51" x14ac:dyDescent="0.25">
      <c r="A5" t="s">
        <v>161</v>
      </c>
      <c r="B5" t="s">
        <v>84</v>
      </c>
      <c r="C5" t="s">
        <v>247</v>
      </c>
      <c r="D5" t="s">
        <v>176</v>
      </c>
      <c r="E5" s="4">
        <v>39.326086956521742</v>
      </c>
      <c r="F5" s="4">
        <v>241.61413043478262</v>
      </c>
      <c r="G5" s="4">
        <v>8.1521739130434784E-2</v>
      </c>
      <c r="H5" s="11">
        <v>3.3740468317700246E-4</v>
      </c>
      <c r="I5" s="4">
        <v>227.8125</v>
      </c>
      <c r="J5" s="4">
        <v>8.1521739130434784E-2</v>
      </c>
      <c r="K5" s="11">
        <v>3.5784576847378778E-4</v>
      </c>
      <c r="L5" s="4">
        <v>35.046195652173914</v>
      </c>
      <c r="M5" s="4">
        <v>0</v>
      </c>
      <c r="N5" s="11">
        <v>0</v>
      </c>
      <c r="O5" s="4">
        <v>25.752717391304348</v>
      </c>
      <c r="P5" s="4">
        <v>0</v>
      </c>
      <c r="Q5" s="9">
        <v>0</v>
      </c>
      <c r="R5" s="4">
        <v>3.5543478260869565</v>
      </c>
      <c r="S5" s="4">
        <v>0</v>
      </c>
      <c r="T5" s="11">
        <v>0</v>
      </c>
      <c r="U5" s="4">
        <v>5.7391304347826084</v>
      </c>
      <c r="V5" s="4">
        <v>0</v>
      </c>
      <c r="W5" s="11">
        <v>0</v>
      </c>
      <c r="X5" s="4">
        <v>55.584239130434781</v>
      </c>
      <c r="Y5" s="4">
        <v>8.1521739130434784E-2</v>
      </c>
      <c r="Z5" s="11">
        <v>1.466634074798338E-3</v>
      </c>
      <c r="AA5" s="4">
        <v>4.5081521739130439</v>
      </c>
      <c r="AB5" s="4">
        <v>0</v>
      </c>
      <c r="AC5" s="11">
        <v>0</v>
      </c>
      <c r="AD5" s="4">
        <v>120.48641304347827</v>
      </c>
      <c r="AE5" s="4">
        <v>0</v>
      </c>
      <c r="AF5" s="11">
        <v>0</v>
      </c>
      <c r="AG5" s="4">
        <v>11.288043478260869</v>
      </c>
      <c r="AH5" s="4">
        <v>0</v>
      </c>
      <c r="AI5" s="11">
        <v>0</v>
      </c>
      <c r="AJ5" s="4">
        <v>14.701086956521738</v>
      </c>
      <c r="AK5" s="4">
        <v>0</v>
      </c>
      <c r="AL5" s="11" t="s">
        <v>307</v>
      </c>
      <c r="AM5" s="1">
        <v>385233</v>
      </c>
      <c r="AN5" s="1">
        <v>10</v>
      </c>
      <c r="AX5"/>
      <c r="AY5"/>
    </row>
    <row r="6" spans="1:51" x14ac:dyDescent="0.25">
      <c r="A6" t="s">
        <v>161</v>
      </c>
      <c r="B6" t="s">
        <v>6</v>
      </c>
      <c r="C6" t="s">
        <v>207</v>
      </c>
      <c r="D6" t="s">
        <v>188</v>
      </c>
      <c r="E6" s="4">
        <v>68.086956521739125</v>
      </c>
      <c r="F6" s="4">
        <v>309.66032608695656</v>
      </c>
      <c r="G6" s="4">
        <v>26.934782608695649</v>
      </c>
      <c r="H6" s="11">
        <v>8.6981703303935745E-2</v>
      </c>
      <c r="I6" s="4">
        <v>294.0625</v>
      </c>
      <c r="J6" s="4">
        <v>26.934782608695649</v>
      </c>
      <c r="K6" s="11">
        <v>9.1595435013630266E-2</v>
      </c>
      <c r="L6" s="4">
        <v>53.739130434782609</v>
      </c>
      <c r="M6" s="4">
        <v>0.69565217391304346</v>
      </c>
      <c r="N6" s="11">
        <v>1.2944983818770225E-2</v>
      </c>
      <c r="O6" s="4">
        <v>43.010869565217391</v>
      </c>
      <c r="P6" s="4">
        <v>0.69565217391304346</v>
      </c>
      <c r="Q6" s="9">
        <v>1.6173869092747029E-2</v>
      </c>
      <c r="R6" s="4">
        <v>5.25</v>
      </c>
      <c r="S6" s="4">
        <v>0</v>
      </c>
      <c r="T6" s="11">
        <v>0</v>
      </c>
      <c r="U6" s="4">
        <v>5.4782608695652177</v>
      </c>
      <c r="V6" s="4">
        <v>0</v>
      </c>
      <c r="W6" s="11">
        <v>0</v>
      </c>
      <c r="X6" s="4">
        <v>43.630434782608695</v>
      </c>
      <c r="Y6" s="4">
        <v>8.4782608695652169</v>
      </c>
      <c r="Z6" s="11">
        <v>0.19431988041853512</v>
      </c>
      <c r="AA6" s="4">
        <v>4.8695652173913047</v>
      </c>
      <c r="AB6" s="4">
        <v>0</v>
      </c>
      <c r="AC6" s="11">
        <v>0</v>
      </c>
      <c r="AD6" s="4">
        <v>161.19021739130434</v>
      </c>
      <c r="AE6" s="4">
        <v>17.760869565217391</v>
      </c>
      <c r="AF6" s="11">
        <v>0.11018577834721333</v>
      </c>
      <c r="AG6" s="4">
        <v>21.222826086956523</v>
      </c>
      <c r="AH6" s="4">
        <v>0</v>
      </c>
      <c r="AI6" s="11">
        <v>0</v>
      </c>
      <c r="AJ6" s="4">
        <v>25.008152173913043</v>
      </c>
      <c r="AK6" s="4">
        <v>0</v>
      </c>
      <c r="AL6" s="11" t="s">
        <v>307</v>
      </c>
      <c r="AM6" s="1">
        <v>385031</v>
      </c>
      <c r="AN6" s="1">
        <v>10</v>
      </c>
      <c r="AX6"/>
      <c r="AY6"/>
    </row>
    <row r="7" spans="1:51" x14ac:dyDescent="0.25">
      <c r="A7" t="s">
        <v>161</v>
      </c>
      <c r="B7" t="s">
        <v>5</v>
      </c>
      <c r="C7" t="s">
        <v>216</v>
      </c>
      <c r="D7" t="s">
        <v>177</v>
      </c>
      <c r="E7" s="4">
        <v>46.25</v>
      </c>
      <c r="F7" s="4">
        <v>235.97597826086957</v>
      </c>
      <c r="G7" s="4">
        <v>18.416195652173911</v>
      </c>
      <c r="H7" s="11">
        <v>7.8042671071438266E-2</v>
      </c>
      <c r="I7" s="4">
        <v>224.69336956521738</v>
      </c>
      <c r="J7" s="4">
        <v>18.416195652173911</v>
      </c>
      <c r="K7" s="11">
        <v>8.1961455684292459E-2</v>
      </c>
      <c r="L7" s="4">
        <v>12.554347826086957</v>
      </c>
      <c r="M7" s="4">
        <v>0</v>
      </c>
      <c r="N7" s="11">
        <v>0</v>
      </c>
      <c r="O7" s="4">
        <v>1.2717391304347827</v>
      </c>
      <c r="P7" s="4">
        <v>0</v>
      </c>
      <c r="Q7" s="9">
        <v>0</v>
      </c>
      <c r="R7" s="4">
        <v>9.6304347826086953</v>
      </c>
      <c r="S7" s="4">
        <v>0</v>
      </c>
      <c r="T7" s="11">
        <v>0</v>
      </c>
      <c r="U7" s="4">
        <v>1.6521739130434783</v>
      </c>
      <c r="V7" s="4">
        <v>0</v>
      </c>
      <c r="W7" s="11">
        <v>0</v>
      </c>
      <c r="X7" s="4">
        <v>56.433478260869563</v>
      </c>
      <c r="Y7" s="4">
        <v>8.2405434782608697</v>
      </c>
      <c r="Z7" s="11">
        <v>0.14602225012904768</v>
      </c>
      <c r="AA7" s="4">
        <v>0</v>
      </c>
      <c r="AB7" s="4">
        <v>0</v>
      </c>
      <c r="AC7" s="11" t="s">
        <v>307</v>
      </c>
      <c r="AD7" s="4">
        <v>134.18108695652174</v>
      </c>
      <c r="AE7" s="4">
        <v>10.175652173913043</v>
      </c>
      <c r="AF7" s="11">
        <v>7.5835219439012502E-2</v>
      </c>
      <c r="AG7" s="4">
        <v>9.2635869565217384</v>
      </c>
      <c r="AH7" s="4">
        <v>0</v>
      </c>
      <c r="AI7" s="11">
        <v>0</v>
      </c>
      <c r="AJ7" s="4">
        <v>23.543478260869566</v>
      </c>
      <c r="AK7" s="4">
        <v>0</v>
      </c>
      <c r="AL7" s="11" t="s">
        <v>307</v>
      </c>
      <c r="AM7" s="1">
        <v>385024</v>
      </c>
      <c r="AN7" s="1">
        <v>10</v>
      </c>
      <c r="AX7"/>
      <c r="AY7"/>
    </row>
    <row r="8" spans="1:51" x14ac:dyDescent="0.25">
      <c r="A8" t="s">
        <v>161</v>
      </c>
      <c r="B8" t="s">
        <v>62</v>
      </c>
      <c r="C8" t="s">
        <v>240</v>
      </c>
      <c r="D8" t="s">
        <v>175</v>
      </c>
      <c r="E8" s="4">
        <v>80.228260869565219</v>
      </c>
      <c r="F8" s="4">
        <v>352.43445652173915</v>
      </c>
      <c r="G8" s="4">
        <v>6.5377173913043478</v>
      </c>
      <c r="H8" s="11">
        <v>1.8550165201855293E-2</v>
      </c>
      <c r="I8" s="4">
        <v>339.8311956521739</v>
      </c>
      <c r="J8" s="4">
        <v>6.5377173913043478</v>
      </c>
      <c r="K8" s="11">
        <v>1.9238131975370124E-2</v>
      </c>
      <c r="L8" s="4">
        <v>35.058043478260871</v>
      </c>
      <c r="M8" s="4">
        <v>2.9330434782608692</v>
      </c>
      <c r="N8" s="11">
        <v>8.3662497597152538E-2</v>
      </c>
      <c r="O8" s="4">
        <v>24.275434782608698</v>
      </c>
      <c r="P8" s="4">
        <v>2.9330434782608692</v>
      </c>
      <c r="Q8" s="9">
        <v>0.12082351992979122</v>
      </c>
      <c r="R8" s="4">
        <v>5.4782608695652177</v>
      </c>
      <c r="S8" s="4">
        <v>0</v>
      </c>
      <c r="T8" s="11">
        <v>0</v>
      </c>
      <c r="U8" s="4">
        <v>5.3043478260869561</v>
      </c>
      <c r="V8" s="4">
        <v>0</v>
      </c>
      <c r="W8" s="11">
        <v>0</v>
      </c>
      <c r="X8" s="4">
        <v>92.434347826086949</v>
      </c>
      <c r="Y8" s="4">
        <v>2.5946739130434784</v>
      </c>
      <c r="Z8" s="11">
        <v>2.807045188359306E-2</v>
      </c>
      <c r="AA8" s="4">
        <v>1.8206521739130435</v>
      </c>
      <c r="AB8" s="4">
        <v>0</v>
      </c>
      <c r="AC8" s="11">
        <v>0</v>
      </c>
      <c r="AD8" s="4">
        <v>193.95021739130434</v>
      </c>
      <c r="AE8" s="4">
        <v>1.01</v>
      </c>
      <c r="AF8" s="11">
        <v>5.2075218764115853E-3</v>
      </c>
      <c r="AG8" s="4">
        <v>11.394021739130435</v>
      </c>
      <c r="AH8" s="4">
        <v>0</v>
      </c>
      <c r="AI8" s="11">
        <v>0</v>
      </c>
      <c r="AJ8" s="4">
        <v>17.777173913043477</v>
      </c>
      <c r="AK8" s="4">
        <v>0</v>
      </c>
      <c r="AL8" s="11" t="s">
        <v>307</v>
      </c>
      <c r="AM8" s="1">
        <v>385195</v>
      </c>
      <c r="AN8" s="1">
        <v>10</v>
      </c>
      <c r="AX8"/>
      <c r="AY8"/>
    </row>
    <row r="9" spans="1:51" x14ac:dyDescent="0.25">
      <c r="A9" t="s">
        <v>161</v>
      </c>
      <c r="B9" t="s">
        <v>66</v>
      </c>
      <c r="C9" t="s">
        <v>220</v>
      </c>
      <c r="D9" t="s">
        <v>193</v>
      </c>
      <c r="E9" s="4">
        <v>46.815217391304351</v>
      </c>
      <c r="F9" s="4">
        <v>190.49184782608694</v>
      </c>
      <c r="G9" s="4">
        <v>1.3043478260869565</v>
      </c>
      <c r="H9" s="11">
        <v>6.8472632344759709E-3</v>
      </c>
      <c r="I9" s="4">
        <v>183.64945652173913</v>
      </c>
      <c r="J9" s="4">
        <v>1.3043478260869565</v>
      </c>
      <c r="K9" s="11">
        <v>7.1023778169066187E-3</v>
      </c>
      <c r="L9" s="4">
        <v>39.646739130434781</v>
      </c>
      <c r="M9" s="4">
        <v>8.6956521739130432E-2</v>
      </c>
      <c r="N9" s="11">
        <v>2.1932830705962986E-3</v>
      </c>
      <c r="O9" s="4">
        <v>32.804347826086953</v>
      </c>
      <c r="P9" s="4">
        <v>8.6956521739130432E-2</v>
      </c>
      <c r="Q9" s="9">
        <v>2.6507620941020544E-3</v>
      </c>
      <c r="R9" s="4">
        <v>1.625</v>
      </c>
      <c r="S9" s="4">
        <v>0</v>
      </c>
      <c r="T9" s="11">
        <v>0</v>
      </c>
      <c r="U9" s="4">
        <v>5.2173913043478262</v>
      </c>
      <c r="V9" s="4">
        <v>0</v>
      </c>
      <c r="W9" s="11">
        <v>0</v>
      </c>
      <c r="X9" s="4">
        <v>19.127717391304348</v>
      </c>
      <c r="Y9" s="4">
        <v>1.2173913043478262</v>
      </c>
      <c r="Z9" s="11">
        <v>6.3645404176729647E-2</v>
      </c>
      <c r="AA9" s="4">
        <v>0</v>
      </c>
      <c r="AB9" s="4">
        <v>0</v>
      </c>
      <c r="AC9" s="11" t="s">
        <v>307</v>
      </c>
      <c r="AD9" s="4">
        <v>103.66847826086956</v>
      </c>
      <c r="AE9" s="4">
        <v>0</v>
      </c>
      <c r="AF9" s="11">
        <v>0</v>
      </c>
      <c r="AG9" s="4">
        <v>10.277173913043478</v>
      </c>
      <c r="AH9" s="4">
        <v>0</v>
      </c>
      <c r="AI9" s="11">
        <v>0</v>
      </c>
      <c r="AJ9" s="4">
        <v>17.771739130434781</v>
      </c>
      <c r="AK9" s="4">
        <v>0</v>
      </c>
      <c r="AL9" s="11" t="s">
        <v>307</v>
      </c>
      <c r="AM9" s="1">
        <v>385203</v>
      </c>
      <c r="AN9" s="1">
        <v>10</v>
      </c>
      <c r="AX9"/>
      <c r="AY9"/>
    </row>
    <row r="10" spans="1:51" x14ac:dyDescent="0.25">
      <c r="A10" t="s">
        <v>161</v>
      </c>
      <c r="B10" t="s">
        <v>87</v>
      </c>
      <c r="C10" t="s">
        <v>236</v>
      </c>
      <c r="D10" t="s">
        <v>186</v>
      </c>
      <c r="E10" s="4">
        <v>40.597826086956523</v>
      </c>
      <c r="F10" s="4">
        <v>184.63043478260869</v>
      </c>
      <c r="G10" s="4">
        <v>52.228260869565219</v>
      </c>
      <c r="H10" s="11">
        <v>0.28288001883904396</v>
      </c>
      <c r="I10" s="4">
        <v>176.15489130434781</v>
      </c>
      <c r="J10" s="4">
        <v>52.228260869565219</v>
      </c>
      <c r="K10" s="11">
        <v>0.29649055148476672</v>
      </c>
      <c r="L10" s="4">
        <v>23.005434782608695</v>
      </c>
      <c r="M10" s="4">
        <v>1.9565217391304348</v>
      </c>
      <c r="N10" s="11">
        <v>8.5046066619418853E-2</v>
      </c>
      <c r="O10" s="4">
        <v>14.529891304347826</v>
      </c>
      <c r="P10" s="4">
        <v>1.9565217391304348</v>
      </c>
      <c r="Q10" s="9">
        <v>0.13465494669908359</v>
      </c>
      <c r="R10" s="4">
        <v>3.3885869565217392</v>
      </c>
      <c r="S10" s="4">
        <v>0</v>
      </c>
      <c r="T10" s="11">
        <v>0</v>
      </c>
      <c r="U10" s="4">
        <v>5.0869565217391308</v>
      </c>
      <c r="V10" s="4">
        <v>0</v>
      </c>
      <c r="W10" s="11">
        <v>0</v>
      </c>
      <c r="X10" s="4">
        <v>36.394021739130437</v>
      </c>
      <c r="Y10" s="4">
        <v>19.456521739130434</v>
      </c>
      <c r="Z10" s="11">
        <v>0.53460763085193752</v>
      </c>
      <c r="AA10" s="4">
        <v>0</v>
      </c>
      <c r="AB10" s="4">
        <v>0</v>
      </c>
      <c r="AC10" s="11" t="s">
        <v>307</v>
      </c>
      <c r="AD10" s="4">
        <v>111.25</v>
      </c>
      <c r="AE10" s="4">
        <v>30.815217391304348</v>
      </c>
      <c r="AF10" s="11">
        <v>0.27699071812408405</v>
      </c>
      <c r="AG10" s="4">
        <v>0.41576086956521741</v>
      </c>
      <c r="AH10" s="4">
        <v>0</v>
      </c>
      <c r="AI10" s="11">
        <v>0</v>
      </c>
      <c r="AJ10" s="4">
        <v>13.565217391304348</v>
      </c>
      <c r="AK10" s="4">
        <v>0</v>
      </c>
      <c r="AL10" s="11" t="s">
        <v>307</v>
      </c>
      <c r="AM10" s="1">
        <v>385239</v>
      </c>
      <c r="AN10" s="1">
        <v>10</v>
      </c>
      <c r="AX10"/>
      <c r="AY10"/>
    </row>
    <row r="11" spans="1:51" x14ac:dyDescent="0.25">
      <c r="A11" t="s">
        <v>161</v>
      </c>
      <c r="B11" t="s">
        <v>11</v>
      </c>
      <c r="C11" t="s">
        <v>224</v>
      </c>
      <c r="D11" t="s">
        <v>189</v>
      </c>
      <c r="E11" s="4">
        <v>72.891304347826093</v>
      </c>
      <c r="F11" s="4">
        <v>331.63304347826084</v>
      </c>
      <c r="G11" s="4">
        <v>17.423804347826085</v>
      </c>
      <c r="H11" s="11">
        <v>5.25394097194909E-2</v>
      </c>
      <c r="I11" s="4">
        <v>320.35586956521735</v>
      </c>
      <c r="J11" s="4">
        <v>17.423804347826085</v>
      </c>
      <c r="K11" s="11">
        <v>5.4388903101645791E-2</v>
      </c>
      <c r="L11" s="4">
        <v>58.236413043478258</v>
      </c>
      <c r="M11" s="4">
        <v>0</v>
      </c>
      <c r="N11" s="11">
        <v>0</v>
      </c>
      <c r="O11" s="4">
        <v>46.959239130434781</v>
      </c>
      <c r="P11" s="4">
        <v>0</v>
      </c>
      <c r="Q11" s="9">
        <v>0</v>
      </c>
      <c r="R11" s="4">
        <v>6.7554347826086953</v>
      </c>
      <c r="S11" s="4">
        <v>0</v>
      </c>
      <c r="T11" s="11">
        <v>0</v>
      </c>
      <c r="U11" s="4">
        <v>4.5217391304347823</v>
      </c>
      <c r="V11" s="4">
        <v>0</v>
      </c>
      <c r="W11" s="11">
        <v>0</v>
      </c>
      <c r="X11" s="4">
        <v>67.559782608695656</v>
      </c>
      <c r="Y11" s="4">
        <v>0</v>
      </c>
      <c r="Z11" s="11">
        <v>0</v>
      </c>
      <c r="AA11" s="4">
        <v>0</v>
      </c>
      <c r="AB11" s="4">
        <v>0</v>
      </c>
      <c r="AC11" s="11" t="s">
        <v>307</v>
      </c>
      <c r="AD11" s="4">
        <v>167.10858695652175</v>
      </c>
      <c r="AE11" s="4">
        <v>17.423804347826085</v>
      </c>
      <c r="AF11" s="11">
        <v>0.10426636156261321</v>
      </c>
      <c r="AG11" s="4">
        <v>12.078804347826088</v>
      </c>
      <c r="AH11" s="4">
        <v>0</v>
      </c>
      <c r="AI11" s="11">
        <v>0</v>
      </c>
      <c r="AJ11" s="4">
        <v>26.649456521739129</v>
      </c>
      <c r="AK11" s="4">
        <v>0</v>
      </c>
      <c r="AL11" s="11" t="s">
        <v>307</v>
      </c>
      <c r="AM11" s="1">
        <v>385053</v>
      </c>
      <c r="AN11" s="1">
        <v>10</v>
      </c>
      <c r="AX11"/>
      <c r="AY11"/>
    </row>
    <row r="12" spans="1:51" x14ac:dyDescent="0.25">
      <c r="A12" t="s">
        <v>161</v>
      </c>
      <c r="B12" t="s">
        <v>93</v>
      </c>
      <c r="C12" t="s">
        <v>211</v>
      </c>
      <c r="D12" t="s">
        <v>175</v>
      </c>
      <c r="E12" s="4">
        <v>61.130434782608695</v>
      </c>
      <c r="F12" s="4">
        <v>290.76358695652169</v>
      </c>
      <c r="G12" s="4">
        <v>0</v>
      </c>
      <c r="H12" s="11">
        <v>0</v>
      </c>
      <c r="I12" s="4">
        <v>285.80706521739131</v>
      </c>
      <c r="J12" s="4">
        <v>0</v>
      </c>
      <c r="K12" s="11">
        <v>0</v>
      </c>
      <c r="L12" s="4">
        <v>34.021739130434781</v>
      </c>
      <c r="M12" s="4">
        <v>0</v>
      </c>
      <c r="N12" s="11">
        <v>0</v>
      </c>
      <c r="O12" s="4">
        <v>29.065217391304348</v>
      </c>
      <c r="P12" s="4">
        <v>0</v>
      </c>
      <c r="Q12" s="9">
        <v>0</v>
      </c>
      <c r="R12" s="4">
        <v>0</v>
      </c>
      <c r="S12" s="4">
        <v>0</v>
      </c>
      <c r="T12" s="11" t="s">
        <v>307</v>
      </c>
      <c r="U12" s="4">
        <v>4.9565217391304346</v>
      </c>
      <c r="V12" s="4">
        <v>0</v>
      </c>
      <c r="W12" s="11">
        <v>0</v>
      </c>
      <c r="X12" s="4">
        <v>80.668478260869563</v>
      </c>
      <c r="Y12" s="4">
        <v>0</v>
      </c>
      <c r="Z12" s="11">
        <v>0</v>
      </c>
      <c r="AA12" s="4">
        <v>0</v>
      </c>
      <c r="AB12" s="4">
        <v>0</v>
      </c>
      <c r="AC12" s="11" t="s">
        <v>307</v>
      </c>
      <c r="AD12" s="4">
        <v>150.63043478260869</v>
      </c>
      <c r="AE12" s="4">
        <v>0</v>
      </c>
      <c r="AF12" s="11">
        <v>0</v>
      </c>
      <c r="AG12" s="4">
        <v>0</v>
      </c>
      <c r="AH12" s="4">
        <v>0</v>
      </c>
      <c r="AI12" s="11" t="s">
        <v>307</v>
      </c>
      <c r="AJ12" s="4">
        <v>25.442934782608695</v>
      </c>
      <c r="AK12" s="4">
        <v>0</v>
      </c>
      <c r="AL12" s="11" t="s">
        <v>307</v>
      </c>
      <c r="AM12" s="1">
        <v>385251</v>
      </c>
      <c r="AN12" s="1">
        <v>10</v>
      </c>
      <c r="AX12"/>
      <c r="AY12"/>
    </row>
    <row r="13" spans="1:51" x14ac:dyDescent="0.25">
      <c r="A13" t="s">
        <v>161</v>
      </c>
      <c r="B13" t="s">
        <v>81</v>
      </c>
      <c r="C13" t="s">
        <v>214</v>
      </c>
      <c r="D13" t="s">
        <v>189</v>
      </c>
      <c r="E13" s="4">
        <v>37.663043478260867</v>
      </c>
      <c r="F13" s="4">
        <v>158.93478260869563</v>
      </c>
      <c r="G13" s="4">
        <v>17.673913043478262</v>
      </c>
      <c r="H13" s="11">
        <v>0.11120229790726305</v>
      </c>
      <c r="I13" s="4">
        <v>147.75271739130432</v>
      </c>
      <c r="J13" s="4">
        <v>17.673913043478262</v>
      </c>
      <c r="K13" s="11">
        <v>0.11961819285307049</v>
      </c>
      <c r="L13" s="4">
        <v>12.429347826086957</v>
      </c>
      <c r="M13" s="4">
        <v>0.91304347826086951</v>
      </c>
      <c r="N13" s="11">
        <v>7.3458679492785298E-2</v>
      </c>
      <c r="O13" s="4">
        <v>1.2472826086956521</v>
      </c>
      <c r="P13" s="4">
        <v>0.91304347826086951</v>
      </c>
      <c r="Q13" s="9">
        <v>0.73202614379084963</v>
      </c>
      <c r="R13" s="4">
        <v>7.2608695652173916</v>
      </c>
      <c r="S13" s="4">
        <v>0</v>
      </c>
      <c r="T13" s="11">
        <v>0</v>
      </c>
      <c r="U13" s="4">
        <v>3.9211956521739131</v>
      </c>
      <c r="V13" s="4">
        <v>0</v>
      </c>
      <c r="W13" s="11">
        <v>0</v>
      </c>
      <c r="X13" s="4">
        <v>37.228260869565219</v>
      </c>
      <c r="Y13" s="4">
        <v>2.9347826086956523</v>
      </c>
      <c r="Z13" s="11">
        <v>7.8832116788321166E-2</v>
      </c>
      <c r="AA13" s="4">
        <v>0</v>
      </c>
      <c r="AB13" s="4">
        <v>0</v>
      </c>
      <c r="AC13" s="11" t="s">
        <v>307</v>
      </c>
      <c r="AD13" s="4">
        <v>93.029891304347828</v>
      </c>
      <c r="AE13" s="4">
        <v>13.826086956521738</v>
      </c>
      <c r="AF13" s="11">
        <v>0.14861983350372424</v>
      </c>
      <c r="AG13" s="4">
        <v>0.98641304347826086</v>
      </c>
      <c r="AH13" s="4">
        <v>0</v>
      </c>
      <c r="AI13" s="11">
        <v>0</v>
      </c>
      <c r="AJ13" s="4">
        <v>15.260869565217391</v>
      </c>
      <c r="AK13" s="4">
        <v>0</v>
      </c>
      <c r="AL13" s="11" t="s">
        <v>307</v>
      </c>
      <c r="AM13" s="1">
        <v>385229</v>
      </c>
      <c r="AN13" s="1">
        <v>10</v>
      </c>
      <c r="AX13"/>
      <c r="AY13"/>
    </row>
    <row r="14" spans="1:51" x14ac:dyDescent="0.25">
      <c r="A14" t="s">
        <v>161</v>
      </c>
      <c r="B14" t="s">
        <v>27</v>
      </c>
      <c r="C14" t="s">
        <v>230</v>
      </c>
      <c r="D14" t="s">
        <v>175</v>
      </c>
      <c r="E14" s="4">
        <v>50.684782608695649</v>
      </c>
      <c r="F14" s="4">
        <v>254.57608695652169</v>
      </c>
      <c r="G14" s="4">
        <v>32.510869565217391</v>
      </c>
      <c r="H14" s="11">
        <v>0.12770590495708981</v>
      </c>
      <c r="I14" s="4">
        <v>244.76902173913044</v>
      </c>
      <c r="J14" s="4">
        <v>32.141304347826086</v>
      </c>
      <c r="K14" s="11">
        <v>0.1313127948931446</v>
      </c>
      <c r="L14" s="4">
        <v>29.274456521739129</v>
      </c>
      <c r="M14" s="4">
        <v>1.1141304347826086</v>
      </c>
      <c r="N14" s="11">
        <v>3.8058108233546828E-2</v>
      </c>
      <c r="O14" s="4">
        <v>19.836956521739129</v>
      </c>
      <c r="P14" s="4">
        <v>1.1141304347826086</v>
      </c>
      <c r="Q14" s="9">
        <v>5.6164383561643834E-2</v>
      </c>
      <c r="R14" s="4">
        <v>5.0461956521739131</v>
      </c>
      <c r="S14" s="4">
        <v>0</v>
      </c>
      <c r="T14" s="11">
        <v>0</v>
      </c>
      <c r="U14" s="4">
        <v>4.3913043478260869</v>
      </c>
      <c r="V14" s="4">
        <v>0</v>
      </c>
      <c r="W14" s="11">
        <v>0</v>
      </c>
      <c r="X14" s="4">
        <v>54.932065217391305</v>
      </c>
      <c r="Y14" s="4">
        <v>5.875</v>
      </c>
      <c r="Z14" s="11">
        <v>0.10695028444224586</v>
      </c>
      <c r="AA14" s="4">
        <v>0.36956521739130432</v>
      </c>
      <c r="AB14" s="4">
        <v>0.36956521739130432</v>
      </c>
      <c r="AC14" s="11">
        <v>1</v>
      </c>
      <c r="AD14" s="4">
        <v>148.69565217391303</v>
      </c>
      <c r="AE14" s="4">
        <v>24.619565217391305</v>
      </c>
      <c r="AF14" s="11">
        <v>0.16557017543859651</v>
      </c>
      <c r="AG14" s="4">
        <v>4.8152173913043477</v>
      </c>
      <c r="AH14" s="4">
        <v>0</v>
      </c>
      <c r="AI14" s="11">
        <v>0</v>
      </c>
      <c r="AJ14" s="4">
        <v>16.489130434782609</v>
      </c>
      <c r="AK14" s="4">
        <v>0.53260869565217395</v>
      </c>
      <c r="AL14" s="11">
        <v>30.959183673469386</v>
      </c>
      <c r="AM14" s="1">
        <v>385132</v>
      </c>
      <c r="AN14" s="1">
        <v>10</v>
      </c>
      <c r="AX14"/>
      <c r="AY14"/>
    </row>
    <row r="15" spans="1:51" x14ac:dyDescent="0.25">
      <c r="A15" t="s">
        <v>161</v>
      </c>
      <c r="B15" t="s">
        <v>52</v>
      </c>
      <c r="C15" t="s">
        <v>212</v>
      </c>
      <c r="D15" t="s">
        <v>185</v>
      </c>
      <c r="E15" s="4">
        <v>60.739130434782609</v>
      </c>
      <c r="F15" s="4">
        <v>265.64945652173913</v>
      </c>
      <c r="G15" s="4">
        <v>4.3396739130434785</v>
      </c>
      <c r="H15" s="11">
        <v>1.633609181763316E-2</v>
      </c>
      <c r="I15" s="4">
        <v>250.04891304347828</v>
      </c>
      <c r="J15" s="4">
        <v>4.3396739130434785</v>
      </c>
      <c r="K15" s="11">
        <v>1.7355300049990217E-2</v>
      </c>
      <c r="L15" s="4">
        <v>23</v>
      </c>
      <c r="M15" s="4">
        <v>0</v>
      </c>
      <c r="N15" s="11">
        <v>0</v>
      </c>
      <c r="O15" s="4">
        <v>14.103260869565217</v>
      </c>
      <c r="P15" s="4">
        <v>0</v>
      </c>
      <c r="Q15" s="9">
        <v>0</v>
      </c>
      <c r="R15" s="4">
        <v>5.5054347826086953</v>
      </c>
      <c r="S15" s="4">
        <v>0</v>
      </c>
      <c r="T15" s="11">
        <v>0</v>
      </c>
      <c r="U15" s="4">
        <v>3.3913043478260869</v>
      </c>
      <c r="V15" s="4">
        <v>0</v>
      </c>
      <c r="W15" s="11">
        <v>0</v>
      </c>
      <c r="X15" s="4">
        <v>54.521739130434781</v>
      </c>
      <c r="Y15" s="4">
        <v>4.3396739130434785</v>
      </c>
      <c r="Z15" s="11">
        <v>7.9595295055821372E-2</v>
      </c>
      <c r="AA15" s="4">
        <v>6.7038043478260869</v>
      </c>
      <c r="AB15" s="4">
        <v>0</v>
      </c>
      <c r="AC15" s="11">
        <v>0</v>
      </c>
      <c r="AD15" s="4">
        <v>124.02717391304348</v>
      </c>
      <c r="AE15" s="4">
        <v>0</v>
      </c>
      <c r="AF15" s="11">
        <v>0</v>
      </c>
      <c r="AG15" s="4">
        <v>26.752717391304348</v>
      </c>
      <c r="AH15" s="4">
        <v>0</v>
      </c>
      <c r="AI15" s="11">
        <v>0</v>
      </c>
      <c r="AJ15" s="4">
        <v>30.644021739130434</v>
      </c>
      <c r="AK15" s="4">
        <v>0</v>
      </c>
      <c r="AL15" s="11" t="s">
        <v>307</v>
      </c>
      <c r="AM15" s="1">
        <v>385168</v>
      </c>
      <c r="AN15" s="1">
        <v>10</v>
      </c>
      <c r="AX15"/>
      <c r="AY15"/>
    </row>
    <row r="16" spans="1:51" x14ac:dyDescent="0.25">
      <c r="A16" t="s">
        <v>161</v>
      </c>
      <c r="B16" t="s">
        <v>47</v>
      </c>
      <c r="C16" t="s">
        <v>205</v>
      </c>
      <c r="D16" t="s">
        <v>182</v>
      </c>
      <c r="E16" s="4">
        <v>36.565217391304351</v>
      </c>
      <c r="F16" s="4">
        <v>167.10054347826087</v>
      </c>
      <c r="G16" s="4">
        <v>0</v>
      </c>
      <c r="H16" s="11">
        <v>0</v>
      </c>
      <c r="I16" s="4">
        <v>152.36684782608694</v>
      </c>
      <c r="J16" s="4">
        <v>0</v>
      </c>
      <c r="K16" s="11">
        <v>0</v>
      </c>
      <c r="L16" s="4">
        <v>33.682065217391305</v>
      </c>
      <c r="M16" s="4">
        <v>0</v>
      </c>
      <c r="N16" s="11">
        <v>0</v>
      </c>
      <c r="O16" s="4">
        <v>18.948369565217391</v>
      </c>
      <c r="P16" s="4">
        <v>0</v>
      </c>
      <c r="Q16" s="9">
        <v>0</v>
      </c>
      <c r="R16" s="4">
        <v>9.0815217391304355</v>
      </c>
      <c r="S16" s="4">
        <v>0</v>
      </c>
      <c r="T16" s="11">
        <v>0</v>
      </c>
      <c r="U16" s="4">
        <v>5.6521739130434785</v>
      </c>
      <c r="V16" s="4">
        <v>0</v>
      </c>
      <c r="W16" s="11">
        <v>0</v>
      </c>
      <c r="X16" s="4">
        <v>13.489130434782609</v>
      </c>
      <c r="Y16" s="4">
        <v>0</v>
      </c>
      <c r="Z16" s="11">
        <v>0</v>
      </c>
      <c r="AA16" s="4">
        <v>0</v>
      </c>
      <c r="AB16" s="4">
        <v>0</v>
      </c>
      <c r="AC16" s="11" t="s">
        <v>307</v>
      </c>
      <c r="AD16" s="4">
        <v>108.8179347826087</v>
      </c>
      <c r="AE16" s="4">
        <v>0</v>
      </c>
      <c r="AF16" s="11">
        <v>0</v>
      </c>
      <c r="AG16" s="4">
        <v>0</v>
      </c>
      <c r="AH16" s="4">
        <v>0</v>
      </c>
      <c r="AI16" s="11" t="s">
        <v>307</v>
      </c>
      <c r="AJ16" s="4">
        <v>11.111413043478262</v>
      </c>
      <c r="AK16" s="4">
        <v>0</v>
      </c>
      <c r="AL16" s="11" t="s">
        <v>307</v>
      </c>
      <c r="AM16" s="1">
        <v>385162</v>
      </c>
      <c r="AN16" s="1">
        <v>10</v>
      </c>
      <c r="AX16"/>
      <c r="AY16"/>
    </row>
    <row r="17" spans="1:51" x14ac:dyDescent="0.25">
      <c r="A17" t="s">
        <v>161</v>
      </c>
      <c r="B17" t="s">
        <v>25</v>
      </c>
      <c r="C17" t="s">
        <v>229</v>
      </c>
      <c r="D17" t="s">
        <v>193</v>
      </c>
      <c r="E17" s="4">
        <v>38.163043478260867</v>
      </c>
      <c r="F17" s="4">
        <v>174.17576086956524</v>
      </c>
      <c r="G17" s="4">
        <v>4.0616304347826091</v>
      </c>
      <c r="H17" s="11">
        <v>2.3319148511280148E-2</v>
      </c>
      <c r="I17" s="4">
        <v>168.65945652173912</v>
      </c>
      <c r="J17" s="4">
        <v>4.0616304347826091</v>
      </c>
      <c r="K17" s="11">
        <v>2.4081842302504344E-2</v>
      </c>
      <c r="L17" s="4">
        <v>29.410326086956523</v>
      </c>
      <c r="M17" s="4">
        <v>1.3315217391304348</v>
      </c>
      <c r="N17" s="11">
        <v>4.5273953617296497E-2</v>
      </c>
      <c r="O17" s="4">
        <v>23.894021739130434</v>
      </c>
      <c r="P17" s="4">
        <v>1.3315217391304348</v>
      </c>
      <c r="Q17" s="9">
        <v>5.5726145797793704E-2</v>
      </c>
      <c r="R17" s="4">
        <v>3.8043478260869568E-2</v>
      </c>
      <c r="S17" s="4">
        <v>0</v>
      </c>
      <c r="T17" s="11">
        <v>0</v>
      </c>
      <c r="U17" s="4">
        <v>5.4782608695652177</v>
      </c>
      <c r="V17" s="4">
        <v>0</v>
      </c>
      <c r="W17" s="11">
        <v>0</v>
      </c>
      <c r="X17" s="4">
        <v>39.706521739130437</v>
      </c>
      <c r="Y17" s="4">
        <v>0.78260869565217395</v>
      </c>
      <c r="Z17" s="11">
        <v>1.9709827539009035E-2</v>
      </c>
      <c r="AA17" s="4">
        <v>0</v>
      </c>
      <c r="AB17" s="4">
        <v>0</v>
      </c>
      <c r="AC17" s="11" t="s">
        <v>307</v>
      </c>
      <c r="AD17" s="4">
        <v>91.178478260869568</v>
      </c>
      <c r="AE17" s="4">
        <v>1.9474999999999998</v>
      </c>
      <c r="AF17" s="11">
        <v>2.1359207097403323E-2</v>
      </c>
      <c r="AG17" s="4">
        <v>2.6467391304347827</v>
      </c>
      <c r="AH17" s="4">
        <v>0</v>
      </c>
      <c r="AI17" s="11">
        <v>0</v>
      </c>
      <c r="AJ17" s="4">
        <v>11.233695652173912</v>
      </c>
      <c r="AK17" s="4">
        <v>0</v>
      </c>
      <c r="AL17" s="11" t="s">
        <v>307</v>
      </c>
      <c r="AM17" s="1">
        <v>385125</v>
      </c>
      <c r="AN17" s="1">
        <v>10</v>
      </c>
      <c r="AX17"/>
      <c r="AY17"/>
    </row>
    <row r="18" spans="1:51" x14ac:dyDescent="0.25">
      <c r="A18" t="s">
        <v>161</v>
      </c>
      <c r="B18" t="s">
        <v>58</v>
      </c>
      <c r="C18" t="s">
        <v>224</v>
      </c>
      <c r="D18" t="s">
        <v>189</v>
      </c>
      <c r="E18" s="4">
        <v>92.554347826086953</v>
      </c>
      <c r="F18" s="4">
        <v>386.50271739130432</v>
      </c>
      <c r="G18" s="4">
        <v>7.9538043478260869</v>
      </c>
      <c r="H18" s="11">
        <v>2.0578909254533057E-2</v>
      </c>
      <c r="I18" s="4">
        <v>365.98913043478262</v>
      </c>
      <c r="J18" s="4">
        <v>7.9538043478260869</v>
      </c>
      <c r="K18" s="11">
        <v>2.1732351281518219E-2</v>
      </c>
      <c r="L18" s="4">
        <v>24.149456521739133</v>
      </c>
      <c r="M18" s="4">
        <v>0</v>
      </c>
      <c r="N18" s="11">
        <v>0</v>
      </c>
      <c r="O18" s="4">
        <v>3.6358695652173911</v>
      </c>
      <c r="P18" s="4">
        <v>0</v>
      </c>
      <c r="Q18" s="9">
        <v>0</v>
      </c>
      <c r="R18" s="4">
        <v>14.774456521739131</v>
      </c>
      <c r="S18" s="4">
        <v>0</v>
      </c>
      <c r="T18" s="11">
        <v>0</v>
      </c>
      <c r="U18" s="4">
        <v>5.7391304347826084</v>
      </c>
      <c r="V18" s="4">
        <v>0</v>
      </c>
      <c r="W18" s="11">
        <v>0</v>
      </c>
      <c r="X18" s="4">
        <v>112.80978260869566</v>
      </c>
      <c r="Y18" s="4">
        <v>0</v>
      </c>
      <c r="Z18" s="11">
        <v>0</v>
      </c>
      <c r="AA18" s="4">
        <v>0</v>
      </c>
      <c r="AB18" s="4">
        <v>0</v>
      </c>
      <c r="AC18" s="11" t="s">
        <v>307</v>
      </c>
      <c r="AD18" s="4">
        <v>218.08695652173913</v>
      </c>
      <c r="AE18" s="4">
        <v>7.9538043478260869</v>
      </c>
      <c r="AF18" s="11">
        <v>3.6470793460925043E-2</v>
      </c>
      <c r="AG18" s="4">
        <v>13.111413043478262</v>
      </c>
      <c r="AH18" s="4">
        <v>0</v>
      </c>
      <c r="AI18" s="11">
        <v>0</v>
      </c>
      <c r="AJ18" s="4">
        <v>18.345108695652176</v>
      </c>
      <c r="AK18" s="4">
        <v>0</v>
      </c>
      <c r="AL18" s="11" t="s">
        <v>307</v>
      </c>
      <c r="AM18" s="1">
        <v>385185</v>
      </c>
      <c r="AN18" s="1">
        <v>10</v>
      </c>
      <c r="AX18"/>
      <c r="AY18"/>
    </row>
    <row r="19" spans="1:51" x14ac:dyDescent="0.25">
      <c r="A19" t="s">
        <v>161</v>
      </c>
      <c r="B19" t="s">
        <v>61</v>
      </c>
      <c r="C19" t="s">
        <v>203</v>
      </c>
      <c r="D19" t="s">
        <v>176</v>
      </c>
      <c r="E19" s="4">
        <v>65.097826086956516</v>
      </c>
      <c r="F19" s="4">
        <v>309.53380434782611</v>
      </c>
      <c r="G19" s="4">
        <v>20.069130434782608</v>
      </c>
      <c r="H19" s="11">
        <v>6.4836635459145947E-2</v>
      </c>
      <c r="I19" s="4">
        <v>290.90608695652179</v>
      </c>
      <c r="J19" s="4">
        <v>20.069130434782608</v>
      </c>
      <c r="K19" s="11">
        <v>6.898834824924821E-2</v>
      </c>
      <c r="L19" s="4">
        <v>37.483695652173907</v>
      </c>
      <c r="M19" s="4">
        <v>9.2391304347826081E-2</v>
      </c>
      <c r="N19" s="11">
        <v>2.4648397854139482E-3</v>
      </c>
      <c r="O19" s="4">
        <v>23.964673913043477</v>
      </c>
      <c r="P19" s="4">
        <v>9.2391304347826081E-2</v>
      </c>
      <c r="Q19" s="9">
        <v>3.8553123936954305E-3</v>
      </c>
      <c r="R19" s="4">
        <v>5.5190217391304346</v>
      </c>
      <c r="S19" s="4">
        <v>0</v>
      </c>
      <c r="T19" s="11">
        <v>0</v>
      </c>
      <c r="U19" s="4">
        <v>8</v>
      </c>
      <c r="V19" s="4">
        <v>0</v>
      </c>
      <c r="W19" s="11">
        <v>0</v>
      </c>
      <c r="X19" s="4">
        <v>70.61760869565218</v>
      </c>
      <c r="Y19" s="4">
        <v>15.633913043478261</v>
      </c>
      <c r="Z19" s="11">
        <v>0.22138830997318687</v>
      </c>
      <c r="AA19" s="4">
        <v>5.1086956521739131</v>
      </c>
      <c r="AB19" s="4">
        <v>0</v>
      </c>
      <c r="AC19" s="11">
        <v>0</v>
      </c>
      <c r="AD19" s="4">
        <v>151.21782608695653</v>
      </c>
      <c r="AE19" s="4">
        <v>4.3428260869565216</v>
      </c>
      <c r="AF19" s="11">
        <v>2.8719008858513917E-2</v>
      </c>
      <c r="AG19" s="4">
        <v>18.480978260869566</v>
      </c>
      <c r="AH19" s="4">
        <v>0</v>
      </c>
      <c r="AI19" s="11">
        <v>0</v>
      </c>
      <c r="AJ19" s="4">
        <v>26.625</v>
      </c>
      <c r="AK19" s="4">
        <v>0</v>
      </c>
      <c r="AL19" s="11" t="s">
        <v>307</v>
      </c>
      <c r="AM19" s="1">
        <v>385189</v>
      </c>
      <c r="AN19" s="1">
        <v>10</v>
      </c>
      <c r="AX19"/>
      <c r="AY19"/>
    </row>
    <row r="20" spans="1:51" x14ac:dyDescent="0.25">
      <c r="A20" t="s">
        <v>161</v>
      </c>
      <c r="B20" t="s">
        <v>94</v>
      </c>
      <c r="C20" t="s">
        <v>232</v>
      </c>
      <c r="D20" t="s">
        <v>195</v>
      </c>
      <c r="E20" s="4">
        <v>47.532608695652172</v>
      </c>
      <c r="F20" s="4">
        <v>202.70586956521737</v>
      </c>
      <c r="G20" s="4">
        <v>13.529239130434782</v>
      </c>
      <c r="H20" s="11">
        <v>6.6743203635166393E-2</v>
      </c>
      <c r="I20" s="4">
        <v>180.69293478260866</v>
      </c>
      <c r="J20" s="4">
        <v>12.100543478260869</v>
      </c>
      <c r="K20" s="11">
        <v>6.6967441160989558E-2</v>
      </c>
      <c r="L20" s="4">
        <v>69.537065217391302</v>
      </c>
      <c r="M20" s="4">
        <v>1.8685869565217392</v>
      </c>
      <c r="N20" s="11">
        <v>2.6871812186494225E-2</v>
      </c>
      <c r="O20" s="4">
        <v>48.649456521739133</v>
      </c>
      <c r="P20" s="4">
        <v>1.5652173913043479</v>
      </c>
      <c r="Q20" s="9">
        <v>3.2173378763335751E-2</v>
      </c>
      <c r="R20" s="4">
        <v>15.583260869565216</v>
      </c>
      <c r="S20" s="4">
        <v>0.30336956521739128</v>
      </c>
      <c r="T20" s="11">
        <v>1.9467656208585021E-2</v>
      </c>
      <c r="U20" s="4">
        <v>5.3043478260869561</v>
      </c>
      <c r="V20" s="4">
        <v>0</v>
      </c>
      <c r="W20" s="11">
        <v>0</v>
      </c>
      <c r="X20" s="4">
        <v>32.771739130434781</v>
      </c>
      <c r="Y20" s="4">
        <v>1.3043478260869565</v>
      </c>
      <c r="Z20" s="11">
        <v>3.9800995024875621E-2</v>
      </c>
      <c r="AA20" s="4">
        <v>1.1253260869565218</v>
      </c>
      <c r="AB20" s="4">
        <v>1.1253260869565218</v>
      </c>
      <c r="AC20" s="11">
        <v>1</v>
      </c>
      <c r="AD20" s="4">
        <v>98.994565217391298</v>
      </c>
      <c r="AE20" s="4">
        <v>9.2309782608695645</v>
      </c>
      <c r="AF20" s="11">
        <v>9.3247323634367274E-2</v>
      </c>
      <c r="AG20" s="4">
        <v>0</v>
      </c>
      <c r="AH20" s="4">
        <v>0</v>
      </c>
      <c r="AI20" s="11" t="s">
        <v>307</v>
      </c>
      <c r="AJ20" s="4">
        <v>0.27717391304347827</v>
      </c>
      <c r="AK20" s="4">
        <v>0</v>
      </c>
      <c r="AL20" s="11" t="s">
        <v>307</v>
      </c>
      <c r="AM20" s="1">
        <v>385253</v>
      </c>
      <c r="AN20" s="1">
        <v>10</v>
      </c>
      <c r="AX20"/>
      <c r="AY20"/>
    </row>
    <row r="21" spans="1:51" x14ac:dyDescent="0.25">
      <c r="A21" t="s">
        <v>161</v>
      </c>
      <c r="B21" t="s">
        <v>59</v>
      </c>
      <c r="C21" t="s">
        <v>207</v>
      </c>
      <c r="D21" t="s">
        <v>188</v>
      </c>
      <c r="E21" s="4">
        <v>57.532608695652172</v>
      </c>
      <c r="F21" s="4">
        <v>277.01434782608692</v>
      </c>
      <c r="G21" s="4">
        <v>2.3913043478260869</v>
      </c>
      <c r="H21" s="11">
        <v>8.6324205464165266E-3</v>
      </c>
      <c r="I21" s="4">
        <v>266.75923913043476</v>
      </c>
      <c r="J21" s="4">
        <v>2.3913043478260869</v>
      </c>
      <c r="K21" s="11">
        <v>8.9642793839910199E-3</v>
      </c>
      <c r="L21" s="4">
        <v>30.96152173913044</v>
      </c>
      <c r="M21" s="4">
        <v>0</v>
      </c>
      <c r="N21" s="11">
        <v>0</v>
      </c>
      <c r="O21" s="4">
        <v>20.786304347826089</v>
      </c>
      <c r="P21" s="4">
        <v>0</v>
      </c>
      <c r="Q21" s="9">
        <v>0</v>
      </c>
      <c r="R21" s="4">
        <v>4.9578260869565209</v>
      </c>
      <c r="S21" s="4">
        <v>0</v>
      </c>
      <c r="T21" s="11">
        <v>0</v>
      </c>
      <c r="U21" s="4">
        <v>5.2173913043478262</v>
      </c>
      <c r="V21" s="4">
        <v>0</v>
      </c>
      <c r="W21" s="11">
        <v>0</v>
      </c>
      <c r="X21" s="4">
        <v>48.21489130434783</v>
      </c>
      <c r="Y21" s="4">
        <v>0.90217391304347827</v>
      </c>
      <c r="Z21" s="11">
        <v>1.8711520209569024E-2</v>
      </c>
      <c r="AA21" s="4">
        <v>7.9891304347826084E-2</v>
      </c>
      <c r="AB21" s="4">
        <v>0</v>
      </c>
      <c r="AC21" s="11">
        <v>0</v>
      </c>
      <c r="AD21" s="4">
        <v>156.32782608695649</v>
      </c>
      <c r="AE21" s="4">
        <v>1.1521739130434783</v>
      </c>
      <c r="AF21" s="11">
        <v>7.3702420220606657E-3</v>
      </c>
      <c r="AG21" s="4">
        <v>15.635978260869566</v>
      </c>
      <c r="AH21" s="4">
        <v>0</v>
      </c>
      <c r="AI21" s="11">
        <v>0</v>
      </c>
      <c r="AJ21" s="4">
        <v>25.794239130434786</v>
      </c>
      <c r="AK21" s="4">
        <v>0.33695652173913043</v>
      </c>
      <c r="AL21" s="11">
        <v>76.550645161290333</v>
      </c>
      <c r="AM21" s="1">
        <v>385187</v>
      </c>
      <c r="AN21" s="1">
        <v>10</v>
      </c>
      <c r="AX21"/>
      <c r="AY21"/>
    </row>
    <row r="22" spans="1:51" x14ac:dyDescent="0.25">
      <c r="A22" t="s">
        <v>161</v>
      </c>
      <c r="B22" t="s">
        <v>116</v>
      </c>
      <c r="C22" t="s">
        <v>207</v>
      </c>
      <c r="D22" t="s">
        <v>188</v>
      </c>
      <c r="E22" s="4">
        <v>53.043478260869563</v>
      </c>
      <c r="F22" s="4">
        <v>323.554347826087</v>
      </c>
      <c r="G22" s="4">
        <v>0</v>
      </c>
      <c r="H22" s="11">
        <v>0</v>
      </c>
      <c r="I22" s="4">
        <v>301.46739130434787</v>
      </c>
      <c r="J22" s="4">
        <v>0</v>
      </c>
      <c r="K22" s="11">
        <v>0</v>
      </c>
      <c r="L22" s="4">
        <v>43.769021739130437</v>
      </c>
      <c r="M22" s="4">
        <v>0</v>
      </c>
      <c r="N22" s="11">
        <v>0</v>
      </c>
      <c r="O22" s="4">
        <v>27.421195652173914</v>
      </c>
      <c r="P22" s="4">
        <v>0</v>
      </c>
      <c r="Q22" s="9">
        <v>0</v>
      </c>
      <c r="R22" s="4">
        <v>10.608695652173912</v>
      </c>
      <c r="S22" s="4">
        <v>0</v>
      </c>
      <c r="T22" s="11">
        <v>0</v>
      </c>
      <c r="U22" s="4">
        <v>5.7391304347826084</v>
      </c>
      <c r="V22" s="4">
        <v>0</v>
      </c>
      <c r="W22" s="11">
        <v>0</v>
      </c>
      <c r="X22" s="4">
        <v>61.445652173913047</v>
      </c>
      <c r="Y22" s="4">
        <v>0</v>
      </c>
      <c r="Z22" s="11">
        <v>0</v>
      </c>
      <c r="AA22" s="4">
        <v>5.7391304347826084</v>
      </c>
      <c r="AB22" s="4">
        <v>0</v>
      </c>
      <c r="AC22" s="11">
        <v>0</v>
      </c>
      <c r="AD22" s="4">
        <v>197.6358695652174</v>
      </c>
      <c r="AE22" s="4">
        <v>0</v>
      </c>
      <c r="AF22" s="11">
        <v>0</v>
      </c>
      <c r="AG22" s="4">
        <v>0</v>
      </c>
      <c r="AH22" s="4">
        <v>0</v>
      </c>
      <c r="AI22" s="11" t="s">
        <v>307</v>
      </c>
      <c r="AJ22" s="4">
        <v>14.964673913043478</v>
      </c>
      <c r="AK22" s="4">
        <v>0</v>
      </c>
      <c r="AL22" s="11" t="s">
        <v>307</v>
      </c>
      <c r="AM22" s="1">
        <v>385284</v>
      </c>
      <c r="AN22" s="1">
        <v>10</v>
      </c>
      <c r="AX22"/>
      <c r="AY22"/>
    </row>
    <row r="23" spans="1:51" x14ac:dyDescent="0.25">
      <c r="A23" t="s">
        <v>161</v>
      </c>
      <c r="B23" t="s">
        <v>64</v>
      </c>
      <c r="C23" t="s">
        <v>242</v>
      </c>
      <c r="D23" t="s">
        <v>198</v>
      </c>
      <c r="E23" s="4">
        <v>30.586956521739129</v>
      </c>
      <c r="F23" s="4">
        <v>172.2454347826087</v>
      </c>
      <c r="G23" s="4">
        <v>5.1521739130434785</v>
      </c>
      <c r="H23" s="11">
        <v>2.9911816934631952E-2</v>
      </c>
      <c r="I23" s="4">
        <v>162.00239130434784</v>
      </c>
      <c r="J23" s="4">
        <v>5.1521739130434785</v>
      </c>
      <c r="K23" s="11">
        <v>3.180307322355682E-2</v>
      </c>
      <c r="L23" s="4">
        <v>20.63260869565217</v>
      </c>
      <c r="M23" s="4">
        <v>1.3043478260869565</v>
      </c>
      <c r="N23" s="11">
        <v>6.3217785270256038E-2</v>
      </c>
      <c r="O23" s="4">
        <v>10.389565217391304</v>
      </c>
      <c r="P23" s="4">
        <v>1.3043478260869565</v>
      </c>
      <c r="Q23" s="9">
        <v>0.12554402410445265</v>
      </c>
      <c r="R23" s="4">
        <v>6.1669565217391291</v>
      </c>
      <c r="S23" s="4">
        <v>0</v>
      </c>
      <c r="T23" s="11">
        <v>0</v>
      </c>
      <c r="U23" s="4">
        <v>4.0760869565217392</v>
      </c>
      <c r="V23" s="4">
        <v>0</v>
      </c>
      <c r="W23" s="11">
        <v>0</v>
      </c>
      <c r="X23" s="4">
        <v>25.312391304347834</v>
      </c>
      <c r="Y23" s="4">
        <v>3.6847826086956523</v>
      </c>
      <c r="Z23" s="11">
        <v>0.14557228372424569</v>
      </c>
      <c r="AA23" s="4">
        <v>0</v>
      </c>
      <c r="AB23" s="4">
        <v>0</v>
      </c>
      <c r="AC23" s="11" t="s">
        <v>307</v>
      </c>
      <c r="AD23" s="4">
        <v>70.43804347826088</v>
      </c>
      <c r="AE23" s="4">
        <v>0.16304347826086957</v>
      </c>
      <c r="AF23" s="11">
        <v>2.3147076524234985E-3</v>
      </c>
      <c r="AG23" s="4">
        <v>48.733586956521734</v>
      </c>
      <c r="AH23" s="4">
        <v>0</v>
      </c>
      <c r="AI23" s="11">
        <v>0</v>
      </c>
      <c r="AJ23" s="4">
        <v>7.1288043478260885</v>
      </c>
      <c r="AK23" s="4">
        <v>0</v>
      </c>
      <c r="AL23" s="11" t="s">
        <v>307</v>
      </c>
      <c r="AM23" s="1">
        <v>385199</v>
      </c>
      <c r="AN23" s="1">
        <v>10</v>
      </c>
      <c r="AX23"/>
      <c r="AY23"/>
    </row>
    <row r="24" spans="1:51" x14ac:dyDescent="0.25">
      <c r="A24" t="s">
        <v>161</v>
      </c>
      <c r="B24" t="s">
        <v>35</v>
      </c>
      <c r="C24" t="s">
        <v>221</v>
      </c>
      <c r="D24" t="s">
        <v>196</v>
      </c>
      <c r="E24" s="4">
        <v>27.543478260869566</v>
      </c>
      <c r="F24" s="4">
        <v>111.58304347826088</v>
      </c>
      <c r="G24" s="4">
        <v>13.209239130434783</v>
      </c>
      <c r="H24" s="11">
        <v>0.11838034452795929</v>
      </c>
      <c r="I24" s="4">
        <v>106.21347826086958</v>
      </c>
      <c r="J24" s="4">
        <v>13.209239130434783</v>
      </c>
      <c r="K24" s="11">
        <v>0.12436499911990208</v>
      </c>
      <c r="L24" s="4">
        <v>22.537282608695651</v>
      </c>
      <c r="M24" s="4">
        <v>0</v>
      </c>
      <c r="N24" s="11">
        <v>0</v>
      </c>
      <c r="O24" s="4">
        <v>17.167717391304347</v>
      </c>
      <c r="P24" s="4">
        <v>0</v>
      </c>
      <c r="Q24" s="9">
        <v>0</v>
      </c>
      <c r="R24" s="4">
        <v>0</v>
      </c>
      <c r="S24" s="4">
        <v>0</v>
      </c>
      <c r="T24" s="11" t="s">
        <v>307</v>
      </c>
      <c r="U24" s="4">
        <v>5.3695652173913047</v>
      </c>
      <c r="V24" s="4">
        <v>0</v>
      </c>
      <c r="W24" s="11">
        <v>0</v>
      </c>
      <c r="X24" s="4">
        <v>12.634239130434777</v>
      </c>
      <c r="Y24" s="4">
        <v>0</v>
      </c>
      <c r="Z24" s="11">
        <v>0</v>
      </c>
      <c r="AA24" s="4">
        <v>0</v>
      </c>
      <c r="AB24" s="4">
        <v>0</v>
      </c>
      <c r="AC24" s="11" t="s">
        <v>307</v>
      </c>
      <c r="AD24" s="4">
        <v>69.792500000000018</v>
      </c>
      <c r="AE24" s="4">
        <v>13.209239130434783</v>
      </c>
      <c r="AF24" s="11">
        <v>0.18926445005458722</v>
      </c>
      <c r="AG24" s="4">
        <v>0.83630434782608709</v>
      </c>
      <c r="AH24" s="4">
        <v>0</v>
      </c>
      <c r="AI24" s="11">
        <v>0</v>
      </c>
      <c r="AJ24" s="4">
        <v>5.7827173913043461</v>
      </c>
      <c r="AK24" s="4">
        <v>0</v>
      </c>
      <c r="AL24" s="11" t="s">
        <v>307</v>
      </c>
      <c r="AM24" s="1">
        <v>385144</v>
      </c>
      <c r="AN24" s="1">
        <v>10</v>
      </c>
      <c r="AX24"/>
      <c r="AY24"/>
    </row>
    <row r="25" spans="1:51" x14ac:dyDescent="0.25">
      <c r="A25" t="s">
        <v>161</v>
      </c>
      <c r="B25" t="s">
        <v>42</v>
      </c>
      <c r="C25" t="s">
        <v>219</v>
      </c>
      <c r="D25" t="s">
        <v>189</v>
      </c>
      <c r="E25" s="4">
        <v>36.934782608695649</v>
      </c>
      <c r="F25" s="4">
        <v>217.14489130434782</v>
      </c>
      <c r="G25" s="4">
        <v>21.084130434782608</v>
      </c>
      <c r="H25" s="11">
        <v>9.7097059516962472E-2</v>
      </c>
      <c r="I25" s="4">
        <v>198.10815217391303</v>
      </c>
      <c r="J25" s="4">
        <v>21.084130434782608</v>
      </c>
      <c r="K25" s="11">
        <v>0.10642737415607967</v>
      </c>
      <c r="L25" s="4">
        <v>22.570217391304354</v>
      </c>
      <c r="M25" s="4">
        <v>0.41304347826086957</v>
      </c>
      <c r="N25" s="11">
        <v>1.8300376602486922E-2</v>
      </c>
      <c r="O25" s="4">
        <v>9.6802173913043497</v>
      </c>
      <c r="P25" s="4">
        <v>0.41304347826086957</v>
      </c>
      <c r="Q25" s="9">
        <v>4.2668822565069944E-2</v>
      </c>
      <c r="R25" s="4">
        <v>7.9171739130434808</v>
      </c>
      <c r="S25" s="4">
        <v>0</v>
      </c>
      <c r="T25" s="11">
        <v>0</v>
      </c>
      <c r="U25" s="4">
        <v>4.9728260869565215</v>
      </c>
      <c r="V25" s="4">
        <v>0</v>
      </c>
      <c r="W25" s="11">
        <v>0</v>
      </c>
      <c r="X25" s="4">
        <v>44.861630434782626</v>
      </c>
      <c r="Y25" s="4">
        <v>8.718369565217392</v>
      </c>
      <c r="Z25" s="11">
        <v>0.19433911520205843</v>
      </c>
      <c r="AA25" s="4">
        <v>6.146739130434784</v>
      </c>
      <c r="AB25" s="4">
        <v>0</v>
      </c>
      <c r="AC25" s="11">
        <v>0</v>
      </c>
      <c r="AD25" s="4">
        <v>89.702391304347799</v>
      </c>
      <c r="AE25" s="4">
        <v>11.952717391304349</v>
      </c>
      <c r="AF25" s="11">
        <v>0.13324859256817839</v>
      </c>
      <c r="AG25" s="4">
        <v>48.845326086956518</v>
      </c>
      <c r="AH25" s="4">
        <v>0</v>
      </c>
      <c r="AI25" s="11">
        <v>0</v>
      </c>
      <c r="AJ25" s="4">
        <v>5.0185869565217391</v>
      </c>
      <c r="AK25" s="4">
        <v>0</v>
      </c>
      <c r="AL25" s="11" t="s">
        <v>307</v>
      </c>
      <c r="AM25" s="1">
        <v>385152</v>
      </c>
      <c r="AN25" s="1">
        <v>10</v>
      </c>
      <c r="AX25"/>
      <c r="AY25"/>
    </row>
    <row r="26" spans="1:51" x14ac:dyDescent="0.25">
      <c r="A26" t="s">
        <v>161</v>
      </c>
      <c r="B26" t="s">
        <v>10</v>
      </c>
      <c r="C26" t="s">
        <v>225</v>
      </c>
      <c r="D26" t="s">
        <v>190</v>
      </c>
      <c r="E26" s="4">
        <v>53.032608695652172</v>
      </c>
      <c r="F26" s="4">
        <v>220.94565217391306</v>
      </c>
      <c r="G26" s="4">
        <v>0</v>
      </c>
      <c r="H26" s="11">
        <v>0</v>
      </c>
      <c r="I26" s="4">
        <v>209.72010869565219</v>
      </c>
      <c r="J26" s="4">
        <v>0</v>
      </c>
      <c r="K26" s="11">
        <v>0</v>
      </c>
      <c r="L26" s="4">
        <v>30.614130434782609</v>
      </c>
      <c r="M26" s="4">
        <v>0</v>
      </c>
      <c r="N26" s="11">
        <v>0</v>
      </c>
      <c r="O26" s="4">
        <v>24.048913043478262</v>
      </c>
      <c r="P26" s="4">
        <v>0</v>
      </c>
      <c r="Q26" s="9">
        <v>0</v>
      </c>
      <c r="R26" s="4">
        <v>6.3913043478260869</v>
      </c>
      <c r="S26" s="4">
        <v>0</v>
      </c>
      <c r="T26" s="11">
        <v>0</v>
      </c>
      <c r="U26" s="4">
        <v>0.17391304347826086</v>
      </c>
      <c r="V26" s="4">
        <v>0</v>
      </c>
      <c r="W26" s="11">
        <v>0</v>
      </c>
      <c r="X26" s="4">
        <v>21.548913043478262</v>
      </c>
      <c r="Y26" s="4">
        <v>0</v>
      </c>
      <c r="Z26" s="11">
        <v>0</v>
      </c>
      <c r="AA26" s="4">
        <v>4.6603260869565215</v>
      </c>
      <c r="AB26" s="4">
        <v>0</v>
      </c>
      <c r="AC26" s="11">
        <v>0</v>
      </c>
      <c r="AD26" s="4">
        <v>132.57065217391303</v>
      </c>
      <c r="AE26" s="4">
        <v>0</v>
      </c>
      <c r="AF26" s="11">
        <v>0</v>
      </c>
      <c r="AG26" s="4">
        <v>4.5326086956521738</v>
      </c>
      <c r="AH26" s="4">
        <v>0</v>
      </c>
      <c r="AI26" s="11">
        <v>0</v>
      </c>
      <c r="AJ26" s="4">
        <v>27.019021739130434</v>
      </c>
      <c r="AK26" s="4">
        <v>0</v>
      </c>
      <c r="AL26" s="11" t="s">
        <v>307</v>
      </c>
      <c r="AM26" s="1">
        <v>385049</v>
      </c>
      <c r="AN26" s="1">
        <v>10</v>
      </c>
      <c r="AX26"/>
      <c r="AY26"/>
    </row>
    <row r="27" spans="1:51" x14ac:dyDescent="0.25">
      <c r="A27" t="s">
        <v>161</v>
      </c>
      <c r="B27" t="s">
        <v>115</v>
      </c>
      <c r="C27" t="s">
        <v>257</v>
      </c>
      <c r="D27" t="s">
        <v>179</v>
      </c>
      <c r="E27" s="4">
        <v>24.554347826086957</v>
      </c>
      <c r="F27" s="4">
        <v>120.38858695652175</v>
      </c>
      <c r="G27" s="4">
        <v>7.7309782608695654</v>
      </c>
      <c r="H27" s="11">
        <v>6.4216870189377689E-2</v>
      </c>
      <c r="I27" s="4">
        <v>108.7554347826087</v>
      </c>
      <c r="J27" s="4">
        <v>7.7309782608695654</v>
      </c>
      <c r="K27" s="11">
        <v>7.1085902753485586E-2</v>
      </c>
      <c r="L27" s="4">
        <v>21.274456521739133</v>
      </c>
      <c r="M27" s="4">
        <v>0</v>
      </c>
      <c r="N27" s="11">
        <v>0</v>
      </c>
      <c r="O27" s="4">
        <v>9.6413043478260878</v>
      </c>
      <c r="P27" s="4">
        <v>0</v>
      </c>
      <c r="Q27" s="9">
        <v>0</v>
      </c>
      <c r="R27" s="4">
        <v>6.2255434782608692</v>
      </c>
      <c r="S27" s="4">
        <v>0</v>
      </c>
      <c r="T27" s="11">
        <v>0</v>
      </c>
      <c r="U27" s="4">
        <v>5.4076086956521738</v>
      </c>
      <c r="V27" s="4">
        <v>0</v>
      </c>
      <c r="W27" s="11">
        <v>0</v>
      </c>
      <c r="X27" s="4">
        <v>17.975543478260871</v>
      </c>
      <c r="Y27" s="4">
        <v>0</v>
      </c>
      <c r="Z27" s="11">
        <v>0</v>
      </c>
      <c r="AA27" s="4">
        <v>0</v>
      </c>
      <c r="AB27" s="4">
        <v>0</v>
      </c>
      <c r="AC27" s="11" t="s">
        <v>307</v>
      </c>
      <c r="AD27" s="4">
        <v>68.339673913043484</v>
      </c>
      <c r="AE27" s="4">
        <v>7.7309782608695654</v>
      </c>
      <c r="AF27" s="11">
        <v>0.11312577040836613</v>
      </c>
      <c r="AG27" s="4">
        <v>0</v>
      </c>
      <c r="AH27" s="4">
        <v>0</v>
      </c>
      <c r="AI27" s="11" t="s">
        <v>307</v>
      </c>
      <c r="AJ27" s="4">
        <v>12.798913043478262</v>
      </c>
      <c r="AK27" s="4">
        <v>0</v>
      </c>
      <c r="AL27" s="11" t="s">
        <v>307</v>
      </c>
      <c r="AM27" s="1">
        <v>385283</v>
      </c>
      <c r="AN27" s="1">
        <v>10</v>
      </c>
      <c r="AX27"/>
      <c r="AY27"/>
    </row>
    <row r="28" spans="1:51" x14ac:dyDescent="0.25">
      <c r="A28" t="s">
        <v>161</v>
      </c>
      <c r="B28" t="s">
        <v>121</v>
      </c>
      <c r="C28" t="s">
        <v>207</v>
      </c>
      <c r="D28" t="s">
        <v>188</v>
      </c>
      <c r="E28" s="4">
        <v>39.532608695652172</v>
      </c>
      <c r="F28" s="4">
        <v>97.344021739130412</v>
      </c>
      <c r="G28" s="4">
        <v>6.8445652173913043</v>
      </c>
      <c r="H28" s="11">
        <v>7.0313154265742875E-2</v>
      </c>
      <c r="I28" s="4">
        <v>80.540217391304353</v>
      </c>
      <c r="J28" s="4">
        <v>6.8445652173913043</v>
      </c>
      <c r="K28" s="11">
        <v>8.4983197700311749E-2</v>
      </c>
      <c r="L28" s="4">
        <v>35.654347826086941</v>
      </c>
      <c r="M28" s="4">
        <v>0</v>
      </c>
      <c r="N28" s="11">
        <v>0</v>
      </c>
      <c r="O28" s="4">
        <v>18.850543478260871</v>
      </c>
      <c r="P28" s="4">
        <v>0</v>
      </c>
      <c r="Q28" s="9">
        <v>0</v>
      </c>
      <c r="R28" s="4">
        <v>16.80380434782607</v>
      </c>
      <c r="S28" s="4">
        <v>0</v>
      </c>
      <c r="T28" s="11">
        <v>0</v>
      </c>
      <c r="U28" s="4">
        <v>0</v>
      </c>
      <c r="V28" s="4">
        <v>0</v>
      </c>
      <c r="W28" s="11" t="s">
        <v>307</v>
      </c>
      <c r="X28" s="4">
        <v>0</v>
      </c>
      <c r="Y28" s="4">
        <v>0</v>
      </c>
      <c r="Z28" s="11" t="s">
        <v>307</v>
      </c>
      <c r="AA28" s="4">
        <v>0</v>
      </c>
      <c r="AB28" s="4">
        <v>0</v>
      </c>
      <c r="AC28" s="11" t="s">
        <v>307</v>
      </c>
      <c r="AD28" s="4">
        <v>50.491304347826087</v>
      </c>
      <c r="AE28" s="4">
        <v>1.1054347826086957</v>
      </c>
      <c r="AF28" s="11">
        <v>2.1893567553603721E-2</v>
      </c>
      <c r="AG28" s="4">
        <v>0</v>
      </c>
      <c r="AH28" s="4">
        <v>0</v>
      </c>
      <c r="AI28" s="11" t="s">
        <v>307</v>
      </c>
      <c r="AJ28" s="4">
        <v>11.198369565217391</v>
      </c>
      <c r="AK28" s="4">
        <v>5.7391304347826084</v>
      </c>
      <c r="AL28" s="11">
        <v>1.9512310606060606</v>
      </c>
      <c r="AM28" s="7">
        <v>3.8000000000000002E+174</v>
      </c>
      <c r="AN28" s="1">
        <v>10</v>
      </c>
      <c r="AX28"/>
      <c r="AY28"/>
    </row>
    <row r="29" spans="1:51" x14ac:dyDescent="0.25">
      <c r="A29" t="s">
        <v>161</v>
      </c>
      <c r="B29" t="s">
        <v>15</v>
      </c>
      <c r="C29" t="s">
        <v>227</v>
      </c>
      <c r="D29" t="s">
        <v>178</v>
      </c>
      <c r="E29" s="4">
        <v>69.880434782608702</v>
      </c>
      <c r="F29" s="4">
        <v>362.03130434782611</v>
      </c>
      <c r="G29" s="4">
        <v>98.354239130434749</v>
      </c>
      <c r="H29" s="11">
        <v>0.27167329993082501</v>
      </c>
      <c r="I29" s="4">
        <v>327.08108695652174</v>
      </c>
      <c r="J29" s="4">
        <v>98.354239130434749</v>
      </c>
      <c r="K29" s="11">
        <v>0.30070292368665386</v>
      </c>
      <c r="L29" s="4">
        <v>53.338043478260872</v>
      </c>
      <c r="M29" s="4">
        <v>2.5227173913043477</v>
      </c>
      <c r="N29" s="11">
        <v>4.7296774062073318E-2</v>
      </c>
      <c r="O29" s="4">
        <v>26.881086956521738</v>
      </c>
      <c r="P29" s="4">
        <v>2.5227173913043477</v>
      </c>
      <c r="Q29" s="9">
        <v>9.3847298488512212E-2</v>
      </c>
      <c r="R29" s="4">
        <v>21.48413043478261</v>
      </c>
      <c r="S29" s="4">
        <v>0</v>
      </c>
      <c r="T29" s="11">
        <v>0</v>
      </c>
      <c r="U29" s="4">
        <v>4.9728260869565215</v>
      </c>
      <c r="V29" s="4">
        <v>0</v>
      </c>
      <c r="W29" s="11">
        <v>0</v>
      </c>
      <c r="X29" s="4">
        <v>52.258804347826079</v>
      </c>
      <c r="Y29" s="4">
        <v>15.2320652173913</v>
      </c>
      <c r="Z29" s="11">
        <v>0.2914736647246875</v>
      </c>
      <c r="AA29" s="4">
        <v>8.4932608695652156</v>
      </c>
      <c r="AB29" s="4">
        <v>0</v>
      </c>
      <c r="AC29" s="11">
        <v>0</v>
      </c>
      <c r="AD29" s="4">
        <v>218.70815217391302</v>
      </c>
      <c r="AE29" s="4">
        <v>80.5994565217391</v>
      </c>
      <c r="AF29" s="11">
        <v>0.36852515885026443</v>
      </c>
      <c r="AG29" s="4">
        <v>3.4811956521739136</v>
      </c>
      <c r="AH29" s="4">
        <v>0</v>
      </c>
      <c r="AI29" s="11">
        <v>0</v>
      </c>
      <c r="AJ29" s="4">
        <v>25.751847826086966</v>
      </c>
      <c r="AK29" s="4">
        <v>0</v>
      </c>
      <c r="AL29" s="11" t="s">
        <v>307</v>
      </c>
      <c r="AM29" s="1">
        <v>385072</v>
      </c>
      <c r="AN29" s="1">
        <v>10</v>
      </c>
      <c r="AX29"/>
      <c r="AY29"/>
    </row>
    <row r="30" spans="1:51" x14ac:dyDescent="0.25">
      <c r="A30" t="s">
        <v>161</v>
      </c>
      <c r="B30" t="s">
        <v>110</v>
      </c>
      <c r="C30" t="s">
        <v>207</v>
      </c>
      <c r="D30" t="s">
        <v>188</v>
      </c>
      <c r="E30" s="4">
        <v>33.847826086956523</v>
      </c>
      <c r="F30" s="4">
        <v>138.69586956521738</v>
      </c>
      <c r="G30" s="4">
        <v>6.9441304347826085</v>
      </c>
      <c r="H30" s="11">
        <v>5.006731964369962E-2</v>
      </c>
      <c r="I30" s="4">
        <v>119.85706521739132</v>
      </c>
      <c r="J30" s="4">
        <v>6.1260869565217391</v>
      </c>
      <c r="K30" s="11">
        <v>5.1111604855421079E-2</v>
      </c>
      <c r="L30" s="4">
        <v>24.999565217391304</v>
      </c>
      <c r="M30" s="4">
        <v>2.8990217391304345</v>
      </c>
      <c r="N30" s="11">
        <v>0.11596288631106627</v>
      </c>
      <c r="O30" s="4">
        <v>11.414239130434783</v>
      </c>
      <c r="P30" s="4">
        <v>2.0809782608695651</v>
      </c>
      <c r="Q30" s="9">
        <v>0.18231423374694078</v>
      </c>
      <c r="R30" s="4">
        <v>6.1199999999999983</v>
      </c>
      <c r="S30" s="4">
        <v>0.81804347826086965</v>
      </c>
      <c r="T30" s="11">
        <v>0.13366723500994607</v>
      </c>
      <c r="U30" s="4">
        <v>7.4653260869565221</v>
      </c>
      <c r="V30" s="4">
        <v>0</v>
      </c>
      <c r="W30" s="11">
        <v>0</v>
      </c>
      <c r="X30" s="4">
        <v>20.775652173913048</v>
      </c>
      <c r="Y30" s="4">
        <v>0.75706521739130439</v>
      </c>
      <c r="Z30" s="11">
        <v>3.6440021764607394E-2</v>
      </c>
      <c r="AA30" s="4">
        <v>5.2534782608695654</v>
      </c>
      <c r="AB30" s="4">
        <v>0</v>
      </c>
      <c r="AC30" s="11">
        <v>0</v>
      </c>
      <c r="AD30" s="4">
        <v>79.013913043478254</v>
      </c>
      <c r="AE30" s="4">
        <v>3.2880434782608696</v>
      </c>
      <c r="AF30" s="11">
        <v>4.1613474787049062E-2</v>
      </c>
      <c r="AG30" s="4">
        <v>2.783804347826087</v>
      </c>
      <c r="AH30" s="4">
        <v>0</v>
      </c>
      <c r="AI30" s="11">
        <v>0</v>
      </c>
      <c r="AJ30" s="4">
        <v>5.8694565217391315</v>
      </c>
      <c r="AK30" s="4">
        <v>0</v>
      </c>
      <c r="AL30" s="11" t="s">
        <v>307</v>
      </c>
      <c r="AM30" s="1">
        <v>385277</v>
      </c>
      <c r="AN30" s="1">
        <v>10</v>
      </c>
      <c r="AX30"/>
      <c r="AY30"/>
    </row>
    <row r="31" spans="1:51" x14ac:dyDescent="0.25">
      <c r="A31" t="s">
        <v>161</v>
      </c>
      <c r="B31" t="s">
        <v>56</v>
      </c>
      <c r="C31" t="s">
        <v>243</v>
      </c>
      <c r="D31" t="s">
        <v>189</v>
      </c>
      <c r="E31" s="4">
        <v>46.021739130434781</v>
      </c>
      <c r="F31" s="4">
        <v>196.68478260869571</v>
      </c>
      <c r="G31" s="4">
        <v>14.886521739130437</v>
      </c>
      <c r="H31" s="11">
        <v>7.568720641061065E-2</v>
      </c>
      <c r="I31" s="4">
        <v>191.54891304347831</v>
      </c>
      <c r="J31" s="4">
        <v>14.886521739130437</v>
      </c>
      <c r="K31" s="11">
        <v>7.771655553979287E-2</v>
      </c>
      <c r="L31" s="4">
        <v>18.638152173913042</v>
      </c>
      <c r="M31" s="4">
        <v>0</v>
      </c>
      <c r="N31" s="11">
        <v>0</v>
      </c>
      <c r="O31" s="4">
        <v>13.50228260869565</v>
      </c>
      <c r="P31" s="4">
        <v>0</v>
      </c>
      <c r="Q31" s="9">
        <v>0</v>
      </c>
      <c r="R31" s="4">
        <v>0</v>
      </c>
      <c r="S31" s="4">
        <v>0</v>
      </c>
      <c r="T31" s="11" t="s">
        <v>307</v>
      </c>
      <c r="U31" s="4">
        <v>5.1358695652173916</v>
      </c>
      <c r="V31" s="4">
        <v>0</v>
      </c>
      <c r="W31" s="11">
        <v>0</v>
      </c>
      <c r="X31" s="4">
        <v>31.618804347826085</v>
      </c>
      <c r="Y31" s="4">
        <v>8.1521739130434784E-2</v>
      </c>
      <c r="Z31" s="11">
        <v>2.5782676104272018E-3</v>
      </c>
      <c r="AA31" s="4">
        <v>0</v>
      </c>
      <c r="AB31" s="4">
        <v>0</v>
      </c>
      <c r="AC31" s="11" t="s">
        <v>307</v>
      </c>
      <c r="AD31" s="4">
        <v>105.49630434782614</v>
      </c>
      <c r="AE31" s="4">
        <v>14.805000000000001</v>
      </c>
      <c r="AF31" s="11">
        <v>0.14033666953097465</v>
      </c>
      <c r="AG31" s="4">
        <v>30.126413043478259</v>
      </c>
      <c r="AH31" s="4">
        <v>0</v>
      </c>
      <c r="AI31" s="11">
        <v>0</v>
      </c>
      <c r="AJ31" s="4">
        <v>10.805108695652173</v>
      </c>
      <c r="AK31" s="4">
        <v>0</v>
      </c>
      <c r="AL31" s="11" t="s">
        <v>307</v>
      </c>
      <c r="AM31" s="1">
        <v>385182</v>
      </c>
      <c r="AN31" s="1">
        <v>10</v>
      </c>
      <c r="AX31"/>
      <c r="AY31"/>
    </row>
    <row r="32" spans="1:51" x14ac:dyDescent="0.25">
      <c r="A32" t="s">
        <v>161</v>
      </c>
      <c r="B32" t="s">
        <v>69</v>
      </c>
      <c r="C32" t="s">
        <v>208</v>
      </c>
      <c r="D32" t="s">
        <v>181</v>
      </c>
      <c r="E32" s="4">
        <v>75.315217391304344</v>
      </c>
      <c r="F32" s="4">
        <v>363.27652173913054</v>
      </c>
      <c r="G32" s="4">
        <v>13.070652173913043</v>
      </c>
      <c r="H32" s="11">
        <v>3.5979897933781417E-2</v>
      </c>
      <c r="I32" s="4">
        <v>326.27119565217401</v>
      </c>
      <c r="J32" s="4">
        <v>13.070652173913043</v>
      </c>
      <c r="K32" s="11">
        <v>4.0060699038376633E-2</v>
      </c>
      <c r="L32" s="4">
        <v>49.863260869565217</v>
      </c>
      <c r="M32" s="4">
        <v>0</v>
      </c>
      <c r="N32" s="11">
        <v>0</v>
      </c>
      <c r="O32" s="4">
        <v>12.857934782608698</v>
      </c>
      <c r="P32" s="4">
        <v>0</v>
      </c>
      <c r="Q32" s="9">
        <v>0</v>
      </c>
      <c r="R32" s="4">
        <v>31.961847826086956</v>
      </c>
      <c r="S32" s="4">
        <v>0</v>
      </c>
      <c r="T32" s="11">
        <v>0</v>
      </c>
      <c r="U32" s="4">
        <v>5.0434782608695654</v>
      </c>
      <c r="V32" s="4">
        <v>0</v>
      </c>
      <c r="W32" s="11">
        <v>0</v>
      </c>
      <c r="X32" s="4">
        <v>95.177065217391316</v>
      </c>
      <c r="Y32" s="4">
        <v>2.5108695652173911</v>
      </c>
      <c r="Z32" s="11">
        <v>2.6381035803976337E-2</v>
      </c>
      <c r="AA32" s="4">
        <v>0</v>
      </c>
      <c r="AB32" s="4">
        <v>0</v>
      </c>
      <c r="AC32" s="11" t="s">
        <v>307</v>
      </c>
      <c r="AD32" s="4">
        <v>218.23619565217402</v>
      </c>
      <c r="AE32" s="4">
        <v>10.559782608695652</v>
      </c>
      <c r="AF32" s="11">
        <v>4.8386944141593675E-2</v>
      </c>
      <c r="AG32" s="4">
        <v>0</v>
      </c>
      <c r="AH32" s="4">
        <v>0</v>
      </c>
      <c r="AI32" s="11" t="s">
        <v>307</v>
      </c>
      <c r="AJ32" s="4">
        <v>0</v>
      </c>
      <c r="AK32" s="4">
        <v>0</v>
      </c>
      <c r="AL32" s="11" t="s">
        <v>307</v>
      </c>
      <c r="AM32" s="1">
        <v>385207</v>
      </c>
      <c r="AN32" s="1">
        <v>10</v>
      </c>
      <c r="AX32"/>
      <c r="AY32"/>
    </row>
    <row r="33" spans="1:51" x14ac:dyDescent="0.25">
      <c r="A33" t="s">
        <v>161</v>
      </c>
      <c r="B33" t="s">
        <v>120</v>
      </c>
      <c r="C33" t="s">
        <v>207</v>
      </c>
      <c r="D33" t="s">
        <v>188</v>
      </c>
      <c r="E33" s="4">
        <v>20.119565217391305</v>
      </c>
      <c r="F33" s="4">
        <v>98.622282608695656</v>
      </c>
      <c r="G33" s="4">
        <v>0</v>
      </c>
      <c r="H33" s="11">
        <v>0</v>
      </c>
      <c r="I33" s="4">
        <v>87.736413043478265</v>
      </c>
      <c r="J33" s="4">
        <v>0</v>
      </c>
      <c r="K33" s="11">
        <v>0</v>
      </c>
      <c r="L33" s="4">
        <v>15.630434782608695</v>
      </c>
      <c r="M33" s="4">
        <v>0</v>
      </c>
      <c r="N33" s="11">
        <v>0</v>
      </c>
      <c r="O33" s="4">
        <v>9.8913043478260878</v>
      </c>
      <c r="P33" s="4">
        <v>0</v>
      </c>
      <c r="Q33" s="9">
        <v>0</v>
      </c>
      <c r="R33" s="4">
        <v>0</v>
      </c>
      <c r="S33" s="4">
        <v>0</v>
      </c>
      <c r="T33" s="11" t="s">
        <v>307</v>
      </c>
      <c r="U33" s="4">
        <v>5.7391304347826084</v>
      </c>
      <c r="V33" s="4">
        <v>0</v>
      </c>
      <c r="W33" s="11">
        <v>0</v>
      </c>
      <c r="X33" s="4">
        <v>15.559782608695652</v>
      </c>
      <c r="Y33" s="4">
        <v>0</v>
      </c>
      <c r="Z33" s="11">
        <v>0</v>
      </c>
      <c r="AA33" s="4">
        <v>5.1467391304347823</v>
      </c>
      <c r="AB33" s="4">
        <v>0</v>
      </c>
      <c r="AC33" s="11">
        <v>0</v>
      </c>
      <c r="AD33" s="4">
        <v>62.285326086956523</v>
      </c>
      <c r="AE33" s="4">
        <v>0</v>
      </c>
      <c r="AF33" s="11">
        <v>0</v>
      </c>
      <c r="AG33" s="4">
        <v>0</v>
      </c>
      <c r="AH33" s="4">
        <v>0</v>
      </c>
      <c r="AI33" s="11" t="s">
        <v>307</v>
      </c>
      <c r="AJ33" s="4">
        <v>0</v>
      </c>
      <c r="AK33" s="4">
        <v>0</v>
      </c>
      <c r="AL33" s="11" t="s">
        <v>307</v>
      </c>
      <c r="AM33" s="7">
        <v>3.7999999999999998E+158</v>
      </c>
      <c r="AN33" s="1">
        <v>10</v>
      </c>
      <c r="AX33"/>
      <c r="AY33"/>
    </row>
    <row r="34" spans="1:51" x14ac:dyDescent="0.25">
      <c r="A34" t="s">
        <v>161</v>
      </c>
      <c r="B34" t="s">
        <v>73</v>
      </c>
      <c r="C34" t="s">
        <v>211</v>
      </c>
      <c r="D34" t="s">
        <v>175</v>
      </c>
      <c r="E34" s="4">
        <v>37.021739130434781</v>
      </c>
      <c r="F34" s="4">
        <v>160.29293478260871</v>
      </c>
      <c r="G34" s="4">
        <v>11.273913043478261</v>
      </c>
      <c r="H34" s="11">
        <v>7.0333187540474462E-2</v>
      </c>
      <c r="I34" s="4">
        <v>143.2005434782609</v>
      </c>
      <c r="J34" s="4">
        <v>11.273913043478261</v>
      </c>
      <c r="K34" s="11">
        <v>7.8728144248906021E-2</v>
      </c>
      <c r="L34" s="4">
        <v>25.314999999999998</v>
      </c>
      <c r="M34" s="4">
        <v>2.2389130434782611</v>
      </c>
      <c r="N34" s="11">
        <v>8.844215064105318E-2</v>
      </c>
      <c r="O34" s="4">
        <v>8.2226086956521733</v>
      </c>
      <c r="P34" s="4">
        <v>2.2389130434782611</v>
      </c>
      <c r="Q34" s="9">
        <v>0.2722874365482234</v>
      </c>
      <c r="R34" s="4">
        <v>10.440217391304348</v>
      </c>
      <c r="S34" s="4">
        <v>0</v>
      </c>
      <c r="T34" s="11">
        <v>0</v>
      </c>
      <c r="U34" s="4">
        <v>6.6521739130434785</v>
      </c>
      <c r="V34" s="4">
        <v>0</v>
      </c>
      <c r="W34" s="11">
        <v>0</v>
      </c>
      <c r="X34" s="4">
        <v>35.542065217391311</v>
      </c>
      <c r="Y34" s="4">
        <v>2.6507608695652172</v>
      </c>
      <c r="Z34" s="11">
        <v>7.4580946643138704E-2</v>
      </c>
      <c r="AA34" s="4">
        <v>0</v>
      </c>
      <c r="AB34" s="4">
        <v>0</v>
      </c>
      <c r="AC34" s="11" t="s">
        <v>307</v>
      </c>
      <c r="AD34" s="4">
        <v>69.155978260869574</v>
      </c>
      <c r="AE34" s="4">
        <v>6.384239130434783</v>
      </c>
      <c r="AF34" s="11">
        <v>9.2316518267621231E-2</v>
      </c>
      <c r="AG34" s="4">
        <v>21.790760869565219</v>
      </c>
      <c r="AH34" s="4">
        <v>0</v>
      </c>
      <c r="AI34" s="11">
        <v>0</v>
      </c>
      <c r="AJ34" s="4">
        <v>8.4891304347826093</v>
      </c>
      <c r="AK34" s="4">
        <v>0</v>
      </c>
      <c r="AL34" s="11" t="s">
        <v>307</v>
      </c>
      <c r="AM34" s="1">
        <v>385217</v>
      </c>
      <c r="AN34" s="1">
        <v>10</v>
      </c>
      <c r="AX34"/>
      <c r="AY34"/>
    </row>
    <row r="35" spans="1:51" x14ac:dyDescent="0.25">
      <c r="A35" t="s">
        <v>161</v>
      </c>
      <c r="B35" t="s">
        <v>86</v>
      </c>
      <c r="C35" t="s">
        <v>207</v>
      </c>
      <c r="D35" t="s">
        <v>188</v>
      </c>
      <c r="E35" s="4">
        <v>27.793478260869566</v>
      </c>
      <c r="F35" s="4">
        <v>129.56967391304346</v>
      </c>
      <c r="G35" s="4">
        <v>20.769456521739126</v>
      </c>
      <c r="H35" s="11">
        <v>0.16029566097139275</v>
      </c>
      <c r="I35" s="4">
        <v>118.08445652173913</v>
      </c>
      <c r="J35" s="4">
        <v>20.769456521739126</v>
      </c>
      <c r="K35" s="11">
        <v>0.17588645562267977</v>
      </c>
      <c r="L35" s="4">
        <v>24.732608695652175</v>
      </c>
      <c r="M35" s="4">
        <v>0</v>
      </c>
      <c r="N35" s="11">
        <v>0</v>
      </c>
      <c r="O35" s="4">
        <v>13.247391304347831</v>
      </c>
      <c r="P35" s="4">
        <v>0</v>
      </c>
      <c r="Q35" s="9">
        <v>0</v>
      </c>
      <c r="R35" s="4">
        <v>5.8330434782608691</v>
      </c>
      <c r="S35" s="4">
        <v>0</v>
      </c>
      <c r="T35" s="11">
        <v>0</v>
      </c>
      <c r="U35" s="4">
        <v>5.6521739130434785</v>
      </c>
      <c r="V35" s="4">
        <v>0</v>
      </c>
      <c r="W35" s="11">
        <v>0</v>
      </c>
      <c r="X35" s="4">
        <v>15.385434782608698</v>
      </c>
      <c r="Y35" s="4">
        <v>0.59</v>
      </c>
      <c r="Z35" s="11">
        <v>3.834795755443459E-2</v>
      </c>
      <c r="AA35" s="4">
        <v>0</v>
      </c>
      <c r="AB35" s="4">
        <v>0</v>
      </c>
      <c r="AC35" s="11" t="s">
        <v>307</v>
      </c>
      <c r="AD35" s="4">
        <v>72.259239130434779</v>
      </c>
      <c r="AE35" s="4">
        <v>20.179456521739127</v>
      </c>
      <c r="AF35" s="11">
        <v>0.27926472468542457</v>
      </c>
      <c r="AG35" s="4">
        <v>0</v>
      </c>
      <c r="AH35" s="4">
        <v>0</v>
      </c>
      <c r="AI35" s="11" t="s">
        <v>307</v>
      </c>
      <c r="AJ35" s="4">
        <v>17.192391304347822</v>
      </c>
      <c r="AK35" s="4">
        <v>0</v>
      </c>
      <c r="AL35" s="11" t="s">
        <v>307</v>
      </c>
      <c r="AM35" s="1">
        <v>385237</v>
      </c>
      <c r="AN35" s="1">
        <v>10</v>
      </c>
      <c r="AX35"/>
      <c r="AY35"/>
    </row>
    <row r="36" spans="1:51" x14ac:dyDescent="0.25">
      <c r="A36" t="s">
        <v>161</v>
      </c>
      <c r="B36" t="s">
        <v>43</v>
      </c>
      <c r="C36" t="s">
        <v>235</v>
      </c>
      <c r="D36" t="s">
        <v>175</v>
      </c>
      <c r="E36" s="4">
        <v>54.760563380281688</v>
      </c>
      <c r="F36" s="4">
        <v>311.69338028169011</v>
      </c>
      <c r="G36" s="4">
        <v>1.7084507042253518</v>
      </c>
      <c r="H36" s="11">
        <v>5.4811902090488888E-3</v>
      </c>
      <c r="I36" s="4">
        <v>299.85507042253522</v>
      </c>
      <c r="J36" s="4">
        <v>1.7084507042253518</v>
      </c>
      <c r="K36" s="11">
        <v>5.6975881775749868E-3</v>
      </c>
      <c r="L36" s="4">
        <v>36.864647887323947</v>
      </c>
      <c r="M36" s="4">
        <v>1.0633802816901408</v>
      </c>
      <c r="N36" s="11">
        <v>2.8845529325014607E-2</v>
      </c>
      <c r="O36" s="4">
        <v>25.37140845070423</v>
      </c>
      <c r="P36" s="4">
        <v>1.0633802816901408</v>
      </c>
      <c r="Q36" s="9">
        <v>4.191254434125137E-2</v>
      </c>
      <c r="R36" s="4">
        <v>6.6340845070422523</v>
      </c>
      <c r="S36" s="4">
        <v>0</v>
      </c>
      <c r="T36" s="11">
        <v>0</v>
      </c>
      <c r="U36" s="4">
        <v>4.859154929577465</v>
      </c>
      <c r="V36" s="4">
        <v>0</v>
      </c>
      <c r="W36" s="11">
        <v>0</v>
      </c>
      <c r="X36" s="4">
        <v>53.399577464788727</v>
      </c>
      <c r="Y36" s="4">
        <v>0.64507042253521119</v>
      </c>
      <c r="Z36" s="11">
        <v>1.2080066044727895E-2</v>
      </c>
      <c r="AA36" s="4">
        <v>0.34507042253521125</v>
      </c>
      <c r="AB36" s="4">
        <v>0</v>
      </c>
      <c r="AC36" s="11">
        <v>0</v>
      </c>
      <c r="AD36" s="4">
        <v>164.51563380281692</v>
      </c>
      <c r="AE36" s="4">
        <v>0</v>
      </c>
      <c r="AF36" s="11">
        <v>0</v>
      </c>
      <c r="AG36" s="4">
        <v>40.200985915492943</v>
      </c>
      <c r="AH36" s="4">
        <v>0</v>
      </c>
      <c r="AI36" s="11">
        <v>0</v>
      </c>
      <c r="AJ36" s="4">
        <v>16.367464788732399</v>
      </c>
      <c r="AK36" s="4">
        <v>0</v>
      </c>
      <c r="AL36" s="11" t="s">
        <v>307</v>
      </c>
      <c r="AM36" s="1">
        <v>385155</v>
      </c>
      <c r="AN36" s="1">
        <v>10</v>
      </c>
      <c r="AX36"/>
      <c r="AY36"/>
    </row>
    <row r="37" spans="1:51" x14ac:dyDescent="0.25">
      <c r="A37" t="s">
        <v>161</v>
      </c>
      <c r="B37" t="s">
        <v>22</v>
      </c>
      <c r="C37" t="s">
        <v>215</v>
      </c>
      <c r="D37" t="s">
        <v>176</v>
      </c>
      <c r="E37" s="4">
        <v>49.239130434782609</v>
      </c>
      <c r="F37" s="4">
        <v>242.73239130434783</v>
      </c>
      <c r="G37" s="4">
        <v>2.4559782608695651</v>
      </c>
      <c r="H37" s="11">
        <v>1.011804913086428E-2</v>
      </c>
      <c r="I37" s="4">
        <v>218.46358695652177</v>
      </c>
      <c r="J37" s="4">
        <v>2.4559782608695651</v>
      </c>
      <c r="K37" s="11">
        <v>1.1242048595303663E-2</v>
      </c>
      <c r="L37" s="4">
        <v>35.729673913043477</v>
      </c>
      <c r="M37" s="4">
        <v>2.3677173913043479</v>
      </c>
      <c r="N37" s="11">
        <v>6.6267534292832955E-2</v>
      </c>
      <c r="O37" s="4">
        <v>20.237499999999997</v>
      </c>
      <c r="P37" s="4">
        <v>2.3677173913043479</v>
      </c>
      <c r="Q37" s="9">
        <v>0.11699653570373555</v>
      </c>
      <c r="R37" s="4">
        <v>11.171521739130435</v>
      </c>
      <c r="S37" s="4">
        <v>0</v>
      </c>
      <c r="T37" s="11">
        <v>0</v>
      </c>
      <c r="U37" s="4">
        <v>4.3206521739130439</v>
      </c>
      <c r="V37" s="4">
        <v>0</v>
      </c>
      <c r="W37" s="11">
        <v>0</v>
      </c>
      <c r="X37" s="4">
        <v>54.144673913043491</v>
      </c>
      <c r="Y37" s="4">
        <v>0</v>
      </c>
      <c r="Z37" s="11">
        <v>0</v>
      </c>
      <c r="AA37" s="4">
        <v>8.7766304347826125</v>
      </c>
      <c r="AB37" s="4">
        <v>0</v>
      </c>
      <c r="AC37" s="11">
        <v>0</v>
      </c>
      <c r="AD37" s="4">
        <v>123.17739130434781</v>
      </c>
      <c r="AE37" s="4">
        <v>8.8260869565217379E-2</v>
      </c>
      <c r="AF37" s="11">
        <v>7.1653465486325835E-4</v>
      </c>
      <c r="AG37" s="4">
        <v>8.6127173913043471</v>
      </c>
      <c r="AH37" s="4">
        <v>0</v>
      </c>
      <c r="AI37" s="11">
        <v>0</v>
      </c>
      <c r="AJ37" s="4">
        <v>12.291304347826088</v>
      </c>
      <c r="AK37" s="4">
        <v>0</v>
      </c>
      <c r="AL37" s="11" t="s">
        <v>307</v>
      </c>
      <c r="AM37" s="1">
        <v>385117</v>
      </c>
      <c r="AN37" s="1">
        <v>10</v>
      </c>
      <c r="AX37"/>
      <c r="AY37"/>
    </row>
    <row r="38" spans="1:51" x14ac:dyDescent="0.25">
      <c r="A38" t="s">
        <v>161</v>
      </c>
      <c r="B38" t="s">
        <v>24</v>
      </c>
      <c r="C38" t="s">
        <v>207</v>
      </c>
      <c r="D38" t="s">
        <v>188</v>
      </c>
      <c r="E38" s="4">
        <v>67.902173913043484</v>
      </c>
      <c r="F38" s="4">
        <v>389.22054347826082</v>
      </c>
      <c r="G38" s="4">
        <v>84.131847826086954</v>
      </c>
      <c r="H38" s="11">
        <v>0.21615469490444814</v>
      </c>
      <c r="I38" s="4">
        <v>354.98771739130433</v>
      </c>
      <c r="J38" s="4">
        <v>84.131847826086954</v>
      </c>
      <c r="K38" s="11">
        <v>0.23699932055211953</v>
      </c>
      <c r="L38" s="4">
        <v>37.284347826086965</v>
      </c>
      <c r="M38" s="4">
        <v>13.853260869565217</v>
      </c>
      <c r="N38" s="11">
        <v>0.37155701191781132</v>
      </c>
      <c r="O38" s="4">
        <v>28.01619565217392</v>
      </c>
      <c r="P38" s="4">
        <v>13.853260869565217</v>
      </c>
      <c r="Q38" s="9">
        <v>0.49447330542504514</v>
      </c>
      <c r="R38" s="4">
        <v>5.6711956521739131</v>
      </c>
      <c r="S38" s="4">
        <v>0</v>
      </c>
      <c r="T38" s="11">
        <v>0</v>
      </c>
      <c r="U38" s="4">
        <v>3.5969565217391293</v>
      </c>
      <c r="V38" s="4">
        <v>0</v>
      </c>
      <c r="W38" s="11">
        <v>0</v>
      </c>
      <c r="X38" s="4">
        <v>100.3166304347826</v>
      </c>
      <c r="Y38" s="4">
        <v>6.903586956521738</v>
      </c>
      <c r="Z38" s="11">
        <v>6.8817970924670041E-2</v>
      </c>
      <c r="AA38" s="4">
        <v>24.964673913043477</v>
      </c>
      <c r="AB38" s="4">
        <v>0</v>
      </c>
      <c r="AC38" s="11">
        <v>0</v>
      </c>
      <c r="AD38" s="4">
        <v>207.54076086956522</v>
      </c>
      <c r="AE38" s="4">
        <v>63.375</v>
      </c>
      <c r="AF38" s="11">
        <v>0.30536170212765956</v>
      </c>
      <c r="AG38" s="4">
        <v>12.622282608695652</v>
      </c>
      <c r="AH38" s="4">
        <v>0</v>
      </c>
      <c r="AI38" s="11">
        <v>0</v>
      </c>
      <c r="AJ38" s="4">
        <v>6.4918478260869561</v>
      </c>
      <c r="AK38" s="4">
        <v>0</v>
      </c>
      <c r="AL38" s="11" t="s">
        <v>307</v>
      </c>
      <c r="AM38" s="1">
        <v>385121</v>
      </c>
      <c r="AN38" s="1">
        <v>10</v>
      </c>
      <c r="AX38"/>
      <c r="AY38"/>
    </row>
    <row r="39" spans="1:51" x14ac:dyDescent="0.25">
      <c r="A39" t="s">
        <v>161</v>
      </c>
      <c r="B39" t="s">
        <v>103</v>
      </c>
      <c r="C39" t="s">
        <v>207</v>
      </c>
      <c r="D39" t="s">
        <v>188</v>
      </c>
      <c r="E39" s="4">
        <v>47.217391304347828</v>
      </c>
      <c r="F39" s="4">
        <v>216.84173913043477</v>
      </c>
      <c r="G39" s="4">
        <v>11.967608695652173</v>
      </c>
      <c r="H39" s="11">
        <v>5.5190521638702639E-2</v>
      </c>
      <c r="I39" s="4">
        <v>197.45402173913044</v>
      </c>
      <c r="J39" s="4">
        <v>11.967608695652173</v>
      </c>
      <c r="K39" s="11">
        <v>6.0609597060845746E-2</v>
      </c>
      <c r="L39" s="4">
        <v>28.159456521739131</v>
      </c>
      <c r="M39" s="4">
        <v>0</v>
      </c>
      <c r="N39" s="11">
        <v>0</v>
      </c>
      <c r="O39" s="4">
        <v>13.380434782608695</v>
      </c>
      <c r="P39" s="4">
        <v>0</v>
      </c>
      <c r="Q39" s="9">
        <v>0</v>
      </c>
      <c r="R39" s="4">
        <v>9.2436956521739138</v>
      </c>
      <c r="S39" s="4">
        <v>0</v>
      </c>
      <c r="T39" s="11">
        <v>0</v>
      </c>
      <c r="U39" s="4">
        <v>5.5353260869565215</v>
      </c>
      <c r="V39" s="4">
        <v>0</v>
      </c>
      <c r="W39" s="11">
        <v>0</v>
      </c>
      <c r="X39" s="4">
        <v>36.350543478260867</v>
      </c>
      <c r="Y39" s="4">
        <v>2.6956521739130435</v>
      </c>
      <c r="Z39" s="11">
        <v>7.4157135381625175E-2</v>
      </c>
      <c r="AA39" s="4">
        <v>4.6086956521739131</v>
      </c>
      <c r="AB39" s="4">
        <v>0</v>
      </c>
      <c r="AC39" s="11">
        <v>0</v>
      </c>
      <c r="AD39" s="4">
        <v>117.08173913043478</v>
      </c>
      <c r="AE39" s="4">
        <v>9.2719565217391295</v>
      </c>
      <c r="AF39" s="11">
        <v>7.9192166008139969E-2</v>
      </c>
      <c r="AG39" s="4">
        <v>0</v>
      </c>
      <c r="AH39" s="4">
        <v>0</v>
      </c>
      <c r="AI39" s="11" t="s">
        <v>307</v>
      </c>
      <c r="AJ39" s="4">
        <v>30.641304347826086</v>
      </c>
      <c r="AK39" s="4">
        <v>0</v>
      </c>
      <c r="AL39" s="11" t="s">
        <v>307</v>
      </c>
      <c r="AM39" s="1">
        <v>385268</v>
      </c>
      <c r="AN39" s="1">
        <v>10</v>
      </c>
      <c r="AX39"/>
      <c r="AY39"/>
    </row>
    <row r="40" spans="1:51" x14ac:dyDescent="0.25">
      <c r="A40" t="s">
        <v>161</v>
      </c>
      <c r="B40" t="s">
        <v>29</v>
      </c>
      <c r="C40" t="s">
        <v>207</v>
      </c>
      <c r="D40" t="s">
        <v>188</v>
      </c>
      <c r="E40" s="4">
        <v>50.217391304347828</v>
      </c>
      <c r="F40" s="4">
        <v>263.32021739130431</v>
      </c>
      <c r="G40" s="4">
        <v>27.369347826086958</v>
      </c>
      <c r="H40" s="11">
        <v>0.103939409200073</v>
      </c>
      <c r="I40" s="4">
        <v>251.46728260869565</v>
      </c>
      <c r="J40" s="4">
        <v>27.369347826086958</v>
      </c>
      <c r="K40" s="11">
        <v>0.10883860334497659</v>
      </c>
      <c r="L40" s="4">
        <v>30.706739130434787</v>
      </c>
      <c r="M40" s="4">
        <v>8.8070652173913047</v>
      </c>
      <c r="N40" s="11">
        <v>0.28681212876369011</v>
      </c>
      <c r="O40" s="4">
        <v>18.853804347826092</v>
      </c>
      <c r="P40" s="4">
        <v>8.8070652173913047</v>
      </c>
      <c r="Q40" s="9">
        <v>0.46712403793491097</v>
      </c>
      <c r="R40" s="4">
        <v>6.7985869565217385</v>
      </c>
      <c r="S40" s="4">
        <v>0</v>
      </c>
      <c r="T40" s="11">
        <v>0</v>
      </c>
      <c r="U40" s="4">
        <v>5.0543478260869561</v>
      </c>
      <c r="V40" s="4">
        <v>0</v>
      </c>
      <c r="W40" s="11">
        <v>0</v>
      </c>
      <c r="X40" s="4">
        <v>70.069239130434809</v>
      </c>
      <c r="Y40" s="4">
        <v>2.5054347826086958</v>
      </c>
      <c r="Z40" s="11">
        <v>3.5756557566506413E-2</v>
      </c>
      <c r="AA40" s="4">
        <v>0</v>
      </c>
      <c r="AB40" s="4">
        <v>0</v>
      </c>
      <c r="AC40" s="11" t="s">
        <v>307</v>
      </c>
      <c r="AD40" s="4">
        <v>131.073152173913</v>
      </c>
      <c r="AE40" s="4">
        <v>16.056847826086958</v>
      </c>
      <c r="AF40" s="11">
        <v>0.12250295014483288</v>
      </c>
      <c r="AG40" s="4">
        <v>22.064891304347828</v>
      </c>
      <c r="AH40" s="4">
        <v>0</v>
      </c>
      <c r="AI40" s="11">
        <v>0</v>
      </c>
      <c r="AJ40" s="4">
        <v>9.4061956521739152</v>
      </c>
      <c r="AK40" s="4">
        <v>0</v>
      </c>
      <c r="AL40" s="11" t="s">
        <v>307</v>
      </c>
      <c r="AM40" s="1">
        <v>385136</v>
      </c>
      <c r="AN40" s="1">
        <v>10</v>
      </c>
      <c r="AX40"/>
      <c r="AY40"/>
    </row>
    <row r="41" spans="1:51" x14ac:dyDescent="0.25">
      <c r="A41" t="s">
        <v>161</v>
      </c>
      <c r="B41" t="s">
        <v>49</v>
      </c>
      <c r="C41" t="s">
        <v>239</v>
      </c>
      <c r="D41" t="s">
        <v>187</v>
      </c>
      <c r="E41" s="4">
        <v>25.608695652173914</v>
      </c>
      <c r="F41" s="4">
        <v>120.72021739130436</v>
      </c>
      <c r="G41" s="4">
        <v>0</v>
      </c>
      <c r="H41" s="11">
        <v>0</v>
      </c>
      <c r="I41" s="4">
        <v>115.24195652173914</v>
      </c>
      <c r="J41" s="4">
        <v>0</v>
      </c>
      <c r="K41" s="11">
        <v>0</v>
      </c>
      <c r="L41" s="4">
        <v>33.447608695652164</v>
      </c>
      <c r="M41" s="4">
        <v>0</v>
      </c>
      <c r="N41" s="11">
        <v>0</v>
      </c>
      <c r="O41" s="4">
        <v>27.969347826086945</v>
      </c>
      <c r="P41" s="4">
        <v>0</v>
      </c>
      <c r="Q41" s="9">
        <v>0</v>
      </c>
      <c r="R41" s="4">
        <v>0</v>
      </c>
      <c r="S41" s="4">
        <v>0</v>
      </c>
      <c r="T41" s="11" t="s">
        <v>307</v>
      </c>
      <c r="U41" s="4">
        <v>5.4782608695652177</v>
      </c>
      <c r="V41" s="4">
        <v>0</v>
      </c>
      <c r="W41" s="11">
        <v>0</v>
      </c>
      <c r="X41" s="4">
        <v>17.150978260869561</v>
      </c>
      <c r="Y41" s="4">
        <v>0</v>
      </c>
      <c r="Z41" s="11">
        <v>0</v>
      </c>
      <c r="AA41" s="4">
        <v>0</v>
      </c>
      <c r="AB41" s="4">
        <v>0</v>
      </c>
      <c r="AC41" s="11" t="s">
        <v>307</v>
      </c>
      <c r="AD41" s="4">
        <v>70.121630434782631</v>
      </c>
      <c r="AE41" s="4">
        <v>0</v>
      </c>
      <c r="AF41" s="11">
        <v>0</v>
      </c>
      <c r="AG41" s="4">
        <v>0</v>
      </c>
      <c r="AH41" s="4">
        <v>0</v>
      </c>
      <c r="AI41" s="11" t="s">
        <v>307</v>
      </c>
      <c r="AJ41" s="4">
        <v>0</v>
      </c>
      <c r="AK41" s="4">
        <v>0</v>
      </c>
      <c r="AL41" s="11" t="s">
        <v>307</v>
      </c>
      <c r="AM41" s="1">
        <v>385165</v>
      </c>
      <c r="AN41" s="1">
        <v>10</v>
      </c>
      <c r="AX41"/>
      <c r="AY41"/>
    </row>
    <row r="42" spans="1:51" x14ac:dyDescent="0.25">
      <c r="A42" t="s">
        <v>161</v>
      </c>
      <c r="B42" t="s">
        <v>37</v>
      </c>
      <c r="C42" t="s">
        <v>224</v>
      </c>
      <c r="D42" t="s">
        <v>189</v>
      </c>
      <c r="E42" s="4">
        <v>21.434782608695652</v>
      </c>
      <c r="F42" s="4">
        <v>84.753043478260849</v>
      </c>
      <c r="G42" s="4">
        <v>38.692934782608695</v>
      </c>
      <c r="H42" s="11">
        <v>0.45653740791660691</v>
      </c>
      <c r="I42" s="4">
        <v>78.839999999999975</v>
      </c>
      <c r="J42" s="4">
        <v>32.779891304347828</v>
      </c>
      <c r="K42" s="11">
        <v>0.41577741380451344</v>
      </c>
      <c r="L42" s="4">
        <v>14.350434782608694</v>
      </c>
      <c r="M42" s="4">
        <v>9.3586956521739122</v>
      </c>
      <c r="N42" s="11">
        <v>0.65215415379022001</v>
      </c>
      <c r="O42" s="4">
        <v>8.437391304347825</v>
      </c>
      <c r="P42" s="4">
        <v>3.4456521739130435</v>
      </c>
      <c r="Q42" s="9">
        <v>0.40837885190147383</v>
      </c>
      <c r="R42" s="4">
        <v>0</v>
      </c>
      <c r="S42" s="4">
        <v>0</v>
      </c>
      <c r="T42" s="11" t="s">
        <v>307</v>
      </c>
      <c r="U42" s="4">
        <v>5.9130434782608692</v>
      </c>
      <c r="V42" s="4">
        <v>5.9130434782608692</v>
      </c>
      <c r="W42" s="11">
        <v>1</v>
      </c>
      <c r="X42" s="4">
        <v>17.592499999999994</v>
      </c>
      <c r="Y42" s="4">
        <v>11.211956521739131</v>
      </c>
      <c r="Z42" s="11">
        <v>0.63731456710184087</v>
      </c>
      <c r="AA42" s="4">
        <v>0</v>
      </c>
      <c r="AB42" s="4">
        <v>0</v>
      </c>
      <c r="AC42" s="11" t="s">
        <v>307</v>
      </c>
      <c r="AD42" s="4">
        <v>52.691521739130422</v>
      </c>
      <c r="AE42" s="4">
        <v>18.122282608695652</v>
      </c>
      <c r="AF42" s="11">
        <v>0.34393166131008629</v>
      </c>
      <c r="AG42" s="4">
        <v>0</v>
      </c>
      <c r="AH42" s="4">
        <v>0</v>
      </c>
      <c r="AI42" s="11" t="s">
        <v>307</v>
      </c>
      <c r="AJ42" s="4">
        <v>0.11858695652173913</v>
      </c>
      <c r="AK42" s="4">
        <v>0</v>
      </c>
      <c r="AL42" s="11" t="s">
        <v>307</v>
      </c>
      <c r="AM42" s="1">
        <v>385147</v>
      </c>
      <c r="AN42" s="1">
        <v>10</v>
      </c>
      <c r="AX42"/>
      <c r="AY42"/>
    </row>
    <row r="43" spans="1:51" x14ac:dyDescent="0.25">
      <c r="A43" t="s">
        <v>161</v>
      </c>
      <c r="B43" t="s">
        <v>28</v>
      </c>
      <c r="C43" t="s">
        <v>222</v>
      </c>
      <c r="D43" t="s">
        <v>188</v>
      </c>
      <c r="E43" s="4">
        <v>61.456521739130437</v>
      </c>
      <c r="F43" s="4">
        <v>245.25347826086954</v>
      </c>
      <c r="G43" s="4">
        <v>1.3043478260869565</v>
      </c>
      <c r="H43" s="11">
        <v>5.3183662687937778E-3</v>
      </c>
      <c r="I43" s="4">
        <v>239.77521739130432</v>
      </c>
      <c r="J43" s="4">
        <v>1.3043478260869565</v>
      </c>
      <c r="K43" s="11">
        <v>5.4398775664889045E-3</v>
      </c>
      <c r="L43" s="4">
        <v>51.656304347826087</v>
      </c>
      <c r="M43" s="4">
        <v>1.3043478260869565</v>
      </c>
      <c r="N43" s="11">
        <v>2.5250506062225665E-2</v>
      </c>
      <c r="O43" s="4">
        <v>46.178043478260868</v>
      </c>
      <c r="P43" s="4">
        <v>1.3043478260869565</v>
      </c>
      <c r="Q43" s="9">
        <v>2.824606085143043E-2</v>
      </c>
      <c r="R43" s="4">
        <v>0</v>
      </c>
      <c r="S43" s="4">
        <v>0</v>
      </c>
      <c r="T43" s="11" t="s">
        <v>307</v>
      </c>
      <c r="U43" s="4">
        <v>5.4782608695652177</v>
      </c>
      <c r="V43" s="4">
        <v>0</v>
      </c>
      <c r="W43" s="11">
        <v>0</v>
      </c>
      <c r="X43" s="4">
        <v>24.349673913043485</v>
      </c>
      <c r="Y43" s="4">
        <v>0</v>
      </c>
      <c r="Z43" s="11">
        <v>0</v>
      </c>
      <c r="AA43" s="4">
        <v>0</v>
      </c>
      <c r="AB43" s="4">
        <v>0</v>
      </c>
      <c r="AC43" s="11" t="s">
        <v>307</v>
      </c>
      <c r="AD43" s="4">
        <v>123.74978260869565</v>
      </c>
      <c r="AE43" s="4">
        <v>0</v>
      </c>
      <c r="AF43" s="11">
        <v>0</v>
      </c>
      <c r="AG43" s="4">
        <v>0</v>
      </c>
      <c r="AH43" s="4">
        <v>0</v>
      </c>
      <c r="AI43" s="11" t="s">
        <v>307</v>
      </c>
      <c r="AJ43" s="4">
        <v>45.497717391304327</v>
      </c>
      <c r="AK43" s="4">
        <v>0</v>
      </c>
      <c r="AL43" s="11" t="s">
        <v>307</v>
      </c>
      <c r="AM43" s="1">
        <v>385133</v>
      </c>
      <c r="AN43" s="1">
        <v>10</v>
      </c>
      <c r="AX43"/>
      <c r="AY43"/>
    </row>
    <row r="44" spans="1:51" x14ac:dyDescent="0.25">
      <c r="A44" t="s">
        <v>161</v>
      </c>
      <c r="B44" t="s">
        <v>123</v>
      </c>
      <c r="C44" t="s">
        <v>207</v>
      </c>
      <c r="D44" t="s">
        <v>188</v>
      </c>
      <c r="E44" s="4">
        <v>65.206521739130437</v>
      </c>
      <c r="F44" s="4">
        <v>249.31945652173911</v>
      </c>
      <c r="G44" s="4">
        <v>2.4782608695652173</v>
      </c>
      <c r="H44" s="11">
        <v>9.9401021650676047E-3</v>
      </c>
      <c r="I44" s="4">
        <v>243.46891304347824</v>
      </c>
      <c r="J44" s="4">
        <v>2.4782608695652173</v>
      </c>
      <c r="K44" s="11">
        <v>1.0178962228014113E-2</v>
      </c>
      <c r="L44" s="4">
        <v>11.453804347826086</v>
      </c>
      <c r="M44" s="4">
        <v>0.25543478260869568</v>
      </c>
      <c r="N44" s="11">
        <v>2.2301304863582446E-2</v>
      </c>
      <c r="O44" s="4">
        <v>5.6032608695652177</v>
      </c>
      <c r="P44" s="4">
        <v>0.25543478260869568</v>
      </c>
      <c r="Q44" s="9">
        <v>4.5586808923375362E-2</v>
      </c>
      <c r="R44" s="4">
        <v>5.8505434782608692</v>
      </c>
      <c r="S44" s="4">
        <v>0</v>
      </c>
      <c r="T44" s="11">
        <v>0</v>
      </c>
      <c r="U44" s="4">
        <v>0</v>
      </c>
      <c r="V44" s="4">
        <v>0</v>
      </c>
      <c r="W44" s="11" t="s">
        <v>307</v>
      </c>
      <c r="X44" s="4">
        <v>40.301304347826097</v>
      </c>
      <c r="Y44" s="4">
        <v>0</v>
      </c>
      <c r="Z44" s="11">
        <v>0</v>
      </c>
      <c r="AA44" s="4">
        <v>0</v>
      </c>
      <c r="AB44" s="4">
        <v>0</v>
      </c>
      <c r="AC44" s="11" t="s">
        <v>307</v>
      </c>
      <c r="AD44" s="4">
        <v>175.34423913043474</v>
      </c>
      <c r="AE44" s="4">
        <v>0.16847826086956522</v>
      </c>
      <c r="AF44" s="11">
        <v>9.6084286375806122E-4</v>
      </c>
      <c r="AG44" s="4">
        <v>0</v>
      </c>
      <c r="AH44" s="4">
        <v>0</v>
      </c>
      <c r="AI44" s="11" t="s">
        <v>307</v>
      </c>
      <c r="AJ44" s="4">
        <v>22.220108695652176</v>
      </c>
      <c r="AK44" s="4">
        <v>2.0543478260869565</v>
      </c>
      <c r="AL44" s="11">
        <v>10.816137566137566</v>
      </c>
      <c r="AM44" s="7">
        <v>3.7999999999999998E+189</v>
      </c>
      <c r="AN44" s="1">
        <v>10</v>
      </c>
      <c r="AX44"/>
      <c r="AY44"/>
    </row>
    <row r="45" spans="1:51" x14ac:dyDescent="0.25">
      <c r="A45" t="s">
        <v>161</v>
      </c>
      <c r="B45" t="s">
        <v>44</v>
      </c>
      <c r="C45" t="s">
        <v>224</v>
      </c>
      <c r="D45" t="s">
        <v>189</v>
      </c>
      <c r="E45" s="4">
        <v>90.076086956521735</v>
      </c>
      <c r="F45" s="4">
        <v>434.0363043478261</v>
      </c>
      <c r="G45" s="4">
        <v>28.46489130434782</v>
      </c>
      <c r="H45" s="11">
        <v>6.5581821196083065E-2</v>
      </c>
      <c r="I45" s="4">
        <v>390.25163043478261</v>
      </c>
      <c r="J45" s="4">
        <v>28.46489130434782</v>
      </c>
      <c r="K45" s="11">
        <v>7.2939839540541687E-2</v>
      </c>
      <c r="L45" s="4">
        <v>44.977934782608692</v>
      </c>
      <c r="M45" s="4">
        <v>4.6448913043478246</v>
      </c>
      <c r="N45" s="11">
        <v>0.10327044420331706</v>
      </c>
      <c r="O45" s="4">
        <v>18.920326086956521</v>
      </c>
      <c r="P45" s="4">
        <v>4.6448913043478246</v>
      </c>
      <c r="Q45" s="9">
        <v>0.24549742340592984</v>
      </c>
      <c r="R45" s="4">
        <v>21.410869565217389</v>
      </c>
      <c r="S45" s="4">
        <v>0</v>
      </c>
      <c r="T45" s="11">
        <v>0</v>
      </c>
      <c r="U45" s="4">
        <v>4.6467391304347823</v>
      </c>
      <c r="V45" s="4">
        <v>0</v>
      </c>
      <c r="W45" s="11">
        <v>0</v>
      </c>
      <c r="X45" s="4">
        <v>76.303043478260903</v>
      </c>
      <c r="Y45" s="4">
        <v>6.189347826086955</v>
      </c>
      <c r="Z45" s="11">
        <v>8.1115346701083155E-2</v>
      </c>
      <c r="AA45" s="4">
        <v>17.727065217391306</v>
      </c>
      <c r="AB45" s="4">
        <v>0</v>
      </c>
      <c r="AC45" s="11">
        <v>0</v>
      </c>
      <c r="AD45" s="4">
        <v>235.76108695652175</v>
      </c>
      <c r="AE45" s="4">
        <v>17.46086956521739</v>
      </c>
      <c r="AF45" s="11">
        <v>7.4061711330833252E-2</v>
      </c>
      <c r="AG45" s="4">
        <v>12.804347826086957</v>
      </c>
      <c r="AH45" s="4">
        <v>0</v>
      </c>
      <c r="AI45" s="11">
        <v>0</v>
      </c>
      <c r="AJ45" s="4">
        <v>46.462826086956511</v>
      </c>
      <c r="AK45" s="4">
        <v>0.16978260869565218</v>
      </c>
      <c r="AL45" s="11">
        <v>273.66069142125474</v>
      </c>
      <c r="AM45" s="1">
        <v>385156</v>
      </c>
      <c r="AN45" s="1">
        <v>10</v>
      </c>
      <c r="AX45"/>
      <c r="AY45"/>
    </row>
    <row r="46" spans="1:51" x14ac:dyDescent="0.25">
      <c r="A46" t="s">
        <v>161</v>
      </c>
      <c r="B46" t="s">
        <v>17</v>
      </c>
      <c r="C46" t="s">
        <v>216</v>
      </c>
      <c r="D46" t="s">
        <v>177</v>
      </c>
      <c r="E46" s="4">
        <v>83.173913043478265</v>
      </c>
      <c r="F46" s="4">
        <v>373.40173913043475</v>
      </c>
      <c r="G46" s="4">
        <v>187.32173913043476</v>
      </c>
      <c r="H46" s="11">
        <v>0.50166273881493761</v>
      </c>
      <c r="I46" s="4">
        <v>357.55119565217387</v>
      </c>
      <c r="J46" s="4">
        <v>181.37543478260866</v>
      </c>
      <c r="K46" s="11">
        <v>0.50727122993332363</v>
      </c>
      <c r="L46" s="4">
        <v>29.468043478260867</v>
      </c>
      <c r="M46" s="4">
        <v>12.964565217391307</v>
      </c>
      <c r="N46" s="11">
        <v>0.43995337617020663</v>
      </c>
      <c r="O46" s="4">
        <v>19.406630434782606</v>
      </c>
      <c r="P46" s="4">
        <v>7.8759782608695668</v>
      </c>
      <c r="Q46" s="9">
        <v>0.40583955506018238</v>
      </c>
      <c r="R46" s="4">
        <v>5.0885869565217394</v>
      </c>
      <c r="S46" s="4">
        <v>5.0885869565217394</v>
      </c>
      <c r="T46" s="11">
        <v>1</v>
      </c>
      <c r="U46" s="4">
        <v>4.9728260869565215</v>
      </c>
      <c r="V46" s="4">
        <v>0</v>
      </c>
      <c r="W46" s="11">
        <v>0</v>
      </c>
      <c r="X46" s="4">
        <v>94.821630434782605</v>
      </c>
      <c r="Y46" s="4">
        <v>56.581739130434755</v>
      </c>
      <c r="Z46" s="11">
        <v>0.59671763574399961</v>
      </c>
      <c r="AA46" s="4">
        <v>5.7891304347826091</v>
      </c>
      <c r="AB46" s="4">
        <v>0.85771739130434776</v>
      </c>
      <c r="AC46" s="11">
        <v>0.14815996995869318</v>
      </c>
      <c r="AD46" s="4">
        <v>216.86097826086953</v>
      </c>
      <c r="AE46" s="4">
        <v>116.91771739130434</v>
      </c>
      <c r="AF46" s="11">
        <v>0.53913672403829149</v>
      </c>
      <c r="AG46" s="4">
        <v>8.2965217391304353</v>
      </c>
      <c r="AH46" s="4">
        <v>0</v>
      </c>
      <c r="AI46" s="11">
        <v>0</v>
      </c>
      <c r="AJ46" s="4">
        <v>18.165434782608695</v>
      </c>
      <c r="AK46" s="4">
        <v>0</v>
      </c>
      <c r="AL46" s="11" t="s">
        <v>307</v>
      </c>
      <c r="AM46" s="1">
        <v>385091</v>
      </c>
      <c r="AN46" s="1">
        <v>10</v>
      </c>
      <c r="AX46"/>
      <c r="AY46"/>
    </row>
    <row r="47" spans="1:51" x14ac:dyDescent="0.25">
      <c r="A47" t="s">
        <v>161</v>
      </c>
      <c r="B47" t="s">
        <v>39</v>
      </c>
      <c r="C47" t="s">
        <v>226</v>
      </c>
      <c r="D47" t="s">
        <v>191</v>
      </c>
      <c r="E47" s="4">
        <v>56.902173913043477</v>
      </c>
      <c r="F47" s="4">
        <v>267.35750000000002</v>
      </c>
      <c r="G47" s="4">
        <v>51.275000000000006</v>
      </c>
      <c r="H47" s="11">
        <v>0.19178440851668646</v>
      </c>
      <c r="I47" s="4">
        <v>238.21532608695657</v>
      </c>
      <c r="J47" s="4">
        <v>51.275000000000006</v>
      </c>
      <c r="K47" s="11">
        <v>0.21524643624853471</v>
      </c>
      <c r="L47" s="4">
        <v>37.782934782608685</v>
      </c>
      <c r="M47" s="4">
        <v>13.260000000000002</v>
      </c>
      <c r="N47" s="11">
        <v>0.35095209189794119</v>
      </c>
      <c r="O47" s="4">
        <v>21.302282608695645</v>
      </c>
      <c r="P47" s="4">
        <v>13.260000000000002</v>
      </c>
      <c r="Q47" s="9">
        <v>0.62246850459993597</v>
      </c>
      <c r="R47" s="4">
        <v>11.344782608695651</v>
      </c>
      <c r="S47" s="4">
        <v>0</v>
      </c>
      <c r="T47" s="11">
        <v>0</v>
      </c>
      <c r="U47" s="4">
        <v>5.1358695652173916</v>
      </c>
      <c r="V47" s="4">
        <v>0</v>
      </c>
      <c r="W47" s="11">
        <v>0</v>
      </c>
      <c r="X47" s="4">
        <v>40.434021739130436</v>
      </c>
      <c r="Y47" s="4">
        <v>13.732826086956518</v>
      </c>
      <c r="Z47" s="11">
        <v>0.33963542324721152</v>
      </c>
      <c r="AA47" s="4">
        <v>12.661521739130434</v>
      </c>
      <c r="AB47" s="4">
        <v>0</v>
      </c>
      <c r="AC47" s="11">
        <v>0</v>
      </c>
      <c r="AD47" s="4">
        <v>145.48891304347831</v>
      </c>
      <c r="AE47" s="4">
        <v>24.282173913043483</v>
      </c>
      <c r="AF47" s="11">
        <v>0.16690051087114061</v>
      </c>
      <c r="AG47" s="4">
        <v>2.9710869565217388</v>
      </c>
      <c r="AH47" s="4">
        <v>0</v>
      </c>
      <c r="AI47" s="11">
        <v>0</v>
      </c>
      <c r="AJ47" s="4">
        <v>28.019021739130434</v>
      </c>
      <c r="AK47" s="4">
        <v>0</v>
      </c>
      <c r="AL47" s="11" t="s">
        <v>307</v>
      </c>
      <c r="AM47" s="1">
        <v>385149</v>
      </c>
      <c r="AN47" s="1">
        <v>10</v>
      </c>
      <c r="AX47"/>
      <c r="AY47"/>
    </row>
    <row r="48" spans="1:51" x14ac:dyDescent="0.25">
      <c r="A48" t="s">
        <v>161</v>
      </c>
      <c r="B48" t="s">
        <v>9</v>
      </c>
      <c r="C48" t="s">
        <v>224</v>
      </c>
      <c r="D48" t="s">
        <v>189</v>
      </c>
      <c r="E48" s="4">
        <v>55.097826086956523</v>
      </c>
      <c r="F48" s="4">
        <v>241.45489130434777</v>
      </c>
      <c r="G48" s="4">
        <v>43.595108695652179</v>
      </c>
      <c r="H48" s="11">
        <v>0.18055177288043278</v>
      </c>
      <c r="I48" s="4">
        <v>215.67391304347819</v>
      </c>
      <c r="J48" s="4">
        <v>43.595108695652179</v>
      </c>
      <c r="K48" s="11">
        <v>0.20213436145549851</v>
      </c>
      <c r="L48" s="4">
        <v>36.255978260869561</v>
      </c>
      <c r="M48" s="4">
        <v>7.3775000000000031</v>
      </c>
      <c r="N48" s="11">
        <v>0.20348368335057199</v>
      </c>
      <c r="O48" s="4">
        <v>15.309565217391304</v>
      </c>
      <c r="P48" s="4">
        <v>7.3775000000000031</v>
      </c>
      <c r="Q48" s="9">
        <v>0.48188827672384432</v>
      </c>
      <c r="R48" s="4">
        <v>15.892065217391304</v>
      </c>
      <c r="S48" s="4">
        <v>0</v>
      </c>
      <c r="T48" s="11">
        <v>0</v>
      </c>
      <c r="U48" s="4">
        <v>5.0543478260869561</v>
      </c>
      <c r="V48" s="4">
        <v>0</v>
      </c>
      <c r="W48" s="11">
        <v>0</v>
      </c>
      <c r="X48" s="4">
        <v>36.042934782608697</v>
      </c>
      <c r="Y48" s="4">
        <v>9.7219565217391306</v>
      </c>
      <c r="Z48" s="11">
        <v>0.269732655799997</v>
      </c>
      <c r="AA48" s="4">
        <v>4.8345652173913036</v>
      </c>
      <c r="AB48" s="4">
        <v>0</v>
      </c>
      <c r="AC48" s="11">
        <v>0</v>
      </c>
      <c r="AD48" s="4">
        <v>142.18510869565213</v>
      </c>
      <c r="AE48" s="4">
        <v>26.495652173913044</v>
      </c>
      <c r="AF48" s="11">
        <v>0.18634618221959592</v>
      </c>
      <c r="AG48" s="4">
        <v>16.544130434782609</v>
      </c>
      <c r="AH48" s="4">
        <v>0</v>
      </c>
      <c r="AI48" s="11">
        <v>0</v>
      </c>
      <c r="AJ48" s="4">
        <v>5.5921739130434798</v>
      </c>
      <c r="AK48" s="4">
        <v>0</v>
      </c>
      <c r="AL48" s="11" t="s">
        <v>307</v>
      </c>
      <c r="AM48" s="1">
        <v>385046</v>
      </c>
      <c r="AN48" s="1">
        <v>10</v>
      </c>
      <c r="AX48"/>
      <c r="AY48"/>
    </row>
    <row r="49" spans="1:51" x14ac:dyDescent="0.25">
      <c r="A49" t="s">
        <v>161</v>
      </c>
      <c r="B49" t="s">
        <v>97</v>
      </c>
      <c r="C49" t="s">
        <v>207</v>
      </c>
      <c r="D49" t="s">
        <v>188</v>
      </c>
      <c r="E49" s="4">
        <v>33.728260869565219</v>
      </c>
      <c r="F49" s="4">
        <v>193.06815217391301</v>
      </c>
      <c r="G49" s="4">
        <v>2.7663043478260869</v>
      </c>
      <c r="H49" s="11">
        <v>1.4328123601318979E-2</v>
      </c>
      <c r="I49" s="4">
        <v>168.94858695652169</v>
      </c>
      <c r="J49" s="4">
        <v>2.7663043478260869</v>
      </c>
      <c r="K49" s="11">
        <v>1.6373645957382204E-2</v>
      </c>
      <c r="L49" s="4">
        <v>40.699565217391303</v>
      </c>
      <c r="M49" s="4">
        <v>2.3342391304347827</v>
      </c>
      <c r="N49" s="11">
        <v>5.7352925466568387E-2</v>
      </c>
      <c r="O49" s="4">
        <v>30.86260869565217</v>
      </c>
      <c r="P49" s="4">
        <v>2.3342391304347827</v>
      </c>
      <c r="Q49" s="9">
        <v>7.56332412938127E-2</v>
      </c>
      <c r="R49" s="4">
        <v>4.9456521739130439</v>
      </c>
      <c r="S49" s="4">
        <v>0</v>
      </c>
      <c r="T49" s="11">
        <v>0</v>
      </c>
      <c r="U49" s="4">
        <v>4.8913043478260869</v>
      </c>
      <c r="V49" s="4">
        <v>0</v>
      </c>
      <c r="W49" s="11">
        <v>0</v>
      </c>
      <c r="X49" s="4">
        <v>12.048913043478262</v>
      </c>
      <c r="Y49" s="4">
        <v>0.1875</v>
      </c>
      <c r="Z49" s="11">
        <v>1.5561569688768605E-2</v>
      </c>
      <c r="AA49" s="4">
        <v>14.282608695652174</v>
      </c>
      <c r="AB49" s="4">
        <v>0</v>
      </c>
      <c r="AC49" s="11">
        <v>0</v>
      </c>
      <c r="AD49" s="4">
        <v>106.35619565217388</v>
      </c>
      <c r="AE49" s="4">
        <v>0.24456521739130435</v>
      </c>
      <c r="AF49" s="11">
        <v>2.2994919655750729E-3</v>
      </c>
      <c r="AG49" s="4">
        <v>2.065108695652174</v>
      </c>
      <c r="AH49" s="4">
        <v>0</v>
      </c>
      <c r="AI49" s="11">
        <v>0</v>
      </c>
      <c r="AJ49" s="4">
        <v>17.615760869565214</v>
      </c>
      <c r="AK49" s="4">
        <v>0</v>
      </c>
      <c r="AL49" s="11" t="s">
        <v>307</v>
      </c>
      <c r="AM49" s="1">
        <v>385259</v>
      </c>
      <c r="AN49" s="1">
        <v>10</v>
      </c>
      <c r="AX49"/>
      <c r="AY49"/>
    </row>
    <row r="50" spans="1:51" x14ac:dyDescent="0.25">
      <c r="A50" t="s">
        <v>161</v>
      </c>
      <c r="B50" t="s">
        <v>18</v>
      </c>
      <c r="C50" t="s">
        <v>228</v>
      </c>
      <c r="D50" t="s">
        <v>192</v>
      </c>
      <c r="E50" s="4">
        <v>52.641304347826086</v>
      </c>
      <c r="F50" s="4">
        <v>247.83228260869569</v>
      </c>
      <c r="G50" s="4">
        <v>1.3043478260869565</v>
      </c>
      <c r="H50" s="11">
        <v>5.2630263190788645E-3</v>
      </c>
      <c r="I50" s="4">
        <v>242.76163043478266</v>
      </c>
      <c r="J50" s="4">
        <v>1.3043478260869565</v>
      </c>
      <c r="K50" s="11">
        <v>5.3729571009672652E-3</v>
      </c>
      <c r="L50" s="4">
        <v>33.896304347826081</v>
      </c>
      <c r="M50" s="4">
        <v>1.3043478260869565</v>
      </c>
      <c r="N50" s="11">
        <v>3.848053205748992E-2</v>
      </c>
      <c r="O50" s="4">
        <v>28.825652173913038</v>
      </c>
      <c r="P50" s="4">
        <v>1.3043478260869565</v>
      </c>
      <c r="Q50" s="9">
        <v>4.5249551275283198E-2</v>
      </c>
      <c r="R50" s="4">
        <v>0</v>
      </c>
      <c r="S50" s="4">
        <v>0</v>
      </c>
      <c r="T50" s="11" t="s">
        <v>307</v>
      </c>
      <c r="U50" s="4">
        <v>5.0706521739130439</v>
      </c>
      <c r="V50" s="4">
        <v>0</v>
      </c>
      <c r="W50" s="11">
        <v>0</v>
      </c>
      <c r="X50" s="4">
        <v>42.034456521739131</v>
      </c>
      <c r="Y50" s="4">
        <v>0</v>
      </c>
      <c r="Z50" s="11">
        <v>0</v>
      </c>
      <c r="AA50" s="4">
        <v>0</v>
      </c>
      <c r="AB50" s="4">
        <v>0</v>
      </c>
      <c r="AC50" s="11" t="s">
        <v>307</v>
      </c>
      <c r="AD50" s="4">
        <v>167.74717391304353</v>
      </c>
      <c r="AE50" s="4">
        <v>0</v>
      </c>
      <c r="AF50" s="11">
        <v>0</v>
      </c>
      <c r="AG50" s="4">
        <v>4.1543478260869566</v>
      </c>
      <c r="AH50" s="4">
        <v>0</v>
      </c>
      <c r="AI50" s="11">
        <v>0</v>
      </c>
      <c r="AJ50" s="4">
        <v>0</v>
      </c>
      <c r="AK50" s="4">
        <v>0</v>
      </c>
      <c r="AL50" s="11" t="s">
        <v>307</v>
      </c>
      <c r="AM50" s="1">
        <v>385104</v>
      </c>
      <c r="AN50" s="1">
        <v>10</v>
      </c>
      <c r="AX50"/>
      <c r="AY50"/>
    </row>
    <row r="51" spans="1:51" x14ac:dyDescent="0.25">
      <c r="A51" t="s">
        <v>161</v>
      </c>
      <c r="B51" t="s">
        <v>60</v>
      </c>
      <c r="C51" t="s">
        <v>210</v>
      </c>
      <c r="D51" t="s">
        <v>181</v>
      </c>
      <c r="E51" s="4">
        <v>33.75</v>
      </c>
      <c r="F51" s="4">
        <v>150.13391304347829</v>
      </c>
      <c r="G51" s="4">
        <v>3.0578260869565224</v>
      </c>
      <c r="H51" s="11">
        <v>2.0367324243863449E-2</v>
      </c>
      <c r="I51" s="4">
        <v>131.29967391304351</v>
      </c>
      <c r="J51" s="4">
        <v>3.0578260869565224</v>
      </c>
      <c r="K51" s="11">
        <v>2.3288908462801242E-2</v>
      </c>
      <c r="L51" s="4">
        <v>9.8940217391304337</v>
      </c>
      <c r="M51" s="4">
        <v>0</v>
      </c>
      <c r="N51" s="11">
        <v>0</v>
      </c>
      <c r="O51" s="4">
        <v>2.1657608695652173</v>
      </c>
      <c r="P51" s="4">
        <v>0</v>
      </c>
      <c r="Q51" s="9">
        <v>0</v>
      </c>
      <c r="R51" s="4">
        <v>2.25</v>
      </c>
      <c r="S51" s="4">
        <v>0</v>
      </c>
      <c r="T51" s="11">
        <v>0</v>
      </c>
      <c r="U51" s="4">
        <v>5.4782608695652177</v>
      </c>
      <c r="V51" s="4">
        <v>0</v>
      </c>
      <c r="W51" s="11">
        <v>0</v>
      </c>
      <c r="X51" s="4">
        <v>29.244565217391305</v>
      </c>
      <c r="Y51" s="4">
        <v>0</v>
      </c>
      <c r="Z51" s="11">
        <v>0</v>
      </c>
      <c r="AA51" s="4">
        <v>11.105978260869565</v>
      </c>
      <c r="AB51" s="4">
        <v>0</v>
      </c>
      <c r="AC51" s="11">
        <v>0</v>
      </c>
      <c r="AD51" s="4">
        <v>83.862173913043478</v>
      </c>
      <c r="AE51" s="4">
        <v>3.0578260869565224</v>
      </c>
      <c r="AF51" s="11">
        <v>3.6462518728970418E-2</v>
      </c>
      <c r="AG51" s="4">
        <v>9.8913043478260878</v>
      </c>
      <c r="AH51" s="4">
        <v>0</v>
      </c>
      <c r="AI51" s="11">
        <v>0</v>
      </c>
      <c r="AJ51" s="4">
        <v>6.1358695652173916</v>
      </c>
      <c r="AK51" s="4">
        <v>0</v>
      </c>
      <c r="AL51" s="11" t="s">
        <v>307</v>
      </c>
      <c r="AM51" s="1">
        <v>385188</v>
      </c>
      <c r="AN51" s="1">
        <v>10</v>
      </c>
      <c r="AX51"/>
      <c r="AY51"/>
    </row>
    <row r="52" spans="1:51" x14ac:dyDescent="0.25">
      <c r="A52" t="s">
        <v>161</v>
      </c>
      <c r="B52" t="s">
        <v>71</v>
      </c>
      <c r="C52" t="s">
        <v>244</v>
      </c>
      <c r="D52" t="s">
        <v>180</v>
      </c>
      <c r="E52" s="4">
        <v>31.945652173913043</v>
      </c>
      <c r="F52" s="4">
        <v>131.84239130434781</v>
      </c>
      <c r="G52" s="4">
        <v>0.14130434782608695</v>
      </c>
      <c r="H52" s="11">
        <v>1.071767179191228E-3</v>
      </c>
      <c r="I52" s="4">
        <v>118.27717391304348</v>
      </c>
      <c r="J52" s="4">
        <v>0.14130434782608695</v>
      </c>
      <c r="K52" s="11">
        <v>1.1946882323209116E-3</v>
      </c>
      <c r="L52" s="4">
        <v>25.220108695652176</v>
      </c>
      <c r="M52" s="4">
        <v>0</v>
      </c>
      <c r="N52" s="11">
        <v>0</v>
      </c>
      <c r="O52" s="4">
        <v>11.654891304347826</v>
      </c>
      <c r="P52" s="4">
        <v>0</v>
      </c>
      <c r="Q52" s="9">
        <v>0</v>
      </c>
      <c r="R52" s="4">
        <v>9.5217391304347831</v>
      </c>
      <c r="S52" s="4">
        <v>0</v>
      </c>
      <c r="T52" s="11">
        <v>0</v>
      </c>
      <c r="U52" s="4">
        <v>4.0434782608695654</v>
      </c>
      <c r="V52" s="4">
        <v>0</v>
      </c>
      <c r="W52" s="11">
        <v>0</v>
      </c>
      <c r="X52" s="4">
        <v>11.163043478260869</v>
      </c>
      <c r="Y52" s="4">
        <v>0</v>
      </c>
      <c r="Z52" s="11">
        <v>0</v>
      </c>
      <c r="AA52" s="4">
        <v>0</v>
      </c>
      <c r="AB52" s="4">
        <v>0</v>
      </c>
      <c r="AC52" s="11" t="s">
        <v>307</v>
      </c>
      <c r="AD52" s="4">
        <v>61.220108695652172</v>
      </c>
      <c r="AE52" s="4">
        <v>0.14130434782608695</v>
      </c>
      <c r="AF52" s="11">
        <v>2.3081361800346219E-3</v>
      </c>
      <c r="AG52" s="4">
        <v>19.448369565217391</v>
      </c>
      <c r="AH52" s="4">
        <v>0</v>
      </c>
      <c r="AI52" s="11">
        <v>0</v>
      </c>
      <c r="AJ52" s="4">
        <v>14.790760869565217</v>
      </c>
      <c r="AK52" s="4">
        <v>0</v>
      </c>
      <c r="AL52" s="11" t="s">
        <v>307</v>
      </c>
      <c r="AM52" s="1">
        <v>385211</v>
      </c>
      <c r="AN52" s="1">
        <v>10</v>
      </c>
      <c r="AX52"/>
      <c r="AY52"/>
    </row>
    <row r="53" spans="1:51" x14ac:dyDescent="0.25">
      <c r="A53" t="s">
        <v>161</v>
      </c>
      <c r="B53" t="s">
        <v>21</v>
      </c>
      <c r="C53" t="s">
        <v>217</v>
      </c>
      <c r="D53" t="s">
        <v>183</v>
      </c>
      <c r="E53" s="4">
        <v>15.489130434782609</v>
      </c>
      <c r="F53" s="4">
        <v>111.53260869565219</v>
      </c>
      <c r="G53" s="4">
        <v>29.418478260869563</v>
      </c>
      <c r="H53" s="11">
        <v>0.26376571484260786</v>
      </c>
      <c r="I53" s="4">
        <v>97.434782608695656</v>
      </c>
      <c r="J53" s="4">
        <v>29.418478260869563</v>
      </c>
      <c r="K53" s="11">
        <v>0.30192994199018292</v>
      </c>
      <c r="L53" s="4">
        <v>35.423913043478265</v>
      </c>
      <c r="M53" s="4">
        <v>5.9510869565217392</v>
      </c>
      <c r="N53" s="11">
        <v>0.16799631788892297</v>
      </c>
      <c r="O53" s="4">
        <v>25</v>
      </c>
      <c r="P53" s="4">
        <v>5.9510869565217392</v>
      </c>
      <c r="Q53" s="9">
        <v>0.23804347826086958</v>
      </c>
      <c r="R53" s="4">
        <v>5.0489130434782608</v>
      </c>
      <c r="S53" s="4">
        <v>0</v>
      </c>
      <c r="T53" s="11">
        <v>0</v>
      </c>
      <c r="U53" s="4">
        <v>5.375</v>
      </c>
      <c r="V53" s="4">
        <v>0</v>
      </c>
      <c r="W53" s="11">
        <v>0</v>
      </c>
      <c r="X53" s="4">
        <v>0</v>
      </c>
      <c r="Y53" s="4">
        <v>0</v>
      </c>
      <c r="Z53" s="11" t="s">
        <v>307</v>
      </c>
      <c r="AA53" s="4">
        <v>3.6739130434782608</v>
      </c>
      <c r="AB53" s="4">
        <v>0</v>
      </c>
      <c r="AC53" s="11">
        <v>0</v>
      </c>
      <c r="AD53" s="4">
        <v>72.434782608695656</v>
      </c>
      <c r="AE53" s="4">
        <v>23.467391304347824</v>
      </c>
      <c r="AF53" s="11">
        <v>0.32397959183673464</v>
      </c>
      <c r="AG53" s="4">
        <v>0</v>
      </c>
      <c r="AH53" s="4">
        <v>0</v>
      </c>
      <c r="AI53" s="11" t="s">
        <v>307</v>
      </c>
      <c r="AJ53" s="4">
        <v>0</v>
      </c>
      <c r="AK53" s="4">
        <v>0</v>
      </c>
      <c r="AL53" s="11" t="s">
        <v>307</v>
      </c>
      <c r="AM53" s="1">
        <v>385115</v>
      </c>
      <c r="AN53" s="1">
        <v>10</v>
      </c>
      <c r="AX53"/>
      <c r="AY53"/>
    </row>
    <row r="54" spans="1:51" x14ac:dyDescent="0.25">
      <c r="A54" t="s">
        <v>161</v>
      </c>
      <c r="B54" t="s">
        <v>83</v>
      </c>
      <c r="C54" t="s">
        <v>226</v>
      </c>
      <c r="D54" t="s">
        <v>191</v>
      </c>
      <c r="E54" s="4">
        <v>27.728260869565219</v>
      </c>
      <c r="F54" s="4">
        <v>118.89260869565217</v>
      </c>
      <c r="G54" s="4">
        <v>1.7828260869565218</v>
      </c>
      <c r="H54" s="11">
        <v>1.4995264268448326E-2</v>
      </c>
      <c r="I54" s="4">
        <v>114.47576086956522</v>
      </c>
      <c r="J54" s="4">
        <v>1.7828260869565218</v>
      </c>
      <c r="K54" s="11">
        <v>1.5573830419767997E-2</v>
      </c>
      <c r="L54" s="4">
        <v>18.071630434782602</v>
      </c>
      <c r="M54" s="4">
        <v>0.47576086956521735</v>
      </c>
      <c r="N54" s="11">
        <v>2.6326394360606051E-2</v>
      </c>
      <c r="O54" s="4">
        <v>13.654782608695648</v>
      </c>
      <c r="P54" s="4">
        <v>0.47576086956521735</v>
      </c>
      <c r="Q54" s="9">
        <v>3.4842068394574294E-2</v>
      </c>
      <c r="R54" s="4">
        <v>0.17054347826086955</v>
      </c>
      <c r="S54" s="4">
        <v>0</v>
      </c>
      <c r="T54" s="11">
        <v>0</v>
      </c>
      <c r="U54" s="4">
        <v>4.2463043478260856</v>
      </c>
      <c r="V54" s="4">
        <v>0</v>
      </c>
      <c r="W54" s="11">
        <v>0</v>
      </c>
      <c r="X54" s="4">
        <v>33.39119565217392</v>
      </c>
      <c r="Y54" s="4">
        <v>0</v>
      </c>
      <c r="Z54" s="11">
        <v>0</v>
      </c>
      <c r="AA54" s="4">
        <v>0</v>
      </c>
      <c r="AB54" s="4">
        <v>0</v>
      </c>
      <c r="AC54" s="11" t="s">
        <v>307</v>
      </c>
      <c r="AD54" s="4">
        <v>67.429782608695646</v>
      </c>
      <c r="AE54" s="4">
        <v>1.3070652173913044</v>
      </c>
      <c r="AF54" s="11">
        <v>1.9384093598171368E-2</v>
      </c>
      <c r="AG54" s="4">
        <v>0</v>
      </c>
      <c r="AH54" s="4">
        <v>0</v>
      </c>
      <c r="AI54" s="11" t="s">
        <v>307</v>
      </c>
      <c r="AJ54" s="4">
        <v>0</v>
      </c>
      <c r="AK54" s="4">
        <v>0</v>
      </c>
      <c r="AL54" s="11" t="s">
        <v>307</v>
      </c>
      <c r="AM54" s="1">
        <v>385232</v>
      </c>
      <c r="AN54" s="1">
        <v>10</v>
      </c>
      <c r="AX54"/>
      <c r="AY54"/>
    </row>
    <row r="55" spans="1:51" x14ac:dyDescent="0.25">
      <c r="A55" t="s">
        <v>161</v>
      </c>
      <c r="B55" t="s">
        <v>2</v>
      </c>
      <c r="C55" t="s">
        <v>207</v>
      </c>
      <c r="D55" t="s">
        <v>188</v>
      </c>
      <c r="E55" s="4">
        <v>101.07608695652173</v>
      </c>
      <c r="F55" s="4">
        <v>491.24728260869568</v>
      </c>
      <c r="G55" s="4">
        <v>23.535326086956523</v>
      </c>
      <c r="H55" s="11">
        <v>4.7909325751331736E-2</v>
      </c>
      <c r="I55" s="4">
        <v>473.17391304347825</v>
      </c>
      <c r="J55" s="4">
        <v>23.535326086956523</v>
      </c>
      <c r="K55" s="11">
        <v>4.973927225948728E-2</v>
      </c>
      <c r="L55" s="4">
        <v>89.692934782608688</v>
      </c>
      <c r="M55" s="4">
        <v>1.5869565217391304</v>
      </c>
      <c r="N55" s="11">
        <v>1.7693216590420214E-2</v>
      </c>
      <c r="O55" s="4">
        <v>71.619565217391298</v>
      </c>
      <c r="P55" s="4">
        <v>1.5869565217391304</v>
      </c>
      <c r="Q55" s="9">
        <v>2.2158142358476251E-2</v>
      </c>
      <c r="R55" s="4">
        <v>14.682065217391305</v>
      </c>
      <c r="S55" s="4">
        <v>0</v>
      </c>
      <c r="T55" s="11">
        <v>0</v>
      </c>
      <c r="U55" s="4">
        <v>3.3913043478260869</v>
      </c>
      <c r="V55" s="4">
        <v>0</v>
      </c>
      <c r="W55" s="11">
        <v>0</v>
      </c>
      <c r="X55" s="4">
        <v>97.266304347826093</v>
      </c>
      <c r="Y55" s="4">
        <v>9.1875</v>
      </c>
      <c r="Z55" s="11">
        <v>9.4457171593004402E-2</v>
      </c>
      <c r="AA55" s="4">
        <v>0</v>
      </c>
      <c r="AB55" s="4">
        <v>0</v>
      </c>
      <c r="AC55" s="11" t="s">
        <v>307</v>
      </c>
      <c r="AD55" s="4">
        <v>254.30706521739131</v>
      </c>
      <c r="AE55" s="4">
        <v>12.760869565217391</v>
      </c>
      <c r="AF55" s="11">
        <v>5.0178981674413634E-2</v>
      </c>
      <c r="AG55" s="4">
        <v>0.24456521739130435</v>
      </c>
      <c r="AH55" s="4">
        <v>0</v>
      </c>
      <c r="AI55" s="11">
        <v>0</v>
      </c>
      <c r="AJ55" s="4">
        <v>49.736413043478258</v>
      </c>
      <c r="AK55" s="4">
        <v>0</v>
      </c>
      <c r="AL55" s="11" t="s">
        <v>307</v>
      </c>
      <c r="AM55" s="1">
        <v>385010</v>
      </c>
      <c r="AN55" s="1">
        <v>10</v>
      </c>
      <c r="AX55"/>
      <c r="AY55"/>
    </row>
    <row r="56" spans="1:51" x14ac:dyDescent="0.25">
      <c r="A56" t="s">
        <v>161</v>
      </c>
      <c r="B56" t="s">
        <v>113</v>
      </c>
      <c r="C56" t="s">
        <v>212</v>
      </c>
      <c r="D56" t="s">
        <v>185</v>
      </c>
      <c r="E56" s="4">
        <v>133.53260869565219</v>
      </c>
      <c r="F56" s="4">
        <v>658.8001086956524</v>
      </c>
      <c r="G56" s="4">
        <v>41.940326086956524</v>
      </c>
      <c r="H56" s="11">
        <v>6.3661686653321128E-2</v>
      </c>
      <c r="I56" s="4">
        <v>638.91152173913065</v>
      </c>
      <c r="J56" s="4">
        <v>41.793586956521743</v>
      </c>
      <c r="K56" s="11">
        <v>6.5413731846248005E-2</v>
      </c>
      <c r="L56" s="4">
        <v>78.111413043478251</v>
      </c>
      <c r="M56" s="4">
        <v>2.7717391304347827</v>
      </c>
      <c r="N56" s="11">
        <v>3.5484432075143506E-2</v>
      </c>
      <c r="O56" s="4">
        <v>68.3125</v>
      </c>
      <c r="P56" s="4">
        <v>2.625</v>
      </c>
      <c r="Q56" s="9">
        <v>3.8426349496797803E-2</v>
      </c>
      <c r="R56" s="4">
        <v>4.9293478260869561</v>
      </c>
      <c r="S56" s="4">
        <v>0.14673913043478262</v>
      </c>
      <c r="T56" s="11">
        <v>2.9768467475192947E-2</v>
      </c>
      <c r="U56" s="4">
        <v>4.8695652173913047</v>
      </c>
      <c r="V56" s="4">
        <v>0</v>
      </c>
      <c r="W56" s="11">
        <v>0</v>
      </c>
      <c r="X56" s="4">
        <v>146.0733695652174</v>
      </c>
      <c r="Y56" s="4">
        <v>12.125</v>
      </c>
      <c r="Z56" s="11">
        <v>8.3006231978420608E-2</v>
      </c>
      <c r="AA56" s="4">
        <v>10.089673913043478</v>
      </c>
      <c r="AB56" s="4">
        <v>0</v>
      </c>
      <c r="AC56" s="11">
        <v>0</v>
      </c>
      <c r="AD56" s="4">
        <v>416.90608695652196</v>
      </c>
      <c r="AE56" s="4">
        <v>27.043586956521743</v>
      </c>
      <c r="AF56" s="11">
        <v>6.4867335360690115E-2</v>
      </c>
      <c r="AG56" s="4">
        <v>7.0489130434782608</v>
      </c>
      <c r="AH56" s="4">
        <v>0</v>
      </c>
      <c r="AI56" s="11">
        <v>0</v>
      </c>
      <c r="AJ56" s="4">
        <v>0.57065217391304346</v>
      </c>
      <c r="AK56" s="4">
        <v>0</v>
      </c>
      <c r="AL56" s="11" t="s">
        <v>307</v>
      </c>
      <c r="AM56" s="1">
        <v>385280</v>
      </c>
      <c r="AN56" s="1">
        <v>10</v>
      </c>
      <c r="AX56"/>
      <c r="AY56"/>
    </row>
    <row r="57" spans="1:51" x14ac:dyDescent="0.25">
      <c r="A57" t="s">
        <v>161</v>
      </c>
      <c r="B57" t="s">
        <v>53</v>
      </c>
      <c r="C57" t="s">
        <v>241</v>
      </c>
      <c r="D57" t="s">
        <v>198</v>
      </c>
      <c r="E57" s="4">
        <v>40.097826086956523</v>
      </c>
      <c r="F57" s="4">
        <v>155.96499999999997</v>
      </c>
      <c r="G57" s="4">
        <v>10.536413043478259</v>
      </c>
      <c r="H57" s="11">
        <v>6.7556266107641205E-2</v>
      </c>
      <c r="I57" s="4">
        <v>139.595</v>
      </c>
      <c r="J57" s="4">
        <v>10.536413043478259</v>
      </c>
      <c r="K57" s="11">
        <v>7.5478441516374215E-2</v>
      </c>
      <c r="L57" s="4">
        <v>11.563804347826085</v>
      </c>
      <c r="M57" s="4">
        <v>0.75326086956521732</v>
      </c>
      <c r="N57" s="11">
        <v>6.5139537725473984E-2</v>
      </c>
      <c r="O57" s="4">
        <v>4.3040217391304338</v>
      </c>
      <c r="P57" s="4">
        <v>0.75326086956521732</v>
      </c>
      <c r="Q57" s="9">
        <v>0.17501325858019548</v>
      </c>
      <c r="R57" s="4">
        <v>2.1907608695652177</v>
      </c>
      <c r="S57" s="4">
        <v>0</v>
      </c>
      <c r="T57" s="11">
        <v>0</v>
      </c>
      <c r="U57" s="4">
        <v>5.0690217391304353</v>
      </c>
      <c r="V57" s="4">
        <v>0</v>
      </c>
      <c r="W57" s="11">
        <v>0</v>
      </c>
      <c r="X57" s="4">
        <v>45.331086956521737</v>
      </c>
      <c r="Y57" s="4">
        <v>2.6267391304347827</v>
      </c>
      <c r="Z57" s="11">
        <v>5.7945646283623392E-2</v>
      </c>
      <c r="AA57" s="4">
        <v>9.1102173913043458</v>
      </c>
      <c r="AB57" s="4">
        <v>0</v>
      </c>
      <c r="AC57" s="11">
        <v>0</v>
      </c>
      <c r="AD57" s="4">
        <v>83.197934782608684</v>
      </c>
      <c r="AE57" s="4">
        <v>7.0714130434782581</v>
      </c>
      <c r="AF57" s="11">
        <v>8.4995055008942763E-2</v>
      </c>
      <c r="AG57" s="4">
        <v>6.6320652173913013</v>
      </c>
      <c r="AH57" s="4">
        <v>0</v>
      </c>
      <c r="AI57" s="11">
        <v>0</v>
      </c>
      <c r="AJ57" s="4">
        <v>0.12989130434782609</v>
      </c>
      <c r="AK57" s="4">
        <v>8.5000000000000006E-2</v>
      </c>
      <c r="AL57" s="11">
        <v>1.5281329923273657</v>
      </c>
      <c r="AM57" s="1">
        <v>385171</v>
      </c>
      <c r="AN57" s="1">
        <v>10</v>
      </c>
      <c r="AX57"/>
      <c r="AY57"/>
    </row>
    <row r="58" spans="1:51" x14ac:dyDescent="0.25">
      <c r="A58" t="s">
        <v>161</v>
      </c>
      <c r="B58" t="s">
        <v>45</v>
      </c>
      <c r="C58" t="s">
        <v>236</v>
      </c>
      <c r="D58" t="s">
        <v>186</v>
      </c>
      <c r="E58" s="4">
        <v>41.336956521739133</v>
      </c>
      <c r="F58" s="4">
        <v>198.1288043478261</v>
      </c>
      <c r="G58" s="4">
        <v>0</v>
      </c>
      <c r="H58" s="11">
        <v>0</v>
      </c>
      <c r="I58" s="4">
        <v>176.48228260869567</v>
      </c>
      <c r="J58" s="4">
        <v>0</v>
      </c>
      <c r="K58" s="11">
        <v>0</v>
      </c>
      <c r="L58" s="4">
        <v>39.691630434782603</v>
      </c>
      <c r="M58" s="4">
        <v>0</v>
      </c>
      <c r="N58" s="11">
        <v>0</v>
      </c>
      <c r="O58" s="4">
        <v>31.686304347826081</v>
      </c>
      <c r="P58" s="4">
        <v>0</v>
      </c>
      <c r="Q58" s="9">
        <v>0</v>
      </c>
      <c r="R58" s="4">
        <v>4.124891304347825</v>
      </c>
      <c r="S58" s="4">
        <v>0</v>
      </c>
      <c r="T58" s="11">
        <v>0</v>
      </c>
      <c r="U58" s="4">
        <v>3.8804347826086958</v>
      </c>
      <c r="V58" s="4">
        <v>0</v>
      </c>
      <c r="W58" s="11">
        <v>0</v>
      </c>
      <c r="X58" s="4">
        <v>28.490652173913052</v>
      </c>
      <c r="Y58" s="4">
        <v>0</v>
      </c>
      <c r="Z58" s="11">
        <v>0</v>
      </c>
      <c r="AA58" s="4">
        <v>13.641195652173913</v>
      </c>
      <c r="AB58" s="4">
        <v>0</v>
      </c>
      <c r="AC58" s="11">
        <v>0</v>
      </c>
      <c r="AD58" s="4">
        <v>108.34467391304349</v>
      </c>
      <c r="AE58" s="4">
        <v>0</v>
      </c>
      <c r="AF58" s="11">
        <v>0</v>
      </c>
      <c r="AG58" s="4">
        <v>3.9716304347826106</v>
      </c>
      <c r="AH58" s="4">
        <v>0</v>
      </c>
      <c r="AI58" s="11">
        <v>0</v>
      </c>
      <c r="AJ58" s="4">
        <v>3.9890217391304357</v>
      </c>
      <c r="AK58" s="4">
        <v>0</v>
      </c>
      <c r="AL58" s="11" t="s">
        <v>307</v>
      </c>
      <c r="AM58" s="1">
        <v>385157</v>
      </c>
      <c r="AN58" s="1">
        <v>10</v>
      </c>
      <c r="AX58"/>
      <c r="AY58"/>
    </row>
    <row r="59" spans="1:51" x14ac:dyDescent="0.25">
      <c r="A59" t="s">
        <v>161</v>
      </c>
      <c r="B59" t="s">
        <v>63</v>
      </c>
      <c r="C59" t="s">
        <v>202</v>
      </c>
      <c r="D59" t="s">
        <v>177</v>
      </c>
      <c r="E59" s="4">
        <v>50.173913043478258</v>
      </c>
      <c r="F59" s="4">
        <v>230.4460869565217</v>
      </c>
      <c r="G59" s="4">
        <v>12.328260869565218</v>
      </c>
      <c r="H59" s="11">
        <v>5.3497375600442258E-2</v>
      </c>
      <c r="I59" s="4">
        <v>207.13358695652173</v>
      </c>
      <c r="J59" s="4">
        <v>12.328260869565218</v>
      </c>
      <c r="K59" s="11">
        <v>5.9518405733749863E-2</v>
      </c>
      <c r="L59" s="4">
        <v>15.329021739130431</v>
      </c>
      <c r="M59" s="4">
        <v>1.6847826086956521</v>
      </c>
      <c r="N59" s="11">
        <v>0.10990803179533</v>
      </c>
      <c r="O59" s="4">
        <v>7.4406521739130405</v>
      </c>
      <c r="P59" s="4">
        <v>1.6847826086956521</v>
      </c>
      <c r="Q59" s="9">
        <v>0.22642942706050787</v>
      </c>
      <c r="R59" s="4">
        <v>2.9155434782608696</v>
      </c>
      <c r="S59" s="4">
        <v>0</v>
      </c>
      <c r="T59" s="11">
        <v>0</v>
      </c>
      <c r="U59" s="4">
        <v>4.9728260869565215</v>
      </c>
      <c r="V59" s="4">
        <v>0</v>
      </c>
      <c r="W59" s="11">
        <v>0</v>
      </c>
      <c r="X59" s="4">
        <v>61.23967391304349</v>
      </c>
      <c r="Y59" s="4">
        <v>0</v>
      </c>
      <c r="Z59" s="11">
        <v>0</v>
      </c>
      <c r="AA59" s="4">
        <v>15.424130434782603</v>
      </c>
      <c r="AB59" s="4">
        <v>0</v>
      </c>
      <c r="AC59" s="11">
        <v>0</v>
      </c>
      <c r="AD59" s="4">
        <v>130.48499999999996</v>
      </c>
      <c r="AE59" s="4">
        <v>10.643478260869566</v>
      </c>
      <c r="AF59" s="11">
        <v>8.1568596090505194E-2</v>
      </c>
      <c r="AG59" s="4">
        <v>6.8147826086956513</v>
      </c>
      <c r="AH59" s="4">
        <v>0</v>
      </c>
      <c r="AI59" s="11">
        <v>0</v>
      </c>
      <c r="AJ59" s="4">
        <v>1.1534782608695653</v>
      </c>
      <c r="AK59" s="4">
        <v>0</v>
      </c>
      <c r="AL59" s="11" t="s">
        <v>307</v>
      </c>
      <c r="AM59" s="1">
        <v>385197</v>
      </c>
      <c r="AN59" s="1">
        <v>10</v>
      </c>
      <c r="AX59"/>
      <c r="AY59"/>
    </row>
    <row r="60" spans="1:51" x14ac:dyDescent="0.25">
      <c r="A60" t="s">
        <v>161</v>
      </c>
      <c r="B60" t="s">
        <v>117</v>
      </c>
      <c r="C60" t="s">
        <v>207</v>
      </c>
      <c r="D60" t="s">
        <v>175</v>
      </c>
      <c r="E60" s="4">
        <v>29.641304347826086</v>
      </c>
      <c r="F60" s="4">
        <v>144.37228260869563</v>
      </c>
      <c r="G60" s="4">
        <v>11.638586956521738</v>
      </c>
      <c r="H60" s="11">
        <v>8.0615106627265717E-2</v>
      </c>
      <c r="I60" s="4">
        <v>136.19836956521738</v>
      </c>
      <c r="J60" s="4">
        <v>11.638586956521738</v>
      </c>
      <c r="K60" s="11">
        <v>8.54532032481395E-2</v>
      </c>
      <c r="L60" s="4">
        <v>12.894021739130434</v>
      </c>
      <c r="M60" s="4">
        <v>0.83423913043478259</v>
      </c>
      <c r="N60" s="11">
        <v>6.4699683877766076E-2</v>
      </c>
      <c r="O60" s="4">
        <v>4.7201086956521738</v>
      </c>
      <c r="P60" s="4">
        <v>0.83423913043478259</v>
      </c>
      <c r="Q60" s="9">
        <v>0.17674150834772595</v>
      </c>
      <c r="R60" s="4">
        <v>4.5652173913043477</v>
      </c>
      <c r="S60" s="4">
        <v>0</v>
      </c>
      <c r="T60" s="11">
        <v>0</v>
      </c>
      <c r="U60" s="4">
        <v>3.6086956521739131</v>
      </c>
      <c r="V60" s="4">
        <v>0</v>
      </c>
      <c r="W60" s="11">
        <v>0</v>
      </c>
      <c r="X60" s="4">
        <v>23.116847826086957</v>
      </c>
      <c r="Y60" s="4">
        <v>4.6005434782608692</v>
      </c>
      <c r="Z60" s="11">
        <v>0.19901257787704241</v>
      </c>
      <c r="AA60" s="4">
        <v>0</v>
      </c>
      <c r="AB60" s="4">
        <v>0</v>
      </c>
      <c r="AC60" s="11" t="s">
        <v>307</v>
      </c>
      <c r="AD60" s="4">
        <v>90.559782608695656</v>
      </c>
      <c r="AE60" s="4">
        <v>2.9701086956521738</v>
      </c>
      <c r="AF60" s="11">
        <v>3.2797215387385226E-2</v>
      </c>
      <c r="AG60" s="4">
        <v>3.9782608695652173</v>
      </c>
      <c r="AH60" s="4">
        <v>0</v>
      </c>
      <c r="AI60" s="11">
        <v>0</v>
      </c>
      <c r="AJ60" s="4">
        <v>13.823369565217391</v>
      </c>
      <c r="AK60" s="4">
        <v>3.2336956521739131</v>
      </c>
      <c r="AL60" s="11">
        <v>4.2747899159663865</v>
      </c>
      <c r="AM60" t="s">
        <v>0</v>
      </c>
      <c r="AN60" s="1">
        <v>10</v>
      </c>
      <c r="AX60"/>
      <c r="AY60"/>
    </row>
    <row r="61" spans="1:51" x14ac:dyDescent="0.25">
      <c r="A61" t="s">
        <v>161</v>
      </c>
      <c r="B61" t="s">
        <v>57</v>
      </c>
      <c r="C61" t="s">
        <v>207</v>
      </c>
      <c r="D61" t="s">
        <v>188</v>
      </c>
      <c r="E61" s="4">
        <v>53.347826086956523</v>
      </c>
      <c r="F61" s="4">
        <v>242.67119565217394</v>
      </c>
      <c r="G61" s="4">
        <v>4.3777173913043477</v>
      </c>
      <c r="H61" s="11">
        <v>1.8039707512625552E-2</v>
      </c>
      <c r="I61" s="4">
        <v>222.12500000000003</v>
      </c>
      <c r="J61" s="4">
        <v>4.3777173913043477</v>
      </c>
      <c r="K61" s="11">
        <v>1.9708350664285185E-2</v>
      </c>
      <c r="L61" s="4">
        <v>29.269021739130434</v>
      </c>
      <c r="M61" s="4">
        <v>0</v>
      </c>
      <c r="N61" s="11">
        <v>0</v>
      </c>
      <c r="O61" s="4">
        <v>8.7228260869565215</v>
      </c>
      <c r="P61" s="4">
        <v>0</v>
      </c>
      <c r="Q61" s="9">
        <v>0</v>
      </c>
      <c r="R61" s="4">
        <v>15.415760869565217</v>
      </c>
      <c r="S61" s="4">
        <v>0</v>
      </c>
      <c r="T61" s="11">
        <v>0</v>
      </c>
      <c r="U61" s="4">
        <v>5.1304347826086953</v>
      </c>
      <c r="V61" s="4">
        <v>0</v>
      </c>
      <c r="W61" s="11">
        <v>0</v>
      </c>
      <c r="X61" s="4">
        <v>71.902173913043484</v>
      </c>
      <c r="Y61" s="4">
        <v>1.201086956521739</v>
      </c>
      <c r="Z61" s="11">
        <v>1.6704459561602415E-2</v>
      </c>
      <c r="AA61" s="4">
        <v>0</v>
      </c>
      <c r="AB61" s="4">
        <v>0</v>
      </c>
      <c r="AC61" s="11" t="s">
        <v>307</v>
      </c>
      <c r="AD61" s="4">
        <v>123.83967391304348</v>
      </c>
      <c r="AE61" s="4">
        <v>3.1766304347826089</v>
      </c>
      <c r="AF61" s="11">
        <v>2.5651153095034341E-2</v>
      </c>
      <c r="AG61" s="4">
        <v>16.538043478260871</v>
      </c>
      <c r="AH61" s="4">
        <v>0</v>
      </c>
      <c r="AI61" s="11">
        <v>0</v>
      </c>
      <c r="AJ61" s="4">
        <v>1.1222826086956521</v>
      </c>
      <c r="AK61" s="4">
        <v>0</v>
      </c>
      <c r="AL61" s="11" t="s">
        <v>307</v>
      </c>
      <c r="AM61" s="1">
        <v>385183</v>
      </c>
      <c r="AN61" s="1">
        <v>10</v>
      </c>
      <c r="AX61"/>
      <c r="AY61"/>
    </row>
    <row r="62" spans="1:51" x14ac:dyDescent="0.25">
      <c r="A62" t="s">
        <v>161</v>
      </c>
      <c r="B62" t="s">
        <v>67</v>
      </c>
      <c r="C62" t="s">
        <v>235</v>
      </c>
      <c r="D62" t="s">
        <v>175</v>
      </c>
      <c r="E62" s="4">
        <v>40.586956521739133</v>
      </c>
      <c r="F62" s="4">
        <v>197.53347826086954</v>
      </c>
      <c r="G62" s="4">
        <v>12.10141304347826</v>
      </c>
      <c r="H62" s="11">
        <v>6.1262592802100689E-2</v>
      </c>
      <c r="I62" s="4">
        <v>178.2291304347826</v>
      </c>
      <c r="J62" s="4">
        <v>12.10141304347826</v>
      </c>
      <c r="K62" s="11">
        <v>6.789806477738719E-2</v>
      </c>
      <c r="L62" s="4">
        <v>48.013586956521735</v>
      </c>
      <c r="M62" s="4">
        <v>0.4483695652173913</v>
      </c>
      <c r="N62" s="11">
        <v>9.3383892693417857E-3</v>
      </c>
      <c r="O62" s="4">
        <v>28.709239130434781</v>
      </c>
      <c r="P62" s="4">
        <v>0.4483695652173913</v>
      </c>
      <c r="Q62" s="9">
        <v>1.5617605300520587E-2</v>
      </c>
      <c r="R62" s="4">
        <v>15.304347826086957</v>
      </c>
      <c r="S62" s="4">
        <v>0</v>
      </c>
      <c r="T62" s="11">
        <v>0</v>
      </c>
      <c r="U62" s="4">
        <v>4</v>
      </c>
      <c r="V62" s="4">
        <v>0</v>
      </c>
      <c r="W62" s="11">
        <v>0</v>
      </c>
      <c r="X62" s="4">
        <v>33.372282608695649</v>
      </c>
      <c r="Y62" s="4">
        <v>8.9211956521739122</v>
      </c>
      <c r="Z62" s="11">
        <v>0.26732350785766634</v>
      </c>
      <c r="AA62" s="4">
        <v>0</v>
      </c>
      <c r="AB62" s="4">
        <v>0</v>
      </c>
      <c r="AC62" s="11" t="s">
        <v>307</v>
      </c>
      <c r="AD62" s="4">
        <v>99.392173913043479</v>
      </c>
      <c r="AE62" s="4">
        <v>2.7318478260869563</v>
      </c>
      <c r="AF62" s="11">
        <v>2.7485542558682775E-2</v>
      </c>
      <c r="AG62" s="4">
        <v>10.980978260869565</v>
      </c>
      <c r="AH62" s="4">
        <v>0</v>
      </c>
      <c r="AI62" s="11">
        <v>0</v>
      </c>
      <c r="AJ62" s="4">
        <v>5.7744565217391308</v>
      </c>
      <c r="AK62" s="4">
        <v>0</v>
      </c>
      <c r="AL62" s="11" t="s">
        <v>307</v>
      </c>
      <c r="AM62" s="1">
        <v>385204</v>
      </c>
      <c r="AN62" s="1">
        <v>10</v>
      </c>
      <c r="AX62"/>
      <c r="AY62"/>
    </row>
    <row r="63" spans="1:51" x14ac:dyDescent="0.25">
      <c r="A63" t="s">
        <v>161</v>
      </c>
      <c r="B63" t="s">
        <v>98</v>
      </c>
      <c r="C63" t="s">
        <v>218</v>
      </c>
      <c r="D63" t="s">
        <v>193</v>
      </c>
      <c r="E63" s="4">
        <v>33.25</v>
      </c>
      <c r="F63" s="4">
        <v>165.34782608695653</v>
      </c>
      <c r="G63" s="4">
        <v>9.3885869565217401</v>
      </c>
      <c r="H63" s="11">
        <v>5.6780830922955564E-2</v>
      </c>
      <c r="I63" s="4">
        <v>146.21467391304347</v>
      </c>
      <c r="J63" s="4">
        <v>9.3885869565217401</v>
      </c>
      <c r="K63" s="11">
        <v>6.4210976267028458E-2</v>
      </c>
      <c r="L63" s="4">
        <v>31.005434782608699</v>
      </c>
      <c r="M63" s="4">
        <v>8.1521739130434784E-2</v>
      </c>
      <c r="N63" s="11">
        <v>2.6292725679228743E-3</v>
      </c>
      <c r="O63" s="4">
        <v>11.872282608695652</v>
      </c>
      <c r="P63" s="4">
        <v>8.1521739130434784E-2</v>
      </c>
      <c r="Q63" s="9">
        <v>6.8665598535133897E-3</v>
      </c>
      <c r="R63" s="4">
        <v>14.209239130434783</v>
      </c>
      <c r="S63" s="4">
        <v>0</v>
      </c>
      <c r="T63" s="11">
        <v>0</v>
      </c>
      <c r="U63" s="4">
        <v>4.9239130434782608</v>
      </c>
      <c r="V63" s="4">
        <v>0</v>
      </c>
      <c r="W63" s="11">
        <v>0</v>
      </c>
      <c r="X63" s="4">
        <v>22.581521739130434</v>
      </c>
      <c r="Y63" s="4">
        <v>0.52989130434782605</v>
      </c>
      <c r="Z63" s="11">
        <v>2.3465703971119134E-2</v>
      </c>
      <c r="AA63" s="4">
        <v>0</v>
      </c>
      <c r="AB63" s="4">
        <v>0</v>
      </c>
      <c r="AC63" s="11" t="s">
        <v>307</v>
      </c>
      <c r="AD63" s="4">
        <v>88.051630434782609</v>
      </c>
      <c r="AE63" s="4">
        <v>8.7771739130434785</v>
      </c>
      <c r="AF63" s="11">
        <v>9.9682128198006356E-2</v>
      </c>
      <c r="AG63" s="4">
        <v>11.986413043478262</v>
      </c>
      <c r="AH63" s="4">
        <v>0</v>
      </c>
      <c r="AI63" s="11">
        <v>0</v>
      </c>
      <c r="AJ63" s="4">
        <v>11.722826086956522</v>
      </c>
      <c r="AK63" s="4">
        <v>0</v>
      </c>
      <c r="AL63" s="11" t="s">
        <v>307</v>
      </c>
      <c r="AM63" s="1">
        <v>385260</v>
      </c>
      <c r="AN63" s="1">
        <v>10</v>
      </c>
      <c r="AX63"/>
      <c r="AY63"/>
    </row>
    <row r="64" spans="1:51" x14ac:dyDescent="0.25">
      <c r="A64" t="s">
        <v>161</v>
      </c>
      <c r="B64" t="s">
        <v>88</v>
      </c>
      <c r="C64" t="s">
        <v>248</v>
      </c>
      <c r="D64" t="s">
        <v>176</v>
      </c>
      <c r="E64" s="4">
        <v>51.75</v>
      </c>
      <c r="F64" s="4">
        <v>265.75</v>
      </c>
      <c r="G64" s="4">
        <v>20.872282608695652</v>
      </c>
      <c r="H64" s="11">
        <v>7.854104462350199E-2</v>
      </c>
      <c r="I64" s="4">
        <v>246.82608695652169</v>
      </c>
      <c r="J64" s="4">
        <v>20.872282608695652</v>
      </c>
      <c r="K64" s="11">
        <v>8.4562709177382442E-2</v>
      </c>
      <c r="L64" s="4">
        <v>20.755434782608695</v>
      </c>
      <c r="M64" s="4">
        <v>2.5652173913043477</v>
      </c>
      <c r="N64" s="11">
        <v>0.12359256349829797</v>
      </c>
      <c r="O64" s="4">
        <v>11.127717391304348</v>
      </c>
      <c r="P64" s="4">
        <v>2.5652173913043477</v>
      </c>
      <c r="Q64" s="9">
        <v>0.23052503052503051</v>
      </c>
      <c r="R64" s="4">
        <v>5.1494565217391308</v>
      </c>
      <c r="S64" s="4">
        <v>0</v>
      </c>
      <c r="T64" s="11">
        <v>0</v>
      </c>
      <c r="U64" s="4">
        <v>4.4782608695652177</v>
      </c>
      <c r="V64" s="4">
        <v>0</v>
      </c>
      <c r="W64" s="11">
        <v>0</v>
      </c>
      <c r="X64" s="4">
        <v>66.119565217391298</v>
      </c>
      <c r="Y64" s="4">
        <v>0.76086956521739135</v>
      </c>
      <c r="Z64" s="11">
        <v>1.1507479861910244E-2</v>
      </c>
      <c r="AA64" s="4">
        <v>9.2961956521739122</v>
      </c>
      <c r="AB64" s="4">
        <v>0</v>
      </c>
      <c r="AC64" s="11">
        <v>0</v>
      </c>
      <c r="AD64" s="4">
        <v>149.79347826086956</v>
      </c>
      <c r="AE64" s="4">
        <v>17.546195652173914</v>
      </c>
      <c r="AF64" s="11">
        <v>0.11713591176257167</v>
      </c>
      <c r="AG64" s="4">
        <v>13.133152173913043</v>
      </c>
      <c r="AH64" s="4">
        <v>0</v>
      </c>
      <c r="AI64" s="11">
        <v>0</v>
      </c>
      <c r="AJ64" s="4">
        <v>6.6521739130434785</v>
      </c>
      <c r="AK64" s="4">
        <v>0</v>
      </c>
      <c r="AL64" s="11" t="s">
        <v>307</v>
      </c>
      <c r="AM64" s="1">
        <v>385240</v>
      </c>
      <c r="AN64" s="1">
        <v>10</v>
      </c>
      <c r="AX64"/>
      <c r="AY64"/>
    </row>
    <row r="65" spans="1:51" x14ac:dyDescent="0.25">
      <c r="A65" t="s">
        <v>161</v>
      </c>
      <c r="B65" t="s">
        <v>72</v>
      </c>
      <c r="C65" t="s">
        <v>207</v>
      </c>
      <c r="D65" t="s">
        <v>188</v>
      </c>
      <c r="E65" s="4">
        <v>45.836956521739133</v>
      </c>
      <c r="F65" s="4">
        <v>234.92847826086958</v>
      </c>
      <c r="G65" s="4">
        <v>0</v>
      </c>
      <c r="H65" s="11">
        <v>0</v>
      </c>
      <c r="I65" s="4">
        <v>212.71108695652177</v>
      </c>
      <c r="J65" s="4">
        <v>0</v>
      </c>
      <c r="K65" s="11">
        <v>0</v>
      </c>
      <c r="L65" s="4">
        <v>76.046195652173907</v>
      </c>
      <c r="M65" s="4">
        <v>0</v>
      </c>
      <c r="N65" s="11">
        <v>0</v>
      </c>
      <c r="O65" s="4">
        <v>53.828804347826086</v>
      </c>
      <c r="P65" s="4">
        <v>0</v>
      </c>
      <c r="Q65" s="9">
        <v>0</v>
      </c>
      <c r="R65" s="4">
        <v>17.608695652173914</v>
      </c>
      <c r="S65" s="4">
        <v>0</v>
      </c>
      <c r="T65" s="11">
        <v>0</v>
      </c>
      <c r="U65" s="4">
        <v>4.6086956521739131</v>
      </c>
      <c r="V65" s="4">
        <v>0</v>
      </c>
      <c r="W65" s="11">
        <v>0</v>
      </c>
      <c r="X65" s="4">
        <v>31.451086956521738</v>
      </c>
      <c r="Y65" s="4">
        <v>0</v>
      </c>
      <c r="Z65" s="11">
        <v>0</v>
      </c>
      <c r="AA65" s="4">
        <v>0</v>
      </c>
      <c r="AB65" s="4">
        <v>0</v>
      </c>
      <c r="AC65" s="11" t="s">
        <v>307</v>
      </c>
      <c r="AD65" s="4">
        <v>68.770869565217396</v>
      </c>
      <c r="AE65" s="4">
        <v>0</v>
      </c>
      <c r="AF65" s="11">
        <v>0</v>
      </c>
      <c r="AG65" s="4">
        <v>58.660326086956523</v>
      </c>
      <c r="AH65" s="4">
        <v>0</v>
      </c>
      <c r="AI65" s="11">
        <v>0</v>
      </c>
      <c r="AJ65" s="4">
        <v>0</v>
      </c>
      <c r="AK65" s="4">
        <v>0</v>
      </c>
      <c r="AL65" s="11" t="s">
        <v>307</v>
      </c>
      <c r="AM65" s="1">
        <v>385214</v>
      </c>
      <c r="AN65" s="1">
        <v>10</v>
      </c>
      <c r="AX65"/>
      <c r="AY65"/>
    </row>
    <row r="66" spans="1:51" x14ac:dyDescent="0.25">
      <c r="A66" t="s">
        <v>161</v>
      </c>
      <c r="B66" t="s">
        <v>32</v>
      </c>
      <c r="C66" t="s">
        <v>207</v>
      </c>
      <c r="D66" t="s">
        <v>188</v>
      </c>
      <c r="E66" s="4">
        <v>62.054347826086953</v>
      </c>
      <c r="F66" s="4">
        <v>320.24184782608688</v>
      </c>
      <c r="G66" s="4">
        <v>35.157608695652179</v>
      </c>
      <c r="H66" s="11">
        <v>0.10978455481166582</v>
      </c>
      <c r="I66" s="4">
        <v>298.29619565217388</v>
      </c>
      <c r="J66" s="4">
        <v>35.157608695652179</v>
      </c>
      <c r="K66" s="11">
        <v>0.11786140489920111</v>
      </c>
      <c r="L66" s="4">
        <v>83.070652173913047</v>
      </c>
      <c r="M66" s="4">
        <v>5.7445652173913047</v>
      </c>
      <c r="N66" s="11">
        <v>6.9152764147857385E-2</v>
      </c>
      <c r="O66" s="4">
        <v>61.125</v>
      </c>
      <c r="P66" s="4">
        <v>5.7445652173913047</v>
      </c>
      <c r="Q66" s="9">
        <v>9.398061705343648E-2</v>
      </c>
      <c r="R66" s="4">
        <v>13.521739130434783</v>
      </c>
      <c r="S66" s="4">
        <v>0</v>
      </c>
      <c r="T66" s="11">
        <v>0</v>
      </c>
      <c r="U66" s="4">
        <v>8.4239130434782616</v>
      </c>
      <c r="V66" s="4">
        <v>0</v>
      </c>
      <c r="W66" s="11">
        <v>0</v>
      </c>
      <c r="X66" s="4">
        <v>42.432065217391305</v>
      </c>
      <c r="Y66" s="4">
        <v>7.2119565217391308</v>
      </c>
      <c r="Z66" s="11">
        <v>0.16996477745757285</v>
      </c>
      <c r="AA66" s="4">
        <v>0</v>
      </c>
      <c r="AB66" s="4">
        <v>0</v>
      </c>
      <c r="AC66" s="11" t="s">
        <v>307</v>
      </c>
      <c r="AD66" s="4">
        <v>143.96739130434781</v>
      </c>
      <c r="AE66" s="4">
        <v>22.114130434782609</v>
      </c>
      <c r="AF66" s="11">
        <v>0.15360513401283504</v>
      </c>
      <c r="AG66" s="4">
        <v>25.804347826086957</v>
      </c>
      <c r="AH66" s="4">
        <v>0</v>
      </c>
      <c r="AI66" s="11">
        <v>0</v>
      </c>
      <c r="AJ66" s="4">
        <v>24.967391304347824</v>
      </c>
      <c r="AK66" s="4">
        <v>8.6956521739130432E-2</v>
      </c>
      <c r="AL66" s="11">
        <v>287.125</v>
      </c>
      <c r="AM66" s="1">
        <v>385141</v>
      </c>
      <c r="AN66" s="1">
        <v>10</v>
      </c>
      <c r="AX66"/>
      <c r="AY66"/>
    </row>
    <row r="67" spans="1:51" x14ac:dyDescent="0.25">
      <c r="A67" t="s">
        <v>161</v>
      </c>
      <c r="B67" t="s">
        <v>55</v>
      </c>
      <c r="C67" t="s">
        <v>242</v>
      </c>
      <c r="D67" t="s">
        <v>198</v>
      </c>
      <c r="E67" s="4">
        <v>37.521739130434781</v>
      </c>
      <c r="F67" s="4">
        <v>198.16217391304346</v>
      </c>
      <c r="G67" s="4">
        <v>24.086086956521736</v>
      </c>
      <c r="H67" s="11">
        <v>0.12154734922867304</v>
      </c>
      <c r="I67" s="4">
        <v>178.38499999999999</v>
      </c>
      <c r="J67" s="4">
        <v>24.086086956521736</v>
      </c>
      <c r="K67" s="11">
        <v>0.13502305102178846</v>
      </c>
      <c r="L67" s="4">
        <v>26.421195652173914</v>
      </c>
      <c r="M67" s="4">
        <v>0.3858695652173913</v>
      </c>
      <c r="N67" s="11">
        <v>1.4604545922040522E-2</v>
      </c>
      <c r="O67" s="4">
        <v>8.5951086956521738</v>
      </c>
      <c r="P67" s="4">
        <v>0.3858695652173913</v>
      </c>
      <c r="Q67" s="9">
        <v>4.4894087891242489E-2</v>
      </c>
      <c r="R67" s="4">
        <v>13.304347826086957</v>
      </c>
      <c r="S67" s="4">
        <v>0</v>
      </c>
      <c r="T67" s="11">
        <v>0</v>
      </c>
      <c r="U67" s="4">
        <v>4.5217391304347823</v>
      </c>
      <c r="V67" s="4">
        <v>0</v>
      </c>
      <c r="W67" s="11">
        <v>0</v>
      </c>
      <c r="X67" s="4">
        <v>56.980978260869563</v>
      </c>
      <c r="Y67" s="4">
        <v>9.8097826086956523</v>
      </c>
      <c r="Z67" s="11">
        <v>0.17215890123515667</v>
      </c>
      <c r="AA67" s="4">
        <v>1.951086956521739</v>
      </c>
      <c r="AB67" s="4">
        <v>0</v>
      </c>
      <c r="AC67" s="11">
        <v>0</v>
      </c>
      <c r="AD67" s="4">
        <v>94.268152173913037</v>
      </c>
      <c r="AE67" s="4">
        <v>13.808913043478261</v>
      </c>
      <c r="AF67" s="11">
        <v>0.14648545372993554</v>
      </c>
      <c r="AG67" s="4">
        <v>16.527173913043477</v>
      </c>
      <c r="AH67" s="4">
        <v>0</v>
      </c>
      <c r="AI67" s="11">
        <v>0</v>
      </c>
      <c r="AJ67" s="4">
        <v>2.0135869565217392</v>
      </c>
      <c r="AK67" s="4">
        <v>8.1521739130434784E-2</v>
      </c>
      <c r="AL67" s="11">
        <v>24.7</v>
      </c>
      <c r="AM67" s="1">
        <v>385180</v>
      </c>
      <c r="AN67" s="1">
        <v>10</v>
      </c>
      <c r="AX67"/>
      <c r="AY67"/>
    </row>
    <row r="68" spans="1:51" x14ac:dyDescent="0.25">
      <c r="A68" t="s">
        <v>161</v>
      </c>
      <c r="B68" t="s">
        <v>76</v>
      </c>
      <c r="C68" t="s">
        <v>229</v>
      </c>
      <c r="D68" t="s">
        <v>193</v>
      </c>
      <c r="E68" s="4">
        <v>46.260869565217391</v>
      </c>
      <c r="F68" s="4">
        <v>242.45108695652172</v>
      </c>
      <c r="G68" s="4">
        <v>0</v>
      </c>
      <c r="H68" s="11">
        <v>0</v>
      </c>
      <c r="I68" s="4">
        <v>221.90760869565216</v>
      </c>
      <c r="J68" s="4">
        <v>0</v>
      </c>
      <c r="K68" s="11">
        <v>0</v>
      </c>
      <c r="L68" s="4">
        <v>38.508152173913039</v>
      </c>
      <c r="M68" s="4">
        <v>0</v>
      </c>
      <c r="N68" s="11">
        <v>0</v>
      </c>
      <c r="O68" s="4">
        <v>17.964673913043477</v>
      </c>
      <c r="P68" s="4">
        <v>0</v>
      </c>
      <c r="Q68" s="9">
        <v>0</v>
      </c>
      <c r="R68" s="4">
        <v>15.828804347826088</v>
      </c>
      <c r="S68" s="4">
        <v>0</v>
      </c>
      <c r="T68" s="11">
        <v>0</v>
      </c>
      <c r="U68" s="4">
        <v>4.7146739130434785</v>
      </c>
      <c r="V68" s="4">
        <v>0</v>
      </c>
      <c r="W68" s="11">
        <v>0</v>
      </c>
      <c r="X68" s="4">
        <v>38.402173913043477</v>
      </c>
      <c r="Y68" s="4">
        <v>0</v>
      </c>
      <c r="Z68" s="11">
        <v>0</v>
      </c>
      <c r="AA68" s="4">
        <v>0</v>
      </c>
      <c r="AB68" s="4">
        <v>0</v>
      </c>
      <c r="AC68" s="11" t="s">
        <v>307</v>
      </c>
      <c r="AD68" s="4">
        <v>116.86684782608695</v>
      </c>
      <c r="AE68" s="4">
        <v>0</v>
      </c>
      <c r="AF68" s="11">
        <v>0</v>
      </c>
      <c r="AG68" s="4">
        <v>25.605978260869566</v>
      </c>
      <c r="AH68" s="4">
        <v>0</v>
      </c>
      <c r="AI68" s="11">
        <v>0</v>
      </c>
      <c r="AJ68" s="4">
        <v>23.067934782608695</v>
      </c>
      <c r="AK68" s="4">
        <v>0</v>
      </c>
      <c r="AL68" s="11" t="s">
        <v>307</v>
      </c>
      <c r="AM68" s="1">
        <v>385221</v>
      </c>
      <c r="AN68" s="1">
        <v>10</v>
      </c>
      <c r="AX68"/>
      <c r="AY68"/>
    </row>
    <row r="69" spans="1:51" x14ac:dyDescent="0.25">
      <c r="A69" t="s">
        <v>161</v>
      </c>
      <c r="B69" t="s">
        <v>70</v>
      </c>
      <c r="C69" t="s">
        <v>207</v>
      </c>
      <c r="D69" t="s">
        <v>188</v>
      </c>
      <c r="E69" s="4">
        <v>53.282608695652172</v>
      </c>
      <c r="F69" s="4">
        <v>253.63043478260869</v>
      </c>
      <c r="G69" s="4">
        <v>65.899456521739125</v>
      </c>
      <c r="H69" s="11">
        <v>0.25982471929373446</v>
      </c>
      <c r="I69" s="4">
        <v>230.35869565217391</v>
      </c>
      <c r="J69" s="4">
        <v>65.899456521739125</v>
      </c>
      <c r="K69" s="11">
        <v>0.28607323172745719</v>
      </c>
      <c r="L69" s="4">
        <v>53.961956521739133</v>
      </c>
      <c r="M69" s="4">
        <v>3.9130434782608696</v>
      </c>
      <c r="N69" s="11">
        <v>7.2514855473864437E-2</v>
      </c>
      <c r="O69" s="4">
        <v>30.690217391304348</v>
      </c>
      <c r="P69" s="4">
        <v>3.9130434782608696</v>
      </c>
      <c r="Q69" s="9">
        <v>0.12750132813883477</v>
      </c>
      <c r="R69" s="4">
        <v>18.111413043478262</v>
      </c>
      <c r="S69" s="4">
        <v>0</v>
      </c>
      <c r="T69" s="11">
        <v>0</v>
      </c>
      <c r="U69" s="4">
        <v>5.1603260869565215</v>
      </c>
      <c r="V69" s="4">
        <v>0</v>
      </c>
      <c r="W69" s="11">
        <v>0</v>
      </c>
      <c r="X69" s="4">
        <v>55.019021739130437</v>
      </c>
      <c r="Y69" s="4">
        <v>19.021739130434781</v>
      </c>
      <c r="Z69" s="11">
        <v>0.34573023163925515</v>
      </c>
      <c r="AA69" s="4">
        <v>0</v>
      </c>
      <c r="AB69" s="4">
        <v>0</v>
      </c>
      <c r="AC69" s="11" t="s">
        <v>307</v>
      </c>
      <c r="AD69" s="4">
        <v>121.5625</v>
      </c>
      <c r="AE69" s="4">
        <v>42.877717391304351</v>
      </c>
      <c r="AF69" s="11">
        <v>0.35272158265340342</v>
      </c>
      <c r="AG69" s="4">
        <v>18.108695652173914</v>
      </c>
      <c r="AH69" s="4">
        <v>0</v>
      </c>
      <c r="AI69" s="11">
        <v>0</v>
      </c>
      <c r="AJ69" s="4">
        <v>4.9782608695652177</v>
      </c>
      <c r="AK69" s="4">
        <v>8.6956521739130432E-2</v>
      </c>
      <c r="AL69" s="11">
        <v>57.250000000000007</v>
      </c>
      <c r="AM69" s="1">
        <v>385208</v>
      </c>
      <c r="AN69" s="1">
        <v>10</v>
      </c>
      <c r="AX69"/>
      <c r="AY69"/>
    </row>
    <row r="70" spans="1:51" x14ac:dyDescent="0.25">
      <c r="A70" t="s">
        <v>161</v>
      </c>
      <c r="B70" t="s">
        <v>30</v>
      </c>
      <c r="C70" t="s">
        <v>231</v>
      </c>
      <c r="D70" t="s">
        <v>194</v>
      </c>
      <c r="E70" s="4">
        <v>63.891304347826086</v>
      </c>
      <c r="F70" s="4">
        <v>328.57608695652175</v>
      </c>
      <c r="G70" s="4">
        <v>0</v>
      </c>
      <c r="H70" s="11">
        <v>0</v>
      </c>
      <c r="I70" s="4">
        <v>305.13586956521738</v>
      </c>
      <c r="J70" s="4">
        <v>0</v>
      </c>
      <c r="K70" s="11">
        <v>0</v>
      </c>
      <c r="L70" s="4">
        <v>56.434782608695649</v>
      </c>
      <c r="M70" s="4">
        <v>0</v>
      </c>
      <c r="N70" s="11">
        <v>0</v>
      </c>
      <c r="O70" s="4">
        <v>32.994565217391305</v>
      </c>
      <c r="P70" s="4">
        <v>0</v>
      </c>
      <c r="Q70" s="9">
        <v>0</v>
      </c>
      <c r="R70" s="4">
        <v>19.788043478260871</v>
      </c>
      <c r="S70" s="4">
        <v>0</v>
      </c>
      <c r="T70" s="11">
        <v>0</v>
      </c>
      <c r="U70" s="4">
        <v>3.652173913043478</v>
      </c>
      <c r="V70" s="4">
        <v>0</v>
      </c>
      <c r="W70" s="11">
        <v>0</v>
      </c>
      <c r="X70" s="4">
        <v>65.0625</v>
      </c>
      <c r="Y70" s="4">
        <v>0</v>
      </c>
      <c r="Z70" s="11">
        <v>0</v>
      </c>
      <c r="AA70" s="4">
        <v>0</v>
      </c>
      <c r="AB70" s="4">
        <v>0</v>
      </c>
      <c r="AC70" s="11" t="s">
        <v>307</v>
      </c>
      <c r="AD70" s="4">
        <v>178.79347826086956</v>
      </c>
      <c r="AE70" s="4">
        <v>0</v>
      </c>
      <c r="AF70" s="11">
        <v>0</v>
      </c>
      <c r="AG70" s="4">
        <v>0</v>
      </c>
      <c r="AH70" s="4">
        <v>0</v>
      </c>
      <c r="AI70" s="11" t="s">
        <v>307</v>
      </c>
      <c r="AJ70" s="4">
        <v>28.285326086956523</v>
      </c>
      <c r="AK70" s="4">
        <v>0</v>
      </c>
      <c r="AL70" s="11" t="s">
        <v>307</v>
      </c>
      <c r="AM70" s="1">
        <v>385137</v>
      </c>
      <c r="AN70" s="1">
        <v>10</v>
      </c>
      <c r="AX70"/>
      <c r="AY70"/>
    </row>
    <row r="71" spans="1:51" x14ac:dyDescent="0.25">
      <c r="A71" t="s">
        <v>161</v>
      </c>
      <c r="B71" t="s">
        <v>16</v>
      </c>
      <c r="C71" t="s">
        <v>206</v>
      </c>
      <c r="D71" t="s">
        <v>189</v>
      </c>
      <c r="E71" s="4">
        <v>87.489130434782609</v>
      </c>
      <c r="F71" s="4">
        <v>396.01086956521743</v>
      </c>
      <c r="G71" s="4">
        <v>25.328804347826086</v>
      </c>
      <c r="H71" s="11">
        <v>6.3959871545027844E-2</v>
      </c>
      <c r="I71" s="4">
        <v>367.19836956521743</v>
      </c>
      <c r="J71" s="4">
        <v>25.328804347826086</v>
      </c>
      <c r="K71" s="11">
        <v>6.8978531625335779E-2</v>
      </c>
      <c r="L71" s="4">
        <v>50.345108695652172</v>
      </c>
      <c r="M71" s="4">
        <v>2.9320652173913042</v>
      </c>
      <c r="N71" s="11">
        <v>5.8239326388514062E-2</v>
      </c>
      <c r="O71" s="4">
        <v>21.532608695652176</v>
      </c>
      <c r="P71" s="4">
        <v>2.9320652173913042</v>
      </c>
      <c r="Q71" s="9">
        <v>0.13616860171630488</v>
      </c>
      <c r="R71" s="4">
        <v>23.334239130434781</v>
      </c>
      <c r="S71" s="4">
        <v>0</v>
      </c>
      <c r="T71" s="11">
        <v>0</v>
      </c>
      <c r="U71" s="4">
        <v>5.4782608695652177</v>
      </c>
      <c r="V71" s="4">
        <v>0</v>
      </c>
      <c r="W71" s="11">
        <v>0</v>
      </c>
      <c r="X71" s="4">
        <v>82.589673913043484</v>
      </c>
      <c r="Y71" s="4">
        <v>18.793478260869566</v>
      </c>
      <c r="Z71" s="11">
        <v>0.22755239693350443</v>
      </c>
      <c r="AA71" s="4">
        <v>0</v>
      </c>
      <c r="AB71" s="4">
        <v>0</v>
      </c>
      <c r="AC71" s="11" t="s">
        <v>307</v>
      </c>
      <c r="AD71" s="4">
        <v>210.26902173913044</v>
      </c>
      <c r="AE71" s="4">
        <v>3.5163043478260869</v>
      </c>
      <c r="AF71" s="11">
        <v>1.6722883469675234E-2</v>
      </c>
      <c r="AG71" s="4">
        <v>17.782608695652176</v>
      </c>
      <c r="AH71" s="4">
        <v>0</v>
      </c>
      <c r="AI71" s="11">
        <v>0</v>
      </c>
      <c r="AJ71" s="4">
        <v>35.024456521739133</v>
      </c>
      <c r="AK71" s="4">
        <v>8.6956521739130432E-2</v>
      </c>
      <c r="AL71" s="11">
        <v>402.78125000000006</v>
      </c>
      <c r="AM71" s="1">
        <v>385077</v>
      </c>
      <c r="AN71" s="1">
        <v>10</v>
      </c>
      <c r="AX71"/>
      <c r="AY71"/>
    </row>
    <row r="72" spans="1:51" x14ac:dyDescent="0.25">
      <c r="A72" t="s">
        <v>161</v>
      </c>
      <c r="B72" t="s">
        <v>112</v>
      </c>
      <c r="C72" t="s">
        <v>256</v>
      </c>
      <c r="D72" t="s">
        <v>193</v>
      </c>
      <c r="E72" s="4">
        <v>40.5</v>
      </c>
      <c r="F72" s="4">
        <v>212.96130434782606</v>
      </c>
      <c r="G72" s="4">
        <v>55.17597826086957</v>
      </c>
      <c r="H72" s="11">
        <v>0.25908922012776364</v>
      </c>
      <c r="I72" s="4">
        <v>191.1053260869565</v>
      </c>
      <c r="J72" s="4">
        <v>55.17597826086957</v>
      </c>
      <c r="K72" s="11">
        <v>0.28872025385500488</v>
      </c>
      <c r="L72" s="4">
        <v>33.835108695652167</v>
      </c>
      <c r="M72" s="4">
        <v>1.3296739130434783</v>
      </c>
      <c r="N72" s="11">
        <v>3.9298644641692616E-2</v>
      </c>
      <c r="O72" s="4">
        <v>11.979130434782608</v>
      </c>
      <c r="P72" s="4">
        <v>1.3296739130434783</v>
      </c>
      <c r="Q72" s="9">
        <v>0.11099920150987225</v>
      </c>
      <c r="R72" s="4">
        <v>15.421195652173912</v>
      </c>
      <c r="S72" s="4">
        <v>0</v>
      </c>
      <c r="T72" s="11">
        <v>0</v>
      </c>
      <c r="U72" s="4">
        <v>6.4347826086956523</v>
      </c>
      <c r="V72" s="4">
        <v>0</v>
      </c>
      <c r="W72" s="11">
        <v>0</v>
      </c>
      <c r="X72" s="4">
        <v>69.58141304347825</v>
      </c>
      <c r="Y72" s="4">
        <v>23.456413043478257</v>
      </c>
      <c r="Z72" s="11">
        <v>0.33710745467070946</v>
      </c>
      <c r="AA72" s="4">
        <v>0</v>
      </c>
      <c r="AB72" s="4">
        <v>0</v>
      </c>
      <c r="AC72" s="11" t="s">
        <v>307</v>
      </c>
      <c r="AD72" s="4">
        <v>98.468695652173906</v>
      </c>
      <c r="AE72" s="4">
        <v>30.389891304347834</v>
      </c>
      <c r="AF72" s="11">
        <v>0.30862489954874217</v>
      </c>
      <c r="AG72" s="4">
        <v>11.076086956521738</v>
      </c>
      <c r="AH72" s="4">
        <v>0</v>
      </c>
      <c r="AI72" s="11">
        <v>0</v>
      </c>
      <c r="AJ72" s="4">
        <v>0</v>
      </c>
      <c r="AK72" s="4">
        <v>0</v>
      </c>
      <c r="AL72" s="11" t="s">
        <v>307</v>
      </c>
      <c r="AM72" s="1">
        <v>385279</v>
      </c>
      <c r="AN72" s="1">
        <v>10</v>
      </c>
      <c r="AX72"/>
      <c r="AY72"/>
    </row>
    <row r="73" spans="1:51" x14ac:dyDescent="0.25">
      <c r="A73" t="s">
        <v>161</v>
      </c>
      <c r="B73" t="s">
        <v>74</v>
      </c>
      <c r="C73" t="s">
        <v>207</v>
      </c>
      <c r="D73" t="s">
        <v>188</v>
      </c>
      <c r="E73" s="4">
        <v>27.195652173913043</v>
      </c>
      <c r="F73" s="4">
        <v>139.125</v>
      </c>
      <c r="G73" s="4">
        <v>9.7038043478260878</v>
      </c>
      <c r="H73" s="11">
        <v>6.9748818313215361E-2</v>
      </c>
      <c r="I73" s="4">
        <v>122.8641304347826</v>
      </c>
      <c r="J73" s="4">
        <v>9.7038043478260878</v>
      </c>
      <c r="K73" s="11">
        <v>7.8979961958685382E-2</v>
      </c>
      <c r="L73" s="4">
        <v>26.097826086956523</v>
      </c>
      <c r="M73" s="4">
        <v>8.1521739130434784E-2</v>
      </c>
      <c r="N73" s="11">
        <v>3.1236984589754269E-3</v>
      </c>
      <c r="O73" s="4">
        <v>9.8369565217391308</v>
      </c>
      <c r="P73" s="4">
        <v>8.1521739130434784E-2</v>
      </c>
      <c r="Q73" s="9">
        <v>8.2872928176795577E-3</v>
      </c>
      <c r="R73" s="4">
        <v>10.869565217391305</v>
      </c>
      <c r="S73" s="4">
        <v>0</v>
      </c>
      <c r="T73" s="11">
        <v>0</v>
      </c>
      <c r="U73" s="4">
        <v>5.3913043478260869</v>
      </c>
      <c r="V73" s="4">
        <v>0</v>
      </c>
      <c r="W73" s="11">
        <v>0</v>
      </c>
      <c r="X73" s="4">
        <v>20.633152173913043</v>
      </c>
      <c r="Y73" s="4">
        <v>9.6222826086956523</v>
      </c>
      <c r="Z73" s="11">
        <v>0.46635058606611357</v>
      </c>
      <c r="AA73" s="4">
        <v>0</v>
      </c>
      <c r="AB73" s="4">
        <v>0</v>
      </c>
      <c r="AC73" s="11" t="s">
        <v>307</v>
      </c>
      <c r="AD73" s="4">
        <v>65.638586956521735</v>
      </c>
      <c r="AE73" s="4">
        <v>0</v>
      </c>
      <c r="AF73" s="11">
        <v>0</v>
      </c>
      <c r="AG73" s="4">
        <v>16.470108695652176</v>
      </c>
      <c r="AH73" s="4">
        <v>0</v>
      </c>
      <c r="AI73" s="11">
        <v>0</v>
      </c>
      <c r="AJ73" s="4">
        <v>10.285326086956522</v>
      </c>
      <c r="AK73" s="4">
        <v>0</v>
      </c>
      <c r="AL73" s="11" t="s">
        <v>307</v>
      </c>
      <c r="AM73" s="1">
        <v>385218</v>
      </c>
      <c r="AN73" s="1">
        <v>10</v>
      </c>
      <c r="AX73"/>
      <c r="AY73"/>
    </row>
    <row r="74" spans="1:51" x14ac:dyDescent="0.25">
      <c r="A74" t="s">
        <v>161</v>
      </c>
      <c r="B74" t="s">
        <v>102</v>
      </c>
      <c r="C74" t="s">
        <v>252</v>
      </c>
      <c r="D74" t="s">
        <v>193</v>
      </c>
      <c r="E74" s="4">
        <v>35.402173913043477</v>
      </c>
      <c r="F74" s="4">
        <v>176.60597826086956</v>
      </c>
      <c r="G74" s="4">
        <v>16.980978260869566</v>
      </c>
      <c r="H74" s="11">
        <v>9.6151774861134631E-2</v>
      </c>
      <c r="I74" s="4">
        <v>162.29076086956522</v>
      </c>
      <c r="J74" s="4">
        <v>16.980978260869566</v>
      </c>
      <c r="K74" s="11">
        <v>0.10463305594159704</v>
      </c>
      <c r="L74" s="4">
        <v>28.260869565217391</v>
      </c>
      <c r="M74" s="4">
        <v>3.285326086956522</v>
      </c>
      <c r="N74" s="11">
        <v>0.11625000000000001</v>
      </c>
      <c r="O74" s="4">
        <v>13.945652173913043</v>
      </c>
      <c r="P74" s="4">
        <v>3.285326086956522</v>
      </c>
      <c r="Q74" s="9">
        <v>0.23558067030397509</v>
      </c>
      <c r="R74" s="4">
        <v>8.9239130434782616</v>
      </c>
      <c r="S74" s="4">
        <v>0</v>
      </c>
      <c r="T74" s="11">
        <v>0</v>
      </c>
      <c r="U74" s="4">
        <v>5.3913043478260869</v>
      </c>
      <c r="V74" s="4">
        <v>0</v>
      </c>
      <c r="W74" s="11">
        <v>0</v>
      </c>
      <c r="X74" s="4">
        <v>35.978260869565219</v>
      </c>
      <c r="Y74" s="4">
        <v>7.3940217391304346</v>
      </c>
      <c r="Z74" s="11">
        <v>0.20551359516616313</v>
      </c>
      <c r="AA74" s="4">
        <v>0</v>
      </c>
      <c r="AB74" s="4">
        <v>0</v>
      </c>
      <c r="AC74" s="11" t="s">
        <v>307</v>
      </c>
      <c r="AD74" s="4">
        <v>69.578804347826093</v>
      </c>
      <c r="AE74" s="4">
        <v>6.3016304347826084</v>
      </c>
      <c r="AF74" s="11">
        <v>9.0568248388986514E-2</v>
      </c>
      <c r="AG74" s="4">
        <v>29.807065217391305</v>
      </c>
      <c r="AH74" s="4">
        <v>0</v>
      </c>
      <c r="AI74" s="11">
        <v>0</v>
      </c>
      <c r="AJ74" s="4">
        <v>12.980978260869565</v>
      </c>
      <c r="AK74" s="4">
        <v>0</v>
      </c>
      <c r="AL74" s="11" t="s">
        <v>307</v>
      </c>
      <c r="AM74" s="1">
        <v>385266</v>
      </c>
      <c r="AN74" s="1">
        <v>10</v>
      </c>
      <c r="AX74"/>
      <c r="AY74"/>
    </row>
    <row r="75" spans="1:51" x14ac:dyDescent="0.25">
      <c r="A75" t="s">
        <v>161</v>
      </c>
      <c r="B75" t="s">
        <v>50</v>
      </c>
      <c r="C75" t="s">
        <v>240</v>
      </c>
      <c r="D75" t="s">
        <v>175</v>
      </c>
      <c r="E75" s="4">
        <v>140.63043478260869</v>
      </c>
      <c r="F75" s="4">
        <v>592.92239130434791</v>
      </c>
      <c r="G75" s="4">
        <v>100.72684782608695</v>
      </c>
      <c r="H75" s="11">
        <v>0.16988201036648609</v>
      </c>
      <c r="I75" s="4">
        <v>555.41054347826093</v>
      </c>
      <c r="J75" s="4">
        <v>96.171521739130412</v>
      </c>
      <c r="K75" s="11">
        <v>0.1731539360719655</v>
      </c>
      <c r="L75" s="4">
        <v>88.649347826086938</v>
      </c>
      <c r="M75" s="4">
        <v>11.10532608695652</v>
      </c>
      <c r="N75" s="11">
        <v>0.12527250746100294</v>
      </c>
      <c r="O75" s="4">
        <v>51.485326086956505</v>
      </c>
      <c r="P75" s="4">
        <v>6.5499999999999989</v>
      </c>
      <c r="Q75" s="9">
        <v>0.1272207150623331</v>
      </c>
      <c r="R75" s="4">
        <v>31.85967391304348</v>
      </c>
      <c r="S75" s="4">
        <v>4.555326086956522</v>
      </c>
      <c r="T75" s="11">
        <v>0.14298093883162918</v>
      </c>
      <c r="U75" s="4">
        <v>5.3043478260869561</v>
      </c>
      <c r="V75" s="4">
        <v>0</v>
      </c>
      <c r="W75" s="11">
        <v>0</v>
      </c>
      <c r="X75" s="4">
        <v>93.530652173913055</v>
      </c>
      <c r="Y75" s="4">
        <v>8.8094565217391327</v>
      </c>
      <c r="Z75" s="11">
        <v>9.4187908637252155E-2</v>
      </c>
      <c r="AA75" s="4">
        <v>0.34782608695652173</v>
      </c>
      <c r="AB75" s="4">
        <v>0</v>
      </c>
      <c r="AC75" s="11">
        <v>0</v>
      </c>
      <c r="AD75" s="4">
        <v>334.39195652173919</v>
      </c>
      <c r="AE75" s="4">
        <v>62.013043478260855</v>
      </c>
      <c r="AF75" s="11">
        <v>0.18545016490021141</v>
      </c>
      <c r="AG75" s="4">
        <v>18.167500000000008</v>
      </c>
      <c r="AH75" s="4">
        <v>0</v>
      </c>
      <c r="AI75" s="11">
        <v>0</v>
      </c>
      <c r="AJ75" s="4">
        <v>57.835108695652146</v>
      </c>
      <c r="AK75" s="4">
        <v>18.799021739130431</v>
      </c>
      <c r="AL75" s="11">
        <v>3.0764956548386526</v>
      </c>
      <c r="AM75" s="1">
        <v>385166</v>
      </c>
      <c r="AN75" s="1">
        <v>10</v>
      </c>
      <c r="AX75"/>
      <c r="AY75"/>
    </row>
    <row r="76" spans="1:51" x14ac:dyDescent="0.25">
      <c r="A76" t="s">
        <v>161</v>
      </c>
      <c r="B76" t="s">
        <v>77</v>
      </c>
      <c r="C76" t="s">
        <v>245</v>
      </c>
      <c r="D76" t="s">
        <v>179</v>
      </c>
      <c r="E76" s="4">
        <v>25.782608695652176</v>
      </c>
      <c r="F76" s="4">
        <v>123.59434782608693</v>
      </c>
      <c r="G76" s="4">
        <v>0.14347826086956522</v>
      </c>
      <c r="H76" s="11">
        <v>1.1608804398681523E-3</v>
      </c>
      <c r="I76" s="4">
        <v>113.73847826086954</v>
      </c>
      <c r="J76" s="4">
        <v>1.0869565217391304E-2</v>
      </c>
      <c r="K76" s="11">
        <v>9.556629720736168E-5</v>
      </c>
      <c r="L76" s="4">
        <v>22.775652173913038</v>
      </c>
      <c r="M76" s="4">
        <v>0.11521739130434783</v>
      </c>
      <c r="N76" s="11">
        <v>5.058796579108126E-3</v>
      </c>
      <c r="O76" s="4">
        <v>16.758260869565209</v>
      </c>
      <c r="P76" s="4">
        <v>1.0869565217391304E-2</v>
      </c>
      <c r="Q76" s="9">
        <v>6.4860938148609409E-4</v>
      </c>
      <c r="R76" s="4">
        <v>0.10434782608695652</v>
      </c>
      <c r="S76" s="4">
        <v>0.10434782608695652</v>
      </c>
      <c r="T76" s="11">
        <v>1</v>
      </c>
      <c r="U76" s="4">
        <v>5.9130434782608692</v>
      </c>
      <c r="V76" s="4">
        <v>0</v>
      </c>
      <c r="W76" s="11">
        <v>0</v>
      </c>
      <c r="X76" s="4">
        <v>24.463804347826098</v>
      </c>
      <c r="Y76" s="4">
        <v>0</v>
      </c>
      <c r="Z76" s="11">
        <v>0</v>
      </c>
      <c r="AA76" s="4">
        <v>3.8384782608695658</v>
      </c>
      <c r="AB76" s="4">
        <v>2.8260869565217388E-2</v>
      </c>
      <c r="AC76" s="11">
        <v>7.3625191142323134E-3</v>
      </c>
      <c r="AD76" s="4">
        <v>43.622065217391295</v>
      </c>
      <c r="AE76" s="4">
        <v>0</v>
      </c>
      <c r="AF76" s="11">
        <v>0</v>
      </c>
      <c r="AG76" s="4">
        <v>13.675652173913042</v>
      </c>
      <c r="AH76" s="4">
        <v>0</v>
      </c>
      <c r="AI76" s="11">
        <v>0</v>
      </c>
      <c r="AJ76" s="4">
        <v>15.21869565217391</v>
      </c>
      <c r="AK76" s="4">
        <v>0</v>
      </c>
      <c r="AL76" s="11" t="s">
        <v>307</v>
      </c>
      <c r="AM76" s="1">
        <v>385222</v>
      </c>
      <c r="AN76" s="1">
        <v>10</v>
      </c>
      <c r="AX76"/>
      <c r="AY76"/>
    </row>
    <row r="77" spans="1:51" x14ac:dyDescent="0.25">
      <c r="A77" t="s">
        <v>161</v>
      </c>
      <c r="B77" t="s">
        <v>68</v>
      </c>
      <c r="C77" t="s">
        <v>209</v>
      </c>
      <c r="D77" t="s">
        <v>185</v>
      </c>
      <c r="E77" s="4">
        <v>54.576086956521742</v>
      </c>
      <c r="F77" s="4">
        <v>316.97500000000008</v>
      </c>
      <c r="G77" s="4">
        <v>0</v>
      </c>
      <c r="H77" s="11">
        <v>0</v>
      </c>
      <c r="I77" s="4">
        <v>286.02934782608702</v>
      </c>
      <c r="J77" s="4">
        <v>0</v>
      </c>
      <c r="K77" s="11">
        <v>0</v>
      </c>
      <c r="L77" s="4">
        <v>32.592826086956521</v>
      </c>
      <c r="M77" s="4">
        <v>0</v>
      </c>
      <c r="N77" s="11">
        <v>0</v>
      </c>
      <c r="O77" s="4">
        <v>12.799347826086954</v>
      </c>
      <c r="P77" s="4">
        <v>0</v>
      </c>
      <c r="Q77" s="9">
        <v>0</v>
      </c>
      <c r="R77" s="4">
        <v>14.489130434782609</v>
      </c>
      <c r="S77" s="4">
        <v>0</v>
      </c>
      <c r="T77" s="11">
        <v>0</v>
      </c>
      <c r="U77" s="4">
        <v>5.3043478260869561</v>
      </c>
      <c r="V77" s="4">
        <v>0</v>
      </c>
      <c r="W77" s="11">
        <v>0</v>
      </c>
      <c r="X77" s="4">
        <v>59.527065217391304</v>
      </c>
      <c r="Y77" s="4">
        <v>0</v>
      </c>
      <c r="Z77" s="11">
        <v>0</v>
      </c>
      <c r="AA77" s="4">
        <v>11.152173913043478</v>
      </c>
      <c r="AB77" s="4">
        <v>0</v>
      </c>
      <c r="AC77" s="11">
        <v>0</v>
      </c>
      <c r="AD77" s="4">
        <v>180.41467391304354</v>
      </c>
      <c r="AE77" s="4">
        <v>0</v>
      </c>
      <c r="AF77" s="11">
        <v>0</v>
      </c>
      <c r="AG77" s="4">
        <v>0</v>
      </c>
      <c r="AH77" s="4">
        <v>0</v>
      </c>
      <c r="AI77" s="11" t="s">
        <v>307</v>
      </c>
      <c r="AJ77" s="4">
        <v>33.288260869565228</v>
      </c>
      <c r="AK77" s="4">
        <v>0</v>
      </c>
      <c r="AL77" s="11" t="s">
        <v>307</v>
      </c>
      <c r="AM77" s="1">
        <v>385206</v>
      </c>
      <c r="AN77" s="1">
        <v>10</v>
      </c>
      <c r="AX77"/>
      <c r="AY77"/>
    </row>
    <row r="78" spans="1:51" x14ac:dyDescent="0.25">
      <c r="A78" t="s">
        <v>161</v>
      </c>
      <c r="B78" t="s">
        <v>46</v>
      </c>
      <c r="C78" t="s">
        <v>237</v>
      </c>
      <c r="D78" t="s">
        <v>197</v>
      </c>
      <c r="E78" s="4">
        <v>26.228260869565219</v>
      </c>
      <c r="F78" s="4">
        <v>123.8760869565217</v>
      </c>
      <c r="G78" s="4">
        <v>47.047282608695653</v>
      </c>
      <c r="H78" s="11">
        <v>0.37979309618658208</v>
      </c>
      <c r="I78" s="4">
        <v>112.96847826086955</v>
      </c>
      <c r="J78" s="4">
        <v>47.047282608695653</v>
      </c>
      <c r="K78" s="11">
        <v>0.4164638077185826</v>
      </c>
      <c r="L78" s="4">
        <v>34.714673913043477</v>
      </c>
      <c r="M78" s="4">
        <v>13.228260869565217</v>
      </c>
      <c r="N78" s="11">
        <v>0.3810567514677104</v>
      </c>
      <c r="O78" s="4">
        <v>23.807065217391305</v>
      </c>
      <c r="P78" s="4">
        <v>13.228260869565217</v>
      </c>
      <c r="Q78" s="9">
        <v>0.55564433283871706</v>
      </c>
      <c r="R78" s="4">
        <v>6.6766304347826084</v>
      </c>
      <c r="S78" s="4">
        <v>0</v>
      </c>
      <c r="T78" s="11">
        <v>0</v>
      </c>
      <c r="U78" s="4">
        <v>4.2309782608695654</v>
      </c>
      <c r="V78" s="4">
        <v>0</v>
      </c>
      <c r="W78" s="11">
        <v>0</v>
      </c>
      <c r="X78" s="4">
        <v>6.6467391304347823</v>
      </c>
      <c r="Y78" s="4">
        <v>2.7391304347826089</v>
      </c>
      <c r="Z78" s="11">
        <v>0.41210139002452989</v>
      </c>
      <c r="AA78" s="4">
        <v>0</v>
      </c>
      <c r="AB78" s="4">
        <v>0</v>
      </c>
      <c r="AC78" s="11" t="s">
        <v>307</v>
      </c>
      <c r="AD78" s="4">
        <v>77.685869565217359</v>
      </c>
      <c r="AE78" s="4">
        <v>31.079891304347825</v>
      </c>
      <c r="AF78" s="11">
        <v>0.4000713576135777</v>
      </c>
      <c r="AG78" s="4">
        <v>0</v>
      </c>
      <c r="AH78" s="4">
        <v>0</v>
      </c>
      <c r="AI78" s="11" t="s">
        <v>307</v>
      </c>
      <c r="AJ78" s="4">
        <v>4.8288043478260869</v>
      </c>
      <c r="AK78" s="4">
        <v>0</v>
      </c>
      <c r="AL78" s="11" t="s">
        <v>307</v>
      </c>
      <c r="AM78" s="1">
        <v>385161</v>
      </c>
      <c r="AN78" s="1">
        <v>10</v>
      </c>
      <c r="AX78"/>
      <c r="AY78"/>
    </row>
    <row r="79" spans="1:51" x14ac:dyDescent="0.25">
      <c r="A79" t="s">
        <v>161</v>
      </c>
      <c r="B79" t="s">
        <v>108</v>
      </c>
      <c r="C79" t="s">
        <v>207</v>
      </c>
      <c r="D79" t="s">
        <v>188</v>
      </c>
      <c r="E79" s="4">
        <v>28.097826086956523</v>
      </c>
      <c r="F79" s="4">
        <v>174.26652173913041</v>
      </c>
      <c r="G79" s="4">
        <v>0</v>
      </c>
      <c r="H79" s="11">
        <v>0</v>
      </c>
      <c r="I79" s="4">
        <v>150.0975</v>
      </c>
      <c r="J79" s="4">
        <v>0</v>
      </c>
      <c r="K79" s="11">
        <v>0</v>
      </c>
      <c r="L79" s="4">
        <v>58.202934782608708</v>
      </c>
      <c r="M79" s="4">
        <v>0</v>
      </c>
      <c r="N79" s="11">
        <v>0</v>
      </c>
      <c r="O79" s="4">
        <v>38.702934782608715</v>
      </c>
      <c r="P79" s="4">
        <v>0</v>
      </c>
      <c r="Q79" s="9">
        <v>0</v>
      </c>
      <c r="R79" s="4">
        <v>14.684782608695652</v>
      </c>
      <c r="S79" s="4">
        <v>0</v>
      </c>
      <c r="T79" s="11">
        <v>0</v>
      </c>
      <c r="U79" s="4">
        <v>4.8152173913043477</v>
      </c>
      <c r="V79" s="4">
        <v>0</v>
      </c>
      <c r="W79" s="11">
        <v>0</v>
      </c>
      <c r="X79" s="4">
        <v>16.195760869565209</v>
      </c>
      <c r="Y79" s="4">
        <v>0</v>
      </c>
      <c r="Z79" s="11">
        <v>0</v>
      </c>
      <c r="AA79" s="4">
        <v>4.6690217391304349</v>
      </c>
      <c r="AB79" s="4">
        <v>0</v>
      </c>
      <c r="AC79" s="11">
        <v>0</v>
      </c>
      <c r="AD79" s="4">
        <v>90.394456521739116</v>
      </c>
      <c r="AE79" s="4">
        <v>0</v>
      </c>
      <c r="AF79" s="11">
        <v>0</v>
      </c>
      <c r="AG79" s="4">
        <v>0.16597826086956521</v>
      </c>
      <c r="AH79" s="4">
        <v>0</v>
      </c>
      <c r="AI79" s="11">
        <v>0</v>
      </c>
      <c r="AJ79" s="4">
        <v>4.6383695652173902</v>
      </c>
      <c r="AK79" s="4">
        <v>0</v>
      </c>
      <c r="AL79" s="11" t="s">
        <v>307</v>
      </c>
      <c r="AM79" s="1">
        <v>385274</v>
      </c>
      <c r="AN79" s="1">
        <v>10</v>
      </c>
      <c r="AX79"/>
      <c r="AY79"/>
    </row>
    <row r="80" spans="1:51" x14ac:dyDescent="0.25">
      <c r="A80" t="s">
        <v>161</v>
      </c>
      <c r="B80" t="s">
        <v>40</v>
      </c>
      <c r="C80" t="s">
        <v>234</v>
      </c>
      <c r="D80" t="s">
        <v>193</v>
      </c>
      <c r="E80" s="4">
        <v>42.782608695652172</v>
      </c>
      <c r="F80" s="4">
        <v>211.47717391304349</v>
      </c>
      <c r="G80" s="4">
        <v>4.8223913043478266</v>
      </c>
      <c r="H80" s="11">
        <v>2.2803365560061475E-2</v>
      </c>
      <c r="I80" s="4">
        <v>200.40978260869565</v>
      </c>
      <c r="J80" s="4">
        <v>2.8006521739130434</v>
      </c>
      <c r="K80" s="11">
        <v>1.3974628071831086E-2</v>
      </c>
      <c r="L80" s="4">
        <v>22.663152173913044</v>
      </c>
      <c r="M80" s="4">
        <v>4.5778260869565219</v>
      </c>
      <c r="N80" s="11">
        <v>0.20199423503964009</v>
      </c>
      <c r="O80" s="4">
        <v>11.595760869565217</v>
      </c>
      <c r="P80" s="4">
        <v>2.5560869565217392</v>
      </c>
      <c r="Q80" s="9">
        <v>0.2204328793318398</v>
      </c>
      <c r="R80" s="4">
        <v>4.8241304347826084</v>
      </c>
      <c r="S80" s="4">
        <v>0</v>
      </c>
      <c r="T80" s="11">
        <v>0</v>
      </c>
      <c r="U80" s="4">
        <v>6.2432608695652183</v>
      </c>
      <c r="V80" s="4">
        <v>2.0217391304347827</v>
      </c>
      <c r="W80" s="11">
        <v>0.32382743131724639</v>
      </c>
      <c r="X80" s="4">
        <v>31.366086956521741</v>
      </c>
      <c r="Y80" s="4">
        <v>0.24456521739130435</v>
      </c>
      <c r="Z80" s="11">
        <v>7.7971223420476281E-3</v>
      </c>
      <c r="AA80" s="4">
        <v>0</v>
      </c>
      <c r="AB80" s="4">
        <v>0</v>
      </c>
      <c r="AC80" s="11" t="s">
        <v>307</v>
      </c>
      <c r="AD80" s="4">
        <v>128.79304347826087</v>
      </c>
      <c r="AE80" s="4">
        <v>0</v>
      </c>
      <c r="AF80" s="11">
        <v>0</v>
      </c>
      <c r="AG80" s="4">
        <v>16.77326086956521</v>
      </c>
      <c r="AH80" s="4">
        <v>0</v>
      </c>
      <c r="AI80" s="11">
        <v>0</v>
      </c>
      <c r="AJ80" s="4">
        <v>11.881630434782606</v>
      </c>
      <c r="AK80" s="4">
        <v>0</v>
      </c>
      <c r="AL80" s="11" t="s">
        <v>307</v>
      </c>
      <c r="AM80" s="1">
        <v>385150</v>
      </c>
      <c r="AN80" s="1">
        <v>10</v>
      </c>
      <c r="AX80"/>
      <c r="AY80"/>
    </row>
    <row r="81" spans="1:51" x14ac:dyDescent="0.25">
      <c r="A81" t="s">
        <v>161</v>
      </c>
      <c r="B81" t="s">
        <v>90</v>
      </c>
      <c r="C81" t="s">
        <v>249</v>
      </c>
      <c r="D81" t="s">
        <v>199</v>
      </c>
      <c r="E81" s="4">
        <v>22.032608695652176</v>
      </c>
      <c r="F81" s="4">
        <v>92.633152173913047</v>
      </c>
      <c r="G81" s="4">
        <v>28.747282608695652</v>
      </c>
      <c r="H81" s="11">
        <v>0.31033471207720964</v>
      </c>
      <c r="I81" s="4">
        <v>88.459239130434781</v>
      </c>
      <c r="J81" s="4">
        <v>28.747282608695652</v>
      </c>
      <c r="K81" s="11">
        <v>0.32497772862716184</v>
      </c>
      <c r="L81" s="4">
        <v>17.114130434782609</v>
      </c>
      <c r="M81" s="4">
        <v>0.2608695652173913</v>
      </c>
      <c r="N81" s="11">
        <v>1.5242934264845982E-2</v>
      </c>
      <c r="O81" s="4">
        <v>13.317934782608695</v>
      </c>
      <c r="P81" s="4">
        <v>0.2608695652173913</v>
      </c>
      <c r="Q81" s="9">
        <v>1.9587839216486432E-2</v>
      </c>
      <c r="R81" s="4">
        <v>0.37228260869565216</v>
      </c>
      <c r="S81" s="4">
        <v>0</v>
      </c>
      <c r="T81" s="11">
        <v>0</v>
      </c>
      <c r="U81" s="4">
        <v>3.4239130434782608</v>
      </c>
      <c r="V81" s="4">
        <v>0</v>
      </c>
      <c r="W81" s="11">
        <v>0</v>
      </c>
      <c r="X81" s="4">
        <v>11.198369565217391</v>
      </c>
      <c r="Y81" s="4">
        <v>3.5842391304347827</v>
      </c>
      <c r="Z81" s="11">
        <v>0.32006794467362293</v>
      </c>
      <c r="AA81" s="4">
        <v>0.37771739130434784</v>
      </c>
      <c r="AB81" s="4">
        <v>0</v>
      </c>
      <c r="AC81" s="11">
        <v>0</v>
      </c>
      <c r="AD81" s="4">
        <v>42.266304347826086</v>
      </c>
      <c r="AE81" s="4">
        <v>22.967391304347824</v>
      </c>
      <c r="AF81" s="11">
        <v>0.5433971968625434</v>
      </c>
      <c r="AG81" s="4">
        <v>16.8125</v>
      </c>
      <c r="AH81" s="4">
        <v>1.9347826086956521</v>
      </c>
      <c r="AI81" s="11">
        <v>0.1150800064651689</v>
      </c>
      <c r="AJ81" s="4">
        <v>4.8641304347826084</v>
      </c>
      <c r="AK81" s="4">
        <v>0</v>
      </c>
      <c r="AL81" s="11" t="s">
        <v>307</v>
      </c>
      <c r="AM81" s="1">
        <v>385244</v>
      </c>
      <c r="AN81" s="1">
        <v>10</v>
      </c>
      <c r="AX81"/>
      <c r="AY81"/>
    </row>
    <row r="82" spans="1:51" x14ac:dyDescent="0.25">
      <c r="A82" t="s">
        <v>161</v>
      </c>
      <c r="B82" t="s">
        <v>91</v>
      </c>
      <c r="C82" t="s">
        <v>229</v>
      </c>
      <c r="D82" t="s">
        <v>193</v>
      </c>
      <c r="E82" s="4">
        <v>32.16901408450704</v>
      </c>
      <c r="F82" s="4">
        <v>128.69112676056338</v>
      </c>
      <c r="G82" s="4">
        <v>4.0492957746478879</v>
      </c>
      <c r="H82" s="11">
        <v>3.1465229006672819E-2</v>
      </c>
      <c r="I82" s="4">
        <v>121.05633802816899</v>
      </c>
      <c r="J82" s="4">
        <v>4.0492957746478879</v>
      </c>
      <c r="K82" s="11">
        <v>3.3449680046538699E-2</v>
      </c>
      <c r="L82" s="4">
        <v>12.543239436619718</v>
      </c>
      <c r="M82" s="4">
        <v>2.7535211267605635</v>
      </c>
      <c r="N82" s="11">
        <v>0.21952232839642027</v>
      </c>
      <c r="O82" s="4">
        <v>5.6016901408450712</v>
      </c>
      <c r="P82" s="4">
        <v>2.7535211267605635</v>
      </c>
      <c r="Q82" s="9">
        <v>0.49155184551946085</v>
      </c>
      <c r="R82" s="4">
        <v>1.6598591549295774</v>
      </c>
      <c r="S82" s="4">
        <v>0</v>
      </c>
      <c r="T82" s="11">
        <v>0</v>
      </c>
      <c r="U82" s="4">
        <v>5.28169014084507</v>
      </c>
      <c r="V82" s="4">
        <v>0</v>
      </c>
      <c r="W82" s="11">
        <v>0</v>
      </c>
      <c r="X82" s="4">
        <v>33.943098591549294</v>
      </c>
      <c r="Y82" s="4">
        <v>0</v>
      </c>
      <c r="Z82" s="11">
        <v>0</v>
      </c>
      <c r="AA82" s="4">
        <v>0.69323943661971832</v>
      </c>
      <c r="AB82" s="4">
        <v>0</v>
      </c>
      <c r="AC82" s="11">
        <v>0</v>
      </c>
      <c r="AD82" s="4">
        <v>72.797887323943641</v>
      </c>
      <c r="AE82" s="4">
        <v>1.295774647887324</v>
      </c>
      <c r="AF82" s="11">
        <v>1.7799618855987544E-2</v>
      </c>
      <c r="AG82" s="4">
        <v>7.3257746478873242</v>
      </c>
      <c r="AH82" s="4">
        <v>0</v>
      </c>
      <c r="AI82" s="11">
        <v>0</v>
      </c>
      <c r="AJ82" s="4">
        <v>1.387887323943662</v>
      </c>
      <c r="AK82" s="4">
        <v>0</v>
      </c>
      <c r="AL82" s="11" t="s">
        <v>307</v>
      </c>
      <c r="AM82" s="1">
        <v>385245</v>
      </c>
      <c r="AN82" s="1">
        <v>10</v>
      </c>
      <c r="AX82"/>
      <c r="AY82"/>
    </row>
    <row r="83" spans="1:51" x14ac:dyDescent="0.25">
      <c r="A83" t="s">
        <v>161</v>
      </c>
      <c r="B83" t="s">
        <v>95</v>
      </c>
      <c r="C83" t="s">
        <v>225</v>
      </c>
      <c r="D83" t="s">
        <v>190</v>
      </c>
      <c r="E83" s="4">
        <v>97.315217391304344</v>
      </c>
      <c r="F83" s="4">
        <v>435.31304347826085</v>
      </c>
      <c r="G83" s="4">
        <v>53.438043478260873</v>
      </c>
      <c r="H83" s="11">
        <v>0.12275773556261363</v>
      </c>
      <c r="I83" s="4">
        <v>391.5684782608696</v>
      </c>
      <c r="J83" s="4">
        <v>53.438043478260873</v>
      </c>
      <c r="K83" s="11">
        <v>0.13647177044383929</v>
      </c>
      <c r="L83" s="4">
        <v>97.690217391304344</v>
      </c>
      <c r="M83" s="4">
        <v>0.6875</v>
      </c>
      <c r="N83" s="11">
        <v>7.0375521557719057E-3</v>
      </c>
      <c r="O83" s="4">
        <v>53.945652173913047</v>
      </c>
      <c r="P83" s="4">
        <v>0.6875</v>
      </c>
      <c r="Q83" s="9">
        <v>1.2744307878299416E-2</v>
      </c>
      <c r="R83" s="4">
        <v>39.222826086956523</v>
      </c>
      <c r="S83" s="4">
        <v>0</v>
      </c>
      <c r="T83" s="11">
        <v>0</v>
      </c>
      <c r="U83" s="4">
        <v>4.5217391304347823</v>
      </c>
      <c r="V83" s="4">
        <v>0</v>
      </c>
      <c r="W83" s="11">
        <v>0</v>
      </c>
      <c r="X83" s="4">
        <v>25.399456521739129</v>
      </c>
      <c r="Y83" s="4">
        <v>2.2092391304347827</v>
      </c>
      <c r="Z83" s="11">
        <v>8.6979779608430521E-2</v>
      </c>
      <c r="AA83" s="4">
        <v>0</v>
      </c>
      <c r="AB83" s="4">
        <v>0</v>
      </c>
      <c r="AC83" s="11" t="s">
        <v>307</v>
      </c>
      <c r="AD83" s="4">
        <v>260.32119565217391</v>
      </c>
      <c r="AE83" s="4">
        <v>50.541304347826092</v>
      </c>
      <c r="AF83" s="11">
        <v>0.1941497856953471</v>
      </c>
      <c r="AG83" s="4">
        <v>6.0027173913043477</v>
      </c>
      <c r="AH83" s="4">
        <v>0</v>
      </c>
      <c r="AI83" s="11">
        <v>0</v>
      </c>
      <c r="AJ83" s="4">
        <v>45.899456521739133</v>
      </c>
      <c r="AK83" s="4">
        <v>0</v>
      </c>
      <c r="AL83" s="11" t="s">
        <v>307</v>
      </c>
      <c r="AM83" s="1">
        <v>385257</v>
      </c>
      <c r="AN83" s="1">
        <v>10</v>
      </c>
      <c r="AX83"/>
      <c r="AY83"/>
    </row>
    <row r="84" spans="1:51" x14ac:dyDescent="0.25">
      <c r="A84" t="s">
        <v>161</v>
      </c>
      <c r="B84" t="s">
        <v>107</v>
      </c>
      <c r="C84" t="s">
        <v>230</v>
      </c>
      <c r="D84" t="s">
        <v>175</v>
      </c>
      <c r="E84" s="4">
        <v>32.717391304347828</v>
      </c>
      <c r="F84" s="4">
        <v>170.07532608695649</v>
      </c>
      <c r="G84" s="4">
        <v>20.122608695652175</v>
      </c>
      <c r="H84" s="11">
        <v>0.11831586132231693</v>
      </c>
      <c r="I84" s="4">
        <v>160.01010869565215</v>
      </c>
      <c r="J84" s="4">
        <v>20.122608695652175</v>
      </c>
      <c r="K84" s="11">
        <v>0.12575835901671975</v>
      </c>
      <c r="L84" s="4">
        <v>30.231521739130436</v>
      </c>
      <c r="M84" s="4">
        <v>9.4360869565217378</v>
      </c>
      <c r="N84" s="11">
        <v>0.31212742242836078</v>
      </c>
      <c r="O84" s="4">
        <v>20.166304347826085</v>
      </c>
      <c r="P84" s="4">
        <v>9.4360869565217378</v>
      </c>
      <c r="Q84" s="9">
        <v>0.46791354497924864</v>
      </c>
      <c r="R84" s="4">
        <v>4.5869565217391308</v>
      </c>
      <c r="S84" s="4">
        <v>0</v>
      </c>
      <c r="T84" s="11">
        <v>0</v>
      </c>
      <c r="U84" s="4">
        <v>5.4782608695652177</v>
      </c>
      <c r="V84" s="4">
        <v>0</v>
      </c>
      <c r="W84" s="11">
        <v>0</v>
      </c>
      <c r="X84" s="4">
        <v>39.96771739130434</v>
      </c>
      <c r="Y84" s="4">
        <v>7.725434782608696</v>
      </c>
      <c r="Z84" s="11">
        <v>0.19329186870925724</v>
      </c>
      <c r="AA84" s="4">
        <v>0</v>
      </c>
      <c r="AB84" s="4">
        <v>0</v>
      </c>
      <c r="AC84" s="11" t="s">
        <v>307</v>
      </c>
      <c r="AD84" s="4">
        <v>97.1548913043478</v>
      </c>
      <c r="AE84" s="4">
        <v>2.9610869565217395</v>
      </c>
      <c r="AF84" s="11">
        <v>3.0478001845998949E-2</v>
      </c>
      <c r="AG84" s="4">
        <v>2.7211956521739138</v>
      </c>
      <c r="AH84" s="4">
        <v>0</v>
      </c>
      <c r="AI84" s="11">
        <v>0</v>
      </c>
      <c r="AJ84" s="4">
        <v>0</v>
      </c>
      <c r="AK84" s="4">
        <v>0</v>
      </c>
      <c r="AL84" s="11" t="s">
        <v>307</v>
      </c>
      <c r="AM84" s="1">
        <v>385272</v>
      </c>
      <c r="AN84" s="1">
        <v>10</v>
      </c>
      <c r="AX84"/>
      <c r="AY84"/>
    </row>
    <row r="85" spans="1:51" x14ac:dyDescent="0.25">
      <c r="A85" t="s">
        <v>161</v>
      </c>
      <c r="B85" t="s">
        <v>96</v>
      </c>
      <c r="C85" t="s">
        <v>207</v>
      </c>
      <c r="D85" t="s">
        <v>188</v>
      </c>
      <c r="E85" s="4">
        <v>37.197183098591552</v>
      </c>
      <c r="F85" s="4">
        <v>139.46070422535209</v>
      </c>
      <c r="G85" s="4">
        <v>3.622112676056338</v>
      </c>
      <c r="H85" s="11">
        <v>2.5972281555408112E-2</v>
      </c>
      <c r="I85" s="4">
        <v>134.49591549295772</v>
      </c>
      <c r="J85" s="4">
        <v>3.622112676056338</v>
      </c>
      <c r="K85" s="11">
        <v>2.6931023613471695E-2</v>
      </c>
      <c r="L85" s="4">
        <v>14.346478873239434</v>
      </c>
      <c r="M85" s="4">
        <v>0</v>
      </c>
      <c r="N85" s="11">
        <v>0</v>
      </c>
      <c r="O85" s="4">
        <v>9.3816901408450679</v>
      </c>
      <c r="P85" s="4">
        <v>0</v>
      </c>
      <c r="Q85" s="9">
        <v>0</v>
      </c>
      <c r="R85" s="4">
        <v>0.73943661971830987</v>
      </c>
      <c r="S85" s="4">
        <v>0</v>
      </c>
      <c r="T85" s="11">
        <v>0</v>
      </c>
      <c r="U85" s="4">
        <v>4.225352112676056</v>
      </c>
      <c r="V85" s="4">
        <v>0</v>
      </c>
      <c r="W85" s="11">
        <v>0</v>
      </c>
      <c r="X85" s="4">
        <v>31.629577464788724</v>
      </c>
      <c r="Y85" s="4">
        <v>1.028169014084507</v>
      </c>
      <c r="Z85" s="11">
        <v>3.2506568107939622E-2</v>
      </c>
      <c r="AA85" s="4">
        <v>0</v>
      </c>
      <c r="AB85" s="4">
        <v>0</v>
      </c>
      <c r="AC85" s="11" t="s">
        <v>307</v>
      </c>
      <c r="AD85" s="4">
        <v>72.696197183098576</v>
      </c>
      <c r="AE85" s="4">
        <v>2.593943661971831</v>
      </c>
      <c r="AF85" s="11">
        <v>3.5681971856636636E-2</v>
      </c>
      <c r="AG85" s="4">
        <v>13.042676056338028</v>
      </c>
      <c r="AH85" s="4">
        <v>0</v>
      </c>
      <c r="AI85" s="11">
        <v>0</v>
      </c>
      <c r="AJ85" s="4">
        <v>7.7457746478873215</v>
      </c>
      <c r="AK85" s="4">
        <v>0</v>
      </c>
      <c r="AL85" s="11" t="s">
        <v>307</v>
      </c>
      <c r="AM85" s="1">
        <v>385258</v>
      </c>
      <c r="AN85" s="1">
        <v>10</v>
      </c>
      <c r="AX85"/>
      <c r="AY85"/>
    </row>
    <row r="86" spans="1:51" x14ac:dyDescent="0.25">
      <c r="A86" t="s">
        <v>161</v>
      </c>
      <c r="B86" t="s">
        <v>106</v>
      </c>
      <c r="C86" t="s">
        <v>254</v>
      </c>
      <c r="D86" t="s">
        <v>193</v>
      </c>
      <c r="E86" s="4">
        <v>25.206521739130434</v>
      </c>
      <c r="F86" s="4">
        <v>187.78804347826087</v>
      </c>
      <c r="G86" s="4">
        <v>0</v>
      </c>
      <c r="H86" s="11">
        <v>0</v>
      </c>
      <c r="I86" s="4">
        <v>172.20380434782609</v>
      </c>
      <c r="J86" s="4">
        <v>0</v>
      </c>
      <c r="K86" s="11">
        <v>0</v>
      </c>
      <c r="L86" s="4">
        <v>31.701086956521742</v>
      </c>
      <c r="M86" s="4">
        <v>0</v>
      </c>
      <c r="N86" s="11">
        <v>0</v>
      </c>
      <c r="O86" s="4">
        <v>21.486413043478262</v>
      </c>
      <c r="P86" s="4">
        <v>0</v>
      </c>
      <c r="Q86" s="9">
        <v>0</v>
      </c>
      <c r="R86" s="4">
        <v>4.9972826086956523</v>
      </c>
      <c r="S86" s="4">
        <v>0</v>
      </c>
      <c r="T86" s="11">
        <v>0</v>
      </c>
      <c r="U86" s="4">
        <v>5.2173913043478262</v>
      </c>
      <c r="V86" s="4">
        <v>0</v>
      </c>
      <c r="W86" s="11">
        <v>0</v>
      </c>
      <c r="X86" s="4">
        <v>49.709239130434781</v>
      </c>
      <c r="Y86" s="4">
        <v>0</v>
      </c>
      <c r="Z86" s="11">
        <v>0</v>
      </c>
      <c r="AA86" s="4">
        <v>5.3695652173913047</v>
      </c>
      <c r="AB86" s="4">
        <v>0</v>
      </c>
      <c r="AC86" s="11">
        <v>0</v>
      </c>
      <c r="AD86" s="4">
        <v>82.263586956521735</v>
      </c>
      <c r="AE86" s="4">
        <v>0</v>
      </c>
      <c r="AF86" s="11">
        <v>0</v>
      </c>
      <c r="AG86" s="4">
        <v>2.1467391304347827</v>
      </c>
      <c r="AH86" s="4">
        <v>0</v>
      </c>
      <c r="AI86" s="11">
        <v>0</v>
      </c>
      <c r="AJ86" s="4">
        <v>16.597826086956523</v>
      </c>
      <c r="AK86" s="4">
        <v>0</v>
      </c>
      <c r="AL86" s="11" t="s">
        <v>307</v>
      </c>
      <c r="AM86" s="1">
        <v>385271</v>
      </c>
      <c r="AN86" s="1">
        <v>10</v>
      </c>
      <c r="AX86"/>
      <c r="AY86"/>
    </row>
    <row r="87" spans="1:51" x14ac:dyDescent="0.25">
      <c r="A87" t="s">
        <v>161</v>
      </c>
      <c r="B87" t="s">
        <v>31</v>
      </c>
      <c r="C87" t="s">
        <v>232</v>
      </c>
      <c r="D87" t="s">
        <v>195</v>
      </c>
      <c r="E87" s="4">
        <v>25.217391304347824</v>
      </c>
      <c r="F87" s="4">
        <v>138.86456521739132</v>
      </c>
      <c r="G87" s="4">
        <v>39.228260869565219</v>
      </c>
      <c r="H87" s="11">
        <v>0.28249295137426672</v>
      </c>
      <c r="I87" s="4">
        <v>125.71108695652175</v>
      </c>
      <c r="J87" s="4">
        <v>39.228260869565219</v>
      </c>
      <c r="K87" s="11">
        <v>0.31205092422065084</v>
      </c>
      <c r="L87" s="4">
        <v>44.820978260869566</v>
      </c>
      <c r="M87" s="4">
        <v>10.214673913043478</v>
      </c>
      <c r="N87" s="11">
        <v>0.22789939687597763</v>
      </c>
      <c r="O87" s="4">
        <v>40.200543478260869</v>
      </c>
      <c r="P87" s="4">
        <v>10.214673913043478</v>
      </c>
      <c r="Q87" s="9">
        <v>0.25409293082237155</v>
      </c>
      <c r="R87" s="4">
        <v>0</v>
      </c>
      <c r="S87" s="4">
        <v>0</v>
      </c>
      <c r="T87" s="11" t="s">
        <v>307</v>
      </c>
      <c r="U87" s="4">
        <v>4.6204347826086947</v>
      </c>
      <c r="V87" s="4">
        <v>0</v>
      </c>
      <c r="W87" s="11">
        <v>0</v>
      </c>
      <c r="X87" s="4">
        <v>14.594239130434788</v>
      </c>
      <c r="Y87" s="4">
        <v>5.8097826086956523</v>
      </c>
      <c r="Z87" s="11">
        <v>0.39808739303030516</v>
      </c>
      <c r="AA87" s="4">
        <v>8.5330434782608737</v>
      </c>
      <c r="AB87" s="4">
        <v>0</v>
      </c>
      <c r="AC87" s="11">
        <v>0</v>
      </c>
      <c r="AD87" s="4">
        <v>70.916304347826099</v>
      </c>
      <c r="AE87" s="4">
        <v>23.203804347826086</v>
      </c>
      <c r="AF87" s="11">
        <v>0.32719985285777775</v>
      </c>
      <c r="AG87" s="4">
        <v>0</v>
      </c>
      <c r="AH87" s="4">
        <v>0</v>
      </c>
      <c r="AI87" s="11" t="s">
        <v>307</v>
      </c>
      <c r="AJ87" s="4">
        <v>0</v>
      </c>
      <c r="AK87" s="4">
        <v>0</v>
      </c>
      <c r="AL87" s="11" t="s">
        <v>307</v>
      </c>
      <c r="AM87" s="1">
        <v>385138</v>
      </c>
      <c r="AN87" s="1">
        <v>10</v>
      </c>
      <c r="AX87"/>
      <c r="AY87"/>
    </row>
    <row r="88" spans="1:51" x14ac:dyDescent="0.25">
      <c r="A88" t="s">
        <v>161</v>
      </c>
      <c r="B88" t="s">
        <v>8</v>
      </c>
      <c r="C88" t="s">
        <v>207</v>
      </c>
      <c r="D88" t="s">
        <v>188</v>
      </c>
      <c r="E88" s="4">
        <v>47.619718309859152</v>
      </c>
      <c r="F88" s="4">
        <v>202.79985915492955</v>
      </c>
      <c r="G88" s="4">
        <v>18.950281690140848</v>
      </c>
      <c r="H88" s="11">
        <v>9.344326849686678E-2</v>
      </c>
      <c r="I88" s="4">
        <v>191.34154929577463</v>
      </c>
      <c r="J88" s="4">
        <v>18.739014084507044</v>
      </c>
      <c r="K88" s="11">
        <v>9.7934892622513411E-2</v>
      </c>
      <c r="L88" s="4">
        <v>52.221971830985908</v>
      </c>
      <c r="M88" s="4">
        <v>7.4608450704225362</v>
      </c>
      <c r="N88" s="11">
        <v>0.14286793104192291</v>
      </c>
      <c r="O88" s="4">
        <v>41.841126760563377</v>
      </c>
      <c r="P88" s="4">
        <v>7.2495774647887332</v>
      </c>
      <c r="Q88" s="9">
        <v>0.17326439381698716</v>
      </c>
      <c r="R88" s="4">
        <v>5.6273239436619731</v>
      </c>
      <c r="S88" s="4">
        <v>0.21126760563380281</v>
      </c>
      <c r="T88" s="11">
        <v>3.7543174650848464E-2</v>
      </c>
      <c r="U88" s="4">
        <v>4.753521126760563</v>
      </c>
      <c r="V88" s="4">
        <v>0</v>
      </c>
      <c r="W88" s="11">
        <v>0</v>
      </c>
      <c r="X88" s="4">
        <v>26.739436619718312</v>
      </c>
      <c r="Y88" s="4">
        <v>5.806338028169014</v>
      </c>
      <c r="Z88" s="11">
        <v>0.21714511456412955</v>
      </c>
      <c r="AA88" s="4">
        <v>1.0774647887323943</v>
      </c>
      <c r="AB88" s="4">
        <v>0</v>
      </c>
      <c r="AC88" s="11">
        <v>0</v>
      </c>
      <c r="AD88" s="4">
        <v>99.592112676056331</v>
      </c>
      <c r="AE88" s="4">
        <v>5.683098591549296</v>
      </c>
      <c r="AF88" s="11">
        <v>5.7063741684391552E-2</v>
      </c>
      <c r="AG88" s="4">
        <v>23.092816901408451</v>
      </c>
      <c r="AH88" s="4">
        <v>0</v>
      </c>
      <c r="AI88" s="11">
        <v>0</v>
      </c>
      <c r="AJ88" s="4">
        <v>7.6056338028169024E-2</v>
      </c>
      <c r="AK88" s="4">
        <v>0</v>
      </c>
      <c r="AL88" s="11" t="s">
        <v>307</v>
      </c>
      <c r="AM88" s="1">
        <v>385045</v>
      </c>
      <c r="AN88" s="1">
        <v>10</v>
      </c>
      <c r="AX88"/>
      <c r="AY88"/>
    </row>
    <row r="89" spans="1:51" x14ac:dyDescent="0.25">
      <c r="A89" t="s">
        <v>161</v>
      </c>
      <c r="B89" t="s">
        <v>80</v>
      </c>
      <c r="C89" t="s">
        <v>207</v>
      </c>
      <c r="D89" t="s">
        <v>188</v>
      </c>
      <c r="E89" s="4">
        <v>44.891304347826086</v>
      </c>
      <c r="F89" s="4">
        <v>168.80641304347827</v>
      </c>
      <c r="G89" s="4">
        <v>40.205869565217405</v>
      </c>
      <c r="H89" s="11">
        <v>0.23817738224709428</v>
      </c>
      <c r="I89" s="4">
        <v>156.34445652173915</v>
      </c>
      <c r="J89" s="4">
        <v>40.205869565217405</v>
      </c>
      <c r="K89" s="11">
        <v>0.25716210513435711</v>
      </c>
      <c r="L89" s="4">
        <v>26.30065217391304</v>
      </c>
      <c r="M89" s="4">
        <v>2.0615217391304346</v>
      </c>
      <c r="N89" s="11">
        <v>7.8382913301868862E-2</v>
      </c>
      <c r="O89" s="4">
        <v>20.357717391304345</v>
      </c>
      <c r="P89" s="4">
        <v>2.0615217391304346</v>
      </c>
      <c r="Q89" s="9">
        <v>0.10126487658243055</v>
      </c>
      <c r="R89" s="4">
        <v>0.55163043478260865</v>
      </c>
      <c r="S89" s="4">
        <v>0</v>
      </c>
      <c r="T89" s="11">
        <v>0</v>
      </c>
      <c r="U89" s="4">
        <v>5.3913043478260869</v>
      </c>
      <c r="V89" s="4">
        <v>0</v>
      </c>
      <c r="W89" s="11">
        <v>0</v>
      </c>
      <c r="X89" s="4">
        <v>28.518260869565221</v>
      </c>
      <c r="Y89" s="4">
        <v>4.5427173913043486</v>
      </c>
      <c r="Z89" s="11">
        <v>0.15929152945481156</v>
      </c>
      <c r="AA89" s="4">
        <v>6.5190217391304346</v>
      </c>
      <c r="AB89" s="4">
        <v>0</v>
      </c>
      <c r="AC89" s="11">
        <v>0</v>
      </c>
      <c r="AD89" s="4">
        <v>94.332065217391332</v>
      </c>
      <c r="AE89" s="4">
        <v>32.196195652173927</v>
      </c>
      <c r="AF89" s="11">
        <v>0.34130701557287801</v>
      </c>
      <c r="AG89" s="4">
        <v>6.1005434782608692</v>
      </c>
      <c r="AH89" s="4">
        <v>0</v>
      </c>
      <c r="AI89" s="11">
        <v>0</v>
      </c>
      <c r="AJ89" s="4">
        <v>7.035869565217391</v>
      </c>
      <c r="AK89" s="4">
        <v>1.4054347826086957</v>
      </c>
      <c r="AL89" s="11">
        <v>5.0061871616395974</v>
      </c>
      <c r="AM89" s="1">
        <v>385228</v>
      </c>
      <c r="AN89" s="1">
        <v>10</v>
      </c>
      <c r="AX89"/>
      <c r="AY89"/>
    </row>
    <row r="90" spans="1:51" x14ac:dyDescent="0.25">
      <c r="A90" t="s">
        <v>161</v>
      </c>
      <c r="B90" t="s">
        <v>7</v>
      </c>
      <c r="C90" t="s">
        <v>207</v>
      </c>
      <c r="D90" t="s">
        <v>188</v>
      </c>
      <c r="E90" s="4">
        <v>73.945652173913047</v>
      </c>
      <c r="F90" s="4">
        <v>258.75184782608693</v>
      </c>
      <c r="G90" s="4">
        <v>8.5923913043478262</v>
      </c>
      <c r="H90" s="11">
        <v>3.3207072245230763E-2</v>
      </c>
      <c r="I90" s="4">
        <v>232.58195652173913</v>
      </c>
      <c r="J90" s="4">
        <v>8.5923913043478262</v>
      </c>
      <c r="K90" s="11">
        <v>3.6943499112514801E-2</v>
      </c>
      <c r="L90" s="4">
        <v>36.517717391304345</v>
      </c>
      <c r="M90" s="4">
        <v>8.1521739130434784E-2</v>
      </c>
      <c r="N90" s="11">
        <v>2.2323886856588375E-3</v>
      </c>
      <c r="O90" s="4">
        <v>23.298695652173912</v>
      </c>
      <c r="P90" s="4">
        <v>8.1521739130434784E-2</v>
      </c>
      <c r="Q90" s="9">
        <v>3.4989829622856291E-3</v>
      </c>
      <c r="R90" s="4">
        <v>7.8385869565217376</v>
      </c>
      <c r="S90" s="4">
        <v>0</v>
      </c>
      <c r="T90" s="11">
        <v>0</v>
      </c>
      <c r="U90" s="4">
        <v>5.3804347826086953</v>
      </c>
      <c r="V90" s="4">
        <v>0</v>
      </c>
      <c r="W90" s="11">
        <v>0</v>
      </c>
      <c r="X90" s="4">
        <v>45.295108695652189</v>
      </c>
      <c r="Y90" s="4">
        <v>0.5</v>
      </c>
      <c r="Z90" s="11">
        <v>1.1038719508537007E-2</v>
      </c>
      <c r="AA90" s="4">
        <v>12.950869565217388</v>
      </c>
      <c r="AB90" s="4">
        <v>0</v>
      </c>
      <c r="AC90" s="11">
        <v>0</v>
      </c>
      <c r="AD90" s="4">
        <v>143.31923913043474</v>
      </c>
      <c r="AE90" s="4">
        <v>8.0108695652173907</v>
      </c>
      <c r="AF90" s="11">
        <v>5.589528393969985E-2</v>
      </c>
      <c r="AG90" s="4">
        <v>20.66891304347827</v>
      </c>
      <c r="AH90" s="4">
        <v>0</v>
      </c>
      <c r="AI90" s="11">
        <v>0</v>
      </c>
      <c r="AJ90" s="4">
        <v>0</v>
      </c>
      <c r="AK90" s="4">
        <v>0</v>
      </c>
      <c r="AL90" s="11" t="s">
        <v>307</v>
      </c>
      <c r="AM90" s="1">
        <v>385044</v>
      </c>
      <c r="AN90" s="1">
        <v>10</v>
      </c>
      <c r="AX90"/>
      <c r="AY90"/>
    </row>
    <row r="91" spans="1:51" x14ac:dyDescent="0.25">
      <c r="A91" t="s">
        <v>161</v>
      </c>
      <c r="B91" t="s">
        <v>12</v>
      </c>
      <c r="C91" t="s">
        <v>207</v>
      </c>
      <c r="D91" t="s">
        <v>188</v>
      </c>
      <c r="E91" s="4">
        <v>44.815217391304351</v>
      </c>
      <c r="F91" s="4">
        <v>182.53413043478258</v>
      </c>
      <c r="G91" s="4">
        <v>0.57065217391304346</v>
      </c>
      <c r="H91" s="11">
        <v>3.1262765629298632E-3</v>
      </c>
      <c r="I91" s="4">
        <v>168.92228260869564</v>
      </c>
      <c r="J91" s="4">
        <v>0.57065217391304346</v>
      </c>
      <c r="K91" s="11">
        <v>3.3781935994491937E-3</v>
      </c>
      <c r="L91" s="4">
        <v>26.045217391304341</v>
      </c>
      <c r="M91" s="4">
        <v>0</v>
      </c>
      <c r="N91" s="11">
        <v>0</v>
      </c>
      <c r="O91" s="4">
        <v>17.104239130434777</v>
      </c>
      <c r="P91" s="4">
        <v>0</v>
      </c>
      <c r="Q91" s="9">
        <v>0</v>
      </c>
      <c r="R91" s="4">
        <v>4.0496739130434767</v>
      </c>
      <c r="S91" s="4">
        <v>0</v>
      </c>
      <c r="T91" s="11">
        <v>0</v>
      </c>
      <c r="U91" s="4">
        <v>4.8913043478260869</v>
      </c>
      <c r="V91" s="4">
        <v>0</v>
      </c>
      <c r="W91" s="11">
        <v>0</v>
      </c>
      <c r="X91" s="4">
        <v>25.603586956521742</v>
      </c>
      <c r="Y91" s="4">
        <v>0</v>
      </c>
      <c r="Z91" s="11">
        <v>0</v>
      </c>
      <c r="AA91" s="4">
        <v>4.6708695652173899</v>
      </c>
      <c r="AB91" s="4">
        <v>0</v>
      </c>
      <c r="AC91" s="11">
        <v>0</v>
      </c>
      <c r="AD91" s="4">
        <v>112.78478260869564</v>
      </c>
      <c r="AE91" s="4">
        <v>0.57065217391304346</v>
      </c>
      <c r="AF91" s="11">
        <v>5.0596557506601648E-3</v>
      </c>
      <c r="AG91" s="4">
        <v>3.610543478260869</v>
      </c>
      <c r="AH91" s="4">
        <v>0</v>
      </c>
      <c r="AI91" s="11">
        <v>0</v>
      </c>
      <c r="AJ91" s="4">
        <v>9.8191304347826058</v>
      </c>
      <c r="AK91" s="4">
        <v>0</v>
      </c>
      <c r="AL91" s="11" t="s">
        <v>307</v>
      </c>
      <c r="AM91" s="1">
        <v>385055</v>
      </c>
      <c r="AN91" s="1">
        <v>10</v>
      </c>
      <c r="AX91"/>
      <c r="AY91"/>
    </row>
    <row r="92" spans="1:51" x14ac:dyDescent="0.25">
      <c r="A92" t="s">
        <v>161</v>
      </c>
      <c r="B92" t="s">
        <v>79</v>
      </c>
      <c r="C92" t="s">
        <v>241</v>
      </c>
      <c r="D92" t="s">
        <v>198</v>
      </c>
      <c r="E92" s="4">
        <v>36.25352112676056</v>
      </c>
      <c r="F92" s="4">
        <v>176.88661971830987</v>
      </c>
      <c r="G92" s="4">
        <v>0.21126760563380281</v>
      </c>
      <c r="H92" s="11">
        <v>1.1943673635136695E-3</v>
      </c>
      <c r="I92" s="4">
        <v>167.72760563380282</v>
      </c>
      <c r="J92" s="4">
        <v>0.21126760563380281</v>
      </c>
      <c r="K92" s="11">
        <v>1.259587560649141E-3</v>
      </c>
      <c r="L92" s="4">
        <v>20.291549295774651</v>
      </c>
      <c r="M92" s="4">
        <v>0.10563380281690141</v>
      </c>
      <c r="N92" s="11">
        <v>5.2058027347817023E-3</v>
      </c>
      <c r="O92" s="4">
        <v>11.685352112676059</v>
      </c>
      <c r="P92" s="4">
        <v>0.10563380281690141</v>
      </c>
      <c r="Q92" s="9">
        <v>9.039847648434296E-3</v>
      </c>
      <c r="R92" s="4">
        <v>3.9583098591549293</v>
      </c>
      <c r="S92" s="4">
        <v>0</v>
      </c>
      <c r="T92" s="11">
        <v>0</v>
      </c>
      <c r="U92" s="4">
        <v>4.647887323943662</v>
      </c>
      <c r="V92" s="4">
        <v>0</v>
      </c>
      <c r="W92" s="11">
        <v>0</v>
      </c>
      <c r="X92" s="4">
        <v>39.230422535211275</v>
      </c>
      <c r="Y92" s="4">
        <v>0</v>
      </c>
      <c r="Z92" s="11">
        <v>0</v>
      </c>
      <c r="AA92" s="4">
        <v>0.55281690140845074</v>
      </c>
      <c r="AB92" s="4">
        <v>0</v>
      </c>
      <c r="AC92" s="11">
        <v>0</v>
      </c>
      <c r="AD92" s="4">
        <v>102.09056338028171</v>
      </c>
      <c r="AE92" s="4">
        <v>0.10563380281690141</v>
      </c>
      <c r="AF92" s="11">
        <v>1.0347068261678733E-3</v>
      </c>
      <c r="AG92" s="4">
        <v>3.3945070422535211</v>
      </c>
      <c r="AH92" s="4">
        <v>0</v>
      </c>
      <c r="AI92" s="11">
        <v>0</v>
      </c>
      <c r="AJ92" s="4">
        <v>11.326760563380285</v>
      </c>
      <c r="AK92" s="4">
        <v>0</v>
      </c>
      <c r="AL92" s="11" t="s">
        <v>307</v>
      </c>
      <c r="AM92" s="1">
        <v>385225</v>
      </c>
      <c r="AN92" s="1">
        <v>10</v>
      </c>
      <c r="AX92"/>
      <c r="AY92"/>
    </row>
    <row r="93" spans="1:51" x14ac:dyDescent="0.25">
      <c r="A93" t="s">
        <v>161</v>
      </c>
      <c r="B93" t="s">
        <v>105</v>
      </c>
      <c r="C93" t="s">
        <v>253</v>
      </c>
      <c r="D93" t="s">
        <v>193</v>
      </c>
      <c r="E93" s="4">
        <v>55.717391304347828</v>
      </c>
      <c r="F93" s="4">
        <v>275.23956521739126</v>
      </c>
      <c r="G93" s="4">
        <v>22.714673913043477</v>
      </c>
      <c r="H93" s="11">
        <v>8.2526921211719131E-2</v>
      </c>
      <c r="I93" s="4">
        <v>268.79423913043473</v>
      </c>
      <c r="J93" s="4">
        <v>22.714673913043477</v>
      </c>
      <c r="K93" s="11">
        <v>8.4505806324297689E-2</v>
      </c>
      <c r="L93" s="4">
        <v>35.2966304347826</v>
      </c>
      <c r="M93" s="4">
        <v>0.375</v>
      </c>
      <c r="N93" s="11">
        <v>1.0624243600048043E-2</v>
      </c>
      <c r="O93" s="4">
        <v>29.916195652173904</v>
      </c>
      <c r="P93" s="4">
        <v>0.375</v>
      </c>
      <c r="Q93" s="9">
        <v>1.2535016295521189E-2</v>
      </c>
      <c r="R93" s="4">
        <v>0</v>
      </c>
      <c r="S93" s="4">
        <v>0</v>
      </c>
      <c r="T93" s="11" t="s">
        <v>307</v>
      </c>
      <c r="U93" s="4">
        <v>5.3804347826086953</v>
      </c>
      <c r="V93" s="4">
        <v>0</v>
      </c>
      <c r="W93" s="11">
        <v>0</v>
      </c>
      <c r="X93" s="4">
        <v>59.781195652173921</v>
      </c>
      <c r="Y93" s="4">
        <v>0.88043478260869568</v>
      </c>
      <c r="Z93" s="11">
        <v>1.4727620834674273E-2</v>
      </c>
      <c r="AA93" s="4">
        <v>1.0648913043478261</v>
      </c>
      <c r="AB93" s="4">
        <v>0</v>
      </c>
      <c r="AC93" s="11">
        <v>0</v>
      </c>
      <c r="AD93" s="4">
        <v>139.89706521739126</v>
      </c>
      <c r="AE93" s="4">
        <v>21.206521739130434</v>
      </c>
      <c r="AF93" s="11">
        <v>0.15158660909845986</v>
      </c>
      <c r="AG93" s="4">
        <v>29.587934782608702</v>
      </c>
      <c r="AH93" s="4">
        <v>0</v>
      </c>
      <c r="AI93" s="11">
        <v>0</v>
      </c>
      <c r="AJ93" s="4">
        <v>9.6118478260869598</v>
      </c>
      <c r="AK93" s="4">
        <v>0.25271739130434784</v>
      </c>
      <c r="AL93" s="11">
        <v>38.033978494623668</v>
      </c>
      <c r="AM93" s="1">
        <v>385270</v>
      </c>
      <c r="AN93" s="1">
        <v>10</v>
      </c>
      <c r="AX93"/>
      <c r="AY93"/>
    </row>
    <row r="94" spans="1:51" x14ac:dyDescent="0.25">
      <c r="A94" t="s">
        <v>161</v>
      </c>
      <c r="B94" t="s">
        <v>4</v>
      </c>
      <c r="C94" t="s">
        <v>223</v>
      </c>
      <c r="D94" t="s">
        <v>176</v>
      </c>
      <c r="E94" s="4">
        <v>56.956521739130437</v>
      </c>
      <c r="F94" s="4">
        <v>332.5292391304348</v>
      </c>
      <c r="G94" s="4">
        <v>0</v>
      </c>
      <c r="H94" s="11">
        <v>0</v>
      </c>
      <c r="I94" s="4">
        <v>312.43739130434784</v>
      </c>
      <c r="J94" s="4">
        <v>0</v>
      </c>
      <c r="K94" s="11">
        <v>0</v>
      </c>
      <c r="L94" s="4">
        <v>82.965978260869576</v>
      </c>
      <c r="M94" s="4">
        <v>0</v>
      </c>
      <c r="N94" s="11">
        <v>0</v>
      </c>
      <c r="O94" s="4">
        <v>70.965978260869576</v>
      </c>
      <c r="P94" s="4">
        <v>0</v>
      </c>
      <c r="Q94" s="9">
        <v>0</v>
      </c>
      <c r="R94" s="4">
        <v>12</v>
      </c>
      <c r="S94" s="4">
        <v>0</v>
      </c>
      <c r="T94" s="11">
        <v>0</v>
      </c>
      <c r="U94" s="4">
        <v>0</v>
      </c>
      <c r="V94" s="4">
        <v>0</v>
      </c>
      <c r="W94" s="11" t="s">
        <v>307</v>
      </c>
      <c r="X94" s="4">
        <v>9.8245652173913047</v>
      </c>
      <c r="Y94" s="4">
        <v>0</v>
      </c>
      <c r="Z94" s="11">
        <v>0</v>
      </c>
      <c r="AA94" s="4">
        <v>8.0918478260869566</v>
      </c>
      <c r="AB94" s="4">
        <v>0</v>
      </c>
      <c r="AC94" s="11">
        <v>0</v>
      </c>
      <c r="AD94" s="4">
        <v>223.50891304347826</v>
      </c>
      <c r="AE94" s="4">
        <v>0</v>
      </c>
      <c r="AF94" s="11">
        <v>0</v>
      </c>
      <c r="AG94" s="4">
        <v>0</v>
      </c>
      <c r="AH94" s="4">
        <v>0</v>
      </c>
      <c r="AI94" s="11" t="s">
        <v>307</v>
      </c>
      <c r="AJ94" s="4">
        <v>8.1379347826086921</v>
      </c>
      <c r="AK94" s="4">
        <v>0</v>
      </c>
      <c r="AL94" s="11" t="s">
        <v>307</v>
      </c>
      <c r="AM94" s="1">
        <v>385018</v>
      </c>
      <c r="AN94" s="1">
        <v>10</v>
      </c>
      <c r="AX94"/>
      <c r="AY94"/>
    </row>
    <row r="95" spans="1:51" x14ac:dyDescent="0.25">
      <c r="A95" t="s">
        <v>161</v>
      </c>
      <c r="B95" t="s">
        <v>75</v>
      </c>
      <c r="C95" t="s">
        <v>209</v>
      </c>
      <c r="D95" t="s">
        <v>185</v>
      </c>
      <c r="E95" s="4">
        <v>37.543478260869563</v>
      </c>
      <c r="F95" s="4">
        <v>143.98826086956515</v>
      </c>
      <c r="G95" s="4">
        <v>0</v>
      </c>
      <c r="H95" s="11">
        <v>0</v>
      </c>
      <c r="I95" s="4">
        <v>137.76706521739126</v>
      </c>
      <c r="J95" s="4">
        <v>0</v>
      </c>
      <c r="K95" s="11">
        <v>0</v>
      </c>
      <c r="L95" s="4">
        <v>16.740108695652179</v>
      </c>
      <c r="M95" s="4">
        <v>0</v>
      </c>
      <c r="N95" s="11">
        <v>0</v>
      </c>
      <c r="O95" s="4">
        <v>10.518913043478264</v>
      </c>
      <c r="P95" s="4">
        <v>0</v>
      </c>
      <c r="Q95" s="9">
        <v>0</v>
      </c>
      <c r="R95" s="4">
        <v>1.6045652173913041</v>
      </c>
      <c r="S95" s="4">
        <v>0</v>
      </c>
      <c r="T95" s="11">
        <v>0</v>
      </c>
      <c r="U95" s="4">
        <v>4.6166304347826097</v>
      </c>
      <c r="V95" s="4">
        <v>0</v>
      </c>
      <c r="W95" s="11">
        <v>0</v>
      </c>
      <c r="X95" s="4">
        <v>30.789782608695649</v>
      </c>
      <c r="Y95" s="4">
        <v>0</v>
      </c>
      <c r="Z95" s="11">
        <v>0</v>
      </c>
      <c r="AA95" s="4">
        <v>0</v>
      </c>
      <c r="AB95" s="4">
        <v>0</v>
      </c>
      <c r="AC95" s="11" t="s">
        <v>307</v>
      </c>
      <c r="AD95" s="4">
        <v>90.676630434782567</v>
      </c>
      <c r="AE95" s="4">
        <v>0</v>
      </c>
      <c r="AF95" s="11">
        <v>0</v>
      </c>
      <c r="AG95" s="4">
        <v>0</v>
      </c>
      <c r="AH95" s="4">
        <v>0</v>
      </c>
      <c r="AI95" s="11" t="s">
        <v>307</v>
      </c>
      <c r="AJ95" s="4">
        <v>5.7817391304347838</v>
      </c>
      <c r="AK95" s="4">
        <v>0</v>
      </c>
      <c r="AL95" s="11" t="s">
        <v>307</v>
      </c>
      <c r="AM95" s="1">
        <v>385220</v>
      </c>
      <c r="AN95" s="1">
        <v>10</v>
      </c>
      <c r="AX95"/>
      <c r="AY95"/>
    </row>
    <row r="96" spans="1:51" x14ac:dyDescent="0.25">
      <c r="A96" t="s">
        <v>161</v>
      </c>
      <c r="B96" t="s">
        <v>114</v>
      </c>
      <c r="C96" t="s">
        <v>232</v>
      </c>
      <c r="D96" t="s">
        <v>195</v>
      </c>
      <c r="E96" s="4">
        <v>32.521739130434781</v>
      </c>
      <c r="F96" s="4">
        <v>178.80706521739131</v>
      </c>
      <c r="G96" s="4">
        <v>83.975978260869582</v>
      </c>
      <c r="H96" s="11">
        <v>0.46964575006458875</v>
      </c>
      <c r="I96" s="4">
        <v>165.95293478260868</v>
      </c>
      <c r="J96" s="4">
        <v>83.975978260869582</v>
      </c>
      <c r="K96" s="11">
        <v>0.50602285744976161</v>
      </c>
      <c r="L96" s="4">
        <v>29.586195652173913</v>
      </c>
      <c r="M96" s="4">
        <v>12.239565217391304</v>
      </c>
      <c r="N96" s="11">
        <v>0.41369175548232318</v>
      </c>
      <c r="O96" s="4">
        <v>21.808043478260871</v>
      </c>
      <c r="P96" s="4">
        <v>12.239565217391304</v>
      </c>
      <c r="Q96" s="9">
        <v>0.56124086645334281</v>
      </c>
      <c r="R96" s="4">
        <v>3.722282608695652</v>
      </c>
      <c r="S96" s="4">
        <v>0</v>
      </c>
      <c r="T96" s="11">
        <v>0</v>
      </c>
      <c r="U96" s="4">
        <v>4.0558695652173915</v>
      </c>
      <c r="V96" s="4">
        <v>0</v>
      </c>
      <c r="W96" s="11">
        <v>0</v>
      </c>
      <c r="X96" s="4">
        <v>21.283586956521741</v>
      </c>
      <c r="Y96" s="4">
        <v>14.862608695652172</v>
      </c>
      <c r="Z96" s="11">
        <v>0.6983131521023036</v>
      </c>
      <c r="AA96" s="4">
        <v>5.0759782608695643</v>
      </c>
      <c r="AB96" s="4">
        <v>0</v>
      </c>
      <c r="AC96" s="11">
        <v>0</v>
      </c>
      <c r="AD96" s="4">
        <v>122.82489130434782</v>
      </c>
      <c r="AE96" s="4">
        <v>56.873804347826102</v>
      </c>
      <c r="AF96" s="11">
        <v>0.46304787037749939</v>
      </c>
      <c r="AG96" s="4">
        <v>0</v>
      </c>
      <c r="AH96" s="4">
        <v>0</v>
      </c>
      <c r="AI96" s="11" t="s">
        <v>307</v>
      </c>
      <c r="AJ96" s="4">
        <v>3.6413043478260868E-2</v>
      </c>
      <c r="AK96" s="4">
        <v>0</v>
      </c>
      <c r="AL96" s="11" t="s">
        <v>307</v>
      </c>
      <c r="AM96" s="1">
        <v>385282</v>
      </c>
      <c r="AN96" s="1">
        <v>10</v>
      </c>
      <c r="AX96"/>
      <c r="AY96"/>
    </row>
    <row r="97" spans="1:51" x14ac:dyDescent="0.25">
      <c r="A97" t="s">
        <v>161</v>
      </c>
      <c r="B97" t="s">
        <v>13</v>
      </c>
      <c r="C97" t="s">
        <v>226</v>
      </c>
      <c r="D97" t="s">
        <v>191</v>
      </c>
      <c r="E97" s="4">
        <v>42.847826086956523</v>
      </c>
      <c r="F97" s="4">
        <v>179.74163043478259</v>
      </c>
      <c r="G97" s="4">
        <v>0</v>
      </c>
      <c r="H97" s="11">
        <v>0</v>
      </c>
      <c r="I97" s="4">
        <v>171.40380434782608</v>
      </c>
      <c r="J97" s="4">
        <v>0</v>
      </c>
      <c r="K97" s="11">
        <v>0</v>
      </c>
      <c r="L97" s="4">
        <v>13.052500000000002</v>
      </c>
      <c r="M97" s="4">
        <v>0</v>
      </c>
      <c r="N97" s="11">
        <v>0</v>
      </c>
      <c r="O97" s="4">
        <v>9.2875000000000032</v>
      </c>
      <c r="P97" s="4">
        <v>0</v>
      </c>
      <c r="Q97" s="9">
        <v>0</v>
      </c>
      <c r="R97" s="4">
        <v>0.35195652173913045</v>
      </c>
      <c r="S97" s="4">
        <v>0</v>
      </c>
      <c r="T97" s="11">
        <v>0</v>
      </c>
      <c r="U97" s="4">
        <v>3.4130434782608696</v>
      </c>
      <c r="V97" s="4">
        <v>0</v>
      </c>
      <c r="W97" s="11">
        <v>0</v>
      </c>
      <c r="X97" s="4">
        <v>38.692717391304356</v>
      </c>
      <c r="Y97" s="4">
        <v>0</v>
      </c>
      <c r="Z97" s="11">
        <v>0</v>
      </c>
      <c r="AA97" s="4">
        <v>4.572826086956522</v>
      </c>
      <c r="AB97" s="4">
        <v>0</v>
      </c>
      <c r="AC97" s="11">
        <v>0</v>
      </c>
      <c r="AD97" s="4">
        <v>118.0166304347826</v>
      </c>
      <c r="AE97" s="4">
        <v>0</v>
      </c>
      <c r="AF97" s="11">
        <v>0</v>
      </c>
      <c r="AG97" s="4">
        <v>0</v>
      </c>
      <c r="AH97" s="4">
        <v>0</v>
      </c>
      <c r="AI97" s="11" t="s">
        <v>307</v>
      </c>
      <c r="AJ97" s="4">
        <v>5.406956521739132</v>
      </c>
      <c r="AK97" s="4">
        <v>0</v>
      </c>
      <c r="AL97" s="11" t="s">
        <v>307</v>
      </c>
      <c r="AM97" s="1">
        <v>385064</v>
      </c>
      <c r="AN97" s="1">
        <v>10</v>
      </c>
      <c r="AX97"/>
      <c r="AY97"/>
    </row>
    <row r="98" spans="1:51" x14ac:dyDescent="0.25">
      <c r="A98" t="s">
        <v>161</v>
      </c>
      <c r="B98" t="s">
        <v>33</v>
      </c>
      <c r="C98" t="s">
        <v>201</v>
      </c>
      <c r="D98" t="s">
        <v>189</v>
      </c>
      <c r="E98" s="4">
        <v>38.739130434782609</v>
      </c>
      <c r="F98" s="4">
        <v>182.86695652173916</v>
      </c>
      <c r="G98" s="4">
        <v>4.3695652173913047</v>
      </c>
      <c r="H98" s="11">
        <v>2.3894777386267992E-2</v>
      </c>
      <c r="I98" s="4">
        <v>173.396847826087</v>
      </c>
      <c r="J98" s="4">
        <v>4.3695652173913047</v>
      </c>
      <c r="K98" s="11">
        <v>2.5199796144932674E-2</v>
      </c>
      <c r="L98" s="4">
        <v>28.020434782608703</v>
      </c>
      <c r="M98" s="4">
        <v>0</v>
      </c>
      <c r="N98" s="11">
        <v>0</v>
      </c>
      <c r="O98" s="4">
        <v>18.550326086956527</v>
      </c>
      <c r="P98" s="4">
        <v>0</v>
      </c>
      <c r="Q98" s="9">
        <v>0</v>
      </c>
      <c r="R98" s="4">
        <v>5.0781521739130433</v>
      </c>
      <c r="S98" s="4">
        <v>0</v>
      </c>
      <c r="T98" s="11">
        <v>0</v>
      </c>
      <c r="U98" s="4">
        <v>4.3919565217391314</v>
      </c>
      <c r="V98" s="4">
        <v>0</v>
      </c>
      <c r="W98" s="11">
        <v>0</v>
      </c>
      <c r="X98" s="4">
        <v>24.749673913043488</v>
      </c>
      <c r="Y98" s="4">
        <v>0</v>
      </c>
      <c r="Z98" s="11">
        <v>0</v>
      </c>
      <c r="AA98" s="4">
        <v>0</v>
      </c>
      <c r="AB98" s="4">
        <v>0</v>
      </c>
      <c r="AC98" s="11" t="s">
        <v>307</v>
      </c>
      <c r="AD98" s="4">
        <v>118.45847826086957</v>
      </c>
      <c r="AE98" s="4">
        <v>4.3695652173913047</v>
      </c>
      <c r="AF98" s="11">
        <v>3.6886893040856364E-2</v>
      </c>
      <c r="AG98" s="4">
        <v>0</v>
      </c>
      <c r="AH98" s="4">
        <v>0</v>
      </c>
      <c r="AI98" s="11" t="s">
        <v>307</v>
      </c>
      <c r="AJ98" s="4">
        <v>11.638369565217394</v>
      </c>
      <c r="AK98" s="4">
        <v>0</v>
      </c>
      <c r="AL98" s="11" t="s">
        <v>307</v>
      </c>
      <c r="AM98" s="1">
        <v>385142</v>
      </c>
      <c r="AN98" s="1">
        <v>10</v>
      </c>
      <c r="AX98"/>
      <c r="AY98"/>
    </row>
    <row r="99" spans="1:51" x14ac:dyDescent="0.25">
      <c r="A99" t="s">
        <v>161</v>
      </c>
      <c r="B99" t="s">
        <v>3</v>
      </c>
      <c r="C99" t="s">
        <v>222</v>
      </c>
      <c r="D99" t="s">
        <v>188</v>
      </c>
      <c r="E99" s="4">
        <v>89.163043478260875</v>
      </c>
      <c r="F99" s="4">
        <v>366.21945652173923</v>
      </c>
      <c r="G99" s="4">
        <v>2.0167391304347824</v>
      </c>
      <c r="H99" s="11">
        <v>5.5069142136501045E-3</v>
      </c>
      <c r="I99" s="4">
        <v>353.43456521739137</v>
      </c>
      <c r="J99" s="4">
        <v>2.0167391304347824</v>
      </c>
      <c r="K99" s="11">
        <v>5.7061174228794564E-3</v>
      </c>
      <c r="L99" s="4">
        <v>33.185760869565208</v>
      </c>
      <c r="M99" s="4">
        <v>0</v>
      </c>
      <c r="N99" s="11">
        <v>0</v>
      </c>
      <c r="O99" s="4">
        <v>20.400869565217384</v>
      </c>
      <c r="P99" s="4">
        <v>0</v>
      </c>
      <c r="Q99" s="9">
        <v>0</v>
      </c>
      <c r="R99" s="4">
        <v>7.4798913043478237</v>
      </c>
      <c r="S99" s="4">
        <v>0</v>
      </c>
      <c r="T99" s="11">
        <v>0</v>
      </c>
      <c r="U99" s="4">
        <v>5.3049999999999997</v>
      </c>
      <c r="V99" s="4">
        <v>0</v>
      </c>
      <c r="W99" s="11">
        <v>0</v>
      </c>
      <c r="X99" s="4">
        <v>59.902934782608725</v>
      </c>
      <c r="Y99" s="4">
        <v>0</v>
      </c>
      <c r="Z99" s="11">
        <v>0</v>
      </c>
      <c r="AA99" s="4">
        <v>0</v>
      </c>
      <c r="AB99" s="4">
        <v>0</v>
      </c>
      <c r="AC99" s="11" t="s">
        <v>307</v>
      </c>
      <c r="AD99" s="4">
        <v>225.11358695652183</v>
      </c>
      <c r="AE99" s="4">
        <v>2.0167391304347824</v>
      </c>
      <c r="AF99" s="11">
        <v>8.9587623639273851E-3</v>
      </c>
      <c r="AG99" s="4">
        <v>0</v>
      </c>
      <c r="AH99" s="4">
        <v>0</v>
      </c>
      <c r="AI99" s="11" t="s">
        <v>307</v>
      </c>
      <c r="AJ99" s="4">
        <v>48.017173913043464</v>
      </c>
      <c r="AK99" s="4">
        <v>0</v>
      </c>
      <c r="AL99" s="11" t="s">
        <v>307</v>
      </c>
      <c r="AM99" s="1">
        <v>385015</v>
      </c>
      <c r="AN99" s="1">
        <v>10</v>
      </c>
      <c r="AX99"/>
      <c r="AY99"/>
    </row>
    <row r="100" spans="1:51" x14ac:dyDescent="0.25">
      <c r="A100" t="s">
        <v>161</v>
      </c>
      <c r="B100" t="s">
        <v>100</v>
      </c>
      <c r="C100" t="s">
        <v>251</v>
      </c>
      <c r="D100" t="s">
        <v>197</v>
      </c>
      <c r="E100" s="4">
        <v>59.293478260869563</v>
      </c>
      <c r="F100" s="4">
        <v>183.66250000000002</v>
      </c>
      <c r="G100" s="4">
        <v>0</v>
      </c>
      <c r="H100" s="11">
        <v>0</v>
      </c>
      <c r="I100" s="4">
        <v>165.59326086956526</v>
      </c>
      <c r="J100" s="4">
        <v>0</v>
      </c>
      <c r="K100" s="11">
        <v>0</v>
      </c>
      <c r="L100" s="4">
        <v>40.507173913043481</v>
      </c>
      <c r="M100" s="4">
        <v>0</v>
      </c>
      <c r="N100" s="11">
        <v>0</v>
      </c>
      <c r="O100" s="4">
        <v>22.4379347826087</v>
      </c>
      <c r="P100" s="4">
        <v>0</v>
      </c>
      <c r="Q100" s="9">
        <v>0</v>
      </c>
      <c r="R100" s="4">
        <v>13.113152173913042</v>
      </c>
      <c r="S100" s="4">
        <v>0</v>
      </c>
      <c r="T100" s="11">
        <v>0</v>
      </c>
      <c r="U100" s="4">
        <v>4.95608695652174</v>
      </c>
      <c r="V100" s="4">
        <v>0</v>
      </c>
      <c r="W100" s="11">
        <v>0</v>
      </c>
      <c r="X100" s="4">
        <v>24.106304347826089</v>
      </c>
      <c r="Y100" s="4">
        <v>0</v>
      </c>
      <c r="Z100" s="11">
        <v>0</v>
      </c>
      <c r="AA100" s="4">
        <v>0</v>
      </c>
      <c r="AB100" s="4">
        <v>0</v>
      </c>
      <c r="AC100" s="11" t="s">
        <v>307</v>
      </c>
      <c r="AD100" s="4">
        <v>82.751847826086973</v>
      </c>
      <c r="AE100" s="4">
        <v>0</v>
      </c>
      <c r="AF100" s="11">
        <v>0</v>
      </c>
      <c r="AG100" s="4">
        <v>0</v>
      </c>
      <c r="AH100" s="4">
        <v>0</v>
      </c>
      <c r="AI100" s="11" t="s">
        <v>307</v>
      </c>
      <c r="AJ100" s="4">
        <v>36.29717391304348</v>
      </c>
      <c r="AK100" s="4">
        <v>0</v>
      </c>
      <c r="AL100" s="11" t="s">
        <v>307</v>
      </c>
      <c r="AM100" s="1">
        <v>385263</v>
      </c>
      <c r="AN100" s="1">
        <v>10</v>
      </c>
      <c r="AX100"/>
      <c r="AY100"/>
    </row>
    <row r="101" spans="1:51" x14ac:dyDescent="0.25">
      <c r="A101" t="s">
        <v>161</v>
      </c>
      <c r="B101" t="s">
        <v>99</v>
      </c>
      <c r="C101" t="s">
        <v>250</v>
      </c>
      <c r="D101" t="s">
        <v>200</v>
      </c>
      <c r="E101" s="4">
        <v>30.554347826086957</v>
      </c>
      <c r="F101" s="4">
        <v>135.11054347826089</v>
      </c>
      <c r="G101" s="4">
        <v>0.38043478260869568</v>
      </c>
      <c r="H101" s="11">
        <v>2.815729792915141E-3</v>
      </c>
      <c r="I101" s="4">
        <v>123.77478260869566</v>
      </c>
      <c r="J101" s="4">
        <v>0.38043478260869568</v>
      </c>
      <c r="K101" s="11">
        <v>3.0736049346288138E-3</v>
      </c>
      <c r="L101" s="4">
        <v>18.732717391304355</v>
      </c>
      <c r="M101" s="4">
        <v>0.1358695652173913</v>
      </c>
      <c r="N101" s="11">
        <v>7.2530622428789403E-3</v>
      </c>
      <c r="O101" s="4">
        <v>7.3969565217391331</v>
      </c>
      <c r="P101" s="4">
        <v>0.1358695652173913</v>
      </c>
      <c r="Q101" s="9">
        <v>1.8368306589078932E-2</v>
      </c>
      <c r="R101" s="4">
        <v>7.4041304347826093</v>
      </c>
      <c r="S101" s="4">
        <v>0</v>
      </c>
      <c r="T101" s="11">
        <v>0</v>
      </c>
      <c r="U101" s="4">
        <v>3.9316304347826105</v>
      </c>
      <c r="V101" s="4">
        <v>0</v>
      </c>
      <c r="W101" s="11">
        <v>0</v>
      </c>
      <c r="X101" s="4">
        <v>16.281956521739126</v>
      </c>
      <c r="Y101" s="4">
        <v>0</v>
      </c>
      <c r="Z101" s="11">
        <v>0</v>
      </c>
      <c r="AA101" s="4">
        <v>0</v>
      </c>
      <c r="AB101" s="4">
        <v>0</v>
      </c>
      <c r="AC101" s="11" t="s">
        <v>307</v>
      </c>
      <c r="AD101" s="4">
        <v>88.890652173913054</v>
      </c>
      <c r="AE101" s="4">
        <v>0.24456521739130435</v>
      </c>
      <c r="AF101" s="11">
        <v>2.7513041181520038E-3</v>
      </c>
      <c r="AG101" s="4">
        <v>0</v>
      </c>
      <c r="AH101" s="4">
        <v>0</v>
      </c>
      <c r="AI101" s="11" t="s">
        <v>307</v>
      </c>
      <c r="AJ101" s="4">
        <v>11.205217391304346</v>
      </c>
      <c r="AK101" s="4">
        <v>0</v>
      </c>
      <c r="AL101" s="11" t="s">
        <v>307</v>
      </c>
      <c r="AM101" s="1">
        <v>385261</v>
      </c>
      <c r="AN101" s="1">
        <v>10</v>
      </c>
      <c r="AX101"/>
      <c r="AY101"/>
    </row>
    <row r="102" spans="1:51" x14ac:dyDescent="0.25">
      <c r="A102" t="s">
        <v>161</v>
      </c>
      <c r="B102" t="s">
        <v>82</v>
      </c>
      <c r="C102" t="s">
        <v>246</v>
      </c>
      <c r="D102" t="s">
        <v>195</v>
      </c>
      <c r="E102" s="4">
        <v>24.326086956521738</v>
      </c>
      <c r="F102" s="4">
        <v>103.02554347826089</v>
      </c>
      <c r="G102" s="4">
        <v>26.353913043478261</v>
      </c>
      <c r="H102" s="11">
        <v>0.25579979637806155</v>
      </c>
      <c r="I102" s="4">
        <v>92.580978260869585</v>
      </c>
      <c r="J102" s="4">
        <v>26.353913043478261</v>
      </c>
      <c r="K102" s="11">
        <v>0.28465796687975858</v>
      </c>
      <c r="L102" s="4">
        <v>15.471195652173915</v>
      </c>
      <c r="M102" s="4">
        <v>3.183478260869566</v>
      </c>
      <c r="N102" s="11">
        <v>0.20576808234095623</v>
      </c>
      <c r="O102" s="4">
        <v>5.026630434782609</v>
      </c>
      <c r="P102" s="4">
        <v>3.183478260869566</v>
      </c>
      <c r="Q102" s="9">
        <v>0.63332252135365996</v>
      </c>
      <c r="R102" s="4">
        <v>5.7046739130434787</v>
      </c>
      <c r="S102" s="4">
        <v>0</v>
      </c>
      <c r="T102" s="11">
        <v>0</v>
      </c>
      <c r="U102" s="4">
        <v>4.7398913043478261</v>
      </c>
      <c r="V102" s="4">
        <v>0</v>
      </c>
      <c r="W102" s="11">
        <v>0</v>
      </c>
      <c r="X102" s="4">
        <v>27.999673913043477</v>
      </c>
      <c r="Y102" s="4">
        <v>5.9183695652173913</v>
      </c>
      <c r="Z102" s="11">
        <v>0.21137280325469629</v>
      </c>
      <c r="AA102" s="4">
        <v>0</v>
      </c>
      <c r="AB102" s="4">
        <v>0</v>
      </c>
      <c r="AC102" s="11" t="s">
        <v>307</v>
      </c>
      <c r="AD102" s="4">
        <v>59.291630434782626</v>
      </c>
      <c r="AE102" s="4">
        <v>17.252065217391305</v>
      </c>
      <c r="AF102" s="11">
        <v>0.29096965441636119</v>
      </c>
      <c r="AG102" s="4">
        <v>0</v>
      </c>
      <c r="AH102" s="4">
        <v>0</v>
      </c>
      <c r="AI102" s="11" t="s">
        <v>307</v>
      </c>
      <c r="AJ102" s="4">
        <v>0.2630434782608696</v>
      </c>
      <c r="AK102" s="4">
        <v>0</v>
      </c>
      <c r="AL102" s="11" t="s">
        <v>307</v>
      </c>
      <c r="AM102" s="1">
        <v>385230</v>
      </c>
      <c r="AN102" s="1">
        <v>10</v>
      </c>
      <c r="AX102"/>
      <c r="AY102"/>
    </row>
    <row r="103" spans="1:51" x14ac:dyDescent="0.25">
      <c r="A103" t="s">
        <v>161</v>
      </c>
      <c r="B103" t="s">
        <v>36</v>
      </c>
      <c r="C103" t="s">
        <v>207</v>
      </c>
      <c r="D103" t="s">
        <v>188</v>
      </c>
      <c r="E103" s="4">
        <v>73.717391304347828</v>
      </c>
      <c r="F103" s="4">
        <v>312.02565217391304</v>
      </c>
      <c r="G103" s="4">
        <v>1.4610869565217393</v>
      </c>
      <c r="H103" s="11">
        <v>4.6825860192654173E-3</v>
      </c>
      <c r="I103" s="4">
        <v>293.33</v>
      </c>
      <c r="J103" s="4">
        <v>1.4610869565217393</v>
      </c>
      <c r="K103" s="11">
        <v>4.9810348635384695E-3</v>
      </c>
      <c r="L103" s="4">
        <v>39.194673913043481</v>
      </c>
      <c r="M103" s="4">
        <v>0</v>
      </c>
      <c r="N103" s="11">
        <v>0</v>
      </c>
      <c r="O103" s="4">
        <v>20.499021739130438</v>
      </c>
      <c r="P103" s="4">
        <v>0</v>
      </c>
      <c r="Q103" s="9">
        <v>0</v>
      </c>
      <c r="R103" s="4">
        <v>13.043478260869565</v>
      </c>
      <c r="S103" s="4">
        <v>0</v>
      </c>
      <c r="T103" s="11">
        <v>0</v>
      </c>
      <c r="U103" s="4">
        <v>5.6521739130434785</v>
      </c>
      <c r="V103" s="4">
        <v>0</v>
      </c>
      <c r="W103" s="11">
        <v>0</v>
      </c>
      <c r="X103" s="4">
        <v>54.290760869565219</v>
      </c>
      <c r="Y103" s="4">
        <v>0</v>
      </c>
      <c r="Z103" s="11">
        <v>0</v>
      </c>
      <c r="AA103" s="4">
        <v>0</v>
      </c>
      <c r="AB103" s="4">
        <v>0</v>
      </c>
      <c r="AC103" s="11" t="s">
        <v>307</v>
      </c>
      <c r="AD103" s="4">
        <v>200.22228260869565</v>
      </c>
      <c r="AE103" s="4">
        <v>1.4610869565217393</v>
      </c>
      <c r="AF103" s="11">
        <v>7.2973244410424291E-3</v>
      </c>
      <c r="AG103" s="4">
        <v>0</v>
      </c>
      <c r="AH103" s="4">
        <v>0</v>
      </c>
      <c r="AI103" s="11" t="s">
        <v>307</v>
      </c>
      <c r="AJ103" s="4">
        <v>18.317934782608695</v>
      </c>
      <c r="AK103" s="4">
        <v>0</v>
      </c>
      <c r="AL103" s="11" t="s">
        <v>307</v>
      </c>
      <c r="AM103" s="1">
        <v>385145</v>
      </c>
      <c r="AN103" s="1">
        <v>10</v>
      </c>
      <c r="AX103"/>
      <c r="AY103"/>
    </row>
    <row r="104" spans="1:51" x14ac:dyDescent="0.25">
      <c r="A104" t="s">
        <v>161</v>
      </c>
      <c r="B104" t="s">
        <v>92</v>
      </c>
      <c r="C104" t="s">
        <v>216</v>
      </c>
      <c r="D104" t="s">
        <v>177</v>
      </c>
      <c r="E104" s="4">
        <v>31.336956521739129</v>
      </c>
      <c r="F104" s="4">
        <v>201.665652173913</v>
      </c>
      <c r="G104" s="4">
        <v>10.644021739130434</v>
      </c>
      <c r="H104" s="11">
        <v>5.2780538601344032E-2</v>
      </c>
      <c r="I104" s="4">
        <v>191.02163043478257</v>
      </c>
      <c r="J104" s="4">
        <v>0</v>
      </c>
      <c r="K104" s="11">
        <v>0</v>
      </c>
      <c r="L104" s="4">
        <v>37.066521739130444</v>
      </c>
      <c r="M104" s="4">
        <v>10.644021739130434</v>
      </c>
      <c r="N104" s="11">
        <v>0.287159982639907</v>
      </c>
      <c r="O104" s="4">
        <v>26.42250000000001</v>
      </c>
      <c r="P104" s="4">
        <v>0</v>
      </c>
      <c r="Q104" s="9">
        <v>0</v>
      </c>
      <c r="R104" s="4">
        <v>5.3940217391304346</v>
      </c>
      <c r="S104" s="4">
        <v>5.3940217391304346</v>
      </c>
      <c r="T104" s="11">
        <v>1</v>
      </c>
      <c r="U104" s="4">
        <v>5.25</v>
      </c>
      <c r="V104" s="4">
        <v>5.25</v>
      </c>
      <c r="W104" s="11">
        <v>1</v>
      </c>
      <c r="X104" s="4">
        <v>26.676086956521736</v>
      </c>
      <c r="Y104" s="4">
        <v>0</v>
      </c>
      <c r="Z104" s="11">
        <v>0</v>
      </c>
      <c r="AA104" s="4">
        <v>0</v>
      </c>
      <c r="AB104" s="4">
        <v>0</v>
      </c>
      <c r="AC104" s="11" t="s">
        <v>307</v>
      </c>
      <c r="AD104" s="4">
        <v>121.30989130434779</v>
      </c>
      <c r="AE104" s="4">
        <v>0</v>
      </c>
      <c r="AF104" s="11">
        <v>0</v>
      </c>
      <c r="AG104" s="4">
        <v>6.2480434782608691</v>
      </c>
      <c r="AH104" s="4">
        <v>0</v>
      </c>
      <c r="AI104" s="11">
        <v>0</v>
      </c>
      <c r="AJ104" s="4">
        <v>10.36510869565217</v>
      </c>
      <c r="AK104" s="4">
        <v>0</v>
      </c>
      <c r="AL104" s="11" t="s">
        <v>307</v>
      </c>
      <c r="AM104" s="1">
        <v>385250</v>
      </c>
      <c r="AN104" s="1">
        <v>10</v>
      </c>
      <c r="AX104"/>
      <c r="AY104"/>
    </row>
    <row r="105" spans="1:51" x14ac:dyDescent="0.25">
      <c r="A105" t="s">
        <v>161</v>
      </c>
      <c r="B105" t="s">
        <v>41</v>
      </c>
      <c r="C105" t="s">
        <v>233</v>
      </c>
      <c r="D105" t="s">
        <v>184</v>
      </c>
      <c r="E105" s="4">
        <v>83.369565217391298</v>
      </c>
      <c r="F105" s="4">
        <v>405.4623913043477</v>
      </c>
      <c r="G105" s="4">
        <v>116.52760869565216</v>
      </c>
      <c r="H105" s="11">
        <v>0.2873943704637808</v>
      </c>
      <c r="I105" s="4">
        <v>375.66413043478252</v>
      </c>
      <c r="J105" s="4">
        <v>116.52760869565216</v>
      </c>
      <c r="K105" s="11">
        <v>0.31019093720975321</v>
      </c>
      <c r="L105" s="4">
        <v>37.403260869565209</v>
      </c>
      <c r="M105" s="4">
        <v>4.7667391304347824</v>
      </c>
      <c r="N105" s="11">
        <v>0.12744180639911659</v>
      </c>
      <c r="O105" s="4">
        <v>16.423804347826081</v>
      </c>
      <c r="P105" s="4">
        <v>4.7667391304347824</v>
      </c>
      <c r="Q105" s="9">
        <v>0.29023355548349106</v>
      </c>
      <c r="R105" s="4">
        <v>15.77293478260869</v>
      </c>
      <c r="S105" s="4">
        <v>0</v>
      </c>
      <c r="T105" s="11">
        <v>0</v>
      </c>
      <c r="U105" s="4">
        <v>5.2065217391304346</v>
      </c>
      <c r="V105" s="4">
        <v>0</v>
      </c>
      <c r="W105" s="11">
        <v>0</v>
      </c>
      <c r="X105" s="4">
        <v>92.253152173913051</v>
      </c>
      <c r="Y105" s="4">
        <v>40.344565217391306</v>
      </c>
      <c r="Z105" s="11">
        <v>0.43732451701308661</v>
      </c>
      <c r="AA105" s="4">
        <v>8.8188043478260845</v>
      </c>
      <c r="AB105" s="4">
        <v>0</v>
      </c>
      <c r="AC105" s="11">
        <v>0</v>
      </c>
      <c r="AD105" s="4">
        <v>228.69902173913036</v>
      </c>
      <c r="AE105" s="4">
        <v>70.953369565217372</v>
      </c>
      <c r="AF105" s="11">
        <v>0.31024780528423773</v>
      </c>
      <c r="AG105" s="4">
        <v>1.7131521739130433</v>
      </c>
      <c r="AH105" s="4">
        <v>0</v>
      </c>
      <c r="AI105" s="11">
        <v>0</v>
      </c>
      <c r="AJ105" s="4">
        <v>36.574999999999996</v>
      </c>
      <c r="AK105" s="4">
        <v>0.46293478260869569</v>
      </c>
      <c r="AL105" s="11">
        <v>79.006809110119733</v>
      </c>
      <c r="AM105" s="1">
        <v>385151</v>
      </c>
      <c r="AN105" s="1">
        <v>10</v>
      </c>
      <c r="AX105"/>
      <c r="AY105"/>
    </row>
    <row r="106" spans="1:51" x14ac:dyDescent="0.25">
      <c r="A106" t="s">
        <v>161</v>
      </c>
      <c r="B106" t="s">
        <v>111</v>
      </c>
      <c r="C106" t="s">
        <v>255</v>
      </c>
      <c r="D106" t="s">
        <v>193</v>
      </c>
      <c r="E106" s="4">
        <v>56.543478260869563</v>
      </c>
      <c r="F106" s="4">
        <v>207.04358695652175</v>
      </c>
      <c r="G106" s="4">
        <v>5.7636956521739124</v>
      </c>
      <c r="H106" s="11">
        <v>2.7838078623436249E-2</v>
      </c>
      <c r="I106" s="4">
        <v>173.18206521739131</v>
      </c>
      <c r="J106" s="4">
        <v>0.81793478260869568</v>
      </c>
      <c r="K106" s="11">
        <v>4.7229762595910937E-3</v>
      </c>
      <c r="L106" s="4">
        <v>25.135869565217391</v>
      </c>
      <c r="M106" s="4">
        <v>0</v>
      </c>
      <c r="N106" s="11">
        <v>0</v>
      </c>
      <c r="O106" s="4">
        <v>14.527173913043478</v>
      </c>
      <c r="P106" s="4">
        <v>0</v>
      </c>
      <c r="Q106" s="9">
        <v>0</v>
      </c>
      <c r="R106" s="4">
        <v>5.6521739130434785</v>
      </c>
      <c r="S106" s="4">
        <v>0</v>
      </c>
      <c r="T106" s="11">
        <v>0</v>
      </c>
      <c r="U106" s="4">
        <v>4.9565217391304346</v>
      </c>
      <c r="V106" s="4">
        <v>0</v>
      </c>
      <c r="W106" s="11">
        <v>0</v>
      </c>
      <c r="X106" s="4">
        <v>0</v>
      </c>
      <c r="Y106" s="4">
        <v>0</v>
      </c>
      <c r="Z106" s="11" t="s">
        <v>307</v>
      </c>
      <c r="AA106" s="4">
        <v>23.252826086956524</v>
      </c>
      <c r="AB106" s="4">
        <v>4.9457608695652171</v>
      </c>
      <c r="AC106" s="11">
        <v>0.21269504408066336</v>
      </c>
      <c r="AD106" s="4">
        <v>127.59510869565217</v>
      </c>
      <c r="AE106" s="4">
        <v>0.81793478260869568</v>
      </c>
      <c r="AF106" s="11">
        <v>6.4103929294004897E-3</v>
      </c>
      <c r="AG106" s="4">
        <v>1.3804347826086956</v>
      </c>
      <c r="AH106" s="4">
        <v>0</v>
      </c>
      <c r="AI106" s="11">
        <v>0</v>
      </c>
      <c r="AJ106" s="4">
        <v>29.679347826086957</v>
      </c>
      <c r="AK106" s="4">
        <v>0</v>
      </c>
      <c r="AL106" s="11" t="s">
        <v>307</v>
      </c>
      <c r="AM106" s="1">
        <v>385278</v>
      </c>
      <c r="AN106" s="1">
        <v>10</v>
      </c>
      <c r="AX106"/>
      <c r="AY106"/>
    </row>
    <row r="107" spans="1:51" x14ac:dyDescent="0.25">
      <c r="A107" t="s">
        <v>161</v>
      </c>
      <c r="B107" t="s">
        <v>118</v>
      </c>
      <c r="C107" t="s">
        <v>207</v>
      </c>
      <c r="D107" t="s">
        <v>193</v>
      </c>
      <c r="E107" s="4">
        <v>33.271739130434781</v>
      </c>
      <c r="F107" s="4">
        <v>181.42760869565217</v>
      </c>
      <c r="G107" s="4">
        <v>0</v>
      </c>
      <c r="H107" s="11">
        <v>0</v>
      </c>
      <c r="I107" s="4">
        <v>170.81195652173912</v>
      </c>
      <c r="J107" s="4">
        <v>0</v>
      </c>
      <c r="K107" s="11">
        <v>0</v>
      </c>
      <c r="L107" s="4">
        <v>31.25336956521739</v>
      </c>
      <c r="M107" s="4">
        <v>0</v>
      </c>
      <c r="N107" s="11">
        <v>0</v>
      </c>
      <c r="O107" s="4">
        <v>21.209891304347824</v>
      </c>
      <c r="P107" s="4">
        <v>0</v>
      </c>
      <c r="Q107" s="9">
        <v>0</v>
      </c>
      <c r="R107" s="4">
        <v>4.8260869565217392</v>
      </c>
      <c r="S107" s="4">
        <v>0</v>
      </c>
      <c r="T107" s="11">
        <v>0</v>
      </c>
      <c r="U107" s="4">
        <v>5.2173913043478262</v>
      </c>
      <c r="V107" s="4">
        <v>0</v>
      </c>
      <c r="W107" s="11">
        <v>0</v>
      </c>
      <c r="X107" s="4">
        <v>18.537934782608698</v>
      </c>
      <c r="Y107" s="4">
        <v>0</v>
      </c>
      <c r="Z107" s="11">
        <v>0</v>
      </c>
      <c r="AA107" s="4">
        <v>0.57217391304347831</v>
      </c>
      <c r="AB107" s="4">
        <v>0</v>
      </c>
      <c r="AC107" s="11">
        <v>0</v>
      </c>
      <c r="AD107" s="4">
        <v>125.21010869565215</v>
      </c>
      <c r="AE107" s="4">
        <v>0</v>
      </c>
      <c r="AF107" s="11">
        <v>0</v>
      </c>
      <c r="AG107" s="4">
        <v>0.29402173913043478</v>
      </c>
      <c r="AH107" s="4">
        <v>0</v>
      </c>
      <c r="AI107" s="11">
        <v>0</v>
      </c>
      <c r="AJ107" s="4">
        <v>5.5599999999999987</v>
      </c>
      <c r="AK107" s="4">
        <v>0</v>
      </c>
      <c r="AL107" s="11" t="s">
        <v>307</v>
      </c>
      <c r="AM107" t="s">
        <v>1</v>
      </c>
      <c r="AN107" s="1">
        <v>10</v>
      </c>
      <c r="AX107"/>
      <c r="AY107"/>
    </row>
    <row r="108" spans="1:51" x14ac:dyDescent="0.25">
      <c r="A108" t="s">
        <v>161</v>
      </c>
      <c r="B108" t="s">
        <v>38</v>
      </c>
      <c r="C108" t="s">
        <v>226</v>
      </c>
      <c r="D108" t="s">
        <v>191</v>
      </c>
      <c r="E108" s="4">
        <v>66.010869565217391</v>
      </c>
      <c r="F108" s="4">
        <v>345.03978260869559</v>
      </c>
      <c r="G108" s="4">
        <v>129.12586956521739</v>
      </c>
      <c r="H108" s="11">
        <v>0.37423472907660937</v>
      </c>
      <c r="I108" s="4">
        <v>322.59315217391298</v>
      </c>
      <c r="J108" s="4">
        <v>129.12586956521739</v>
      </c>
      <c r="K108" s="11">
        <v>0.40027467630684366</v>
      </c>
      <c r="L108" s="4">
        <v>46.247500000000002</v>
      </c>
      <c r="M108" s="4">
        <v>31.747499999999985</v>
      </c>
      <c r="N108" s="11">
        <v>0.68646953889399387</v>
      </c>
      <c r="O108" s="4">
        <v>40.952717391304347</v>
      </c>
      <c r="P108" s="4">
        <v>31.747499999999985</v>
      </c>
      <c r="Q108" s="9">
        <v>0.77522328241742167</v>
      </c>
      <c r="R108" s="4">
        <v>5.2947826086956526</v>
      </c>
      <c r="S108" s="4">
        <v>0</v>
      </c>
      <c r="T108" s="11">
        <v>0</v>
      </c>
      <c r="U108" s="4">
        <v>0</v>
      </c>
      <c r="V108" s="4">
        <v>0</v>
      </c>
      <c r="W108" s="11" t="s">
        <v>307</v>
      </c>
      <c r="X108" s="4">
        <v>52.149021739130404</v>
      </c>
      <c r="Y108" s="4">
        <v>34.907391304347833</v>
      </c>
      <c r="Z108" s="11">
        <v>0.66937768226924976</v>
      </c>
      <c r="AA108" s="4">
        <v>17.151847826086954</v>
      </c>
      <c r="AB108" s="4">
        <v>0</v>
      </c>
      <c r="AC108" s="11">
        <v>0</v>
      </c>
      <c r="AD108" s="4">
        <v>188.0226086956522</v>
      </c>
      <c r="AE108" s="4">
        <v>62.470978260869565</v>
      </c>
      <c r="AF108" s="11">
        <v>0.33225248120022566</v>
      </c>
      <c r="AG108" s="4">
        <v>10.432282608695653</v>
      </c>
      <c r="AH108" s="4">
        <v>0</v>
      </c>
      <c r="AI108" s="11">
        <v>0</v>
      </c>
      <c r="AJ108" s="4">
        <v>31.036521739130443</v>
      </c>
      <c r="AK108" s="4">
        <v>0</v>
      </c>
      <c r="AL108" s="11" t="s">
        <v>307</v>
      </c>
      <c r="AM108" s="1">
        <v>385148</v>
      </c>
      <c r="AN108" s="1">
        <v>10</v>
      </c>
      <c r="AX108"/>
      <c r="AY108"/>
    </row>
    <row r="109" spans="1:51" x14ac:dyDescent="0.25">
      <c r="A109" t="s">
        <v>161</v>
      </c>
      <c r="B109" t="s">
        <v>85</v>
      </c>
      <c r="C109" t="s">
        <v>203</v>
      </c>
      <c r="D109" t="s">
        <v>176</v>
      </c>
      <c r="E109" s="4">
        <v>52.684782608695649</v>
      </c>
      <c r="F109" s="4">
        <v>332.43750000000006</v>
      </c>
      <c r="G109" s="4">
        <v>0</v>
      </c>
      <c r="H109" s="11">
        <v>0</v>
      </c>
      <c r="I109" s="4">
        <v>315.08152173913044</v>
      </c>
      <c r="J109" s="4">
        <v>0</v>
      </c>
      <c r="K109" s="11">
        <v>0</v>
      </c>
      <c r="L109" s="4">
        <v>36.866847826086953</v>
      </c>
      <c r="M109" s="4">
        <v>0</v>
      </c>
      <c r="N109" s="11">
        <v>0</v>
      </c>
      <c r="O109" s="4">
        <v>19.510869565217391</v>
      </c>
      <c r="P109" s="4">
        <v>0</v>
      </c>
      <c r="Q109" s="9">
        <v>0</v>
      </c>
      <c r="R109" s="4">
        <v>11.790760869565217</v>
      </c>
      <c r="S109" s="4">
        <v>0</v>
      </c>
      <c r="T109" s="11">
        <v>0</v>
      </c>
      <c r="U109" s="4">
        <v>5.5652173913043477</v>
      </c>
      <c r="V109" s="4">
        <v>0</v>
      </c>
      <c r="W109" s="11">
        <v>0</v>
      </c>
      <c r="X109" s="4">
        <v>106.82336956521739</v>
      </c>
      <c r="Y109" s="4">
        <v>0</v>
      </c>
      <c r="Z109" s="11">
        <v>0</v>
      </c>
      <c r="AA109" s="4">
        <v>0</v>
      </c>
      <c r="AB109" s="4">
        <v>0</v>
      </c>
      <c r="AC109" s="11" t="s">
        <v>307</v>
      </c>
      <c r="AD109" s="4">
        <v>153.375</v>
      </c>
      <c r="AE109" s="4">
        <v>0</v>
      </c>
      <c r="AF109" s="11">
        <v>0</v>
      </c>
      <c r="AG109" s="4">
        <v>0.29619565217391303</v>
      </c>
      <c r="AH109" s="4">
        <v>0</v>
      </c>
      <c r="AI109" s="11">
        <v>0</v>
      </c>
      <c r="AJ109" s="4">
        <v>35.076086956521742</v>
      </c>
      <c r="AK109" s="4">
        <v>0</v>
      </c>
      <c r="AL109" s="11" t="s">
        <v>307</v>
      </c>
      <c r="AM109" s="1">
        <v>385234</v>
      </c>
      <c r="AN109" s="1">
        <v>10</v>
      </c>
      <c r="AX109"/>
      <c r="AY109"/>
    </row>
    <row r="110" spans="1:51" x14ac:dyDescent="0.25">
      <c r="A110" t="s">
        <v>161</v>
      </c>
      <c r="B110" t="s">
        <v>101</v>
      </c>
      <c r="C110" t="s">
        <v>207</v>
      </c>
      <c r="D110" t="s">
        <v>188</v>
      </c>
      <c r="E110" s="4">
        <v>46</v>
      </c>
      <c r="F110" s="4">
        <v>180.23000000000002</v>
      </c>
      <c r="G110" s="4">
        <v>0</v>
      </c>
      <c r="H110" s="11">
        <v>0</v>
      </c>
      <c r="I110" s="4">
        <v>168.53043478260872</v>
      </c>
      <c r="J110" s="4">
        <v>0</v>
      </c>
      <c r="K110" s="11">
        <v>0</v>
      </c>
      <c r="L110" s="4">
        <v>34.874021739130427</v>
      </c>
      <c r="M110" s="4">
        <v>0</v>
      </c>
      <c r="N110" s="11">
        <v>0</v>
      </c>
      <c r="O110" s="4">
        <v>23.174456521739128</v>
      </c>
      <c r="P110" s="4">
        <v>0</v>
      </c>
      <c r="Q110" s="9">
        <v>0</v>
      </c>
      <c r="R110" s="4">
        <v>4.3558695652173904</v>
      </c>
      <c r="S110" s="4">
        <v>0</v>
      </c>
      <c r="T110" s="11">
        <v>0</v>
      </c>
      <c r="U110" s="4">
        <v>7.3436956521739107</v>
      </c>
      <c r="V110" s="4">
        <v>0</v>
      </c>
      <c r="W110" s="11">
        <v>0</v>
      </c>
      <c r="X110" s="4">
        <v>30.743586956521739</v>
      </c>
      <c r="Y110" s="4">
        <v>0</v>
      </c>
      <c r="Z110" s="11">
        <v>0</v>
      </c>
      <c r="AA110" s="4">
        <v>0</v>
      </c>
      <c r="AB110" s="4">
        <v>0</v>
      </c>
      <c r="AC110" s="11" t="s">
        <v>307</v>
      </c>
      <c r="AD110" s="4">
        <v>100.95978260869566</v>
      </c>
      <c r="AE110" s="4">
        <v>0</v>
      </c>
      <c r="AF110" s="11">
        <v>0</v>
      </c>
      <c r="AG110" s="4">
        <v>13.652608695652178</v>
      </c>
      <c r="AH110" s="4">
        <v>0</v>
      </c>
      <c r="AI110" s="11">
        <v>0</v>
      </c>
      <c r="AJ110" s="4">
        <v>0</v>
      </c>
      <c r="AK110" s="4">
        <v>0</v>
      </c>
      <c r="AL110" s="11" t="s">
        <v>307</v>
      </c>
      <c r="AM110" s="1">
        <v>385264</v>
      </c>
      <c r="AN110" s="1">
        <v>10</v>
      </c>
      <c r="AX110"/>
      <c r="AY110"/>
    </row>
    <row r="111" spans="1:51" x14ac:dyDescent="0.25">
      <c r="A111" t="s">
        <v>161</v>
      </c>
      <c r="B111" t="s">
        <v>109</v>
      </c>
      <c r="C111" t="s">
        <v>204</v>
      </c>
      <c r="D111" t="s">
        <v>198</v>
      </c>
      <c r="E111" s="4">
        <v>25.391304347826086</v>
      </c>
      <c r="F111" s="4">
        <v>142.52771739130441</v>
      </c>
      <c r="G111" s="4">
        <v>22.913260869565217</v>
      </c>
      <c r="H111" s="11">
        <v>0.16076354332299966</v>
      </c>
      <c r="I111" s="4">
        <v>130.70380434782615</v>
      </c>
      <c r="J111" s="4">
        <v>22.902391304347827</v>
      </c>
      <c r="K111" s="11">
        <v>0.17522360132227274</v>
      </c>
      <c r="L111" s="4">
        <v>15.723260869565216</v>
      </c>
      <c r="M111" s="4">
        <v>4.7282608695652177</v>
      </c>
      <c r="N111" s="11">
        <v>0.30071757434982793</v>
      </c>
      <c r="O111" s="4">
        <v>9.8536956521739132</v>
      </c>
      <c r="P111" s="4">
        <v>4.7173913043478262</v>
      </c>
      <c r="Q111" s="9">
        <v>0.47874335385090566</v>
      </c>
      <c r="R111" s="4">
        <v>1.0869565217391304E-2</v>
      </c>
      <c r="S111" s="4">
        <v>1.0869565217391304E-2</v>
      </c>
      <c r="T111" s="11">
        <v>1</v>
      </c>
      <c r="U111" s="4">
        <v>5.8586956521739131</v>
      </c>
      <c r="V111" s="4">
        <v>0</v>
      </c>
      <c r="W111" s="11">
        <v>0</v>
      </c>
      <c r="X111" s="4">
        <v>24.86750000000001</v>
      </c>
      <c r="Y111" s="4">
        <v>0.37195652173913041</v>
      </c>
      <c r="Z111" s="11">
        <v>1.4957535809354791E-2</v>
      </c>
      <c r="AA111" s="4">
        <v>5.9543478260869547</v>
      </c>
      <c r="AB111" s="4">
        <v>0</v>
      </c>
      <c r="AC111" s="11">
        <v>0</v>
      </c>
      <c r="AD111" s="4">
        <v>66.829130434782655</v>
      </c>
      <c r="AE111" s="4">
        <v>17.671739130434784</v>
      </c>
      <c r="AF111" s="11">
        <v>0.26443167845316073</v>
      </c>
      <c r="AG111" s="4">
        <v>12.372608695652174</v>
      </c>
      <c r="AH111" s="4">
        <v>0</v>
      </c>
      <c r="AI111" s="11">
        <v>0</v>
      </c>
      <c r="AJ111" s="4">
        <v>16.78086956521739</v>
      </c>
      <c r="AK111" s="4">
        <v>0.14130434782608695</v>
      </c>
      <c r="AL111" s="11">
        <v>118.75692307692307</v>
      </c>
      <c r="AM111" s="1">
        <v>385275</v>
      </c>
      <c r="AN111" s="1">
        <v>10</v>
      </c>
      <c r="AX111"/>
      <c r="AY111"/>
    </row>
    <row r="112" spans="1:51" x14ac:dyDescent="0.25">
      <c r="A112" t="s">
        <v>161</v>
      </c>
      <c r="B112" t="s">
        <v>51</v>
      </c>
      <c r="C112" t="s">
        <v>224</v>
      </c>
      <c r="D112" t="s">
        <v>189</v>
      </c>
      <c r="E112" s="4">
        <v>55.695652173913047</v>
      </c>
      <c r="F112" s="4">
        <v>275.0484782608695</v>
      </c>
      <c r="G112" s="4">
        <v>69.814673913043492</v>
      </c>
      <c r="H112" s="11">
        <v>0.25382679575063061</v>
      </c>
      <c r="I112" s="4">
        <v>229.45054347826078</v>
      </c>
      <c r="J112" s="4">
        <v>66.134239130434807</v>
      </c>
      <c r="K112" s="11">
        <v>0.28822873168178254</v>
      </c>
      <c r="L112" s="4">
        <v>38.706521739130437</v>
      </c>
      <c r="M112" s="4">
        <v>5.6078260869565213</v>
      </c>
      <c r="N112" s="11">
        <v>0.14488065150238694</v>
      </c>
      <c r="O112" s="4">
        <v>11.936956521739129</v>
      </c>
      <c r="P112" s="4">
        <v>1.9273913043478264</v>
      </c>
      <c r="Q112" s="9">
        <v>0.16146421416863962</v>
      </c>
      <c r="R112" s="4">
        <v>21.715217391304353</v>
      </c>
      <c r="S112" s="4">
        <v>3.6804347826086952</v>
      </c>
      <c r="T112" s="11">
        <v>0.16948643507858638</v>
      </c>
      <c r="U112" s="4">
        <v>5.0543478260869561</v>
      </c>
      <c r="V112" s="4">
        <v>0</v>
      </c>
      <c r="W112" s="11">
        <v>0</v>
      </c>
      <c r="X112" s="4">
        <v>41.846847826086943</v>
      </c>
      <c r="Y112" s="4">
        <v>15.335217391304353</v>
      </c>
      <c r="Z112" s="11">
        <v>0.36646051466138191</v>
      </c>
      <c r="AA112" s="4">
        <v>18.828369565217393</v>
      </c>
      <c r="AB112" s="4">
        <v>0</v>
      </c>
      <c r="AC112" s="11">
        <v>0</v>
      </c>
      <c r="AD112" s="4">
        <v>153.61586956521734</v>
      </c>
      <c r="AE112" s="4">
        <v>48.871630434782624</v>
      </c>
      <c r="AF112" s="11">
        <v>0.31814180769932926</v>
      </c>
      <c r="AG112" s="4">
        <v>10.35173913043478</v>
      </c>
      <c r="AH112" s="4">
        <v>0</v>
      </c>
      <c r="AI112" s="11">
        <v>0</v>
      </c>
      <c r="AJ112" s="4">
        <v>11.699130434782605</v>
      </c>
      <c r="AK112" s="4">
        <v>0</v>
      </c>
      <c r="AL112" s="11" t="s">
        <v>307</v>
      </c>
      <c r="AM112" s="1">
        <v>385167</v>
      </c>
      <c r="AN112" s="1">
        <v>10</v>
      </c>
      <c r="AX112"/>
      <c r="AY112"/>
    </row>
    <row r="113" spans="1:51" x14ac:dyDescent="0.25">
      <c r="A113" t="s">
        <v>161</v>
      </c>
      <c r="B113" t="s">
        <v>54</v>
      </c>
      <c r="C113" t="s">
        <v>225</v>
      </c>
      <c r="D113" t="s">
        <v>190</v>
      </c>
      <c r="E113" s="4">
        <v>28.521739130434781</v>
      </c>
      <c r="F113" s="4">
        <v>129.81108695652173</v>
      </c>
      <c r="G113" s="4">
        <v>0.41576086956521741</v>
      </c>
      <c r="H113" s="11">
        <v>3.2028147927339228E-3</v>
      </c>
      <c r="I113" s="4">
        <v>115.24858695652173</v>
      </c>
      <c r="J113" s="4">
        <v>0.41576086956521741</v>
      </c>
      <c r="K113" s="11">
        <v>3.6075138146558433E-3</v>
      </c>
      <c r="L113" s="4">
        <v>35.869565217391305</v>
      </c>
      <c r="M113" s="4">
        <v>0</v>
      </c>
      <c r="N113" s="11">
        <v>0</v>
      </c>
      <c r="O113" s="4">
        <v>21.307065217391305</v>
      </c>
      <c r="P113" s="4">
        <v>0</v>
      </c>
      <c r="Q113" s="9">
        <v>0</v>
      </c>
      <c r="R113" s="4">
        <v>10.040760869565217</v>
      </c>
      <c r="S113" s="4">
        <v>0</v>
      </c>
      <c r="T113" s="11">
        <v>0</v>
      </c>
      <c r="U113" s="4">
        <v>4.5217391304347823</v>
      </c>
      <c r="V113" s="4">
        <v>0</v>
      </c>
      <c r="W113" s="11">
        <v>0</v>
      </c>
      <c r="X113" s="4">
        <v>2.5679347826086958</v>
      </c>
      <c r="Y113" s="4">
        <v>0</v>
      </c>
      <c r="Z113" s="11">
        <v>0</v>
      </c>
      <c r="AA113" s="4">
        <v>0</v>
      </c>
      <c r="AB113" s="4">
        <v>0</v>
      </c>
      <c r="AC113" s="11" t="s">
        <v>307</v>
      </c>
      <c r="AD113" s="4">
        <v>70.580108695652171</v>
      </c>
      <c r="AE113" s="4">
        <v>0.41576086956521741</v>
      </c>
      <c r="AF113" s="11">
        <v>5.8906238209127156E-3</v>
      </c>
      <c r="AG113" s="4">
        <v>7.3097826086956523</v>
      </c>
      <c r="AH113" s="4">
        <v>0</v>
      </c>
      <c r="AI113" s="11">
        <v>0</v>
      </c>
      <c r="AJ113" s="4">
        <v>13.483695652173912</v>
      </c>
      <c r="AK113" s="4">
        <v>0</v>
      </c>
      <c r="AL113" s="11" t="s">
        <v>307</v>
      </c>
      <c r="AM113" s="1">
        <v>385172</v>
      </c>
      <c r="AN113" s="1">
        <v>10</v>
      </c>
      <c r="AX113"/>
      <c r="AY113"/>
    </row>
    <row r="114" spans="1:51" x14ac:dyDescent="0.25">
      <c r="A114" t="s">
        <v>161</v>
      </c>
      <c r="B114" t="s">
        <v>119</v>
      </c>
      <c r="C114" t="s">
        <v>203</v>
      </c>
      <c r="D114" t="s">
        <v>176</v>
      </c>
      <c r="E114" s="4">
        <v>60.576086956521742</v>
      </c>
      <c r="F114" s="4">
        <v>305.19315217391301</v>
      </c>
      <c r="G114" s="4">
        <v>14.358695652173912</v>
      </c>
      <c r="H114" s="11">
        <v>4.7047895897715526E-2</v>
      </c>
      <c r="I114" s="4">
        <v>292.72826086956519</v>
      </c>
      <c r="J114" s="4">
        <v>14.358695652173912</v>
      </c>
      <c r="K114" s="11">
        <v>4.9051279194979765E-2</v>
      </c>
      <c r="L114" s="4">
        <v>22.070869565217393</v>
      </c>
      <c r="M114" s="4">
        <v>0.65217391304347827</v>
      </c>
      <c r="N114" s="11">
        <v>2.9549081023580163E-2</v>
      </c>
      <c r="O114" s="4">
        <v>11.711956521739131</v>
      </c>
      <c r="P114" s="4">
        <v>0.65217391304347827</v>
      </c>
      <c r="Q114" s="9">
        <v>5.5684454756380508E-2</v>
      </c>
      <c r="R114" s="4">
        <v>10.35891304347826</v>
      </c>
      <c r="S114" s="4">
        <v>0</v>
      </c>
      <c r="T114" s="11">
        <v>0</v>
      </c>
      <c r="U114" s="4">
        <v>0</v>
      </c>
      <c r="V114" s="4">
        <v>0</v>
      </c>
      <c r="W114" s="11" t="s">
        <v>307</v>
      </c>
      <c r="X114" s="4">
        <v>47.880434782608695</v>
      </c>
      <c r="Y114" s="4">
        <v>0.17391304347826086</v>
      </c>
      <c r="Z114" s="11">
        <v>3.6322360953461976E-3</v>
      </c>
      <c r="AA114" s="4">
        <v>2.1059782608695654</v>
      </c>
      <c r="AB114" s="4">
        <v>0</v>
      </c>
      <c r="AC114" s="11">
        <v>0</v>
      </c>
      <c r="AD114" s="4">
        <v>153.73097826086956</v>
      </c>
      <c r="AE114" s="4">
        <v>13.532608695652174</v>
      </c>
      <c r="AF114" s="11">
        <v>8.8027857812030472E-2</v>
      </c>
      <c r="AG114" s="4">
        <v>54.032608695652172</v>
      </c>
      <c r="AH114" s="4">
        <v>0</v>
      </c>
      <c r="AI114" s="11">
        <v>0</v>
      </c>
      <c r="AJ114" s="4">
        <v>25.372282608695652</v>
      </c>
      <c r="AK114" s="4">
        <v>0</v>
      </c>
      <c r="AL114" s="11" t="s">
        <v>307</v>
      </c>
      <c r="AM114" s="7">
        <v>3.8000000000000002E+76</v>
      </c>
      <c r="AN114" s="1">
        <v>10</v>
      </c>
      <c r="AX114"/>
      <c r="AY114"/>
    </row>
    <row r="115" spans="1:51" x14ac:dyDescent="0.25">
      <c r="A115" t="s">
        <v>161</v>
      </c>
      <c r="B115" t="s">
        <v>19</v>
      </c>
      <c r="C115" t="s">
        <v>209</v>
      </c>
      <c r="D115" t="s">
        <v>185</v>
      </c>
      <c r="E115" s="4">
        <v>59.309859154929576</v>
      </c>
      <c r="F115" s="4">
        <v>255.71014084507036</v>
      </c>
      <c r="G115" s="4">
        <v>0</v>
      </c>
      <c r="H115" s="11">
        <v>0</v>
      </c>
      <c r="I115" s="4">
        <v>237.89535211267602</v>
      </c>
      <c r="J115" s="4">
        <v>0</v>
      </c>
      <c r="K115" s="11">
        <v>0</v>
      </c>
      <c r="L115" s="4">
        <v>33.399154929577463</v>
      </c>
      <c r="M115" s="4">
        <v>0</v>
      </c>
      <c r="N115" s="11">
        <v>0</v>
      </c>
      <c r="O115" s="4">
        <v>18.82788732394366</v>
      </c>
      <c r="P115" s="4">
        <v>0</v>
      </c>
      <c r="Q115" s="9">
        <v>0</v>
      </c>
      <c r="R115" s="4">
        <v>9.1839436619718295</v>
      </c>
      <c r="S115" s="4">
        <v>0</v>
      </c>
      <c r="T115" s="11">
        <v>0</v>
      </c>
      <c r="U115" s="4">
        <v>5.387323943661972</v>
      </c>
      <c r="V115" s="4">
        <v>0</v>
      </c>
      <c r="W115" s="11">
        <v>0</v>
      </c>
      <c r="X115" s="4">
        <v>38.297746478873229</v>
      </c>
      <c r="Y115" s="4">
        <v>0</v>
      </c>
      <c r="Z115" s="11">
        <v>0</v>
      </c>
      <c r="AA115" s="4">
        <v>3.2435211267605633</v>
      </c>
      <c r="AB115" s="4">
        <v>0</v>
      </c>
      <c r="AC115" s="11">
        <v>0</v>
      </c>
      <c r="AD115" s="4">
        <v>137.14042253521123</v>
      </c>
      <c r="AE115" s="4">
        <v>0</v>
      </c>
      <c r="AF115" s="11">
        <v>0</v>
      </c>
      <c r="AG115" s="4">
        <v>26.433802816901419</v>
      </c>
      <c r="AH115" s="4">
        <v>0</v>
      </c>
      <c r="AI115" s="11">
        <v>0</v>
      </c>
      <c r="AJ115" s="4">
        <v>17.195492957746477</v>
      </c>
      <c r="AK115" s="4">
        <v>0</v>
      </c>
      <c r="AL115" s="11" t="s">
        <v>307</v>
      </c>
      <c r="AM115" s="1">
        <v>385107</v>
      </c>
      <c r="AN115" s="1">
        <v>10</v>
      </c>
      <c r="AX115"/>
      <c r="AY115"/>
    </row>
    <row r="116" spans="1:51" x14ac:dyDescent="0.25">
      <c r="A116" t="s">
        <v>161</v>
      </c>
      <c r="B116" t="s">
        <v>34</v>
      </c>
      <c r="C116" t="s">
        <v>233</v>
      </c>
      <c r="D116" t="s">
        <v>184</v>
      </c>
      <c r="E116" s="4">
        <v>89.141304347826093</v>
      </c>
      <c r="F116" s="4">
        <v>358.11978260869569</v>
      </c>
      <c r="G116" s="4">
        <v>19.260760869565214</v>
      </c>
      <c r="H116" s="11">
        <v>5.37830128491135E-2</v>
      </c>
      <c r="I116" s="4">
        <v>323.58228260869566</v>
      </c>
      <c r="J116" s="4">
        <v>19.260760869565214</v>
      </c>
      <c r="K116" s="11">
        <v>5.9523533594875562E-2</v>
      </c>
      <c r="L116" s="4">
        <v>60.569347826086926</v>
      </c>
      <c r="M116" s="4">
        <v>0.26815217391304352</v>
      </c>
      <c r="N116" s="11">
        <v>4.4271926896586409E-3</v>
      </c>
      <c r="O116" s="4">
        <v>44.051739130434754</v>
      </c>
      <c r="P116" s="4">
        <v>0.26815217391304352</v>
      </c>
      <c r="Q116" s="9">
        <v>6.0872097040041897E-3</v>
      </c>
      <c r="R116" s="4">
        <v>11.648043478260869</v>
      </c>
      <c r="S116" s="4">
        <v>0</v>
      </c>
      <c r="T116" s="11">
        <v>0</v>
      </c>
      <c r="U116" s="4">
        <v>4.8695652173913047</v>
      </c>
      <c r="V116" s="4">
        <v>0</v>
      </c>
      <c r="W116" s="11">
        <v>0</v>
      </c>
      <c r="X116" s="4">
        <v>39.089456521739137</v>
      </c>
      <c r="Y116" s="4">
        <v>1.1676086956521738</v>
      </c>
      <c r="Z116" s="11">
        <v>2.9870169594269549E-2</v>
      </c>
      <c r="AA116" s="4">
        <v>18.01989130434783</v>
      </c>
      <c r="AB116" s="4">
        <v>0</v>
      </c>
      <c r="AC116" s="11">
        <v>0</v>
      </c>
      <c r="AD116" s="4">
        <v>204.25293478260869</v>
      </c>
      <c r="AE116" s="4">
        <v>17.824999999999996</v>
      </c>
      <c r="AF116" s="11">
        <v>8.7269247900753896E-2</v>
      </c>
      <c r="AG116" s="4">
        <v>9.2388043478260879</v>
      </c>
      <c r="AH116" s="4">
        <v>0</v>
      </c>
      <c r="AI116" s="11">
        <v>0</v>
      </c>
      <c r="AJ116" s="4">
        <v>26.949347826086957</v>
      </c>
      <c r="AK116" s="4">
        <v>0</v>
      </c>
      <c r="AL116" s="11" t="s">
        <v>307</v>
      </c>
      <c r="AM116" s="1">
        <v>385143</v>
      </c>
      <c r="AN116" s="1">
        <v>10</v>
      </c>
      <c r="AX116"/>
      <c r="AY116"/>
    </row>
    <row r="117" spans="1:51" x14ac:dyDescent="0.25">
      <c r="A117" t="s">
        <v>161</v>
      </c>
      <c r="B117" t="s">
        <v>23</v>
      </c>
      <c r="C117" t="s">
        <v>224</v>
      </c>
      <c r="D117" t="s">
        <v>189</v>
      </c>
      <c r="E117" s="4">
        <v>46.858695652173914</v>
      </c>
      <c r="F117" s="4">
        <v>225.66347826086954</v>
      </c>
      <c r="G117" s="4">
        <v>19.977608695652172</v>
      </c>
      <c r="H117" s="11">
        <v>8.8528320353893644E-2</v>
      </c>
      <c r="I117" s="4">
        <v>207.5078260869565</v>
      </c>
      <c r="J117" s="4">
        <v>19.977608695652172</v>
      </c>
      <c r="K117" s="11">
        <v>9.6274001190107025E-2</v>
      </c>
      <c r="L117" s="4">
        <v>21.900760869565218</v>
      </c>
      <c r="M117" s="4">
        <v>0.94021739130434778</v>
      </c>
      <c r="N117" s="11">
        <v>4.2930809431874016E-2</v>
      </c>
      <c r="O117" s="4">
        <v>10.952826086956522</v>
      </c>
      <c r="P117" s="4">
        <v>0.94021739130434778</v>
      </c>
      <c r="Q117" s="9">
        <v>8.5842446857074803E-2</v>
      </c>
      <c r="R117" s="4">
        <v>5.5783695652173906</v>
      </c>
      <c r="S117" s="4">
        <v>0</v>
      </c>
      <c r="T117" s="11">
        <v>0</v>
      </c>
      <c r="U117" s="4">
        <v>5.3695652173913047</v>
      </c>
      <c r="V117" s="4">
        <v>0</v>
      </c>
      <c r="W117" s="11">
        <v>0</v>
      </c>
      <c r="X117" s="4">
        <v>62.797934782608692</v>
      </c>
      <c r="Y117" s="4">
        <v>5.1589130434782611</v>
      </c>
      <c r="Z117" s="11">
        <v>8.215099845778645E-2</v>
      </c>
      <c r="AA117" s="4">
        <v>7.2077173913043477</v>
      </c>
      <c r="AB117" s="4">
        <v>0</v>
      </c>
      <c r="AC117" s="11">
        <v>0</v>
      </c>
      <c r="AD117" s="4">
        <v>106.09282608695649</v>
      </c>
      <c r="AE117" s="4">
        <v>13.878478260869565</v>
      </c>
      <c r="AF117" s="11">
        <v>0.13081448362488146</v>
      </c>
      <c r="AG117" s="4">
        <v>22.982500000000009</v>
      </c>
      <c r="AH117" s="4">
        <v>0</v>
      </c>
      <c r="AI117" s="11">
        <v>0</v>
      </c>
      <c r="AJ117" s="4">
        <v>4.6817391304347833</v>
      </c>
      <c r="AK117" s="4">
        <v>0</v>
      </c>
      <c r="AL117" s="11" t="s">
        <v>307</v>
      </c>
      <c r="AM117" s="1">
        <v>385120</v>
      </c>
      <c r="AN117" s="1">
        <v>10</v>
      </c>
      <c r="AX117"/>
      <c r="AY117"/>
    </row>
    <row r="118" spans="1:51" x14ac:dyDescent="0.25">
      <c r="A118" t="s">
        <v>161</v>
      </c>
      <c r="B118" t="s">
        <v>104</v>
      </c>
      <c r="C118" t="s">
        <v>241</v>
      </c>
      <c r="D118" t="s">
        <v>198</v>
      </c>
      <c r="E118" s="4">
        <v>15.108695652173912</v>
      </c>
      <c r="F118" s="4">
        <v>91.573369565217391</v>
      </c>
      <c r="G118" s="4">
        <v>6.7010869565217392</v>
      </c>
      <c r="H118" s="11">
        <v>7.3177245615596909E-2</v>
      </c>
      <c r="I118" s="4">
        <v>86.269021739130423</v>
      </c>
      <c r="J118" s="4">
        <v>6.7010869565217392</v>
      </c>
      <c r="K118" s="11">
        <v>7.7676630862758694E-2</v>
      </c>
      <c r="L118" s="4">
        <v>16.334239130434781</v>
      </c>
      <c r="M118" s="4">
        <v>5</v>
      </c>
      <c r="N118" s="11">
        <v>0.30610547329895194</v>
      </c>
      <c r="O118" s="4">
        <v>11.029891304347826</v>
      </c>
      <c r="P118" s="4">
        <v>5</v>
      </c>
      <c r="Q118" s="9">
        <v>0.45331362404533138</v>
      </c>
      <c r="R118" s="4">
        <v>1.1304347826086956</v>
      </c>
      <c r="S118" s="4">
        <v>0</v>
      </c>
      <c r="T118" s="11">
        <v>0</v>
      </c>
      <c r="U118" s="4">
        <v>4.1739130434782608</v>
      </c>
      <c r="V118" s="4">
        <v>0</v>
      </c>
      <c r="W118" s="11">
        <v>0</v>
      </c>
      <c r="X118" s="4">
        <v>26.717391304347824</v>
      </c>
      <c r="Y118" s="4">
        <v>0</v>
      </c>
      <c r="Z118" s="11">
        <v>0</v>
      </c>
      <c r="AA118" s="4">
        <v>0</v>
      </c>
      <c r="AB118" s="4">
        <v>0</v>
      </c>
      <c r="AC118" s="11" t="s">
        <v>307</v>
      </c>
      <c r="AD118" s="4">
        <v>43.820652173913047</v>
      </c>
      <c r="AE118" s="4">
        <v>1.701086956521739</v>
      </c>
      <c r="AF118" s="11">
        <v>3.8819298028029262E-2</v>
      </c>
      <c r="AG118" s="4">
        <v>0</v>
      </c>
      <c r="AH118" s="4">
        <v>0</v>
      </c>
      <c r="AI118" s="11" t="s">
        <v>307</v>
      </c>
      <c r="AJ118" s="4">
        <v>4.7010869565217392</v>
      </c>
      <c r="AK118" s="4">
        <v>0</v>
      </c>
      <c r="AL118" s="11" t="s">
        <v>307</v>
      </c>
      <c r="AM118" s="1">
        <v>385269</v>
      </c>
      <c r="AN118" s="1">
        <v>10</v>
      </c>
      <c r="AX118"/>
      <c r="AY118"/>
    </row>
    <row r="119" spans="1:51" x14ac:dyDescent="0.25">
      <c r="A119" t="s">
        <v>161</v>
      </c>
      <c r="B119" t="s">
        <v>14</v>
      </c>
      <c r="C119" t="s">
        <v>222</v>
      </c>
      <c r="D119" t="s">
        <v>188</v>
      </c>
      <c r="E119" s="4">
        <v>64.978260869565219</v>
      </c>
      <c r="F119" s="4">
        <v>338.66065217391309</v>
      </c>
      <c r="G119" s="4">
        <v>0</v>
      </c>
      <c r="H119" s="11">
        <v>0</v>
      </c>
      <c r="I119" s="4">
        <v>316.92152173913047</v>
      </c>
      <c r="J119" s="4">
        <v>0</v>
      </c>
      <c r="K119" s="11">
        <v>0</v>
      </c>
      <c r="L119" s="4">
        <v>36.977499999999999</v>
      </c>
      <c r="M119" s="4">
        <v>0</v>
      </c>
      <c r="N119" s="11">
        <v>0</v>
      </c>
      <c r="O119" s="4">
        <v>31.151413043478261</v>
      </c>
      <c r="P119" s="4">
        <v>0</v>
      </c>
      <c r="Q119" s="9">
        <v>0</v>
      </c>
      <c r="R119" s="4">
        <v>0</v>
      </c>
      <c r="S119" s="4">
        <v>0</v>
      </c>
      <c r="T119" s="11" t="s">
        <v>307</v>
      </c>
      <c r="U119" s="4">
        <v>5.8260869565217392</v>
      </c>
      <c r="V119" s="4">
        <v>0</v>
      </c>
      <c r="W119" s="11">
        <v>0</v>
      </c>
      <c r="X119" s="4">
        <v>41.915652173913031</v>
      </c>
      <c r="Y119" s="4">
        <v>0</v>
      </c>
      <c r="Z119" s="11">
        <v>0</v>
      </c>
      <c r="AA119" s="4">
        <v>15.913043478260869</v>
      </c>
      <c r="AB119" s="4">
        <v>0</v>
      </c>
      <c r="AC119" s="11">
        <v>0</v>
      </c>
      <c r="AD119" s="4">
        <v>207.49293478260876</v>
      </c>
      <c r="AE119" s="4">
        <v>0</v>
      </c>
      <c r="AF119" s="11">
        <v>0</v>
      </c>
      <c r="AG119" s="4">
        <v>0</v>
      </c>
      <c r="AH119" s="4">
        <v>0</v>
      </c>
      <c r="AI119" s="11" t="s">
        <v>307</v>
      </c>
      <c r="AJ119" s="4">
        <v>36.361521739130431</v>
      </c>
      <c r="AK119" s="4">
        <v>0</v>
      </c>
      <c r="AL119" s="11" t="s">
        <v>307</v>
      </c>
      <c r="AM119" s="1">
        <v>385068</v>
      </c>
      <c r="AN119" s="1">
        <v>10</v>
      </c>
      <c r="AX119"/>
      <c r="AY119"/>
    </row>
    <row r="120" spans="1:51" x14ac:dyDescent="0.25">
      <c r="A120" t="s">
        <v>161</v>
      </c>
      <c r="B120" t="s">
        <v>122</v>
      </c>
      <c r="C120" t="s">
        <v>258</v>
      </c>
      <c r="D120" t="s">
        <v>188</v>
      </c>
      <c r="E120" s="4">
        <v>56.152173913043477</v>
      </c>
      <c r="F120" s="4">
        <v>71.998695652173907</v>
      </c>
      <c r="G120" s="4">
        <v>2.8266304347826088</v>
      </c>
      <c r="H120" s="11">
        <v>3.9259467260880337E-2</v>
      </c>
      <c r="I120" s="4">
        <v>71.998695652173907</v>
      </c>
      <c r="J120" s="4">
        <v>2.8266304347826088</v>
      </c>
      <c r="K120" s="11">
        <v>3.9259467260880337E-2</v>
      </c>
      <c r="L120" s="4">
        <v>5.1728260869565226</v>
      </c>
      <c r="M120" s="4">
        <v>0.87119565217391315</v>
      </c>
      <c r="N120" s="11">
        <v>0.16841773481823913</v>
      </c>
      <c r="O120" s="4">
        <v>5.1728260869565226</v>
      </c>
      <c r="P120" s="4">
        <v>0.87119565217391315</v>
      </c>
      <c r="Q120" s="9">
        <v>0.16841773481823913</v>
      </c>
      <c r="R120" s="4">
        <v>0</v>
      </c>
      <c r="S120" s="4">
        <v>0</v>
      </c>
      <c r="T120" s="11" t="s">
        <v>307</v>
      </c>
      <c r="U120" s="4">
        <v>0</v>
      </c>
      <c r="V120" s="4">
        <v>0</v>
      </c>
      <c r="W120" s="11" t="s">
        <v>307</v>
      </c>
      <c r="X120" s="4">
        <v>12.008152173913043</v>
      </c>
      <c r="Y120" s="4">
        <v>0.61413043478260865</v>
      </c>
      <c r="Z120" s="11">
        <v>5.1142792486988005E-2</v>
      </c>
      <c r="AA120" s="4">
        <v>0</v>
      </c>
      <c r="AB120" s="4">
        <v>0</v>
      </c>
      <c r="AC120" s="11" t="s">
        <v>307</v>
      </c>
      <c r="AD120" s="4">
        <v>49.062282608695639</v>
      </c>
      <c r="AE120" s="4">
        <v>1.3413043478260871</v>
      </c>
      <c r="AF120" s="11">
        <v>2.7338808479904657E-2</v>
      </c>
      <c r="AG120" s="4">
        <v>1.5465217391304349</v>
      </c>
      <c r="AH120" s="4">
        <v>0</v>
      </c>
      <c r="AI120" s="11">
        <v>0</v>
      </c>
      <c r="AJ120" s="4">
        <v>4.2089130434782618</v>
      </c>
      <c r="AK120" s="4">
        <v>0</v>
      </c>
      <c r="AL120" s="11" t="s">
        <v>307</v>
      </c>
      <c r="AM120" s="7">
        <v>3.7999999999999997E+175</v>
      </c>
      <c r="AN120" s="1">
        <v>10</v>
      </c>
      <c r="AX120"/>
      <c r="AY120"/>
    </row>
    <row r="121" spans="1:51" x14ac:dyDescent="0.25">
      <c r="A121" t="s">
        <v>161</v>
      </c>
      <c r="B121" t="s">
        <v>20</v>
      </c>
      <c r="C121" t="s">
        <v>207</v>
      </c>
      <c r="D121" t="s">
        <v>188</v>
      </c>
      <c r="E121" s="4">
        <v>93.510869565217391</v>
      </c>
      <c r="F121" s="4">
        <v>429.30978260869563</v>
      </c>
      <c r="G121" s="4">
        <v>55.994565217391305</v>
      </c>
      <c r="H121" s="11">
        <v>0.13042927854366843</v>
      </c>
      <c r="I121" s="4">
        <v>411.929347826087</v>
      </c>
      <c r="J121" s="4">
        <v>55.994565217391305</v>
      </c>
      <c r="K121" s="11">
        <v>0.1359324493700112</v>
      </c>
      <c r="L121" s="4">
        <v>69.475543478260875</v>
      </c>
      <c r="M121" s="4">
        <v>0.3233695652173913</v>
      </c>
      <c r="N121" s="11">
        <v>4.6544373606602256E-3</v>
      </c>
      <c r="O121" s="4">
        <v>57.410326086956523</v>
      </c>
      <c r="P121" s="4">
        <v>0.3233695652173913</v>
      </c>
      <c r="Q121" s="9">
        <v>5.6326028305012541E-3</v>
      </c>
      <c r="R121" s="4">
        <v>5.1086956521739131</v>
      </c>
      <c r="S121" s="4">
        <v>0</v>
      </c>
      <c r="T121" s="11">
        <v>0</v>
      </c>
      <c r="U121" s="4">
        <v>6.9565217391304346</v>
      </c>
      <c r="V121" s="4">
        <v>0</v>
      </c>
      <c r="W121" s="11">
        <v>0</v>
      </c>
      <c r="X121" s="4">
        <v>77.741847826086953</v>
      </c>
      <c r="Y121" s="4">
        <v>12.266304347826088</v>
      </c>
      <c r="Z121" s="11">
        <v>0.15778251599147122</v>
      </c>
      <c r="AA121" s="4">
        <v>5.3152173913043477</v>
      </c>
      <c r="AB121" s="4">
        <v>0</v>
      </c>
      <c r="AC121" s="11">
        <v>0</v>
      </c>
      <c r="AD121" s="4">
        <v>186.07608695652175</v>
      </c>
      <c r="AE121" s="4">
        <v>43.404891304347828</v>
      </c>
      <c r="AF121" s="11">
        <v>0.23326420935802325</v>
      </c>
      <c r="AG121" s="4">
        <v>60.038043478260867</v>
      </c>
      <c r="AH121" s="4">
        <v>0</v>
      </c>
      <c r="AI121" s="11">
        <v>0</v>
      </c>
      <c r="AJ121" s="4">
        <v>30.663043478260871</v>
      </c>
      <c r="AK121" s="4">
        <v>0</v>
      </c>
      <c r="AL121" s="11" t="s">
        <v>307</v>
      </c>
      <c r="AM121" s="1">
        <v>385112</v>
      </c>
      <c r="AN121" s="1">
        <v>10</v>
      </c>
      <c r="AX121"/>
      <c r="AY121"/>
    </row>
    <row r="122" spans="1:51" x14ac:dyDescent="0.25">
      <c r="A122" t="s">
        <v>161</v>
      </c>
      <c r="B122" t="s">
        <v>65</v>
      </c>
      <c r="C122" t="s">
        <v>213</v>
      </c>
      <c r="D122" t="s">
        <v>197</v>
      </c>
      <c r="E122" s="4">
        <v>31.169014084507044</v>
      </c>
      <c r="F122" s="4">
        <v>153.68380281690145</v>
      </c>
      <c r="G122" s="4">
        <v>0</v>
      </c>
      <c r="H122" s="11">
        <v>0</v>
      </c>
      <c r="I122" s="4">
        <v>133.77197183098593</v>
      </c>
      <c r="J122" s="4">
        <v>0</v>
      </c>
      <c r="K122" s="11">
        <v>0</v>
      </c>
      <c r="L122" s="4">
        <v>38.495352112676059</v>
      </c>
      <c r="M122" s="4">
        <v>0</v>
      </c>
      <c r="N122" s="11">
        <v>0</v>
      </c>
      <c r="O122" s="4">
        <v>18.583521126760566</v>
      </c>
      <c r="P122" s="4">
        <v>0</v>
      </c>
      <c r="Q122" s="9">
        <v>0</v>
      </c>
      <c r="R122" s="4">
        <v>14.524507042253525</v>
      </c>
      <c r="S122" s="4">
        <v>0</v>
      </c>
      <c r="T122" s="11">
        <v>0</v>
      </c>
      <c r="U122" s="4">
        <v>5.387323943661972</v>
      </c>
      <c r="V122" s="4">
        <v>0</v>
      </c>
      <c r="W122" s="11">
        <v>0</v>
      </c>
      <c r="X122" s="4">
        <v>14.526901408450701</v>
      </c>
      <c r="Y122" s="4">
        <v>0</v>
      </c>
      <c r="Z122" s="11">
        <v>0</v>
      </c>
      <c r="AA122" s="4">
        <v>0</v>
      </c>
      <c r="AB122" s="4">
        <v>0</v>
      </c>
      <c r="AC122" s="11" t="s">
        <v>307</v>
      </c>
      <c r="AD122" s="4">
        <v>81.645492957746484</v>
      </c>
      <c r="AE122" s="4">
        <v>0</v>
      </c>
      <c r="AF122" s="11">
        <v>0</v>
      </c>
      <c r="AG122" s="4">
        <v>12.930422535211267</v>
      </c>
      <c r="AH122" s="4">
        <v>0</v>
      </c>
      <c r="AI122" s="11">
        <v>0</v>
      </c>
      <c r="AJ122" s="4">
        <v>6.0856338028169024</v>
      </c>
      <c r="AK122" s="4">
        <v>0</v>
      </c>
      <c r="AL122" s="11" t="s">
        <v>307</v>
      </c>
      <c r="AM122" s="1">
        <v>385201</v>
      </c>
      <c r="AN122" s="1">
        <v>10</v>
      </c>
      <c r="AX122"/>
      <c r="AY122"/>
    </row>
    <row r="123" spans="1:51" x14ac:dyDescent="0.25">
      <c r="A123" t="s">
        <v>161</v>
      </c>
      <c r="B123" t="s">
        <v>78</v>
      </c>
      <c r="C123" t="s">
        <v>203</v>
      </c>
      <c r="D123" t="s">
        <v>176</v>
      </c>
      <c r="E123" s="4">
        <v>29.913043478260871</v>
      </c>
      <c r="F123" s="4">
        <v>142.12760869565219</v>
      </c>
      <c r="G123" s="4">
        <v>12.940108695652173</v>
      </c>
      <c r="H123" s="11">
        <v>9.1045707546953347E-2</v>
      </c>
      <c r="I123" s="4">
        <v>124.04880434782608</v>
      </c>
      <c r="J123" s="4">
        <v>12.940108695652173</v>
      </c>
      <c r="K123" s="11">
        <v>0.10431465876421359</v>
      </c>
      <c r="L123" s="4">
        <v>25.735543478260873</v>
      </c>
      <c r="M123" s="4">
        <v>0.15402173913043479</v>
      </c>
      <c r="N123" s="11">
        <v>5.984786731259001E-3</v>
      </c>
      <c r="O123" s="4">
        <v>11.673043478260871</v>
      </c>
      <c r="P123" s="4">
        <v>0.15402173913043479</v>
      </c>
      <c r="Q123" s="9">
        <v>1.319465137067938E-2</v>
      </c>
      <c r="R123" s="4">
        <v>8.5842391304347831</v>
      </c>
      <c r="S123" s="4">
        <v>0</v>
      </c>
      <c r="T123" s="11">
        <v>0</v>
      </c>
      <c r="U123" s="4">
        <v>5.4782608695652177</v>
      </c>
      <c r="V123" s="4">
        <v>0</v>
      </c>
      <c r="W123" s="11">
        <v>0</v>
      </c>
      <c r="X123" s="4">
        <v>12.454673913043477</v>
      </c>
      <c r="Y123" s="4">
        <v>1.0579347826086956</v>
      </c>
      <c r="Z123" s="11">
        <v>8.4942792560851091E-2</v>
      </c>
      <c r="AA123" s="4">
        <v>4.0163043478260869</v>
      </c>
      <c r="AB123" s="4">
        <v>0</v>
      </c>
      <c r="AC123" s="11">
        <v>0</v>
      </c>
      <c r="AD123" s="4">
        <v>89.529782608695655</v>
      </c>
      <c r="AE123" s="4">
        <v>11.728152173913042</v>
      </c>
      <c r="AF123" s="11">
        <v>0.13099721491755231</v>
      </c>
      <c r="AG123" s="4">
        <v>0.80434782608695654</v>
      </c>
      <c r="AH123" s="4">
        <v>0</v>
      </c>
      <c r="AI123" s="11">
        <v>0</v>
      </c>
      <c r="AJ123" s="4">
        <v>9.5869565217391308</v>
      </c>
      <c r="AK123" s="4">
        <v>0</v>
      </c>
      <c r="AL123" s="11" t="s">
        <v>307</v>
      </c>
      <c r="AM123" s="1">
        <v>385224</v>
      </c>
      <c r="AN123" s="1">
        <v>10</v>
      </c>
      <c r="AX123"/>
      <c r="AY123"/>
    </row>
    <row r="124" spans="1:51" x14ac:dyDescent="0.25">
      <c r="AY124"/>
    </row>
    <row r="125" spans="1:51" x14ac:dyDescent="0.25">
      <c r="AY125"/>
    </row>
    <row r="126" spans="1:51" x14ac:dyDescent="0.25">
      <c r="F126" s="4"/>
      <c r="G126" s="4"/>
      <c r="AY126"/>
    </row>
    <row r="127" spans="1:51" x14ac:dyDescent="0.25">
      <c r="AY127"/>
    </row>
    <row r="128" spans="1:51" x14ac:dyDescent="0.25">
      <c r="AY128"/>
    </row>
    <row r="129" spans="51:51" x14ac:dyDescent="0.25">
      <c r="AY129"/>
    </row>
    <row r="130" spans="51:51" x14ac:dyDescent="0.25">
      <c r="AY130"/>
    </row>
    <row r="131" spans="51:51" x14ac:dyDescent="0.25">
      <c r="AY131"/>
    </row>
    <row r="132" spans="51:51" x14ac:dyDescent="0.25">
      <c r="AY132"/>
    </row>
    <row r="133" spans="51:51" x14ac:dyDescent="0.25">
      <c r="AY133"/>
    </row>
    <row r="134" spans="51:51" x14ac:dyDescent="0.25">
      <c r="AY134"/>
    </row>
    <row r="135" spans="51:51" x14ac:dyDescent="0.25">
      <c r="AY135"/>
    </row>
    <row r="136" spans="51:51" x14ac:dyDescent="0.25">
      <c r="AY136"/>
    </row>
    <row r="137" spans="51:51" x14ac:dyDescent="0.25">
      <c r="AY137"/>
    </row>
    <row r="138" spans="51:51" x14ac:dyDescent="0.25">
      <c r="AY138"/>
    </row>
    <row r="139" spans="51:51" x14ac:dyDescent="0.25">
      <c r="AY139"/>
    </row>
    <row r="140" spans="51:51" x14ac:dyDescent="0.25">
      <c r="AY140"/>
    </row>
    <row r="141" spans="51:51" x14ac:dyDescent="0.25">
      <c r="AY141"/>
    </row>
    <row r="142" spans="51:51" x14ac:dyDescent="0.25">
      <c r="AY142"/>
    </row>
    <row r="143" spans="51:51" x14ac:dyDescent="0.25">
      <c r="AY143"/>
    </row>
    <row r="144" spans="51:51" x14ac:dyDescent="0.25">
      <c r="AY144"/>
    </row>
    <row r="145" spans="51:51" x14ac:dyDescent="0.25">
      <c r="AY145"/>
    </row>
    <row r="146" spans="51:51" x14ac:dyDescent="0.25">
      <c r="AY146"/>
    </row>
    <row r="147" spans="51:51" x14ac:dyDescent="0.25">
      <c r="AY147"/>
    </row>
    <row r="148" spans="51:51" x14ac:dyDescent="0.25">
      <c r="AY148"/>
    </row>
    <row r="149" spans="51:51" x14ac:dyDescent="0.25">
      <c r="AY149"/>
    </row>
    <row r="150" spans="51:51" x14ac:dyDescent="0.25">
      <c r="AY150"/>
    </row>
    <row r="151" spans="51:51" x14ac:dyDescent="0.25">
      <c r="AY151"/>
    </row>
    <row r="152" spans="51:51" x14ac:dyDescent="0.25">
      <c r="AY152"/>
    </row>
    <row r="153" spans="51:51" x14ac:dyDescent="0.25">
      <c r="AY153"/>
    </row>
    <row r="154" spans="51:51" x14ac:dyDescent="0.25">
      <c r="AY154"/>
    </row>
    <row r="155" spans="51:51" x14ac:dyDescent="0.25">
      <c r="AY155"/>
    </row>
    <row r="156" spans="51:51" x14ac:dyDescent="0.25">
      <c r="AY156"/>
    </row>
    <row r="157" spans="51:51" x14ac:dyDescent="0.25">
      <c r="AY157"/>
    </row>
    <row r="158" spans="51:51" x14ac:dyDescent="0.25">
      <c r="AY158"/>
    </row>
    <row r="159" spans="51:51" x14ac:dyDescent="0.25">
      <c r="AY159"/>
    </row>
    <row r="160" spans="51:51" x14ac:dyDescent="0.25">
      <c r="AY160"/>
    </row>
    <row r="161" spans="51:51" x14ac:dyDescent="0.25">
      <c r="AY161"/>
    </row>
    <row r="162" spans="51:51" x14ac:dyDescent="0.25">
      <c r="AY162"/>
    </row>
    <row r="163" spans="51:51" x14ac:dyDescent="0.25">
      <c r="AY163"/>
    </row>
    <row r="164" spans="51:51" x14ac:dyDescent="0.25">
      <c r="AY164"/>
    </row>
    <row r="165" spans="51:51" x14ac:dyDescent="0.25">
      <c r="AY165"/>
    </row>
    <row r="166" spans="51:51" x14ac:dyDescent="0.25">
      <c r="AY166"/>
    </row>
    <row r="167" spans="51:51" x14ac:dyDescent="0.25">
      <c r="AY167"/>
    </row>
    <row r="168" spans="51:51" x14ac:dyDescent="0.25">
      <c r="AY168"/>
    </row>
    <row r="169" spans="51:51" x14ac:dyDescent="0.25">
      <c r="AY169"/>
    </row>
    <row r="170" spans="51:51" x14ac:dyDescent="0.25">
      <c r="AY170"/>
    </row>
    <row r="171" spans="51:51" x14ac:dyDescent="0.25">
      <c r="AY171"/>
    </row>
    <row r="172" spans="51:51" x14ac:dyDescent="0.25">
      <c r="AY172"/>
    </row>
    <row r="173" spans="51:51" x14ac:dyDescent="0.25">
      <c r="AY173"/>
    </row>
    <row r="174" spans="51:51" x14ac:dyDescent="0.25">
      <c r="AY174"/>
    </row>
    <row r="175" spans="51:51" x14ac:dyDescent="0.25">
      <c r="AY175"/>
    </row>
    <row r="176" spans="51:51" x14ac:dyDescent="0.25">
      <c r="AY176"/>
    </row>
    <row r="177" spans="51:51" x14ac:dyDescent="0.25">
      <c r="AY177"/>
    </row>
    <row r="178" spans="51:51" x14ac:dyDescent="0.25">
      <c r="AY178"/>
    </row>
    <row r="179" spans="51:51" x14ac:dyDescent="0.25">
      <c r="AY179"/>
    </row>
    <row r="180" spans="51:51" x14ac:dyDescent="0.25">
      <c r="AY180"/>
    </row>
    <row r="181" spans="51:51" x14ac:dyDescent="0.25">
      <c r="AY181"/>
    </row>
    <row r="182" spans="51:51" x14ac:dyDescent="0.25">
      <c r="AY182"/>
    </row>
    <row r="183" spans="51:51" x14ac:dyDescent="0.25">
      <c r="AY183"/>
    </row>
    <row r="184" spans="51:51" x14ac:dyDescent="0.25">
      <c r="AY184"/>
    </row>
    <row r="185" spans="51:51" x14ac:dyDescent="0.25">
      <c r="AY185"/>
    </row>
    <row r="186" spans="51:51" x14ac:dyDescent="0.25">
      <c r="AY186"/>
    </row>
    <row r="187" spans="51:51" x14ac:dyDescent="0.25">
      <c r="AY187"/>
    </row>
    <row r="188" spans="51:51" x14ac:dyDescent="0.25">
      <c r="AY188"/>
    </row>
    <row r="189" spans="51:51" x14ac:dyDescent="0.25">
      <c r="AY189"/>
    </row>
    <row r="190" spans="51:51" x14ac:dyDescent="0.25">
      <c r="AY190"/>
    </row>
    <row r="191" spans="51:51" x14ac:dyDescent="0.25">
      <c r="AY191"/>
    </row>
    <row r="192" spans="51:51" x14ac:dyDescent="0.25">
      <c r="AY192"/>
    </row>
    <row r="193" spans="51:51" x14ac:dyDescent="0.25">
      <c r="AY193"/>
    </row>
    <row r="194" spans="51:51" x14ac:dyDescent="0.25">
      <c r="AY194"/>
    </row>
    <row r="195" spans="51:51" x14ac:dyDescent="0.25">
      <c r="AY195"/>
    </row>
    <row r="196" spans="51:51" x14ac:dyDescent="0.25">
      <c r="AY196"/>
    </row>
    <row r="197" spans="51:51" x14ac:dyDescent="0.25">
      <c r="AY197"/>
    </row>
    <row r="198" spans="51:51" x14ac:dyDescent="0.25">
      <c r="AY198"/>
    </row>
    <row r="199" spans="51:51" x14ac:dyDescent="0.25">
      <c r="AY199"/>
    </row>
    <row r="200" spans="51:51" x14ac:dyDescent="0.25">
      <c r="AY200"/>
    </row>
    <row r="201" spans="51:51" x14ac:dyDescent="0.25">
      <c r="AY201"/>
    </row>
    <row r="202" spans="51:51" x14ac:dyDescent="0.25">
      <c r="AY202"/>
    </row>
    <row r="203" spans="51:51" x14ac:dyDescent="0.25">
      <c r="AY203"/>
    </row>
    <row r="204" spans="51:51" x14ac:dyDescent="0.25">
      <c r="AY204"/>
    </row>
    <row r="205" spans="51:51" x14ac:dyDescent="0.25">
      <c r="AY205"/>
    </row>
    <row r="206" spans="51:51" x14ac:dyDescent="0.25">
      <c r="AY206"/>
    </row>
    <row r="207" spans="51:51" x14ac:dyDescent="0.25">
      <c r="AY207"/>
    </row>
    <row r="208" spans="51:51" x14ac:dyDescent="0.25">
      <c r="AY208"/>
    </row>
    <row r="209" spans="51:51" x14ac:dyDescent="0.25">
      <c r="AY209"/>
    </row>
    <row r="210" spans="51:51" x14ac:dyDescent="0.25">
      <c r="AY210"/>
    </row>
    <row r="211" spans="51:51" x14ac:dyDescent="0.25">
      <c r="AY211"/>
    </row>
    <row r="212" spans="51:51" x14ac:dyDescent="0.25">
      <c r="AY212"/>
    </row>
    <row r="213" spans="51:51" x14ac:dyDescent="0.25">
      <c r="AY213"/>
    </row>
    <row r="214" spans="51:51" x14ac:dyDescent="0.25">
      <c r="AY214"/>
    </row>
    <row r="215" spans="51:51" x14ac:dyDescent="0.25">
      <c r="AY215"/>
    </row>
    <row r="216" spans="51:51" x14ac:dyDescent="0.25">
      <c r="AY216"/>
    </row>
    <row r="217" spans="51:51" x14ac:dyDescent="0.25">
      <c r="AY217"/>
    </row>
    <row r="218" spans="51:51" x14ac:dyDescent="0.25">
      <c r="AY218"/>
    </row>
    <row r="219" spans="51:51" x14ac:dyDescent="0.25">
      <c r="AY219"/>
    </row>
    <row r="220" spans="51:51" x14ac:dyDescent="0.25">
      <c r="AY220"/>
    </row>
    <row r="221" spans="51:51" x14ac:dyDescent="0.25">
      <c r="AY221"/>
    </row>
    <row r="222" spans="51:51" x14ac:dyDescent="0.25">
      <c r="AY222"/>
    </row>
    <row r="223" spans="51:51" x14ac:dyDescent="0.25">
      <c r="AY223"/>
    </row>
    <row r="224" spans="51:51" x14ac:dyDescent="0.25">
      <c r="AY224"/>
    </row>
    <row r="225" spans="51:51" x14ac:dyDescent="0.25">
      <c r="AY225"/>
    </row>
    <row r="226" spans="51:51" x14ac:dyDescent="0.25">
      <c r="AY226"/>
    </row>
    <row r="227" spans="51:51" x14ac:dyDescent="0.25">
      <c r="AY227"/>
    </row>
    <row r="228" spans="51:51" x14ac:dyDescent="0.25">
      <c r="AY228"/>
    </row>
    <row r="229" spans="51:51" x14ac:dyDescent="0.25">
      <c r="AY229"/>
    </row>
    <row r="230" spans="51:51" x14ac:dyDescent="0.25">
      <c r="AY230"/>
    </row>
    <row r="231" spans="51:51" x14ac:dyDescent="0.25">
      <c r="AY231"/>
    </row>
    <row r="232" spans="51:51" x14ac:dyDescent="0.25">
      <c r="AY232"/>
    </row>
    <row r="233" spans="51:51" x14ac:dyDescent="0.25">
      <c r="AY233"/>
    </row>
    <row r="234" spans="51:51" x14ac:dyDescent="0.25">
      <c r="AY234"/>
    </row>
    <row r="235" spans="51:51" x14ac:dyDescent="0.25">
      <c r="AY235"/>
    </row>
    <row r="236" spans="51:51" x14ac:dyDescent="0.25">
      <c r="AY236"/>
    </row>
    <row r="237" spans="51:51" x14ac:dyDescent="0.25">
      <c r="AY237"/>
    </row>
    <row r="238" spans="51:51" x14ac:dyDescent="0.25">
      <c r="AY238"/>
    </row>
    <row r="239" spans="51:51" x14ac:dyDescent="0.25">
      <c r="AY239"/>
    </row>
    <row r="240" spans="51:51" x14ac:dyDescent="0.25">
      <c r="AY240"/>
    </row>
    <row r="241" spans="51:51" x14ac:dyDescent="0.25">
      <c r="AY241"/>
    </row>
    <row r="242" spans="51:51" x14ac:dyDescent="0.25">
      <c r="AY242"/>
    </row>
    <row r="243" spans="51:51" x14ac:dyDescent="0.25">
      <c r="AY243"/>
    </row>
    <row r="244" spans="51:51" x14ac:dyDescent="0.25">
      <c r="AY244"/>
    </row>
    <row r="245" spans="51:51" x14ac:dyDescent="0.25">
      <c r="AY245"/>
    </row>
    <row r="246" spans="51:51" x14ac:dyDescent="0.25">
      <c r="AY246"/>
    </row>
    <row r="247" spans="51:51" x14ac:dyDescent="0.25">
      <c r="AY247"/>
    </row>
    <row r="248" spans="51:51" x14ac:dyDescent="0.25">
      <c r="AY248"/>
    </row>
    <row r="249" spans="51:51" x14ac:dyDescent="0.25">
      <c r="AY249"/>
    </row>
    <row r="250" spans="51:51" x14ac:dyDescent="0.25">
      <c r="AY250"/>
    </row>
    <row r="251" spans="51:51" x14ac:dyDescent="0.25">
      <c r="AY251"/>
    </row>
    <row r="252" spans="51:51" x14ac:dyDescent="0.25">
      <c r="AY252"/>
    </row>
    <row r="253" spans="51:51" x14ac:dyDescent="0.25">
      <c r="AY253"/>
    </row>
    <row r="254" spans="51:51" x14ac:dyDescent="0.25">
      <c r="AY254"/>
    </row>
    <row r="255" spans="51:51" x14ac:dyDescent="0.25">
      <c r="AY255"/>
    </row>
    <row r="256" spans="51:51" x14ac:dyDescent="0.25">
      <c r="AY256"/>
    </row>
    <row r="257" spans="51:51" x14ac:dyDescent="0.25">
      <c r="AY257"/>
    </row>
    <row r="258" spans="51:51" x14ac:dyDescent="0.25">
      <c r="AY258"/>
    </row>
    <row r="259" spans="51:51" x14ac:dyDescent="0.25">
      <c r="AY259"/>
    </row>
    <row r="260" spans="51:51" x14ac:dyDescent="0.25">
      <c r="AY260"/>
    </row>
    <row r="261" spans="51:51" x14ac:dyDescent="0.25">
      <c r="AY261"/>
    </row>
    <row r="262" spans="51:51" x14ac:dyDescent="0.25">
      <c r="AY262"/>
    </row>
    <row r="263" spans="51:51" x14ac:dyDescent="0.25">
      <c r="AY263"/>
    </row>
    <row r="264" spans="51:51" x14ac:dyDescent="0.25">
      <c r="AY264"/>
    </row>
    <row r="265" spans="51:51" x14ac:dyDescent="0.25">
      <c r="AY265"/>
    </row>
    <row r="266" spans="51:51" x14ac:dyDescent="0.25">
      <c r="AY266"/>
    </row>
    <row r="267" spans="51:51" x14ac:dyDescent="0.25">
      <c r="AY267"/>
    </row>
    <row r="268" spans="51:51" x14ac:dyDescent="0.25">
      <c r="AY268"/>
    </row>
    <row r="269" spans="51:51" x14ac:dyDescent="0.25">
      <c r="AY269"/>
    </row>
    <row r="270" spans="51:51" x14ac:dyDescent="0.25">
      <c r="AY270"/>
    </row>
    <row r="271" spans="51:51" x14ac:dyDescent="0.25">
      <c r="AY271"/>
    </row>
    <row r="272" spans="51:51" x14ac:dyDescent="0.25">
      <c r="AY272"/>
    </row>
    <row r="273" spans="51:51" x14ac:dyDescent="0.25">
      <c r="AY273"/>
    </row>
    <row r="274" spans="51:51" x14ac:dyDescent="0.25">
      <c r="AY274"/>
    </row>
    <row r="275" spans="51:51" x14ac:dyDescent="0.25">
      <c r="AY275"/>
    </row>
    <row r="276" spans="51:51" x14ac:dyDescent="0.25">
      <c r="AY276"/>
    </row>
    <row r="277" spans="51:51" x14ac:dyDescent="0.25">
      <c r="AY277"/>
    </row>
    <row r="278" spans="51:51" x14ac:dyDescent="0.25">
      <c r="AY278"/>
    </row>
    <row r="279" spans="51:51" x14ac:dyDescent="0.25">
      <c r="AY279"/>
    </row>
    <row r="280" spans="51:51" x14ac:dyDescent="0.25">
      <c r="AY280"/>
    </row>
    <row r="281" spans="51:51" x14ac:dyDescent="0.25">
      <c r="AY281"/>
    </row>
    <row r="282" spans="51:51" x14ac:dyDescent="0.25">
      <c r="AY282"/>
    </row>
    <row r="283" spans="51:51" x14ac:dyDescent="0.25">
      <c r="AY283"/>
    </row>
    <row r="284" spans="51:51" x14ac:dyDescent="0.25">
      <c r="AY284"/>
    </row>
    <row r="285" spans="51:51" x14ac:dyDescent="0.25">
      <c r="AY285"/>
    </row>
    <row r="286" spans="51:51" x14ac:dyDescent="0.25">
      <c r="AY286"/>
    </row>
    <row r="287" spans="51:51" x14ac:dyDescent="0.25">
      <c r="AY287"/>
    </row>
    <row r="288" spans="51:51" x14ac:dyDescent="0.25">
      <c r="AY288"/>
    </row>
    <row r="289" spans="51:51" x14ac:dyDescent="0.25">
      <c r="AY289"/>
    </row>
    <row r="290" spans="51:51" x14ac:dyDescent="0.25">
      <c r="AY290"/>
    </row>
    <row r="291" spans="51:51" x14ac:dyDescent="0.25">
      <c r="AY291"/>
    </row>
    <row r="292" spans="51:51" x14ac:dyDescent="0.25">
      <c r="AY292"/>
    </row>
    <row r="293" spans="51:51" x14ac:dyDescent="0.25">
      <c r="AY293"/>
    </row>
    <row r="294" spans="51:51" x14ac:dyDescent="0.25">
      <c r="AY294"/>
    </row>
    <row r="295" spans="51:51" x14ac:dyDescent="0.25">
      <c r="AY295"/>
    </row>
    <row r="296" spans="51:51" x14ac:dyDescent="0.25">
      <c r="AY296"/>
    </row>
    <row r="297" spans="51:51" x14ac:dyDescent="0.25">
      <c r="AY297"/>
    </row>
    <row r="298" spans="51:51" x14ac:dyDescent="0.25">
      <c r="AY298"/>
    </row>
    <row r="299" spans="51:51" x14ac:dyDescent="0.25">
      <c r="AY299"/>
    </row>
    <row r="300" spans="51:51" x14ac:dyDescent="0.25">
      <c r="AY300"/>
    </row>
    <row r="301" spans="51:51" x14ac:dyDescent="0.25">
      <c r="AY301"/>
    </row>
    <row r="302" spans="51:51" x14ac:dyDescent="0.25">
      <c r="AY302"/>
    </row>
    <row r="303" spans="51:51" x14ac:dyDescent="0.25">
      <c r="AY303"/>
    </row>
    <row r="304" spans="51:51" x14ac:dyDescent="0.25">
      <c r="AY304"/>
    </row>
    <row r="305" spans="51:51" x14ac:dyDescent="0.25">
      <c r="AY305"/>
    </row>
    <row r="306" spans="51:51" x14ac:dyDescent="0.25">
      <c r="AY306"/>
    </row>
    <row r="307" spans="51:51" x14ac:dyDescent="0.25">
      <c r="AY307"/>
    </row>
    <row r="314" spans="51:51" x14ac:dyDescent="0.25">
      <c r="AY314"/>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B7CF-E878-480C-A671-38BC819BE854}">
  <dimension ref="A1:AI123"/>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3" width="8.7109375" hidden="1" customWidth="1" outlineLevel="1"/>
    <col min="24" max="24" width="11.28515625" hidden="1" customWidth="1" outlineLevel="1"/>
    <col min="25" max="25" width="11.42578125" hidden="1" customWidth="1" outlineLevel="1"/>
    <col min="26" max="26" width="12.5703125" customWidth="1" collapsed="1"/>
    <col min="27" max="34" width="12.5703125" customWidth="1"/>
    <col min="35" max="35" width="12.5703125" style="6" customWidth="1"/>
    <col min="36" max="36" width="11.85546875" customWidth="1"/>
    <col min="38" max="38" width="12.5703125" customWidth="1"/>
    <col min="40" max="48" width="12.5703125" customWidth="1"/>
    <col min="49" max="49" width="18.5703125" customWidth="1"/>
    <col min="51" max="51" width="22.140625" customWidth="1"/>
  </cols>
  <sheetData>
    <row r="1" spans="1:35" s="2" customFormat="1" ht="189.95" customHeight="1" x14ac:dyDescent="0.25">
      <c r="A1" s="2" t="s">
        <v>259</v>
      </c>
      <c r="B1" s="2" t="s">
        <v>261</v>
      </c>
      <c r="C1" s="2" t="s">
        <v>262</v>
      </c>
      <c r="D1" s="2" t="s">
        <v>263</v>
      </c>
      <c r="E1" s="2" t="s">
        <v>264</v>
      </c>
      <c r="F1" s="2" t="s">
        <v>349</v>
      </c>
      <c r="G1" s="2" t="s">
        <v>350</v>
      </c>
      <c r="H1" s="2" t="s">
        <v>351</v>
      </c>
      <c r="I1" s="2" t="s">
        <v>352</v>
      </c>
      <c r="J1" s="2" t="s">
        <v>353</v>
      </c>
      <c r="K1" s="2" t="s">
        <v>354</v>
      </c>
      <c r="L1" s="2" t="s">
        <v>355</v>
      </c>
      <c r="M1" s="2" t="s">
        <v>356</v>
      </c>
      <c r="N1" s="2" t="s">
        <v>357</v>
      </c>
      <c r="O1" s="2" t="s">
        <v>358</v>
      </c>
      <c r="P1" s="2" t="s">
        <v>359</v>
      </c>
      <c r="Q1" s="2" t="s">
        <v>360</v>
      </c>
      <c r="R1" s="2" t="s">
        <v>361</v>
      </c>
      <c r="S1" s="2" t="s">
        <v>362</v>
      </c>
      <c r="T1" s="2" t="s">
        <v>363</v>
      </c>
      <c r="U1" s="2" t="s">
        <v>364</v>
      </c>
      <c r="V1" s="2" t="s">
        <v>365</v>
      </c>
      <c r="W1" s="2" t="s">
        <v>366</v>
      </c>
      <c r="X1" s="2" t="s">
        <v>367</v>
      </c>
      <c r="Y1" s="2" t="s">
        <v>368</v>
      </c>
      <c r="Z1" s="2" t="s">
        <v>369</v>
      </c>
      <c r="AA1" s="2" t="s">
        <v>370</v>
      </c>
      <c r="AB1" s="2" t="s">
        <v>371</v>
      </c>
      <c r="AC1" s="2" t="s">
        <v>372</v>
      </c>
      <c r="AD1" s="2" t="s">
        <v>373</v>
      </c>
      <c r="AE1" s="2" t="s">
        <v>374</v>
      </c>
      <c r="AF1" s="2" t="s">
        <v>375</v>
      </c>
      <c r="AG1" s="2" t="s">
        <v>376</v>
      </c>
      <c r="AH1" s="2" t="s">
        <v>291</v>
      </c>
      <c r="AI1" s="3" t="s">
        <v>377</v>
      </c>
    </row>
    <row r="2" spans="1:35" x14ac:dyDescent="0.25">
      <c r="A2" t="s">
        <v>161</v>
      </c>
      <c r="B2" t="s">
        <v>48</v>
      </c>
      <c r="C2" t="s">
        <v>238</v>
      </c>
      <c r="D2" t="s">
        <v>184</v>
      </c>
      <c r="E2" s="6">
        <v>16.695652173913043</v>
      </c>
      <c r="F2" s="6">
        <v>5.7391304347826084</v>
      </c>
      <c r="G2" s="6">
        <v>0</v>
      </c>
      <c r="H2" s="6">
        <v>3.8043478260869568E-2</v>
      </c>
      <c r="I2" s="6">
        <v>0.13043478260869565</v>
      </c>
      <c r="J2" s="6">
        <v>0</v>
      </c>
      <c r="K2" s="6">
        <v>0</v>
      </c>
      <c r="L2" s="6">
        <v>0</v>
      </c>
      <c r="M2" s="6">
        <v>0</v>
      </c>
      <c r="N2" s="6">
        <v>0</v>
      </c>
      <c r="O2" s="6">
        <f>SUM(NonNurse[[#This Row],[Qualified Social Work Staff Hours]],NonNurse[[#This Row],[Other Social Work Staff Hours]])/NonNurse[[#This Row],[MDS Census]]</f>
        <v>0</v>
      </c>
      <c r="P2" s="6">
        <v>0</v>
      </c>
      <c r="Q2" s="6">
        <v>2.1195652173913042</v>
      </c>
      <c r="R2" s="6">
        <f>SUM(NonNurse[[#This Row],[Qualified Activities Professional Hours]],NonNurse[[#This Row],[Other Activities Professional Hours]])/NonNurse[[#This Row],[MDS Census]]</f>
        <v>0.126953125</v>
      </c>
      <c r="S2" s="6">
        <v>1.9021739130434784E-2</v>
      </c>
      <c r="T2" s="6">
        <v>0</v>
      </c>
      <c r="U2" s="6">
        <v>0</v>
      </c>
      <c r="V2" s="6">
        <f>SUM(NonNurse[[#This Row],[Occupational Therapist Hours]],NonNurse[[#This Row],[OT Assistant Hours]],NonNurse[[#This Row],[OT Aide Hours]])/NonNurse[[#This Row],[MDS Census]]</f>
        <v>1.1393229166666667E-3</v>
      </c>
      <c r="W2" s="6">
        <v>1.4130434782608694E-2</v>
      </c>
      <c r="X2" s="6">
        <v>3.206521739130435E-2</v>
      </c>
      <c r="Y2" s="6">
        <v>0</v>
      </c>
      <c r="Z2" s="6">
        <f>SUM(NonNurse[[#This Row],[Physical Therapist (PT) Hours]],NonNurse[[#This Row],[PT Assistant Hours]],NonNurse[[#This Row],[PT Aide Hours]])/NonNurse[[#This Row],[MDS Census]]</f>
        <v>2.766927083333333E-3</v>
      </c>
      <c r="AA2" s="6">
        <v>0</v>
      </c>
      <c r="AB2" s="6">
        <v>0</v>
      </c>
      <c r="AC2" s="6">
        <v>0</v>
      </c>
      <c r="AD2" s="6">
        <v>0</v>
      </c>
      <c r="AE2" s="6">
        <v>0</v>
      </c>
      <c r="AF2" s="6">
        <v>0</v>
      </c>
      <c r="AG2" s="6">
        <v>0</v>
      </c>
      <c r="AH2" s="1">
        <v>385164</v>
      </c>
      <c r="AI2">
        <v>10</v>
      </c>
    </row>
    <row r="3" spans="1:35" x14ac:dyDescent="0.25">
      <c r="A3" t="s">
        <v>161</v>
      </c>
      <c r="B3" t="s">
        <v>89</v>
      </c>
      <c r="C3" t="s">
        <v>247</v>
      </c>
      <c r="D3" t="s">
        <v>176</v>
      </c>
      <c r="E3" s="6">
        <v>41.663043478260867</v>
      </c>
      <c r="F3" s="6">
        <v>12.430978260869564</v>
      </c>
      <c r="G3" s="6">
        <v>0</v>
      </c>
      <c r="H3" s="6">
        <v>0</v>
      </c>
      <c r="I3" s="6">
        <v>0</v>
      </c>
      <c r="J3" s="6">
        <v>0</v>
      </c>
      <c r="K3" s="6">
        <v>0</v>
      </c>
      <c r="L3" s="6">
        <v>7.3152173913043489E-2</v>
      </c>
      <c r="M3" s="6">
        <v>4.8070652173913047</v>
      </c>
      <c r="N3" s="6">
        <v>0</v>
      </c>
      <c r="O3" s="6">
        <f>SUM(NonNurse[[#This Row],[Qualified Social Work Staff Hours]],NonNurse[[#This Row],[Other Social Work Staff Hours]])/NonNurse[[#This Row],[MDS Census]]</f>
        <v>0.1153795982259327</v>
      </c>
      <c r="P3" s="6">
        <v>1.7391304347826086</v>
      </c>
      <c r="Q3" s="6">
        <v>4.9468478260869588</v>
      </c>
      <c r="R3" s="6">
        <f>SUM(NonNurse[[#This Row],[Qualified Activities Professional Hours]],NonNurse[[#This Row],[Other Activities Professional Hours]])/NonNurse[[#This Row],[MDS Census]]</f>
        <v>0.16047743282024529</v>
      </c>
      <c r="S3" s="6">
        <v>0.23554347826086958</v>
      </c>
      <c r="T3" s="6">
        <v>0.89815217391304369</v>
      </c>
      <c r="U3" s="6">
        <v>0</v>
      </c>
      <c r="V3" s="6">
        <f>SUM(NonNurse[[#This Row],[Occupational Therapist Hours]],NonNurse[[#This Row],[OT Assistant Hours]],NonNurse[[#This Row],[OT Aide Hours]])/NonNurse[[#This Row],[MDS Census]]</f>
        <v>2.7211061831463611E-2</v>
      </c>
      <c r="W3" s="6">
        <v>0.4598913043478261</v>
      </c>
      <c r="X3" s="6">
        <v>0.742717391304348</v>
      </c>
      <c r="Y3" s="6">
        <v>0</v>
      </c>
      <c r="Z3" s="6">
        <f>SUM(NonNurse[[#This Row],[Physical Therapist (PT) Hours]],NonNurse[[#This Row],[PT Assistant Hours]],NonNurse[[#This Row],[PT Aide Hours]])/NonNurse[[#This Row],[MDS Census]]</f>
        <v>2.8865118705974441E-2</v>
      </c>
      <c r="AA3" s="6">
        <v>0</v>
      </c>
      <c r="AB3" s="6">
        <v>0</v>
      </c>
      <c r="AC3" s="6">
        <v>0</v>
      </c>
      <c r="AD3" s="6">
        <v>0</v>
      </c>
      <c r="AE3" s="6">
        <v>0</v>
      </c>
      <c r="AF3" s="6">
        <v>0</v>
      </c>
      <c r="AG3" s="6">
        <v>0</v>
      </c>
      <c r="AH3" s="1">
        <v>385241</v>
      </c>
      <c r="AI3">
        <v>10</v>
      </c>
    </row>
    <row r="4" spans="1:35" x14ac:dyDescent="0.25">
      <c r="A4" t="s">
        <v>161</v>
      </c>
      <c r="B4" t="s">
        <v>26</v>
      </c>
      <c r="C4" t="s">
        <v>216</v>
      </c>
      <c r="D4" t="s">
        <v>177</v>
      </c>
      <c r="E4" s="6">
        <v>72.402173913043484</v>
      </c>
      <c r="F4" s="6">
        <v>5.5217391304347823</v>
      </c>
      <c r="G4" s="6">
        <v>0.88043478260869568</v>
      </c>
      <c r="H4" s="6">
        <v>0</v>
      </c>
      <c r="I4" s="6">
        <v>2.7173913043478262</v>
      </c>
      <c r="J4" s="6">
        <v>0</v>
      </c>
      <c r="K4" s="6">
        <v>3.3913043478260869</v>
      </c>
      <c r="L4" s="6">
        <v>7.3122826086956527</v>
      </c>
      <c r="M4" s="6">
        <v>8.7635869565217384</v>
      </c>
      <c r="N4" s="6">
        <v>3.972826086956522</v>
      </c>
      <c r="O4" s="6">
        <f>SUM(NonNurse[[#This Row],[Qualified Social Work Staff Hours]],NonNurse[[#This Row],[Other Social Work Staff Hours]])/NonNurse[[#This Row],[MDS Census]]</f>
        <v>0.1759120252214382</v>
      </c>
      <c r="P4" s="6">
        <v>5.3913043478260869</v>
      </c>
      <c r="Q4" s="6">
        <v>12.135869565217391</v>
      </c>
      <c r="R4" s="6">
        <f>SUM(NonNurse[[#This Row],[Qualified Activities Professional Hours]],NonNurse[[#This Row],[Other Activities Professional Hours]])/NonNurse[[#This Row],[MDS Census]]</f>
        <v>0.24208076865335532</v>
      </c>
      <c r="S4" s="6">
        <v>5.7168478260869557</v>
      </c>
      <c r="T4" s="6">
        <v>8.4991304347826038</v>
      </c>
      <c r="U4" s="6">
        <v>0</v>
      </c>
      <c r="V4" s="6">
        <f>SUM(NonNurse[[#This Row],[Occupational Therapist Hours]],NonNurse[[#This Row],[OT Assistant Hours]],NonNurse[[#This Row],[OT Aide Hours]])/NonNurse[[#This Row],[MDS Census]]</f>
        <v>0.19634739528599299</v>
      </c>
      <c r="W4" s="6">
        <v>6.0366304347826061</v>
      </c>
      <c r="X4" s="6">
        <v>10.538152173913041</v>
      </c>
      <c r="Y4" s="6">
        <v>0</v>
      </c>
      <c r="Z4" s="6">
        <f>SUM(NonNurse[[#This Row],[Physical Therapist (PT) Hours]],NonNurse[[#This Row],[PT Assistant Hours]],NonNurse[[#This Row],[PT Aide Hours]])/NonNurse[[#This Row],[MDS Census]]</f>
        <v>0.22892658759945944</v>
      </c>
      <c r="AA4" s="6">
        <v>0.51086956521739135</v>
      </c>
      <c r="AB4" s="6">
        <v>0</v>
      </c>
      <c r="AC4" s="6">
        <v>0</v>
      </c>
      <c r="AD4" s="6">
        <v>0</v>
      </c>
      <c r="AE4" s="6">
        <v>0</v>
      </c>
      <c r="AF4" s="6">
        <v>0</v>
      </c>
      <c r="AG4" s="6">
        <v>0</v>
      </c>
      <c r="AH4" s="1">
        <v>385126</v>
      </c>
      <c r="AI4">
        <v>10</v>
      </c>
    </row>
    <row r="5" spans="1:35" x14ac:dyDescent="0.25">
      <c r="A5" t="s">
        <v>161</v>
      </c>
      <c r="B5" t="s">
        <v>84</v>
      </c>
      <c r="C5" t="s">
        <v>247</v>
      </c>
      <c r="D5" t="s">
        <v>176</v>
      </c>
      <c r="E5" s="6">
        <v>39.326086956521742</v>
      </c>
      <c r="F5" s="6">
        <v>5.4782608695652177</v>
      </c>
      <c r="G5" s="6">
        <v>0</v>
      </c>
      <c r="H5" s="6">
        <v>0</v>
      </c>
      <c r="I5" s="6">
        <v>2.5760869565217392</v>
      </c>
      <c r="J5" s="6">
        <v>0</v>
      </c>
      <c r="K5" s="6">
        <v>0</v>
      </c>
      <c r="L5" s="6">
        <v>4.7186956521739125</v>
      </c>
      <c r="M5" s="6">
        <v>0</v>
      </c>
      <c r="N5" s="6">
        <v>6.2663043478260869</v>
      </c>
      <c r="O5" s="6">
        <f>SUM(NonNurse[[#This Row],[Qualified Social Work Staff Hours]],NonNurse[[#This Row],[Other Social Work Staff Hours]])/NonNurse[[#This Row],[MDS Census]]</f>
        <v>0.15934217799889441</v>
      </c>
      <c r="P5" s="6">
        <v>8.4157608695652169</v>
      </c>
      <c r="Q5" s="6">
        <v>7.6358695652173916</v>
      </c>
      <c r="R5" s="6">
        <f>SUM(NonNurse[[#This Row],[Qualified Activities Professional Hours]],NonNurse[[#This Row],[Other Activities Professional Hours]])/NonNurse[[#This Row],[MDS Census]]</f>
        <v>0.40816749585406298</v>
      </c>
      <c r="S5" s="6">
        <v>9.950760869565217</v>
      </c>
      <c r="T5" s="6">
        <v>5.3336956521739118</v>
      </c>
      <c r="U5" s="6">
        <v>0</v>
      </c>
      <c r="V5" s="6">
        <f>SUM(NonNurse[[#This Row],[Occupational Therapist Hours]],NonNurse[[#This Row],[OT Assistant Hours]],NonNurse[[#This Row],[OT Aide Hours]])/NonNurse[[#This Row],[MDS Census]]</f>
        <v>0.3886594803758982</v>
      </c>
      <c r="W5" s="6">
        <v>6.2104347826086954</v>
      </c>
      <c r="X5" s="6">
        <v>8.602391304347826</v>
      </c>
      <c r="Y5" s="6">
        <v>0</v>
      </c>
      <c r="Z5" s="6">
        <f>SUM(NonNurse[[#This Row],[Physical Therapist (PT) Hours]],NonNurse[[#This Row],[PT Assistant Hours]],NonNurse[[#This Row],[PT Aide Hours]])/NonNurse[[#This Row],[MDS Census]]</f>
        <v>0.37666666666666665</v>
      </c>
      <c r="AA5" s="6">
        <v>0</v>
      </c>
      <c r="AB5" s="6">
        <v>0</v>
      </c>
      <c r="AC5" s="6">
        <v>0</v>
      </c>
      <c r="AD5" s="6">
        <v>0</v>
      </c>
      <c r="AE5" s="6">
        <v>0</v>
      </c>
      <c r="AF5" s="6">
        <v>0</v>
      </c>
      <c r="AG5" s="6">
        <v>0</v>
      </c>
      <c r="AH5" s="1">
        <v>385233</v>
      </c>
      <c r="AI5">
        <v>10</v>
      </c>
    </row>
    <row r="6" spans="1:35" x14ac:dyDescent="0.25">
      <c r="A6" t="s">
        <v>161</v>
      </c>
      <c r="B6" t="s">
        <v>6</v>
      </c>
      <c r="C6" t="s">
        <v>207</v>
      </c>
      <c r="D6" t="s">
        <v>188</v>
      </c>
      <c r="E6" s="6">
        <v>68.086956521739125</v>
      </c>
      <c r="F6" s="6">
        <v>4.4347826086956523</v>
      </c>
      <c r="G6" s="6">
        <v>0.86956521739130432</v>
      </c>
      <c r="H6" s="6">
        <v>0</v>
      </c>
      <c r="I6" s="6">
        <v>1.5434782608695652</v>
      </c>
      <c r="J6" s="6">
        <v>2.347826086956522</v>
      </c>
      <c r="K6" s="6">
        <v>0</v>
      </c>
      <c r="L6" s="6">
        <v>3.2768478260869558</v>
      </c>
      <c r="M6" s="6">
        <v>2.7826086956521738</v>
      </c>
      <c r="N6" s="6">
        <v>4.25</v>
      </c>
      <c r="O6" s="6">
        <f>SUM(NonNurse[[#This Row],[Qualified Social Work Staff Hours]],NonNurse[[#This Row],[Other Social Work Staff Hours]])/NonNurse[[#This Row],[MDS Census]]</f>
        <v>0.10328863346104726</v>
      </c>
      <c r="P6" s="6">
        <v>4.5108695652173916</v>
      </c>
      <c r="Q6" s="6">
        <v>3.8043478260869568E-2</v>
      </c>
      <c r="R6" s="6">
        <f>SUM(NonNurse[[#This Row],[Qualified Activities Professional Hours]],NonNurse[[#This Row],[Other Activities Professional Hours]])/NonNurse[[#This Row],[MDS Census]]</f>
        <v>6.6810344827586216E-2</v>
      </c>
      <c r="S6" s="6">
        <v>4.1665217391304346</v>
      </c>
      <c r="T6" s="6">
        <v>2.3010869565217389</v>
      </c>
      <c r="U6" s="6">
        <v>0</v>
      </c>
      <c r="V6" s="6">
        <f>SUM(NonNurse[[#This Row],[Occupational Therapist Hours]],NonNurse[[#This Row],[OT Assistant Hours]],NonNurse[[#This Row],[OT Aide Hours]])/NonNurse[[#This Row],[MDS Census]]</f>
        <v>9.4990421455938695E-2</v>
      </c>
      <c r="W6" s="6">
        <v>4.4133695652173914</v>
      </c>
      <c r="X6" s="6">
        <v>4.5586956521739124</v>
      </c>
      <c r="Y6" s="6">
        <v>0</v>
      </c>
      <c r="Z6" s="6">
        <f>SUM(NonNurse[[#This Row],[Physical Therapist (PT) Hours]],NonNurse[[#This Row],[PT Assistant Hours]],NonNurse[[#This Row],[PT Aide Hours]])/NonNurse[[#This Row],[MDS Census]]</f>
        <v>0.1317736270753512</v>
      </c>
      <c r="AA6" s="6">
        <v>0</v>
      </c>
      <c r="AB6" s="6">
        <v>0</v>
      </c>
      <c r="AC6" s="6">
        <v>0</v>
      </c>
      <c r="AD6" s="6">
        <v>0</v>
      </c>
      <c r="AE6" s="6">
        <v>0</v>
      </c>
      <c r="AF6" s="6">
        <v>0</v>
      </c>
      <c r="AG6" s="6">
        <v>0</v>
      </c>
      <c r="AH6" s="1">
        <v>385031</v>
      </c>
      <c r="AI6">
        <v>10</v>
      </c>
    </row>
    <row r="7" spans="1:35" x14ac:dyDescent="0.25">
      <c r="A7" t="s">
        <v>161</v>
      </c>
      <c r="B7" t="s">
        <v>5</v>
      </c>
      <c r="C7" t="s">
        <v>216</v>
      </c>
      <c r="D7" t="s">
        <v>177</v>
      </c>
      <c r="E7" s="6">
        <v>46.25</v>
      </c>
      <c r="F7" s="6">
        <v>5.1304347826086953</v>
      </c>
      <c r="G7" s="6">
        <v>0.79347826086956519</v>
      </c>
      <c r="H7" s="6">
        <v>0</v>
      </c>
      <c r="I7" s="6">
        <v>2.5434782608695654</v>
      </c>
      <c r="J7" s="6">
        <v>0</v>
      </c>
      <c r="K7" s="6">
        <v>0</v>
      </c>
      <c r="L7" s="6">
        <v>2.853260869565216</v>
      </c>
      <c r="M7" s="6">
        <v>5.2690217391304346</v>
      </c>
      <c r="N7" s="6">
        <v>0</v>
      </c>
      <c r="O7" s="6">
        <f>SUM(NonNurse[[#This Row],[Qualified Social Work Staff Hours]],NonNurse[[#This Row],[Other Social Work Staff Hours]])/NonNurse[[#This Row],[MDS Census]]</f>
        <v>0.11392479435957696</v>
      </c>
      <c r="P7" s="6">
        <v>3.5760869565217392</v>
      </c>
      <c r="Q7" s="6">
        <v>0</v>
      </c>
      <c r="R7" s="6">
        <f>SUM(NonNurse[[#This Row],[Qualified Activities Professional Hours]],NonNurse[[#This Row],[Other Activities Professional Hours]])/NonNurse[[#This Row],[MDS Census]]</f>
        <v>7.7320799059929501E-2</v>
      </c>
      <c r="S7" s="6">
        <v>4.2477173913043478</v>
      </c>
      <c r="T7" s="6">
        <v>5.2244565217391301</v>
      </c>
      <c r="U7" s="6">
        <v>0</v>
      </c>
      <c r="V7" s="6">
        <f>SUM(NonNurse[[#This Row],[Occupational Therapist Hours]],NonNurse[[#This Row],[OT Assistant Hours]],NonNurse[[#This Row],[OT Aide Hours]])/NonNurse[[#This Row],[MDS Census]]</f>
        <v>0.20480376028202113</v>
      </c>
      <c r="W7" s="6">
        <v>5.9482608695652148</v>
      </c>
      <c r="X7" s="6">
        <v>10.314782608695653</v>
      </c>
      <c r="Y7" s="6">
        <v>0</v>
      </c>
      <c r="Z7" s="6">
        <f>SUM(NonNurse[[#This Row],[Physical Therapist (PT) Hours]],NonNurse[[#This Row],[PT Assistant Hours]],NonNurse[[#This Row],[PT Aide Hours]])/NonNurse[[#This Row],[MDS Census]]</f>
        <v>0.35163337250293769</v>
      </c>
      <c r="AA7" s="6">
        <v>0.47826086956521741</v>
      </c>
      <c r="AB7" s="6">
        <v>0</v>
      </c>
      <c r="AC7" s="6">
        <v>0</v>
      </c>
      <c r="AD7" s="6">
        <v>0</v>
      </c>
      <c r="AE7" s="6">
        <v>0</v>
      </c>
      <c r="AF7" s="6">
        <v>0</v>
      </c>
      <c r="AG7" s="6">
        <v>0</v>
      </c>
      <c r="AH7" s="1">
        <v>385024</v>
      </c>
      <c r="AI7">
        <v>10</v>
      </c>
    </row>
    <row r="8" spans="1:35" x14ac:dyDescent="0.25">
      <c r="A8" t="s">
        <v>161</v>
      </c>
      <c r="B8" t="s">
        <v>62</v>
      </c>
      <c r="C8" t="s">
        <v>240</v>
      </c>
      <c r="D8" t="s">
        <v>175</v>
      </c>
      <c r="E8" s="6">
        <v>80.228260869565219</v>
      </c>
      <c r="F8" s="6">
        <v>4.8695652173913047</v>
      </c>
      <c r="G8" s="6">
        <v>0.84782608695652173</v>
      </c>
      <c r="H8" s="6">
        <v>0.41304347826086957</v>
      </c>
      <c r="I8" s="6">
        <v>2.347826086956522</v>
      </c>
      <c r="J8" s="6">
        <v>1.6304347826086956</v>
      </c>
      <c r="K8" s="6">
        <v>0</v>
      </c>
      <c r="L8" s="6">
        <v>9.3022826086956485</v>
      </c>
      <c r="M8" s="6">
        <v>5.1739130434782608</v>
      </c>
      <c r="N8" s="6">
        <v>4.8016304347826084</v>
      </c>
      <c r="O8" s="6">
        <f>SUM(NonNurse[[#This Row],[Qualified Social Work Staff Hours]],NonNurse[[#This Row],[Other Social Work Staff Hours]])/NonNurse[[#This Row],[MDS Census]]</f>
        <v>0.12433952039019103</v>
      </c>
      <c r="P8" s="6">
        <v>5.2608695652173916</v>
      </c>
      <c r="Q8" s="6">
        <v>0.14130434782608695</v>
      </c>
      <c r="R8" s="6">
        <f>SUM(NonNurse[[#This Row],[Qualified Activities Professional Hours]],NonNurse[[#This Row],[Other Activities Professional Hours]])/NonNurse[[#This Row],[MDS Census]]</f>
        <v>6.7335049451293871E-2</v>
      </c>
      <c r="S8" s="6">
        <v>9.4056521739130456</v>
      </c>
      <c r="T8" s="6">
        <v>7.8428260869565216</v>
      </c>
      <c r="U8" s="6">
        <v>0</v>
      </c>
      <c r="V8" s="6">
        <f>SUM(NonNurse[[#This Row],[Occupational Therapist Hours]],NonNurse[[#This Row],[OT Assistant Hours]],NonNurse[[#This Row],[OT Aide Hours]])/NonNurse[[#This Row],[MDS Census]]</f>
        <v>0.21499254843517143</v>
      </c>
      <c r="W8" s="6">
        <v>7.2966304347826085</v>
      </c>
      <c r="X8" s="6">
        <v>11.325326086956524</v>
      </c>
      <c r="Y8" s="6">
        <v>0</v>
      </c>
      <c r="Z8" s="6">
        <f>SUM(NonNurse[[#This Row],[Physical Therapist (PT) Hours]],NonNurse[[#This Row],[PT Assistant Hours]],NonNurse[[#This Row],[PT Aide Hours]])/NonNurse[[#This Row],[MDS Census]]</f>
        <v>0.23211217992141989</v>
      </c>
      <c r="AA8" s="6">
        <v>0</v>
      </c>
      <c r="AB8" s="6">
        <v>0</v>
      </c>
      <c r="AC8" s="6">
        <v>0</v>
      </c>
      <c r="AD8" s="6">
        <v>0</v>
      </c>
      <c r="AE8" s="6">
        <v>0</v>
      </c>
      <c r="AF8" s="6">
        <v>0</v>
      </c>
      <c r="AG8" s="6">
        <v>0</v>
      </c>
      <c r="AH8" s="1">
        <v>385195</v>
      </c>
      <c r="AI8">
        <v>10</v>
      </c>
    </row>
    <row r="9" spans="1:35" x14ac:dyDescent="0.25">
      <c r="A9" t="s">
        <v>161</v>
      </c>
      <c r="B9" t="s">
        <v>66</v>
      </c>
      <c r="C9" t="s">
        <v>220</v>
      </c>
      <c r="D9" t="s">
        <v>193</v>
      </c>
      <c r="E9" s="6">
        <v>46.815217391304351</v>
      </c>
      <c r="F9" s="6">
        <v>5.5652173913043477</v>
      </c>
      <c r="G9" s="6">
        <v>1.4130434782608696</v>
      </c>
      <c r="H9" s="6">
        <v>0.19565217391304349</v>
      </c>
      <c r="I9" s="6">
        <v>0.63043478260869568</v>
      </c>
      <c r="J9" s="6">
        <v>0.42391304347826086</v>
      </c>
      <c r="K9" s="6">
        <v>8.6956521739130432E-2</v>
      </c>
      <c r="L9" s="6">
        <v>2.5298913043478253</v>
      </c>
      <c r="M9" s="6">
        <v>4.3940217391304346</v>
      </c>
      <c r="N9" s="6">
        <v>0.11956521739130435</v>
      </c>
      <c r="O9" s="6">
        <f>SUM(NonNurse[[#This Row],[Qualified Social Work Staff Hours]],NonNurse[[#This Row],[Other Social Work Staff Hours]])/NonNurse[[#This Row],[MDS Census]]</f>
        <v>9.6412816345484098E-2</v>
      </c>
      <c r="P9" s="6">
        <v>4.25</v>
      </c>
      <c r="Q9" s="6">
        <v>0</v>
      </c>
      <c r="R9" s="6">
        <f>SUM(NonNurse[[#This Row],[Qualified Activities Professional Hours]],NonNurse[[#This Row],[Other Activities Professional Hours]])/NonNurse[[#This Row],[MDS Census]]</f>
        <v>9.0782447179010906E-2</v>
      </c>
      <c r="S9" s="6">
        <v>5.4936956521739129</v>
      </c>
      <c r="T9" s="6">
        <v>4.0352173913043483</v>
      </c>
      <c r="U9" s="6">
        <v>0</v>
      </c>
      <c r="V9" s="6">
        <f>SUM(NonNurse[[#This Row],[Occupational Therapist Hours]],NonNurse[[#This Row],[OT Assistant Hours]],NonNurse[[#This Row],[OT Aide Hours]])/NonNurse[[#This Row],[MDS Census]]</f>
        <v>0.20354306942187139</v>
      </c>
      <c r="W9" s="6">
        <v>4.3702173913043474</v>
      </c>
      <c r="X9" s="6">
        <v>3.415</v>
      </c>
      <c r="Y9" s="6">
        <v>0</v>
      </c>
      <c r="Z9" s="6">
        <f>SUM(NonNurse[[#This Row],[Physical Therapist (PT) Hours]],NonNurse[[#This Row],[PT Assistant Hours]],NonNurse[[#This Row],[PT Aide Hours]])/NonNurse[[#This Row],[MDS Census]]</f>
        <v>0.16629672625957742</v>
      </c>
      <c r="AA9" s="6">
        <v>0</v>
      </c>
      <c r="AB9" s="6">
        <v>0</v>
      </c>
      <c r="AC9" s="6">
        <v>0</v>
      </c>
      <c r="AD9" s="6">
        <v>0</v>
      </c>
      <c r="AE9" s="6">
        <v>0</v>
      </c>
      <c r="AF9" s="6">
        <v>0</v>
      </c>
      <c r="AG9" s="6">
        <v>0</v>
      </c>
      <c r="AH9" s="1">
        <v>385203</v>
      </c>
      <c r="AI9">
        <v>10</v>
      </c>
    </row>
    <row r="10" spans="1:35" x14ac:dyDescent="0.25">
      <c r="A10" t="s">
        <v>161</v>
      </c>
      <c r="B10" t="s">
        <v>87</v>
      </c>
      <c r="C10" t="s">
        <v>236</v>
      </c>
      <c r="D10" t="s">
        <v>186</v>
      </c>
      <c r="E10" s="6">
        <v>40.597826086956523</v>
      </c>
      <c r="F10" s="6">
        <v>5.8260869565217392</v>
      </c>
      <c r="G10" s="6">
        <v>0.70652173913043481</v>
      </c>
      <c r="H10" s="6">
        <v>0</v>
      </c>
      <c r="I10" s="6">
        <v>0.63043478260869568</v>
      </c>
      <c r="J10" s="6">
        <v>0</v>
      </c>
      <c r="K10" s="6">
        <v>0</v>
      </c>
      <c r="L10" s="6">
        <v>2.9814130434782604</v>
      </c>
      <c r="M10" s="6">
        <v>4.9239130434782608</v>
      </c>
      <c r="N10" s="6">
        <v>0</v>
      </c>
      <c r="O10" s="6">
        <f>SUM(NonNurse[[#This Row],[Qualified Social Work Staff Hours]],NonNurse[[#This Row],[Other Social Work Staff Hours]])/NonNurse[[#This Row],[MDS Census]]</f>
        <v>0.12128514056224898</v>
      </c>
      <c r="P10" s="6">
        <v>2.277173913043478</v>
      </c>
      <c r="Q10" s="6">
        <v>0</v>
      </c>
      <c r="R10" s="6">
        <f>SUM(NonNurse[[#This Row],[Qualified Activities Professional Hours]],NonNurse[[#This Row],[Other Activities Professional Hours]])/NonNurse[[#This Row],[MDS Census]]</f>
        <v>5.6091030789825962E-2</v>
      </c>
      <c r="S10" s="6">
        <v>3.3171739130434794</v>
      </c>
      <c r="T10" s="6">
        <v>3.3667391304347833</v>
      </c>
      <c r="U10" s="6">
        <v>0</v>
      </c>
      <c r="V10" s="6">
        <f>SUM(NonNurse[[#This Row],[Occupational Therapist Hours]],NonNurse[[#This Row],[OT Assistant Hours]],NonNurse[[#This Row],[OT Aide Hours]])/NonNurse[[#This Row],[MDS Census]]</f>
        <v>0.16463721552878186</v>
      </c>
      <c r="W10" s="6">
        <v>4.6377173913043475</v>
      </c>
      <c r="X10" s="6">
        <v>3.900543478260869</v>
      </c>
      <c r="Y10" s="6">
        <v>0</v>
      </c>
      <c r="Z10" s="6">
        <f>SUM(NonNurse[[#This Row],[Physical Therapist (PT) Hours]],NonNurse[[#This Row],[PT Assistant Hours]],NonNurse[[#This Row],[PT Aide Hours]])/NonNurse[[#This Row],[MDS Census]]</f>
        <v>0.21031325301204817</v>
      </c>
      <c r="AA10" s="6">
        <v>0</v>
      </c>
      <c r="AB10" s="6">
        <v>0</v>
      </c>
      <c r="AC10" s="6">
        <v>0</v>
      </c>
      <c r="AD10" s="6">
        <v>0</v>
      </c>
      <c r="AE10" s="6">
        <v>0</v>
      </c>
      <c r="AF10" s="6">
        <v>0</v>
      </c>
      <c r="AG10" s="6">
        <v>0</v>
      </c>
      <c r="AH10" s="1">
        <v>385239</v>
      </c>
      <c r="AI10">
        <v>10</v>
      </c>
    </row>
    <row r="11" spans="1:35" x14ac:dyDescent="0.25">
      <c r="A11" t="s">
        <v>161</v>
      </c>
      <c r="B11" t="s">
        <v>11</v>
      </c>
      <c r="C11" t="s">
        <v>224</v>
      </c>
      <c r="D11" t="s">
        <v>189</v>
      </c>
      <c r="E11" s="6">
        <v>72.891304347826093</v>
      </c>
      <c r="F11" s="6">
        <v>4.6086956521739131</v>
      </c>
      <c r="G11" s="6">
        <v>1.1304347826086956</v>
      </c>
      <c r="H11" s="6">
        <v>0.40217391304347827</v>
      </c>
      <c r="I11" s="6">
        <v>1.2934782608695652</v>
      </c>
      <c r="J11" s="6">
        <v>0</v>
      </c>
      <c r="K11" s="6">
        <v>0</v>
      </c>
      <c r="L11" s="6">
        <v>2.898152173913044</v>
      </c>
      <c r="M11" s="6">
        <v>4.8722826086956523</v>
      </c>
      <c r="N11" s="6">
        <v>0</v>
      </c>
      <c r="O11" s="6">
        <f>SUM(NonNurse[[#This Row],[Qualified Social Work Staff Hours]],NonNurse[[#This Row],[Other Social Work Staff Hours]])/NonNurse[[#This Row],[MDS Census]]</f>
        <v>6.6843125559200717E-2</v>
      </c>
      <c r="P11" s="6">
        <v>4.0570652173913047</v>
      </c>
      <c r="Q11" s="6">
        <v>0</v>
      </c>
      <c r="R11" s="6">
        <f>SUM(NonNurse[[#This Row],[Qualified Activities Professional Hours]],NonNurse[[#This Row],[Other Activities Professional Hours]])/NonNurse[[#This Row],[MDS Census]]</f>
        <v>5.5659111243662393E-2</v>
      </c>
      <c r="S11" s="6">
        <v>3.1622826086956515</v>
      </c>
      <c r="T11" s="6">
        <v>4.2454347826086956</v>
      </c>
      <c r="U11" s="6">
        <v>0</v>
      </c>
      <c r="V11" s="6">
        <f>SUM(NonNurse[[#This Row],[Occupational Therapist Hours]],NonNurse[[#This Row],[OT Assistant Hours]],NonNurse[[#This Row],[OT Aide Hours]])/NonNurse[[#This Row],[MDS Census]]</f>
        <v>0.10162690128243362</v>
      </c>
      <c r="W11" s="6">
        <v>9.591956521739128</v>
      </c>
      <c r="X11" s="6">
        <v>3.6639130434782605</v>
      </c>
      <c r="Y11" s="6">
        <v>0</v>
      </c>
      <c r="Z11" s="6">
        <f>SUM(NonNurse[[#This Row],[Physical Therapist (PT) Hours]],NonNurse[[#This Row],[PT Assistant Hours]],NonNurse[[#This Row],[PT Aide Hours]])/NonNurse[[#This Row],[MDS Census]]</f>
        <v>0.18185803757828803</v>
      </c>
      <c r="AA11" s="6">
        <v>0</v>
      </c>
      <c r="AB11" s="6">
        <v>0</v>
      </c>
      <c r="AC11" s="6">
        <v>0</v>
      </c>
      <c r="AD11" s="6">
        <v>0</v>
      </c>
      <c r="AE11" s="6">
        <v>0</v>
      </c>
      <c r="AF11" s="6">
        <v>0</v>
      </c>
      <c r="AG11" s="6">
        <v>0</v>
      </c>
      <c r="AH11" s="1">
        <v>385053</v>
      </c>
      <c r="AI11">
        <v>10</v>
      </c>
    </row>
    <row r="12" spans="1:35" x14ac:dyDescent="0.25">
      <c r="A12" t="s">
        <v>161</v>
      </c>
      <c r="B12" t="s">
        <v>93</v>
      </c>
      <c r="C12" t="s">
        <v>211</v>
      </c>
      <c r="D12" t="s">
        <v>175</v>
      </c>
      <c r="E12" s="6">
        <v>61.130434782608695</v>
      </c>
      <c r="F12" s="6">
        <v>5.6521739130434785</v>
      </c>
      <c r="G12" s="6">
        <v>0</v>
      </c>
      <c r="H12" s="6">
        <v>0</v>
      </c>
      <c r="I12" s="6">
        <v>2.2065217391304346</v>
      </c>
      <c r="J12" s="6">
        <v>0</v>
      </c>
      <c r="K12" s="6">
        <v>0</v>
      </c>
      <c r="L12" s="6">
        <v>2.0266304347826081</v>
      </c>
      <c r="M12" s="6">
        <v>5.1304347826086953</v>
      </c>
      <c r="N12" s="6">
        <v>3.5788043478260869</v>
      </c>
      <c r="O12" s="6">
        <f>SUM(NonNurse[[#This Row],[Qualified Social Work Staff Hours]],NonNurse[[#This Row],[Other Social Work Staff Hours]])/NonNurse[[#This Row],[MDS Census]]</f>
        <v>0.1424697724039829</v>
      </c>
      <c r="P12" s="6">
        <v>4.2961956521739131</v>
      </c>
      <c r="Q12" s="6">
        <v>2.0298913043478262</v>
      </c>
      <c r="R12" s="6">
        <f>SUM(NonNurse[[#This Row],[Qualified Activities Professional Hours]],NonNurse[[#This Row],[Other Activities Professional Hours]])/NonNurse[[#This Row],[MDS Census]]</f>
        <v>0.1034850640113798</v>
      </c>
      <c r="S12" s="6">
        <v>8.5401086956521777</v>
      </c>
      <c r="T12" s="6">
        <v>5.9090217391304352</v>
      </c>
      <c r="U12" s="6">
        <v>0</v>
      </c>
      <c r="V12" s="6">
        <f>SUM(NonNurse[[#This Row],[Occupational Therapist Hours]],NonNurse[[#This Row],[OT Assistant Hours]],NonNurse[[#This Row],[OT Aide Hours]])/NonNurse[[#This Row],[MDS Census]]</f>
        <v>0.23636557610241829</v>
      </c>
      <c r="W12" s="6">
        <v>16.033043478260872</v>
      </c>
      <c r="X12" s="6">
        <v>3.0173913043478255</v>
      </c>
      <c r="Y12" s="6">
        <v>0</v>
      </c>
      <c r="Z12" s="6">
        <f>SUM(NonNurse[[#This Row],[Physical Therapist (PT) Hours]],NonNurse[[#This Row],[PT Assistant Hours]],NonNurse[[#This Row],[PT Aide Hours]])/NonNurse[[#This Row],[MDS Census]]</f>
        <v>0.31163584637268849</v>
      </c>
      <c r="AA12" s="6">
        <v>0</v>
      </c>
      <c r="AB12" s="6">
        <v>0</v>
      </c>
      <c r="AC12" s="6">
        <v>0</v>
      </c>
      <c r="AD12" s="6">
        <v>0</v>
      </c>
      <c r="AE12" s="6">
        <v>0</v>
      </c>
      <c r="AF12" s="6">
        <v>0</v>
      </c>
      <c r="AG12" s="6">
        <v>0</v>
      </c>
      <c r="AH12" s="1">
        <v>385251</v>
      </c>
      <c r="AI12">
        <v>10</v>
      </c>
    </row>
    <row r="13" spans="1:35" x14ac:dyDescent="0.25">
      <c r="A13" t="s">
        <v>161</v>
      </c>
      <c r="B13" t="s">
        <v>81</v>
      </c>
      <c r="C13" t="s">
        <v>214</v>
      </c>
      <c r="D13" t="s">
        <v>189</v>
      </c>
      <c r="E13" s="6">
        <v>37.663043478260867</v>
      </c>
      <c r="F13" s="6">
        <v>4.9565217391304346</v>
      </c>
      <c r="G13" s="6">
        <v>0.25</v>
      </c>
      <c r="H13" s="6">
        <v>8.6956521739130432E-2</v>
      </c>
      <c r="I13" s="6">
        <v>0.77173913043478259</v>
      </c>
      <c r="J13" s="6">
        <v>0</v>
      </c>
      <c r="K13" s="6">
        <v>0.17391304347826086</v>
      </c>
      <c r="L13" s="6">
        <v>2.597282608695652</v>
      </c>
      <c r="M13" s="6">
        <v>3.2989130434782608</v>
      </c>
      <c r="N13" s="6">
        <v>0</v>
      </c>
      <c r="O13" s="6">
        <f>SUM(NonNurse[[#This Row],[Qualified Social Work Staff Hours]],NonNurse[[#This Row],[Other Social Work Staff Hours]])/NonNurse[[#This Row],[MDS Census]]</f>
        <v>8.7590187590187593E-2</v>
      </c>
      <c r="P13" s="6">
        <v>3.222826086956522</v>
      </c>
      <c r="Q13" s="6">
        <v>0</v>
      </c>
      <c r="R13" s="6">
        <f>SUM(NonNurse[[#This Row],[Qualified Activities Professional Hours]],NonNurse[[#This Row],[Other Activities Professional Hours]])/NonNurse[[#This Row],[MDS Census]]</f>
        <v>8.5569985569985574E-2</v>
      </c>
      <c r="S13" s="6">
        <v>1.5782608695652169</v>
      </c>
      <c r="T13" s="6">
        <v>4.4910869565217384</v>
      </c>
      <c r="U13" s="6">
        <v>0</v>
      </c>
      <c r="V13" s="6">
        <f>SUM(NonNurse[[#This Row],[Occupational Therapist Hours]],NonNurse[[#This Row],[OT Assistant Hours]],NonNurse[[#This Row],[OT Aide Hours]])/NonNurse[[#This Row],[MDS Census]]</f>
        <v>0.16114862914862912</v>
      </c>
      <c r="W13" s="6">
        <v>1.7815217391304354</v>
      </c>
      <c r="X13" s="6">
        <v>3.7950000000000004</v>
      </c>
      <c r="Y13" s="6">
        <v>0</v>
      </c>
      <c r="Z13" s="6">
        <f>SUM(NonNurse[[#This Row],[Physical Therapist (PT) Hours]],NonNurse[[#This Row],[PT Assistant Hours]],NonNurse[[#This Row],[PT Aide Hours]])/NonNurse[[#This Row],[MDS Census]]</f>
        <v>0.14806349206349209</v>
      </c>
      <c r="AA13" s="6">
        <v>0</v>
      </c>
      <c r="AB13" s="6">
        <v>0</v>
      </c>
      <c r="AC13" s="6">
        <v>0</v>
      </c>
      <c r="AD13" s="6">
        <v>0</v>
      </c>
      <c r="AE13" s="6">
        <v>0</v>
      </c>
      <c r="AF13" s="6">
        <v>0</v>
      </c>
      <c r="AG13" s="6">
        <v>0</v>
      </c>
      <c r="AH13" s="1">
        <v>385229</v>
      </c>
      <c r="AI13">
        <v>10</v>
      </c>
    </row>
    <row r="14" spans="1:35" x14ac:dyDescent="0.25">
      <c r="A14" t="s">
        <v>161</v>
      </c>
      <c r="B14" t="s">
        <v>27</v>
      </c>
      <c r="C14" t="s">
        <v>230</v>
      </c>
      <c r="D14" t="s">
        <v>175</v>
      </c>
      <c r="E14" s="6">
        <v>50.684782608695649</v>
      </c>
      <c r="F14" s="6">
        <v>5.7391304347826084</v>
      </c>
      <c r="G14" s="6">
        <v>0.56521739130434778</v>
      </c>
      <c r="H14" s="6">
        <v>0</v>
      </c>
      <c r="I14" s="6">
        <v>1.4673913043478262</v>
      </c>
      <c r="J14" s="6">
        <v>1.1304347826086956</v>
      </c>
      <c r="K14" s="6">
        <v>0</v>
      </c>
      <c r="L14" s="6">
        <v>1.1865217391304348</v>
      </c>
      <c r="M14" s="6">
        <v>0</v>
      </c>
      <c r="N14" s="6">
        <v>8.6114130434782616</v>
      </c>
      <c r="O14" s="6">
        <f>SUM(NonNurse[[#This Row],[Qualified Social Work Staff Hours]],NonNurse[[#This Row],[Other Social Work Staff Hours]])/NonNurse[[#This Row],[MDS Census]]</f>
        <v>0.16990135106154838</v>
      </c>
      <c r="P14" s="6">
        <v>3.6875</v>
      </c>
      <c r="Q14" s="6">
        <v>4.8913043478260872E-2</v>
      </c>
      <c r="R14" s="6">
        <f>SUM(NonNurse[[#This Row],[Qualified Activities Professional Hours]],NonNurse[[#This Row],[Other Activities Professional Hours]])/NonNurse[[#This Row],[MDS Census]]</f>
        <v>7.3718636071198801E-2</v>
      </c>
      <c r="S14" s="6">
        <v>1.2505434782608695</v>
      </c>
      <c r="T14" s="6">
        <v>1.3835869565217387</v>
      </c>
      <c r="U14" s="6">
        <v>0</v>
      </c>
      <c r="V14" s="6">
        <f>SUM(NonNurse[[#This Row],[Occupational Therapist Hours]],NonNurse[[#This Row],[OT Assistant Hours]],NonNurse[[#This Row],[OT Aide Hours]])/NonNurse[[#This Row],[MDS Census]]</f>
        <v>5.1970834226892547E-2</v>
      </c>
      <c r="W14" s="6">
        <v>1.5725000000000002</v>
      </c>
      <c r="X14" s="6">
        <v>4.6961956521739125</v>
      </c>
      <c r="Y14" s="6">
        <v>0</v>
      </c>
      <c r="Z14" s="6">
        <f>SUM(NonNurse[[#This Row],[Physical Therapist (PT) Hours]],NonNurse[[#This Row],[PT Assistant Hours]],NonNurse[[#This Row],[PT Aide Hours]])/NonNurse[[#This Row],[MDS Census]]</f>
        <v>0.12368003431267424</v>
      </c>
      <c r="AA14" s="6">
        <v>0</v>
      </c>
      <c r="AB14" s="6">
        <v>0</v>
      </c>
      <c r="AC14" s="6">
        <v>0</v>
      </c>
      <c r="AD14" s="6">
        <v>0</v>
      </c>
      <c r="AE14" s="6">
        <v>0</v>
      </c>
      <c r="AF14" s="6">
        <v>0</v>
      </c>
      <c r="AG14" s="6">
        <v>0</v>
      </c>
      <c r="AH14" s="1">
        <v>385132</v>
      </c>
      <c r="AI14">
        <v>10</v>
      </c>
    </row>
    <row r="15" spans="1:35" x14ac:dyDescent="0.25">
      <c r="A15" t="s">
        <v>161</v>
      </c>
      <c r="B15" t="s">
        <v>52</v>
      </c>
      <c r="C15" t="s">
        <v>212</v>
      </c>
      <c r="D15" t="s">
        <v>185</v>
      </c>
      <c r="E15" s="6">
        <v>60.739130434782609</v>
      </c>
      <c r="F15" s="6">
        <v>5.5652173913043477</v>
      </c>
      <c r="G15" s="6">
        <v>2.8260869565217392</v>
      </c>
      <c r="H15" s="6">
        <v>0</v>
      </c>
      <c r="I15" s="6">
        <v>1.4021739130434783</v>
      </c>
      <c r="J15" s="6">
        <v>0</v>
      </c>
      <c r="K15" s="6">
        <v>0</v>
      </c>
      <c r="L15" s="6">
        <v>4.9840217391304344</v>
      </c>
      <c r="M15" s="6">
        <v>5.3260869565217392</v>
      </c>
      <c r="N15" s="6">
        <v>4.0489130434782608</v>
      </c>
      <c r="O15" s="6">
        <f>SUM(NonNurse[[#This Row],[Qualified Social Work Staff Hours]],NonNurse[[#This Row],[Other Social Work Staff Hours]])/NonNurse[[#This Row],[MDS Census]]</f>
        <v>0.15434860415175375</v>
      </c>
      <c r="P15" s="6">
        <v>4.1304347826086953</v>
      </c>
      <c r="Q15" s="6">
        <v>0</v>
      </c>
      <c r="R15" s="6">
        <f>SUM(NonNurse[[#This Row],[Qualified Activities Professional Hours]],NonNurse[[#This Row],[Other Activities Professional Hours]])/NonNurse[[#This Row],[MDS Census]]</f>
        <v>6.8002863278453826E-2</v>
      </c>
      <c r="S15" s="6">
        <v>5.0848913043478259</v>
      </c>
      <c r="T15" s="6">
        <v>7.787717391304346</v>
      </c>
      <c r="U15" s="6">
        <v>0</v>
      </c>
      <c r="V15" s="6">
        <f>SUM(NonNurse[[#This Row],[Occupational Therapist Hours]],NonNurse[[#This Row],[OT Assistant Hours]],NonNurse[[#This Row],[OT Aide Hours]])/NonNurse[[#This Row],[MDS Census]]</f>
        <v>0.21193271295633498</v>
      </c>
      <c r="W15" s="6">
        <v>4.8164130434782626</v>
      </c>
      <c r="X15" s="6">
        <v>7.3091304347826078</v>
      </c>
      <c r="Y15" s="6">
        <v>0</v>
      </c>
      <c r="Z15" s="6">
        <f>SUM(NonNurse[[#This Row],[Physical Therapist (PT) Hours]],NonNurse[[#This Row],[PT Assistant Hours]],NonNurse[[#This Row],[PT Aide Hours]])/NonNurse[[#This Row],[MDS Census]]</f>
        <v>0.19963314244810307</v>
      </c>
      <c r="AA15" s="6">
        <v>0</v>
      </c>
      <c r="AB15" s="6">
        <v>0</v>
      </c>
      <c r="AC15" s="6">
        <v>0</v>
      </c>
      <c r="AD15" s="6">
        <v>0</v>
      </c>
      <c r="AE15" s="6">
        <v>0</v>
      </c>
      <c r="AF15" s="6">
        <v>0</v>
      </c>
      <c r="AG15" s="6">
        <v>0</v>
      </c>
      <c r="AH15" s="1">
        <v>385168</v>
      </c>
      <c r="AI15">
        <v>10</v>
      </c>
    </row>
    <row r="16" spans="1:35" x14ac:dyDescent="0.25">
      <c r="A16" t="s">
        <v>161</v>
      </c>
      <c r="B16" t="s">
        <v>47</v>
      </c>
      <c r="C16" t="s">
        <v>205</v>
      </c>
      <c r="D16" t="s">
        <v>182</v>
      </c>
      <c r="E16" s="6">
        <v>36.565217391304351</v>
      </c>
      <c r="F16" s="6">
        <v>4.2608695652173916</v>
      </c>
      <c r="G16" s="6">
        <v>0.17391304347826086</v>
      </c>
      <c r="H16" s="6">
        <v>0</v>
      </c>
      <c r="I16" s="6">
        <v>0.35869565217391303</v>
      </c>
      <c r="J16" s="6">
        <v>0.67391304347826086</v>
      </c>
      <c r="K16" s="6">
        <v>0</v>
      </c>
      <c r="L16" s="6">
        <v>1.0398913043478262</v>
      </c>
      <c r="M16" s="6">
        <v>0</v>
      </c>
      <c r="N16" s="6">
        <v>3.4510869565217392</v>
      </c>
      <c r="O16" s="6">
        <f>SUM(NonNurse[[#This Row],[Qualified Social Work Staff Hours]],NonNurse[[#This Row],[Other Social Work Staff Hours]])/NonNurse[[#This Row],[MDS Census]]</f>
        <v>9.4381688466111766E-2</v>
      </c>
      <c r="P16" s="6">
        <v>4.0163043478260869</v>
      </c>
      <c r="Q16" s="6">
        <v>3.5815217391304346</v>
      </c>
      <c r="R16" s="6">
        <f>SUM(NonNurse[[#This Row],[Qualified Activities Professional Hours]],NonNurse[[#This Row],[Other Activities Professional Hours]])/NonNurse[[#This Row],[MDS Census]]</f>
        <v>0.20778834720570746</v>
      </c>
      <c r="S16" s="6">
        <v>4.818586956521739</v>
      </c>
      <c r="T16" s="6">
        <v>0</v>
      </c>
      <c r="U16" s="6">
        <v>0</v>
      </c>
      <c r="V16" s="6">
        <f>SUM(NonNurse[[#This Row],[Occupational Therapist Hours]],NonNurse[[#This Row],[OT Assistant Hours]],NonNurse[[#This Row],[OT Aide Hours]])/NonNurse[[#This Row],[MDS Census]]</f>
        <v>0.13178061831153387</v>
      </c>
      <c r="W16" s="6">
        <v>4.2853260869565215</v>
      </c>
      <c r="X16" s="6">
        <v>3.7275000000000014</v>
      </c>
      <c r="Y16" s="6">
        <v>0</v>
      </c>
      <c r="Z16" s="6">
        <f>SUM(NonNurse[[#This Row],[Physical Therapist (PT) Hours]],NonNurse[[#This Row],[PT Assistant Hours]],NonNurse[[#This Row],[PT Aide Hours]])/NonNurse[[#This Row],[MDS Census]]</f>
        <v>0.21913793103448276</v>
      </c>
      <c r="AA16" s="6">
        <v>0</v>
      </c>
      <c r="AB16" s="6">
        <v>0</v>
      </c>
      <c r="AC16" s="6">
        <v>0</v>
      </c>
      <c r="AD16" s="6">
        <v>0</v>
      </c>
      <c r="AE16" s="6">
        <v>0</v>
      </c>
      <c r="AF16" s="6">
        <v>0</v>
      </c>
      <c r="AG16" s="6">
        <v>0</v>
      </c>
      <c r="AH16" s="1">
        <v>385162</v>
      </c>
      <c r="AI16">
        <v>10</v>
      </c>
    </row>
    <row r="17" spans="1:35" x14ac:dyDescent="0.25">
      <c r="A17" t="s">
        <v>161</v>
      </c>
      <c r="B17" t="s">
        <v>25</v>
      </c>
      <c r="C17" t="s">
        <v>229</v>
      </c>
      <c r="D17" t="s">
        <v>193</v>
      </c>
      <c r="E17" s="6">
        <v>38.163043478260867</v>
      </c>
      <c r="F17" s="6">
        <v>4.9565217391304346</v>
      </c>
      <c r="G17" s="6">
        <v>0.86956521739130432</v>
      </c>
      <c r="H17" s="6">
        <v>0</v>
      </c>
      <c r="I17" s="6">
        <v>0.73913043478260865</v>
      </c>
      <c r="J17" s="6">
        <v>0</v>
      </c>
      <c r="K17" s="6">
        <v>1.9130434782608696</v>
      </c>
      <c r="L17" s="6">
        <v>1.2128260869565217</v>
      </c>
      <c r="M17" s="6">
        <v>5.1032608695652177</v>
      </c>
      <c r="N17" s="6">
        <v>1.4701086956521738</v>
      </c>
      <c r="O17" s="6">
        <f>SUM(NonNurse[[#This Row],[Qualified Social Work Staff Hours]],NonNurse[[#This Row],[Other Social Work Staff Hours]])/NonNurse[[#This Row],[MDS Census]]</f>
        <v>0.17224437482198807</v>
      </c>
      <c r="P17" s="6">
        <v>4.0380434782608692</v>
      </c>
      <c r="Q17" s="6">
        <v>0.30434782608695654</v>
      </c>
      <c r="R17" s="6">
        <f>SUM(NonNurse[[#This Row],[Qualified Activities Professional Hours]],NonNurse[[#This Row],[Other Activities Professional Hours]])/NonNurse[[#This Row],[MDS Census]]</f>
        <v>0.11378524636855597</v>
      </c>
      <c r="S17" s="6">
        <v>3.0256521739130431</v>
      </c>
      <c r="T17" s="6">
        <v>0.81565217391304334</v>
      </c>
      <c r="U17" s="6">
        <v>0</v>
      </c>
      <c r="V17" s="6">
        <f>SUM(NonNurse[[#This Row],[Occupational Therapist Hours]],NonNurse[[#This Row],[OT Assistant Hours]],NonNurse[[#This Row],[OT Aide Hours]])/NonNurse[[#This Row],[MDS Census]]</f>
        <v>0.10065508402164625</v>
      </c>
      <c r="W17" s="6">
        <v>0.8813043478260868</v>
      </c>
      <c r="X17" s="6">
        <v>2.0352173913043479</v>
      </c>
      <c r="Y17" s="6">
        <v>0</v>
      </c>
      <c r="Z17" s="6">
        <f>SUM(NonNurse[[#This Row],[Physical Therapist (PT) Hours]],NonNurse[[#This Row],[PT Assistant Hours]],NonNurse[[#This Row],[PT Aide Hours]])/NonNurse[[#This Row],[MDS Census]]</f>
        <v>7.642267160353175E-2</v>
      </c>
      <c r="AA17" s="6">
        <v>0</v>
      </c>
      <c r="AB17" s="6">
        <v>0</v>
      </c>
      <c r="AC17" s="6">
        <v>0</v>
      </c>
      <c r="AD17" s="6">
        <v>0</v>
      </c>
      <c r="AE17" s="6">
        <v>0</v>
      </c>
      <c r="AF17" s="6">
        <v>0</v>
      </c>
      <c r="AG17" s="6">
        <v>0</v>
      </c>
      <c r="AH17" s="1">
        <v>385125</v>
      </c>
      <c r="AI17">
        <v>10</v>
      </c>
    </row>
    <row r="18" spans="1:35" x14ac:dyDescent="0.25">
      <c r="A18" t="s">
        <v>161</v>
      </c>
      <c r="B18" t="s">
        <v>58</v>
      </c>
      <c r="C18" t="s">
        <v>224</v>
      </c>
      <c r="D18" t="s">
        <v>189</v>
      </c>
      <c r="E18" s="6">
        <v>92.554347826086953</v>
      </c>
      <c r="F18" s="6">
        <v>10.782608695652174</v>
      </c>
      <c r="G18" s="6">
        <v>1.0108695652173914</v>
      </c>
      <c r="H18" s="6">
        <v>0</v>
      </c>
      <c r="I18" s="6">
        <v>2.3369565217391304</v>
      </c>
      <c r="J18" s="6">
        <v>0</v>
      </c>
      <c r="K18" s="6">
        <v>0</v>
      </c>
      <c r="L18" s="6">
        <v>9.3036956521739125</v>
      </c>
      <c r="M18" s="6">
        <v>5.2336956521739131</v>
      </c>
      <c r="N18" s="6">
        <v>9.1440217391304355</v>
      </c>
      <c r="O18" s="6">
        <f>SUM(NonNurse[[#This Row],[Qualified Social Work Staff Hours]],NonNurse[[#This Row],[Other Social Work Staff Hours]])/NonNurse[[#This Row],[MDS Census]]</f>
        <v>0.15534351145038169</v>
      </c>
      <c r="P18" s="6">
        <v>0</v>
      </c>
      <c r="Q18" s="6">
        <v>8.875</v>
      </c>
      <c r="R18" s="6">
        <f>SUM(NonNurse[[#This Row],[Qualified Activities Professional Hours]],NonNurse[[#This Row],[Other Activities Professional Hours]])/NonNurse[[#This Row],[MDS Census]]</f>
        <v>9.5889606576629483E-2</v>
      </c>
      <c r="S18" s="6">
        <v>10.848586956521739</v>
      </c>
      <c r="T18" s="6">
        <v>7.5422826086956523</v>
      </c>
      <c r="U18" s="6">
        <v>0</v>
      </c>
      <c r="V18" s="6">
        <f>SUM(NonNurse[[#This Row],[Occupational Therapist Hours]],NonNurse[[#This Row],[OT Assistant Hours]],NonNurse[[#This Row],[OT Aide Hours]])/NonNurse[[#This Row],[MDS Census]]</f>
        <v>0.19870346447445686</v>
      </c>
      <c r="W18" s="6">
        <v>8.0148913043478238</v>
      </c>
      <c r="X18" s="6">
        <v>12.424021739130437</v>
      </c>
      <c r="Y18" s="6">
        <v>0</v>
      </c>
      <c r="Z18" s="6">
        <f>SUM(NonNurse[[#This Row],[Physical Therapist (PT) Hours]],NonNurse[[#This Row],[PT Assistant Hours]],NonNurse[[#This Row],[PT Aide Hours]])/NonNurse[[#This Row],[MDS Census]]</f>
        <v>0.2208314738696418</v>
      </c>
      <c r="AA18" s="6">
        <v>0</v>
      </c>
      <c r="AB18" s="6">
        <v>0</v>
      </c>
      <c r="AC18" s="6">
        <v>0</v>
      </c>
      <c r="AD18" s="6">
        <v>0</v>
      </c>
      <c r="AE18" s="6">
        <v>0</v>
      </c>
      <c r="AF18" s="6">
        <v>0</v>
      </c>
      <c r="AG18" s="6">
        <v>0</v>
      </c>
      <c r="AH18" s="1">
        <v>385185</v>
      </c>
      <c r="AI18">
        <v>10</v>
      </c>
    </row>
    <row r="19" spans="1:35" x14ac:dyDescent="0.25">
      <c r="A19" t="s">
        <v>161</v>
      </c>
      <c r="B19" t="s">
        <v>61</v>
      </c>
      <c r="C19" t="s">
        <v>203</v>
      </c>
      <c r="D19" t="s">
        <v>176</v>
      </c>
      <c r="E19" s="6">
        <v>65.097826086956516</v>
      </c>
      <c r="F19" s="6">
        <v>5.7391304347826084</v>
      </c>
      <c r="G19" s="6">
        <v>0.3641304347826087</v>
      </c>
      <c r="H19" s="6">
        <v>0.2391304347826087</v>
      </c>
      <c r="I19" s="6">
        <v>1.9347826086956521</v>
      </c>
      <c r="J19" s="6">
        <v>0</v>
      </c>
      <c r="K19" s="6">
        <v>0</v>
      </c>
      <c r="L19" s="6">
        <v>1.3254347826086958</v>
      </c>
      <c r="M19" s="6">
        <v>3.1331521739130435</v>
      </c>
      <c r="N19" s="6">
        <v>5.1086956521739131</v>
      </c>
      <c r="O19" s="6">
        <f>SUM(NonNurse[[#This Row],[Qualified Social Work Staff Hours]],NonNurse[[#This Row],[Other Social Work Staff Hours]])/NonNurse[[#This Row],[MDS Census]]</f>
        <v>0.1266071130405744</v>
      </c>
      <c r="P19" s="6">
        <v>4.5</v>
      </c>
      <c r="Q19" s="6">
        <v>2.4619565217391304</v>
      </c>
      <c r="R19" s="6">
        <f>SUM(NonNurse[[#This Row],[Qualified Activities Professional Hours]],NonNurse[[#This Row],[Other Activities Professional Hours]])/NonNurse[[#This Row],[MDS Census]]</f>
        <v>0.10694606779095009</v>
      </c>
      <c r="S19" s="6">
        <v>2.7291304347826082</v>
      </c>
      <c r="T19" s="6">
        <v>3.7017391304347824</v>
      </c>
      <c r="U19" s="6">
        <v>0</v>
      </c>
      <c r="V19" s="6">
        <f>SUM(NonNurse[[#This Row],[Occupational Therapist Hours]],NonNurse[[#This Row],[OT Assistant Hours]],NonNurse[[#This Row],[OT Aide Hours]])/NonNurse[[#This Row],[MDS Census]]</f>
        <v>9.8787777592252463E-2</v>
      </c>
      <c r="W19" s="6">
        <v>1.7185869565217393</v>
      </c>
      <c r="X19" s="6">
        <v>7.8578260869565186</v>
      </c>
      <c r="Y19" s="6">
        <v>0</v>
      </c>
      <c r="Z19" s="6">
        <f>SUM(NonNurse[[#This Row],[Physical Therapist (PT) Hours]],NonNurse[[#This Row],[PT Assistant Hours]],NonNurse[[#This Row],[PT Aide Hours]])/NonNurse[[#This Row],[MDS Census]]</f>
        <v>0.14710803139088324</v>
      </c>
      <c r="AA19" s="6">
        <v>0</v>
      </c>
      <c r="AB19" s="6">
        <v>0</v>
      </c>
      <c r="AC19" s="6">
        <v>0</v>
      </c>
      <c r="AD19" s="6">
        <v>0</v>
      </c>
      <c r="AE19" s="6">
        <v>0</v>
      </c>
      <c r="AF19" s="6">
        <v>0</v>
      </c>
      <c r="AG19" s="6">
        <v>0</v>
      </c>
      <c r="AH19" s="1">
        <v>385189</v>
      </c>
      <c r="AI19">
        <v>10</v>
      </c>
    </row>
    <row r="20" spans="1:35" x14ac:dyDescent="0.25">
      <c r="A20" t="s">
        <v>161</v>
      </c>
      <c r="B20" t="s">
        <v>94</v>
      </c>
      <c r="C20" t="s">
        <v>232</v>
      </c>
      <c r="D20" t="s">
        <v>195</v>
      </c>
      <c r="E20" s="6">
        <v>47.532608695652172</v>
      </c>
      <c r="F20" s="6">
        <v>5.2173913043478262</v>
      </c>
      <c r="G20" s="6">
        <v>0.52173913043478259</v>
      </c>
      <c r="H20" s="6">
        <v>0</v>
      </c>
      <c r="I20" s="6">
        <v>2.3586956521739131</v>
      </c>
      <c r="J20" s="6">
        <v>0</v>
      </c>
      <c r="K20" s="6">
        <v>0</v>
      </c>
      <c r="L20" s="6">
        <v>3.4234782608695649</v>
      </c>
      <c r="M20" s="6">
        <v>1.8940217391304348</v>
      </c>
      <c r="N20" s="6">
        <v>8.0815217391304355</v>
      </c>
      <c r="O20" s="6">
        <f>SUM(NonNurse[[#This Row],[Qualified Social Work Staff Hours]],NonNurse[[#This Row],[Other Social Work Staff Hours]])/NonNurse[[#This Row],[MDS Census]]</f>
        <v>0.2098673679396296</v>
      </c>
      <c r="P20" s="6">
        <v>4.3233695652173916</v>
      </c>
      <c r="Q20" s="6">
        <v>3.7391304347826089</v>
      </c>
      <c r="R20" s="6">
        <f>SUM(NonNurse[[#This Row],[Qualified Activities Professional Hours]],NonNurse[[#This Row],[Other Activities Professional Hours]])/NonNurse[[#This Row],[MDS Census]]</f>
        <v>0.16962039789618111</v>
      </c>
      <c r="S20" s="6">
        <v>9.311847826086959</v>
      </c>
      <c r="T20" s="6">
        <v>4.8323913043478255</v>
      </c>
      <c r="U20" s="6">
        <v>0</v>
      </c>
      <c r="V20" s="6">
        <f>SUM(NonNurse[[#This Row],[Occupational Therapist Hours]],NonNurse[[#This Row],[OT Assistant Hours]],NonNurse[[#This Row],[OT Aide Hours]])/NonNurse[[#This Row],[MDS Census]]</f>
        <v>0.29756917447976222</v>
      </c>
      <c r="W20" s="6">
        <v>12.33630434782609</v>
      </c>
      <c r="X20" s="6">
        <v>14.985652173913042</v>
      </c>
      <c r="Y20" s="6">
        <v>0</v>
      </c>
      <c r="Z20" s="6">
        <f>SUM(NonNurse[[#This Row],[Physical Therapist (PT) Hours]],NonNurse[[#This Row],[PT Assistant Hours]],NonNurse[[#This Row],[PT Aide Hours]])/NonNurse[[#This Row],[MDS Census]]</f>
        <v>0.57480448204893675</v>
      </c>
      <c r="AA20" s="6">
        <v>0</v>
      </c>
      <c r="AB20" s="6">
        <v>0</v>
      </c>
      <c r="AC20" s="6">
        <v>0</v>
      </c>
      <c r="AD20" s="6">
        <v>0</v>
      </c>
      <c r="AE20" s="6">
        <v>0</v>
      </c>
      <c r="AF20" s="6">
        <v>0</v>
      </c>
      <c r="AG20" s="6">
        <v>0</v>
      </c>
      <c r="AH20" s="1">
        <v>385253</v>
      </c>
      <c r="AI20">
        <v>10</v>
      </c>
    </row>
    <row r="21" spans="1:35" x14ac:dyDescent="0.25">
      <c r="A21" t="s">
        <v>161</v>
      </c>
      <c r="B21" t="s">
        <v>59</v>
      </c>
      <c r="C21" t="s">
        <v>207</v>
      </c>
      <c r="D21" t="s">
        <v>188</v>
      </c>
      <c r="E21" s="6">
        <v>57.532608695652172</v>
      </c>
      <c r="F21" s="6">
        <v>7.3369565217391308</v>
      </c>
      <c r="G21" s="6">
        <v>0</v>
      </c>
      <c r="H21" s="6">
        <v>0</v>
      </c>
      <c r="I21" s="6">
        <v>2</v>
      </c>
      <c r="J21" s="6">
        <v>0</v>
      </c>
      <c r="K21" s="6">
        <v>0</v>
      </c>
      <c r="L21" s="6">
        <v>5.0321739130434784</v>
      </c>
      <c r="M21" s="6">
        <v>3.443804347826088</v>
      </c>
      <c r="N21" s="6">
        <v>4.0888043478260867</v>
      </c>
      <c r="O21" s="6">
        <f>SUM(NonNurse[[#This Row],[Qualified Social Work Staff Hours]],NonNurse[[#This Row],[Other Social Work Staff Hours]])/NonNurse[[#This Row],[MDS Census]]</f>
        <v>0.13092764027961459</v>
      </c>
      <c r="P21" s="6">
        <v>5.5107608695652166</v>
      </c>
      <c r="Q21" s="6">
        <v>1.2222826086956522</v>
      </c>
      <c r="R21" s="6">
        <f>SUM(NonNurse[[#This Row],[Qualified Activities Professional Hours]],NonNurse[[#This Row],[Other Activities Professional Hours]])/NonNurse[[#This Row],[MDS Census]]</f>
        <v>0.1170300396750425</v>
      </c>
      <c r="S21" s="6">
        <v>4.3857608695652184</v>
      </c>
      <c r="T21" s="6">
        <v>3.6580434782608693</v>
      </c>
      <c r="U21" s="6">
        <v>0</v>
      </c>
      <c r="V21" s="6">
        <f>SUM(NonNurse[[#This Row],[Occupational Therapist Hours]],NonNurse[[#This Row],[OT Assistant Hours]],NonNurse[[#This Row],[OT Aide Hours]])/NonNurse[[#This Row],[MDS Census]]</f>
        <v>0.13981296051388628</v>
      </c>
      <c r="W21" s="6">
        <v>4.6121739130434776</v>
      </c>
      <c r="X21" s="6">
        <v>5.3541304347826095</v>
      </c>
      <c r="Y21" s="6">
        <v>0</v>
      </c>
      <c r="Z21" s="6">
        <f>SUM(NonNurse[[#This Row],[Physical Therapist (PT) Hours]],NonNurse[[#This Row],[PT Assistant Hours]],NonNurse[[#This Row],[PT Aide Hours]])/NonNurse[[#This Row],[MDS Census]]</f>
        <v>0.17322879274513509</v>
      </c>
      <c r="AA21" s="6">
        <v>0</v>
      </c>
      <c r="AB21" s="6">
        <v>0</v>
      </c>
      <c r="AC21" s="6">
        <v>0</v>
      </c>
      <c r="AD21" s="6">
        <v>0</v>
      </c>
      <c r="AE21" s="6">
        <v>0</v>
      </c>
      <c r="AF21" s="6">
        <v>0</v>
      </c>
      <c r="AG21" s="6">
        <v>0</v>
      </c>
      <c r="AH21" s="1">
        <v>385187</v>
      </c>
      <c r="AI21">
        <v>10</v>
      </c>
    </row>
    <row r="22" spans="1:35" x14ac:dyDescent="0.25">
      <c r="A22" t="s">
        <v>161</v>
      </c>
      <c r="B22" t="s">
        <v>116</v>
      </c>
      <c r="C22" t="s">
        <v>207</v>
      </c>
      <c r="D22" t="s">
        <v>188</v>
      </c>
      <c r="E22" s="6">
        <v>53.043478260869563</v>
      </c>
      <c r="F22" s="6">
        <v>5.7391304347826084</v>
      </c>
      <c r="G22" s="6">
        <v>2.2608695652173911</v>
      </c>
      <c r="H22" s="6">
        <v>0</v>
      </c>
      <c r="I22" s="6">
        <v>0</v>
      </c>
      <c r="J22" s="6">
        <v>0</v>
      </c>
      <c r="K22" s="6">
        <v>0</v>
      </c>
      <c r="L22" s="6">
        <v>1.1196739130434781</v>
      </c>
      <c r="M22" s="6">
        <v>6.7663043478260869</v>
      </c>
      <c r="N22" s="6">
        <v>0</v>
      </c>
      <c r="O22" s="6">
        <f>SUM(NonNurse[[#This Row],[Qualified Social Work Staff Hours]],NonNurse[[#This Row],[Other Social Work Staff Hours]])/NonNurse[[#This Row],[MDS Census]]</f>
        <v>0.12756147540983606</v>
      </c>
      <c r="P22" s="6">
        <v>5.9510869565217392</v>
      </c>
      <c r="Q22" s="6">
        <v>7.7608695652173916</v>
      </c>
      <c r="R22" s="6">
        <f>SUM(NonNurse[[#This Row],[Qualified Activities Professional Hours]],NonNurse[[#This Row],[Other Activities Professional Hours]])/NonNurse[[#This Row],[MDS Census]]</f>
        <v>0.25850409836065574</v>
      </c>
      <c r="S22" s="6">
        <v>5.3011956521739139</v>
      </c>
      <c r="T22" s="6">
        <v>1.3554347826086959</v>
      </c>
      <c r="U22" s="6">
        <v>0</v>
      </c>
      <c r="V22" s="6">
        <f>SUM(NonNurse[[#This Row],[Occupational Therapist Hours]],NonNurse[[#This Row],[OT Assistant Hours]],NonNurse[[#This Row],[OT Aide Hours]])/NonNurse[[#This Row],[MDS Census]]</f>
        <v>0.12549385245901643</v>
      </c>
      <c r="W22" s="6">
        <v>2.7448913043478265</v>
      </c>
      <c r="X22" s="6">
        <v>5.0489130434782625</v>
      </c>
      <c r="Y22" s="6">
        <v>0</v>
      </c>
      <c r="Z22" s="6">
        <f>SUM(NonNurse[[#This Row],[Physical Therapist (PT) Hours]],NonNurse[[#This Row],[PT Assistant Hours]],NonNurse[[#This Row],[PT Aide Hours]])/NonNurse[[#This Row],[MDS Census]]</f>
        <v>0.14693237704918038</v>
      </c>
      <c r="AA22" s="6">
        <v>0</v>
      </c>
      <c r="AB22" s="6">
        <v>0</v>
      </c>
      <c r="AC22" s="6">
        <v>0</v>
      </c>
      <c r="AD22" s="6">
        <v>0</v>
      </c>
      <c r="AE22" s="6">
        <v>0</v>
      </c>
      <c r="AF22" s="6">
        <v>0</v>
      </c>
      <c r="AG22" s="6">
        <v>0</v>
      </c>
      <c r="AH22" s="1">
        <v>385284</v>
      </c>
      <c r="AI22">
        <v>10</v>
      </c>
    </row>
    <row r="23" spans="1:35" x14ac:dyDescent="0.25">
      <c r="A23" t="s">
        <v>161</v>
      </c>
      <c r="B23" t="s">
        <v>64</v>
      </c>
      <c r="C23" t="s">
        <v>242</v>
      </c>
      <c r="D23" t="s">
        <v>198</v>
      </c>
      <c r="E23" s="6">
        <v>30.586956521739129</v>
      </c>
      <c r="F23" s="6">
        <v>4.9728260869565215</v>
      </c>
      <c r="G23" s="6">
        <v>0</v>
      </c>
      <c r="H23" s="6">
        <v>0</v>
      </c>
      <c r="I23" s="6">
        <v>1.1304347826086956</v>
      </c>
      <c r="J23" s="6">
        <v>0</v>
      </c>
      <c r="K23" s="6">
        <v>0</v>
      </c>
      <c r="L23" s="6">
        <v>0.74565217391304339</v>
      </c>
      <c r="M23" s="6">
        <v>4.6673913043478263</v>
      </c>
      <c r="N23" s="6">
        <v>0</v>
      </c>
      <c r="O23" s="6">
        <f>SUM(NonNurse[[#This Row],[Qualified Social Work Staff Hours]],NonNurse[[#This Row],[Other Social Work Staff Hours]])/NonNurse[[#This Row],[MDS Census]]</f>
        <v>0.15259417199715708</v>
      </c>
      <c r="P23" s="6">
        <v>3.7251086956521737</v>
      </c>
      <c r="Q23" s="6">
        <v>2.6285869565217395</v>
      </c>
      <c r="R23" s="6">
        <f>SUM(NonNurse[[#This Row],[Qualified Activities Professional Hours]],NonNurse[[#This Row],[Other Activities Professional Hours]])/NonNurse[[#This Row],[MDS Census]]</f>
        <v>0.20772565742714999</v>
      </c>
      <c r="S23" s="6">
        <v>3.108152173913044</v>
      </c>
      <c r="T23" s="6">
        <v>4.1630434782608694E-2</v>
      </c>
      <c r="U23" s="6">
        <v>0</v>
      </c>
      <c r="V23" s="6">
        <f>SUM(NonNurse[[#This Row],[Occupational Therapist Hours]],NonNurse[[#This Row],[OT Assistant Hours]],NonNurse[[#This Row],[OT Aide Hours]])/NonNurse[[#This Row],[MDS Census]]</f>
        <v>0.10297796730632554</v>
      </c>
      <c r="W23" s="6">
        <v>3.4784782608695664</v>
      </c>
      <c r="X23" s="6">
        <v>0.25771739130434773</v>
      </c>
      <c r="Y23" s="6">
        <v>0</v>
      </c>
      <c r="Z23" s="6">
        <f>SUM(NonNurse[[#This Row],[Physical Therapist (PT) Hours]],NonNurse[[#This Row],[PT Assistant Hours]],NonNurse[[#This Row],[PT Aide Hours]])/NonNurse[[#This Row],[MDS Census]]</f>
        <v>0.12214996446339733</v>
      </c>
      <c r="AA23" s="6">
        <v>0</v>
      </c>
      <c r="AB23" s="6">
        <v>0</v>
      </c>
      <c r="AC23" s="6">
        <v>0</v>
      </c>
      <c r="AD23" s="6">
        <v>0</v>
      </c>
      <c r="AE23" s="6">
        <v>0</v>
      </c>
      <c r="AF23" s="6">
        <v>0</v>
      </c>
      <c r="AG23" s="6">
        <v>0</v>
      </c>
      <c r="AH23" s="1">
        <v>385199</v>
      </c>
      <c r="AI23">
        <v>10</v>
      </c>
    </row>
    <row r="24" spans="1:35" x14ac:dyDescent="0.25">
      <c r="A24" t="s">
        <v>161</v>
      </c>
      <c r="B24" t="s">
        <v>35</v>
      </c>
      <c r="C24" t="s">
        <v>221</v>
      </c>
      <c r="D24" t="s">
        <v>196</v>
      </c>
      <c r="E24" s="6">
        <v>27.543478260869566</v>
      </c>
      <c r="F24" s="6">
        <v>9.1045652173913059</v>
      </c>
      <c r="G24" s="6">
        <v>0.13043478260869565</v>
      </c>
      <c r="H24" s="6">
        <v>0</v>
      </c>
      <c r="I24" s="6">
        <v>0.30434782608695654</v>
      </c>
      <c r="J24" s="6">
        <v>0</v>
      </c>
      <c r="K24" s="6">
        <v>0</v>
      </c>
      <c r="L24" s="6">
        <v>7.0000000000000007E-2</v>
      </c>
      <c r="M24" s="6">
        <v>0</v>
      </c>
      <c r="N24" s="6">
        <v>6.045760869565215</v>
      </c>
      <c r="O24" s="6">
        <f>SUM(NonNurse[[#This Row],[Qualified Social Work Staff Hours]],NonNurse[[#This Row],[Other Social Work Staff Hours]])/NonNurse[[#This Row],[MDS Census]]</f>
        <v>0.21949881610102595</v>
      </c>
      <c r="P24" s="6">
        <v>6.0478260869565226</v>
      </c>
      <c r="Q24" s="6">
        <v>2.1739130434782608E-2</v>
      </c>
      <c r="R24" s="6">
        <f>SUM(NonNurse[[#This Row],[Qualified Activities Professional Hours]],NonNurse[[#This Row],[Other Activities Professional Hours]])/NonNurse[[#This Row],[MDS Census]]</f>
        <v>0.22036306235201264</v>
      </c>
      <c r="S24" s="6">
        <v>2.740217391304347</v>
      </c>
      <c r="T24" s="6">
        <v>0</v>
      </c>
      <c r="U24" s="6">
        <v>0</v>
      </c>
      <c r="V24" s="6">
        <f>SUM(NonNurse[[#This Row],[Occupational Therapist Hours]],NonNurse[[#This Row],[OT Assistant Hours]],NonNurse[[#This Row],[OT Aide Hours]])/NonNurse[[#This Row],[MDS Census]]</f>
        <v>9.948697711128647E-2</v>
      </c>
      <c r="W24" s="6">
        <v>2.3572826086956535</v>
      </c>
      <c r="X24" s="6">
        <v>3.3835869565217394</v>
      </c>
      <c r="Y24" s="6">
        <v>0</v>
      </c>
      <c r="Z24" s="6">
        <f>SUM(NonNurse[[#This Row],[Physical Therapist (PT) Hours]],NonNurse[[#This Row],[PT Assistant Hours]],NonNurse[[#This Row],[PT Aide Hours]])/NonNurse[[#This Row],[MDS Census]]</f>
        <v>0.20842936069455412</v>
      </c>
      <c r="AA24" s="6">
        <v>0</v>
      </c>
      <c r="AB24" s="6">
        <v>0</v>
      </c>
      <c r="AC24" s="6">
        <v>0</v>
      </c>
      <c r="AD24" s="6">
        <v>0</v>
      </c>
      <c r="AE24" s="6">
        <v>0</v>
      </c>
      <c r="AF24" s="6">
        <v>0</v>
      </c>
      <c r="AG24" s="6">
        <v>0</v>
      </c>
      <c r="AH24" s="1">
        <v>385144</v>
      </c>
      <c r="AI24">
        <v>10</v>
      </c>
    </row>
    <row r="25" spans="1:35" x14ac:dyDescent="0.25">
      <c r="A25" t="s">
        <v>161</v>
      </c>
      <c r="B25" t="s">
        <v>42</v>
      </c>
      <c r="C25" t="s">
        <v>219</v>
      </c>
      <c r="D25" t="s">
        <v>189</v>
      </c>
      <c r="E25" s="6">
        <v>36.934782608695649</v>
      </c>
      <c r="F25" s="6">
        <v>0</v>
      </c>
      <c r="G25" s="6">
        <v>0</v>
      </c>
      <c r="H25" s="6">
        <v>0</v>
      </c>
      <c r="I25" s="6">
        <v>0.95652173913043481</v>
      </c>
      <c r="J25" s="6">
        <v>0</v>
      </c>
      <c r="K25" s="6">
        <v>0</v>
      </c>
      <c r="L25" s="6">
        <v>2.0117391304347834</v>
      </c>
      <c r="M25" s="6">
        <v>6.1271739130434772</v>
      </c>
      <c r="N25" s="6">
        <v>0</v>
      </c>
      <c r="O25" s="6">
        <f>SUM(NonNurse[[#This Row],[Qualified Social Work Staff Hours]],NonNurse[[#This Row],[Other Social Work Staff Hours]])/NonNurse[[#This Row],[MDS Census]]</f>
        <v>0.16589170100058856</v>
      </c>
      <c r="P25" s="6">
        <v>5.7502173913043473</v>
      </c>
      <c r="Q25" s="6">
        <v>3.484021739130434</v>
      </c>
      <c r="R25" s="6">
        <f>SUM(NonNurse[[#This Row],[Qualified Activities Professional Hours]],NonNurse[[#This Row],[Other Activities Professional Hours]])/NonNurse[[#This Row],[MDS Census]]</f>
        <v>0.25001471453796353</v>
      </c>
      <c r="S25" s="6">
        <v>2.3359782608695649</v>
      </c>
      <c r="T25" s="6">
        <v>0.9985869565217389</v>
      </c>
      <c r="U25" s="6">
        <v>0</v>
      </c>
      <c r="V25" s="6">
        <f>SUM(NonNurse[[#This Row],[Occupational Therapist Hours]],NonNurse[[#This Row],[OT Assistant Hours]],NonNurse[[#This Row],[OT Aide Hours]])/NonNurse[[#This Row],[MDS Census]]</f>
        <v>9.0282519128899341E-2</v>
      </c>
      <c r="W25" s="6">
        <v>2.8058695652173919</v>
      </c>
      <c r="X25" s="6">
        <v>3.8358695652173922</v>
      </c>
      <c r="Y25" s="6">
        <v>0</v>
      </c>
      <c r="Z25" s="6">
        <f>SUM(NonNurse[[#This Row],[Physical Therapist (PT) Hours]],NonNurse[[#This Row],[PT Assistant Hours]],NonNurse[[#This Row],[PT Aide Hours]])/NonNurse[[#This Row],[MDS Census]]</f>
        <v>0.17982342554443798</v>
      </c>
      <c r="AA25" s="6">
        <v>0</v>
      </c>
      <c r="AB25" s="6">
        <v>0</v>
      </c>
      <c r="AC25" s="6">
        <v>0</v>
      </c>
      <c r="AD25" s="6">
        <v>0</v>
      </c>
      <c r="AE25" s="6">
        <v>0</v>
      </c>
      <c r="AF25" s="6">
        <v>0</v>
      </c>
      <c r="AG25" s="6">
        <v>0</v>
      </c>
      <c r="AH25" s="1">
        <v>385152</v>
      </c>
      <c r="AI25">
        <v>10</v>
      </c>
    </row>
    <row r="26" spans="1:35" x14ac:dyDescent="0.25">
      <c r="A26" t="s">
        <v>161</v>
      </c>
      <c r="B26" t="s">
        <v>10</v>
      </c>
      <c r="C26" t="s">
        <v>225</v>
      </c>
      <c r="D26" t="s">
        <v>190</v>
      </c>
      <c r="E26" s="6">
        <v>53.032608695652172</v>
      </c>
      <c r="F26" s="6">
        <v>5.4059782608695652</v>
      </c>
      <c r="G26" s="6">
        <v>0</v>
      </c>
      <c r="H26" s="6">
        <v>0.28260869565217389</v>
      </c>
      <c r="I26" s="6">
        <v>0.47826086956521741</v>
      </c>
      <c r="J26" s="6">
        <v>0</v>
      </c>
      <c r="K26" s="6">
        <v>0.39673913043478259</v>
      </c>
      <c r="L26" s="6">
        <v>0.18108695652173915</v>
      </c>
      <c r="M26" s="6">
        <v>0</v>
      </c>
      <c r="N26" s="6">
        <v>4.5543478260869561</v>
      </c>
      <c r="O26" s="6">
        <f>SUM(NonNurse[[#This Row],[Qualified Social Work Staff Hours]],NonNurse[[#This Row],[Other Social Work Staff Hours]])/NonNurse[[#This Row],[MDS Census]]</f>
        <v>8.5878253740520591E-2</v>
      </c>
      <c r="P26" s="6">
        <v>0</v>
      </c>
      <c r="Q26" s="6">
        <v>8.5923913043478262</v>
      </c>
      <c r="R26" s="6">
        <f>SUM(NonNurse[[#This Row],[Qualified Activities Professional Hours]],NonNurse[[#This Row],[Other Activities Professional Hours]])/NonNurse[[#This Row],[MDS Census]]</f>
        <v>0.16202090592334495</v>
      </c>
      <c r="S26" s="6">
        <v>0.57695652173913037</v>
      </c>
      <c r="T26" s="6">
        <v>3.23141304347826</v>
      </c>
      <c r="U26" s="6">
        <v>0</v>
      </c>
      <c r="V26" s="6">
        <f>SUM(NonNurse[[#This Row],[Occupational Therapist Hours]],NonNurse[[#This Row],[OT Assistant Hours]],NonNurse[[#This Row],[OT Aide Hours]])/NonNurse[[#This Row],[MDS Census]]</f>
        <v>7.1811846689895445E-2</v>
      </c>
      <c r="W26" s="6">
        <v>0.73086956521739121</v>
      </c>
      <c r="X26" s="6">
        <v>3.7826086956521738</v>
      </c>
      <c r="Y26" s="6">
        <v>0</v>
      </c>
      <c r="Z26" s="6">
        <f>SUM(NonNurse[[#This Row],[Physical Therapist (PT) Hours]],NonNurse[[#This Row],[PT Assistant Hours]],NonNurse[[#This Row],[PT Aide Hours]])/NonNurse[[#This Row],[MDS Census]]</f>
        <v>8.5107604017216648E-2</v>
      </c>
      <c r="AA26" s="6">
        <v>0</v>
      </c>
      <c r="AB26" s="6">
        <v>2.6739130434782608</v>
      </c>
      <c r="AC26" s="6">
        <v>0</v>
      </c>
      <c r="AD26" s="6">
        <v>0</v>
      </c>
      <c r="AE26" s="6">
        <v>0</v>
      </c>
      <c r="AF26" s="6">
        <v>0</v>
      </c>
      <c r="AG26" s="6">
        <v>0</v>
      </c>
      <c r="AH26" s="1">
        <v>385049</v>
      </c>
      <c r="AI26">
        <v>10</v>
      </c>
    </row>
    <row r="27" spans="1:35" x14ac:dyDescent="0.25">
      <c r="A27" t="s">
        <v>161</v>
      </c>
      <c r="B27" t="s">
        <v>115</v>
      </c>
      <c r="C27" t="s">
        <v>257</v>
      </c>
      <c r="D27" t="s">
        <v>179</v>
      </c>
      <c r="E27" s="6">
        <v>24.554347826086957</v>
      </c>
      <c r="F27" s="6">
        <v>0</v>
      </c>
      <c r="G27" s="6">
        <v>0.35326086956521741</v>
      </c>
      <c r="H27" s="6">
        <v>0.125</v>
      </c>
      <c r="I27" s="6">
        <v>7.6086956521739135E-2</v>
      </c>
      <c r="J27" s="6">
        <v>0</v>
      </c>
      <c r="K27" s="6">
        <v>0</v>
      </c>
      <c r="L27" s="6">
        <v>0</v>
      </c>
      <c r="M27" s="6">
        <v>5.2798913043478262</v>
      </c>
      <c r="N27" s="6">
        <v>0</v>
      </c>
      <c r="O27" s="6">
        <f>SUM(NonNurse[[#This Row],[Qualified Social Work Staff Hours]],NonNurse[[#This Row],[Other Social Work Staff Hours]])/NonNurse[[#This Row],[MDS Census]]</f>
        <v>0.21502877379371405</v>
      </c>
      <c r="P27" s="6">
        <v>4.3097826086956523</v>
      </c>
      <c r="Q27" s="6">
        <v>3.3179347826086958</v>
      </c>
      <c r="R27" s="6">
        <f>SUM(NonNurse[[#This Row],[Qualified Activities Professional Hours]],NonNurse[[#This Row],[Other Activities Professional Hours]])/NonNurse[[#This Row],[MDS Census]]</f>
        <v>0.3106463036741921</v>
      </c>
      <c r="S27" s="6">
        <v>0</v>
      </c>
      <c r="T27" s="6">
        <v>0</v>
      </c>
      <c r="U27" s="6">
        <v>0</v>
      </c>
      <c r="V27" s="6">
        <f>SUM(NonNurse[[#This Row],[Occupational Therapist Hours]],NonNurse[[#This Row],[OT Assistant Hours]],NonNurse[[#This Row],[OT Aide Hours]])/NonNurse[[#This Row],[MDS Census]]</f>
        <v>0</v>
      </c>
      <c r="W27" s="6">
        <v>0</v>
      </c>
      <c r="X27" s="6">
        <v>0</v>
      </c>
      <c r="Y27" s="6">
        <v>0</v>
      </c>
      <c r="Z27" s="6">
        <f>SUM(NonNurse[[#This Row],[Physical Therapist (PT) Hours]],NonNurse[[#This Row],[PT Assistant Hours]],NonNurse[[#This Row],[PT Aide Hours]])/NonNurse[[#This Row],[MDS Census]]</f>
        <v>0</v>
      </c>
      <c r="AA27" s="6">
        <v>0</v>
      </c>
      <c r="AB27" s="6">
        <v>0</v>
      </c>
      <c r="AC27" s="6">
        <v>0</v>
      </c>
      <c r="AD27" s="6">
        <v>0</v>
      </c>
      <c r="AE27" s="6">
        <v>0</v>
      </c>
      <c r="AF27" s="6">
        <v>0</v>
      </c>
      <c r="AG27" s="6">
        <v>0</v>
      </c>
      <c r="AH27" s="1">
        <v>385283</v>
      </c>
      <c r="AI27">
        <v>10</v>
      </c>
    </row>
    <row r="28" spans="1:35" x14ac:dyDescent="0.25">
      <c r="A28" t="s">
        <v>161</v>
      </c>
      <c r="B28" t="s">
        <v>121</v>
      </c>
      <c r="C28" t="s">
        <v>207</v>
      </c>
      <c r="D28" t="s">
        <v>188</v>
      </c>
      <c r="E28" s="6">
        <v>39.532608695652172</v>
      </c>
      <c r="F28" s="6">
        <v>5.5652173913043477</v>
      </c>
      <c r="G28" s="6">
        <v>3.2608695652173912E-2</v>
      </c>
      <c r="H28" s="6">
        <v>0.2608695652173913</v>
      </c>
      <c r="I28" s="6">
        <v>0.2608695652173913</v>
      </c>
      <c r="J28" s="6">
        <v>0</v>
      </c>
      <c r="K28" s="6">
        <v>0</v>
      </c>
      <c r="L28" s="6">
        <v>0</v>
      </c>
      <c r="M28" s="6">
        <v>1.4663043478260867</v>
      </c>
      <c r="N28" s="6">
        <v>0</v>
      </c>
      <c r="O28" s="6">
        <f>SUM(NonNurse[[#This Row],[Qualified Social Work Staff Hours]],NonNurse[[#This Row],[Other Social Work Staff Hours]])/NonNurse[[#This Row],[MDS Census]]</f>
        <v>3.7091009073412146E-2</v>
      </c>
      <c r="P28" s="6">
        <v>0</v>
      </c>
      <c r="Q28" s="6">
        <v>0</v>
      </c>
      <c r="R28" s="6">
        <f>SUM(NonNurse[[#This Row],[Qualified Activities Professional Hours]],NonNurse[[#This Row],[Other Activities Professional Hours]])/NonNurse[[#This Row],[MDS Census]]</f>
        <v>0</v>
      </c>
      <c r="S28" s="6">
        <v>0</v>
      </c>
      <c r="T28" s="6">
        <v>0</v>
      </c>
      <c r="U28" s="6">
        <v>0</v>
      </c>
      <c r="V28" s="6">
        <f>SUM(NonNurse[[#This Row],[Occupational Therapist Hours]],NonNurse[[#This Row],[OT Assistant Hours]],NonNurse[[#This Row],[OT Aide Hours]])/NonNurse[[#This Row],[MDS Census]]</f>
        <v>0</v>
      </c>
      <c r="W28" s="6">
        <v>0</v>
      </c>
      <c r="X28" s="6">
        <v>0</v>
      </c>
      <c r="Y28" s="6">
        <v>0</v>
      </c>
      <c r="Z28" s="6">
        <f>SUM(NonNurse[[#This Row],[Physical Therapist (PT) Hours]],NonNurse[[#This Row],[PT Assistant Hours]],NonNurse[[#This Row],[PT Aide Hours]])/NonNurse[[#This Row],[MDS Census]]</f>
        <v>0</v>
      </c>
      <c r="AA28" s="6">
        <v>0</v>
      </c>
      <c r="AB28" s="6">
        <v>0</v>
      </c>
      <c r="AC28" s="6">
        <v>0</v>
      </c>
      <c r="AD28" s="6">
        <v>0</v>
      </c>
      <c r="AE28" s="6">
        <v>0</v>
      </c>
      <c r="AF28" s="6">
        <v>0</v>
      </c>
      <c r="AG28" s="6">
        <v>0</v>
      </c>
      <c r="AH28" s="7">
        <v>3.8000000000000002E+174</v>
      </c>
      <c r="AI28">
        <v>10</v>
      </c>
    </row>
    <row r="29" spans="1:35" x14ac:dyDescent="0.25">
      <c r="A29" t="s">
        <v>161</v>
      </c>
      <c r="B29" t="s">
        <v>15</v>
      </c>
      <c r="C29" t="s">
        <v>227</v>
      </c>
      <c r="D29" t="s">
        <v>178</v>
      </c>
      <c r="E29" s="6">
        <v>69.880434782608702</v>
      </c>
      <c r="F29" s="6">
        <v>23.484347826086957</v>
      </c>
      <c r="G29" s="6">
        <v>0</v>
      </c>
      <c r="H29" s="6">
        <v>0.43673913043478252</v>
      </c>
      <c r="I29" s="6">
        <v>0</v>
      </c>
      <c r="J29" s="6">
        <v>0</v>
      </c>
      <c r="K29" s="6">
        <v>0</v>
      </c>
      <c r="L29" s="6">
        <v>3.6009782608695646</v>
      </c>
      <c r="M29" s="6">
        <v>6.1230434782608674</v>
      </c>
      <c r="N29" s="6">
        <v>3.275108695652174</v>
      </c>
      <c r="O29" s="6">
        <f>SUM(NonNurse[[#This Row],[Qualified Social Work Staff Hours]],NonNurse[[#This Row],[Other Social Work Staff Hours]])/NonNurse[[#This Row],[MDS Census]]</f>
        <v>0.13448903406439566</v>
      </c>
      <c r="P29" s="6">
        <v>0</v>
      </c>
      <c r="Q29" s="6">
        <v>8.0185869565217427</v>
      </c>
      <c r="R29" s="6">
        <f>SUM(NonNurse[[#This Row],[Qualified Activities Professional Hours]],NonNurse[[#This Row],[Other Activities Professional Hours]])/NonNurse[[#This Row],[MDS Census]]</f>
        <v>0.11474723907295073</v>
      </c>
      <c r="S29" s="6">
        <v>3.8021739130434784</v>
      </c>
      <c r="T29" s="6">
        <v>7.5805434782608678</v>
      </c>
      <c r="U29" s="6">
        <v>0</v>
      </c>
      <c r="V29" s="6">
        <f>SUM(NonNurse[[#This Row],[Occupational Therapist Hours]],NonNurse[[#This Row],[OT Assistant Hours]],NonNurse[[#This Row],[OT Aide Hours]])/NonNurse[[#This Row],[MDS Census]]</f>
        <v>0.16288847410172652</v>
      </c>
      <c r="W29" s="6">
        <v>5.9289130434782598</v>
      </c>
      <c r="X29" s="6">
        <v>9.129999999999999</v>
      </c>
      <c r="Y29" s="6">
        <v>0</v>
      </c>
      <c r="Z29" s="6">
        <f>SUM(NonNurse[[#This Row],[Physical Therapist (PT) Hours]],NonNurse[[#This Row],[PT Assistant Hours]],NonNurse[[#This Row],[PT Aide Hours]])/NonNurse[[#This Row],[MDS Census]]</f>
        <v>0.21549541141701661</v>
      </c>
      <c r="AA29" s="6">
        <v>0</v>
      </c>
      <c r="AB29" s="6">
        <v>0</v>
      </c>
      <c r="AC29" s="6">
        <v>0</v>
      </c>
      <c r="AD29" s="6">
        <v>0</v>
      </c>
      <c r="AE29" s="6">
        <v>0</v>
      </c>
      <c r="AF29" s="6">
        <v>0</v>
      </c>
      <c r="AG29" s="6">
        <v>0</v>
      </c>
      <c r="AH29" s="1">
        <v>385072</v>
      </c>
      <c r="AI29">
        <v>10</v>
      </c>
    </row>
    <row r="30" spans="1:35" x14ac:dyDescent="0.25">
      <c r="A30" t="s">
        <v>161</v>
      </c>
      <c r="B30" t="s">
        <v>110</v>
      </c>
      <c r="C30" t="s">
        <v>207</v>
      </c>
      <c r="D30" t="s">
        <v>188</v>
      </c>
      <c r="E30" s="6">
        <v>33.847826086956523</v>
      </c>
      <c r="F30" s="6">
        <v>4.9130434782608692</v>
      </c>
      <c r="G30" s="6">
        <v>0.28260869565217389</v>
      </c>
      <c r="H30" s="6">
        <v>0.16304347826086957</v>
      </c>
      <c r="I30" s="6">
        <v>0.52173913043478259</v>
      </c>
      <c r="J30" s="6">
        <v>0</v>
      </c>
      <c r="K30" s="6">
        <v>0</v>
      </c>
      <c r="L30" s="6">
        <v>0.70402173913043486</v>
      </c>
      <c r="M30" s="6">
        <v>0</v>
      </c>
      <c r="N30" s="6">
        <v>8.8179347826087007</v>
      </c>
      <c r="O30" s="6">
        <f>SUM(NonNurse[[#This Row],[Qualified Social Work Staff Hours]],NonNurse[[#This Row],[Other Social Work Staff Hours]])/NonNurse[[#This Row],[MDS Census]]</f>
        <v>0.26051701991008364</v>
      </c>
      <c r="P30" s="6">
        <v>0</v>
      </c>
      <c r="Q30" s="6">
        <v>0</v>
      </c>
      <c r="R30" s="6">
        <f>SUM(NonNurse[[#This Row],[Qualified Activities Professional Hours]],NonNurse[[#This Row],[Other Activities Professional Hours]])/NonNurse[[#This Row],[MDS Census]]</f>
        <v>0</v>
      </c>
      <c r="S30" s="6">
        <v>0.17152173913043478</v>
      </c>
      <c r="T30" s="6">
        <v>0.39826086956521733</v>
      </c>
      <c r="U30" s="6">
        <v>0</v>
      </c>
      <c r="V30" s="6">
        <f>SUM(NonNurse[[#This Row],[Occupational Therapist Hours]],NonNurse[[#This Row],[OT Assistant Hours]],NonNurse[[#This Row],[OT Aide Hours]])/NonNurse[[#This Row],[MDS Census]]</f>
        <v>1.6833654463712263E-2</v>
      </c>
      <c r="W30" s="6">
        <v>0.47347826086956524</v>
      </c>
      <c r="X30" s="6">
        <v>6.0982608695652178</v>
      </c>
      <c r="Y30" s="6">
        <v>0</v>
      </c>
      <c r="Z30" s="6">
        <f>SUM(NonNurse[[#This Row],[Physical Therapist (PT) Hours]],NonNurse[[#This Row],[PT Assistant Hours]],NonNurse[[#This Row],[PT Aide Hours]])/NonNurse[[#This Row],[MDS Census]]</f>
        <v>0.19415542710340397</v>
      </c>
      <c r="AA30" s="6">
        <v>0</v>
      </c>
      <c r="AB30" s="6">
        <v>0</v>
      </c>
      <c r="AC30" s="6">
        <v>0</v>
      </c>
      <c r="AD30" s="6">
        <v>0</v>
      </c>
      <c r="AE30" s="6">
        <v>0</v>
      </c>
      <c r="AF30" s="6">
        <v>0</v>
      </c>
      <c r="AG30" s="6">
        <v>0</v>
      </c>
      <c r="AH30" s="1">
        <v>385277</v>
      </c>
      <c r="AI30">
        <v>10</v>
      </c>
    </row>
    <row r="31" spans="1:35" x14ac:dyDescent="0.25">
      <c r="A31" t="s">
        <v>161</v>
      </c>
      <c r="B31" t="s">
        <v>56</v>
      </c>
      <c r="C31" t="s">
        <v>243</v>
      </c>
      <c r="D31" t="s">
        <v>189</v>
      </c>
      <c r="E31" s="6">
        <v>46.021739130434781</v>
      </c>
      <c r="F31" s="6">
        <v>5.3804347826086953</v>
      </c>
      <c r="G31" s="6">
        <v>0</v>
      </c>
      <c r="H31" s="6">
        <v>0</v>
      </c>
      <c r="I31" s="6">
        <v>1</v>
      </c>
      <c r="J31" s="6">
        <v>0</v>
      </c>
      <c r="K31" s="6">
        <v>0</v>
      </c>
      <c r="L31" s="6">
        <v>3.1065217391304354</v>
      </c>
      <c r="M31" s="6">
        <v>5.2046739130434778</v>
      </c>
      <c r="N31" s="6">
        <v>0</v>
      </c>
      <c r="O31" s="6">
        <f>SUM(NonNurse[[#This Row],[Qualified Social Work Staff Hours]],NonNurse[[#This Row],[Other Social Work Staff Hours]])/NonNurse[[#This Row],[MDS Census]]</f>
        <v>0.11309163911195087</v>
      </c>
      <c r="P31" s="6">
        <v>5.8792391304347822</v>
      </c>
      <c r="Q31" s="6">
        <v>1.1771739130434782</v>
      </c>
      <c r="R31" s="6">
        <f>SUM(NonNurse[[#This Row],[Qualified Activities Professional Hours]],NonNurse[[#This Row],[Other Activities Professional Hours]])/NonNurse[[#This Row],[MDS Census]]</f>
        <v>0.15332782239017476</v>
      </c>
      <c r="S31" s="6">
        <v>2.3813043478260871</v>
      </c>
      <c r="T31" s="6">
        <v>2.1242391304347827</v>
      </c>
      <c r="U31" s="6">
        <v>0</v>
      </c>
      <c r="V31" s="6">
        <f>SUM(NonNurse[[#This Row],[Occupational Therapist Hours]],NonNurse[[#This Row],[OT Assistant Hours]],NonNurse[[#This Row],[OT Aide Hours]])/NonNurse[[#This Row],[MDS Census]]</f>
        <v>9.7900330656589526E-2</v>
      </c>
      <c r="W31" s="6">
        <v>2.9248913043478257</v>
      </c>
      <c r="X31" s="6">
        <v>5.4780434782608696</v>
      </c>
      <c r="Y31" s="6">
        <v>0</v>
      </c>
      <c r="Z31" s="6">
        <f>SUM(NonNurse[[#This Row],[Physical Therapist (PT) Hours]],NonNurse[[#This Row],[PT Assistant Hours]],NonNurse[[#This Row],[PT Aide Hours]])/NonNurse[[#This Row],[MDS Census]]</f>
        <v>0.18258620689655175</v>
      </c>
      <c r="AA31" s="6">
        <v>0</v>
      </c>
      <c r="AB31" s="6">
        <v>0</v>
      </c>
      <c r="AC31" s="6">
        <v>0</v>
      </c>
      <c r="AD31" s="6">
        <v>0</v>
      </c>
      <c r="AE31" s="6">
        <v>0</v>
      </c>
      <c r="AF31" s="6">
        <v>0</v>
      </c>
      <c r="AG31" s="6">
        <v>0</v>
      </c>
      <c r="AH31" s="1">
        <v>385182</v>
      </c>
      <c r="AI31">
        <v>10</v>
      </c>
    </row>
    <row r="32" spans="1:35" x14ac:dyDescent="0.25">
      <c r="A32" t="s">
        <v>161</v>
      </c>
      <c r="B32" t="s">
        <v>69</v>
      </c>
      <c r="C32" t="s">
        <v>208</v>
      </c>
      <c r="D32" t="s">
        <v>181</v>
      </c>
      <c r="E32" s="6">
        <v>75.315217391304344</v>
      </c>
      <c r="F32" s="6">
        <v>10.597065217391306</v>
      </c>
      <c r="G32" s="6">
        <v>0</v>
      </c>
      <c r="H32" s="6">
        <v>0</v>
      </c>
      <c r="I32" s="6">
        <v>0</v>
      </c>
      <c r="J32" s="6">
        <v>0</v>
      </c>
      <c r="K32" s="6">
        <v>0</v>
      </c>
      <c r="L32" s="6">
        <v>2.302282608695652</v>
      </c>
      <c r="M32" s="6">
        <v>6.0896739130434785</v>
      </c>
      <c r="N32" s="6">
        <v>0</v>
      </c>
      <c r="O32" s="6">
        <f>SUM(NonNurse[[#This Row],[Qualified Social Work Staff Hours]],NonNurse[[#This Row],[Other Social Work Staff Hours]])/NonNurse[[#This Row],[MDS Census]]</f>
        <v>8.0855823351132922E-2</v>
      </c>
      <c r="P32" s="6">
        <v>0</v>
      </c>
      <c r="Q32" s="6">
        <v>13.812826086956523</v>
      </c>
      <c r="R32" s="6">
        <f>SUM(NonNurse[[#This Row],[Qualified Activities Professional Hours]],NonNurse[[#This Row],[Other Activities Professional Hours]])/NonNurse[[#This Row],[MDS Census]]</f>
        <v>0.18340020204935781</v>
      </c>
      <c r="S32" s="6">
        <v>7.2552173913043481</v>
      </c>
      <c r="T32" s="6">
        <v>7.7776086956521748</v>
      </c>
      <c r="U32" s="6">
        <v>0</v>
      </c>
      <c r="V32" s="6">
        <f>SUM(NonNurse[[#This Row],[Occupational Therapist Hours]],NonNurse[[#This Row],[OT Assistant Hours]],NonNurse[[#This Row],[OT Aide Hours]])/NonNurse[[#This Row],[MDS Census]]</f>
        <v>0.19959878770385339</v>
      </c>
      <c r="W32" s="6">
        <v>9.6032608695652186</v>
      </c>
      <c r="X32" s="6">
        <v>7.6065217391304341</v>
      </c>
      <c r="Y32" s="6">
        <v>0.35869565217391303</v>
      </c>
      <c r="Z32" s="6">
        <f>SUM(NonNurse[[#This Row],[Physical Therapist (PT) Hours]],NonNurse[[#This Row],[PT Assistant Hours]],NonNurse[[#This Row],[PT Aide Hours]])/NonNurse[[#This Row],[MDS Census]]</f>
        <v>0.23326598354740949</v>
      </c>
      <c r="AA32" s="6">
        <v>0</v>
      </c>
      <c r="AB32" s="6">
        <v>0</v>
      </c>
      <c r="AC32" s="6">
        <v>0</v>
      </c>
      <c r="AD32" s="6">
        <v>0</v>
      </c>
      <c r="AE32" s="6">
        <v>0</v>
      </c>
      <c r="AF32" s="6">
        <v>0</v>
      </c>
      <c r="AG32" s="6">
        <v>0</v>
      </c>
      <c r="AH32" s="1">
        <v>385207</v>
      </c>
      <c r="AI32">
        <v>10</v>
      </c>
    </row>
    <row r="33" spans="1:35" x14ac:dyDescent="0.25">
      <c r="A33" t="s">
        <v>161</v>
      </c>
      <c r="B33" t="s">
        <v>120</v>
      </c>
      <c r="C33" t="s">
        <v>207</v>
      </c>
      <c r="D33" t="s">
        <v>188</v>
      </c>
      <c r="E33" s="6">
        <v>20.119565217391305</v>
      </c>
      <c r="F33" s="6">
        <v>5.7391304347826084</v>
      </c>
      <c r="G33" s="6">
        <v>1.1304347826086956</v>
      </c>
      <c r="H33" s="6">
        <v>0</v>
      </c>
      <c r="I33" s="6">
        <v>0.2608695652173913</v>
      </c>
      <c r="J33" s="6">
        <v>0</v>
      </c>
      <c r="K33" s="6">
        <v>0</v>
      </c>
      <c r="L33" s="6">
        <v>0</v>
      </c>
      <c r="M33" s="6">
        <v>0</v>
      </c>
      <c r="N33" s="6">
        <v>0</v>
      </c>
      <c r="O33" s="6">
        <f>SUM(NonNurse[[#This Row],[Qualified Social Work Staff Hours]],NonNurse[[#This Row],[Other Social Work Staff Hours]])/NonNurse[[#This Row],[MDS Census]]</f>
        <v>0</v>
      </c>
      <c r="P33" s="6">
        <v>5.7119565217391308</v>
      </c>
      <c r="Q33" s="6">
        <v>0</v>
      </c>
      <c r="R33" s="6">
        <f>SUM(NonNurse[[#This Row],[Qualified Activities Professional Hours]],NonNurse[[#This Row],[Other Activities Professional Hours]])/NonNurse[[#This Row],[MDS Census]]</f>
        <v>0.28390059427336578</v>
      </c>
      <c r="S33" s="6">
        <v>0</v>
      </c>
      <c r="T33" s="6">
        <v>0</v>
      </c>
      <c r="U33" s="6">
        <v>0</v>
      </c>
      <c r="V33" s="6">
        <f>SUM(NonNurse[[#This Row],[Occupational Therapist Hours]],NonNurse[[#This Row],[OT Assistant Hours]],NonNurse[[#This Row],[OT Aide Hours]])/NonNurse[[#This Row],[MDS Census]]</f>
        <v>0</v>
      </c>
      <c r="W33" s="6">
        <v>0</v>
      </c>
      <c r="X33" s="6">
        <v>0</v>
      </c>
      <c r="Y33" s="6">
        <v>0</v>
      </c>
      <c r="Z33" s="6">
        <f>SUM(NonNurse[[#This Row],[Physical Therapist (PT) Hours]],NonNurse[[#This Row],[PT Assistant Hours]],NonNurse[[#This Row],[PT Aide Hours]])/NonNurse[[#This Row],[MDS Census]]</f>
        <v>0</v>
      </c>
      <c r="AA33" s="6">
        <v>0</v>
      </c>
      <c r="AB33" s="6">
        <v>0</v>
      </c>
      <c r="AC33" s="6">
        <v>0</v>
      </c>
      <c r="AD33" s="6">
        <v>0</v>
      </c>
      <c r="AE33" s="6">
        <v>0</v>
      </c>
      <c r="AF33" s="6">
        <v>0</v>
      </c>
      <c r="AG33" s="6">
        <v>0</v>
      </c>
      <c r="AH33" s="7">
        <v>3.7999999999999998E+158</v>
      </c>
      <c r="AI33">
        <v>10</v>
      </c>
    </row>
    <row r="34" spans="1:35" x14ac:dyDescent="0.25">
      <c r="A34" t="s">
        <v>161</v>
      </c>
      <c r="B34" t="s">
        <v>73</v>
      </c>
      <c r="C34" t="s">
        <v>211</v>
      </c>
      <c r="D34" t="s">
        <v>175</v>
      </c>
      <c r="E34" s="6">
        <v>37.021739130434781</v>
      </c>
      <c r="F34" s="6">
        <v>5.2173913043478262</v>
      </c>
      <c r="G34" s="6">
        <v>0</v>
      </c>
      <c r="H34" s="6">
        <v>0</v>
      </c>
      <c r="I34" s="6">
        <v>0</v>
      </c>
      <c r="J34" s="6">
        <v>0</v>
      </c>
      <c r="K34" s="6">
        <v>0</v>
      </c>
      <c r="L34" s="6">
        <v>2.8335869565217386</v>
      </c>
      <c r="M34" s="6">
        <v>4.2554347826086953</v>
      </c>
      <c r="N34" s="6">
        <v>0</v>
      </c>
      <c r="O34" s="6">
        <f>SUM(NonNurse[[#This Row],[Qualified Social Work Staff Hours]],NonNurse[[#This Row],[Other Social Work Staff Hours]])/NonNurse[[#This Row],[MDS Census]]</f>
        <v>0.11494421608925426</v>
      </c>
      <c r="P34" s="6">
        <v>3.2989130434782608</v>
      </c>
      <c r="Q34" s="6">
        <v>0</v>
      </c>
      <c r="R34" s="6">
        <f>SUM(NonNurse[[#This Row],[Qualified Activities Professional Hours]],NonNurse[[#This Row],[Other Activities Professional Hours]])/NonNurse[[#This Row],[MDS Census]]</f>
        <v>8.910745742806811E-2</v>
      </c>
      <c r="S34" s="6">
        <v>0</v>
      </c>
      <c r="T34" s="6">
        <v>2.8308695652173914</v>
      </c>
      <c r="U34" s="6">
        <v>0</v>
      </c>
      <c r="V34" s="6">
        <f>SUM(NonNurse[[#This Row],[Occupational Therapist Hours]],NonNurse[[#This Row],[OT Assistant Hours]],NonNurse[[#This Row],[OT Aide Hours]])/NonNurse[[#This Row],[MDS Census]]</f>
        <v>7.6465061655901362E-2</v>
      </c>
      <c r="W34" s="6">
        <v>1.4655434782608694</v>
      </c>
      <c r="X34" s="6">
        <v>5.73054347826087</v>
      </c>
      <c r="Y34" s="6">
        <v>0</v>
      </c>
      <c r="Z34" s="6">
        <f>SUM(NonNurse[[#This Row],[Physical Therapist (PT) Hours]],NonNurse[[#This Row],[PT Assistant Hours]],NonNurse[[#This Row],[PT Aide Hours]])/NonNurse[[#This Row],[MDS Census]]</f>
        <v>0.19437463300058722</v>
      </c>
      <c r="AA34" s="6">
        <v>0</v>
      </c>
      <c r="AB34" s="6">
        <v>0</v>
      </c>
      <c r="AC34" s="6">
        <v>0</v>
      </c>
      <c r="AD34" s="6">
        <v>0</v>
      </c>
      <c r="AE34" s="6">
        <v>0</v>
      </c>
      <c r="AF34" s="6">
        <v>0</v>
      </c>
      <c r="AG34" s="6">
        <v>0</v>
      </c>
      <c r="AH34" s="1">
        <v>385217</v>
      </c>
      <c r="AI34">
        <v>10</v>
      </c>
    </row>
    <row r="35" spans="1:35" x14ac:dyDescent="0.25">
      <c r="A35" t="s">
        <v>161</v>
      </c>
      <c r="B35" t="s">
        <v>86</v>
      </c>
      <c r="C35" t="s">
        <v>207</v>
      </c>
      <c r="D35" t="s">
        <v>188</v>
      </c>
      <c r="E35" s="6">
        <v>27.793478260869566</v>
      </c>
      <c r="F35" s="6">
        <v>5.6521739130434785</v>
      </c>
      <c r="G35" s="6">
        <v>0.13043478260869565</v>
      </c>
      <c r="H35" s="6">
        <v>0</v>
      </c>
      <c r="I35" s="6">
        <v>8.6956521739130432E-2</v>
      </c>
      <c r="J35" s="6">
        <v>0</v>
      </c>
      <c r="K35" s="6">
        <v>0.56521739130434778</v>
      </c>
      <c r="L35" s="6">
        <v>0</v>
      </c>
      <c r="M35" s="6">
        <v>5.1576086956521729</v>
      </c>
      <c r="N35" s="6">
        <v>0</v>
      </c>
      <c r="O35" s="6">
        <f>SUM(NonNurse[[#This Row],[Qualified Social Work Staff Hours]],NonNurse[[#This Row],[Other Social Work Staff Hours]])/NonNurse[[#This Row],[MDS Census]]</f>
        <v>0.18556902620258112</v>
      </c>
      <c r="P35" s="6">
        <v>4.1684782608695654</v>
      </c>
      <c r="Q35" s="6">
        <v>0</v>
      </c>
      <c r="R35" s="6">
        <f>SUM(NonNurse[[#This Row],[Qualified Activities Professional Hours]],NonNurse[[#This Row],[Other Activities Professional Hours]])/NonNurse[[#This Row],[MDS Census]]</f>
        <v>0.14998044583496284</v>
      </c>
      <c r="S35" s="6">
        <v>3.4660869565217398</v>
      </c>
      <c r="T35" s="6">
        <v>0</v>
      </c>
      <c r="U35" s="6">
        <v>0</v>
      </c>
      <c r="V35" s="6">
        <f>SUM(NonNurse[[#This Row],[Occupational Therapist Hours]],NonNurse[[#This Row],[OT Assistant Hours]],NonNurse[[#This Row],[OT Aide Hours]])/NonNurse[[#This Row],[MDS Census]]</f>
        <v>0.12470864294094644</v>
      </c>
      <c r="W35" s="6">
        <v>0</v>
      </c>
      <c r="X35" s="6">
        <v>0</v>
      </c>
      <c r="Y35" s="6">
        <v>0</v>
      </c>
      <c r="Z35" s="6">
        <f>SUM(NonNurse[[#This Row],[Physical Therapist (PT) Hours]],NonNurse[[#This Row],[PT Assistant Hours]],NonNurse[[#This Row],[PT Aide Hours]])/NonNurse[[#This Row],[MDS Census]]</f>
        <v>0</v>
      </c>
      <c r="AA35" s="6">
        <v>0</v>
      </c>
      <c r="AB35" s="6">
        <v>0</v>
      </c>
      <c r="AC35" s="6">
        <v>0</v>
      </c>
      <c r="AD35" s="6">
        <v>19.030434782608694</v>
      </c>
      <c r="AE35" s="6">
        <v>0</v>
      </c>
      <c r="AF35" s="6">
        <v>0</v>
      </c>
      <c r="AG35" s="6">
        <v>0</v>
      </c>
      <c r="AH35" s="1">
        <v>385237</v>
      </c>
      <c r="AI35">
        <v>10</v>
      </c>
    </row>
    <row r="36" spans="1:35" x14ac:dyDescent="0.25">
      <c r="A36" t="s">
        <v>161</v>
      </c>
      <c r="B36" t="s">
        <v>43</v>
      </c>
      <c r="C36" t="s">
        <v>235</v>
      </c>
      <c r="D36" t="s">
        <v>175</v>
      </c>
      <c r="E36" s="6">
        <v>54.760563380281688</v>
      </c>
      <c r="F36" s="6">
        <v>5.387323943661972</v>
      </c>
      <c r="G36" s="6">
        <v>0</v>
      </c>
      <c r="H36" s="6">
        <v>0</v>
      </c>
      <c r="I36" s="6">
        <v>1.9154929577464788</v>
      </c>
      <c r="J36" s="6">
        <v>0</v>
      </c>
      <c r="K36" s="6">
        <v>0</v>
      </c>
      <c r="L36" s="6">
        <v>2.8021126760563377</v>
      </c>
      <c r="M36" s="6">
        <v>7.6309859154929605</v>
      </c>
      <c r="N36" s="6">
        <v>0.55464788732394354</v>
      </c>
      <c r="O36" s="6">
        <f>SUM(NonNurse[[#This Row],[Qualified Social Work Staff Hours]],NonNurse[[#This Row],[Other Social Work Staff Hours]])/NonNurse[[#This Row],[MDS Census]]</f>
        <v>0.14948045267489718</v>
      </c>
      <c r="P36" s="6">
        <v>4.0064788732394359</v>
      </c>
      <c r="Q36" s="6">
        <v>0.38394366197183094</v>
      </c>
      <c r="R36" s="6">
        <f>SUM(NonNurse[[#This Row],[Qualified Activities Professional Hours]],NonNurse[[#This Row],[Other Activities Professional Hours]])/NonNurse[[#This Row],[MDS Census]]</f>
        <v>8.0174897119341546E-2</v>
      </c>
      <c r="S36" s="6">
        <v>6.9411267605633782</v>
      </c>
      <c r="T36" s="6">
        <v>3.1459154929577458</v>
      </c>
      <c r="U36" s="6">
        <v>0</v>
      </c>
      <c r="V36" s="6">
        <f>SUM(NonNurse[[#This Row],[Occupational Therapist Hours]],NonNurse[[#This Row],[OT Assistant Hours]],NonNurse[[#This Row],[OT Aide Hours]])/NonNurse[[#This Row],[MDS Census]]</f>
        <v>0.18420267489711931</v>
      </c>
      <c r="W36" s="6">
        <v>5.2692957746478859</v>
      </c>
      <c r="X36" s="6">
        <v>7.4128169014084495</v>
      </c>
      <c r="Y36" s="6">
        <v>0</v>
      </c>
      <c r="Z36" s="6">
        <f>SUM(NonNurse[[#This Row],[Physical Therapist (PT) Hours]],NonNurse[[#This Row],[PT Assistant Hours]],NonNurse[[#This Row],[PT Aide Hours]])/NonNurse[[#This Row],[MDS Census]]</f>
        <v>0.23159207818930036</v>
      </c>
      <c r="AA36" s="6">
        <v>0</v>
      </c>
      <c r="AB36" s="6">
        <v>0</v>
      </c>
      <c r="AC36" s="6">
        <v>0</v>
      </c>
      <c r="AD36" s="6">
        <v>0</v>
      </c>
      <c r="AE36" s="6">
        <v>0</v>
      </c>
      <c r="AF36" s="6">
        <v>0</v>
      </c>
      <c r="AG36" s="6">
        <v>0</v>
      </c>
      <c r="AH36" s="1">
        <v>385155</v>
      </c>
      <c r="AI36">
        <v>10</v>
      </c>
    </row>
    <row r="37" spans="1:35" x14ac:dyDescent="0.25">
      <c r="A37" t="s">
        <v>161</v>
      </c>
      <c r="B37" t="s">
        <v>22</v>
      </c>
      <c r="C37" t="s">
        <v>215</v>
      </c>
      <c r="D37" t="s">
        <v>176</v>
      </c>
      <c r="E37" s="6">
        <v>49.239130434782609</v>
      </c>
      <c r="F37" s="6">
        <v>17.38695652173913</v>
      </c>
      <c r="G37" s="6">
        <v>0</v>
      </c>
      <c r="H37" s="6">
        <v>0.30021739130434805</v>
      </c>
      <c r="I37" s="6">
        <v>5.4782608695652177</v>
      </c>
      <c r="J37" s="6">
        <v>0</v>
      </c>
      <c r="K37" s="6">
        <v>0</v>
      </c>
      <c r="L37" s="6">
        <v>2.6390217391304347</v>
      </c>
      <c r="M37" s="6">
        <v>4.9027173913043471</v>
      </c>
      <c r="N37" s="6">
        <v>0</v>
      </c>
      <c r="O37" s="6">
        <f>SUM(NonNurse[[#This Row],[Qualified Social Work Staff Hours]],NonNurse[[#This Row],[Other Social Work Staff Hours]])/NonNurse[[#This Row],[MDS Census]]</f>
        <v>9.9569536423841046E-2</v>
      </c>
      <c r="P37" s="6">
        <v>0</v>
      </c>
      <c r="Q37" s="6">
        <v>5.4641304347826081</v>
      </c>
      <c r="R37" s="6">
        <f>SUM(NonNurse[[#This Row],[Qualified Activities Professional Hours]],NonNurse[[#This Row],[Other Activities Professional Hours]])/NonNurse[[#This Row],[MDS Census]]</f>
        <v>0.11097130242825606</v>
      </c>
      <c r="S37" s="6">
        <v>4.4126086956521728</v>
      </c>
      <c r="T37" s="6">
        <v>5.2204347826086961</v>
      </c>
      <c r="U37" s="6">
        <v>0</v>
      </c>
      <c r="V37" s="6">
        <f>SUM(NonNurse[[#This Row],[Occupational Therapist Hours]],NonNurse[[#This Row],[OT Assistant Hours]],NonNurse[[#This Row],[OT Aide Hours]])/NonNurse[[#This Row],[MDS Census]]</f>
        <v>0.19563796909492273</v>
      </c>
      <c r="W37" s="6">
        <v>5.2556521739130435</v>
      </c>
      <c r="X37" s="6">
        <v>9.113478260869563</v>
      </c>
      <c r="Y37" s="6">
        <v>0</v>
      </c>
      <c r="Z37" s="6">
        <f>SUM(NonNurse[[#This Row],[Physical Therapist (PT) Hours]],NonNurse[[#This Row],[PT Assistant Hours]],NonNurse[[#This Row],[PT Aide Hours]])/NonNurse[[#This Row],[MDS Census]]</f>
        <v>0.29182339955849884</v>
      </c>
      <c r="AA37" s="6">
        <v>0</v>
      </c>
      <c r="AB37" s="6">
        <v>0</v>
      </c>
      <c r="AC37" s="6">
        <v>0</v>
      </c>
      <c r="AD37" s="6">
        <v>0</v>
      </c>
      <c r="AE37" s="6">
        <v>0</v>
      </c>
      <c r="AF37" s="6">
        <v>0</v>
      </c>
      <c r="AG37" s="6">
        <v>0</v>
      </c>
      <c r="AH37" s="1">
        <v>385117</v>
      </c>
      <c r="AI37">
        <v>10</v>
      </c>
    </row>
    <row r="38" spans="1:35" x14ac:dyDescent="0.25">
      <c r="A38" t="s">
        <v>161</v>
      </c>
      <c r="B38" t="s">
        <v>24</v>
      </c>
      <c r="C38" t="s">
        <v>207</v>
      </c>
      <c r="D38" t="s">
        <v>188</v>
      </c>
      <c r="E38" s="6">
        <v>67.902173913043484</v>
      </c>
      <c r="F38" s="6">
        <v>7.9277173913043457</v>
      </c>
      <c r="G38" s="6">
        <v>0.28260869565217389</v>
      </c>
      <c r="H38" s="6">
        <v>0.45652173913043476</v>
      </c>
      <c r="I38" s="6">
        <v>0.82608695652173914</v>
      </c>
      <c r="J38" s="6">
        <v>0</v>
      </c>
      <c r="K38" s="6">
        <v>0</v>
      </c>
      <c r="L38" s="6">
        <v>1.7894565217391309</v>
      </c>
      <c r="M38" s="6">
        <v>0</v>
      </c>
      <c r="N38" s="6">
        <v>9.4701086956521738</v>
      </c>
      <c r="O38" s="6">
        <f>SUM(NonNurse[[#This Row],[Qualified Social Work Staff Hours]],NonNurse[[#This Row],[Other Social Work Staff Hours]])/NonNurse[[#This Row],[MDS Census]]</f>
        <v>0.13946694413318392</v>
      </c>
      <c r="P38" s="6">
        <v>0</v>
      </c>
      <c r="Q38" s="6">
        <v>11.586956521739131</v>
      </c>
      <c r="R38" s="6">
        <f>SUM(NonNurse[[#This Row],[Qualified Activities Professional Hours]],NonNurse[[#This Row],[Other Activities Professional Hours]])/NonNurse[[#This Row],[MDS Census]]</f>
        <v>0.17064190811589564</v>
      </c>
      <c r="S38" s="6">
        <v>5.8717391304347828</v>
      </c>
      <c r="T38" s="6">
        <v>6.4164130434782605</v>
      </c>
      <c r="U38" s="6">
        <v>0</v>
      </c>
      <c r="V38" s="6">
        <f>SUM(NonNurse[[#This Row],[Occupational Therapist Hours]],NonNurse[[#This Row],[OT Assistant Hours]],NonNurse[[#This Row],[OT Aide Hours]])/NonNurse[[#This Row],[MDS Census]]</f>
        <v>0.18096846486313431</v>
      </c>
      <c r="W38" s="6">
        <v>2.8542391304347832</v>
      </c>
      <c r="X38" s="6">
        <v>5.837391304347828</v>
      </c>
      <c r="Y38" s="6">
        <v>0</v>
      </c>
      <c r="Z38" s="6">
        <f>SUM(NonNurse[[#This Row],[Physical Therapist (PT) Hours]],NonNurse[[#This Row],[PT Assistant Hours]],NonNurse[[#This Row],[PT Aide Hours]])/NonNurse[[#This Row],[MDS Census]]</f>
        <v>0.12800224107571637</v>
      </c>
      <c r="AA38" s="6">
        <v>0</v>
      </c>
      <c r="AB38" s="6">
        <v>0</v>
      </c>
      <c r="AC38" s="6">
        <v>0</v>
      </c>
      <c r="AD38" s="6">
        <v>23.265434782608697</v>
      </c>
      <c r="AE38" s="6">
        <v>0</v>
      </c>
      <c r="AF38" s="6">
        <v>0</v>
      </c>
      <c r="AG38" s="6">
        <v>0</v>
      </c>
      <c r="AH38" s="1">
        <v>385121</v>
      </c>
      <c r="AI38">
        <v>10</v>
      </c>
    </row>
    <row r="39" spans="1:35" x14ac:dyDescent="0.25">
      <c r="A39" t="s">
        <v>161</v>
      </c>
      <c r="B39" t="s">
        <v>103</v>
      </c>
      <c r="C39" t="s">
        <v>207</v>
      </c>
      <c r="D39" t="s">
        <v>188</v>
      </c>
      <c r="E39" s="6">
        <v>47.217391304347828</v>
      </c>
      <c r="F39" s="6">
        <v>5.5652173913043477</v>
      </c>
      <c r="G39" s="6">
        <v>0.52173913043478259</v>
      </c>
      <c r="H39" s="6">
        <v>0</v>
      </c>
      <c r="I39" s="6">
        <v>1.2065217391304348</v>
      </c>
      <c r="J39" s="6">
        <v>0</v>
      </c>
      <c r="K39" s="6">
        <v>0</v>
      </c>
      <c r="L39" s="6">
        <v>0.56260869565217386</v>
      </c>
      <c r="M39" s="6">
        <v>4.9103260869565215</v>
      </c>
      <c r="N39" s="6">
        <v>0</v>
      </c>
      <c r="O39" s="6">
        <f>SUM(NonNurse[[#This Row],[Qualified Social Work Staff Hours]],NonNurse[[#This Row],[Other Social Work Staff Hours]])/NonNurse[[#This Row],[MDS Census]]</f>
        <v>0.103994014732965</v>
      </c>
      <c r="P39" s="6">
        <v>4.3614130434782608</v>
      </c>
      <c r="Q39" s="6">
        <v>0</v>
      </c>
      <c r="R39" s="6">
        <f>SUM(NonNurse[[#This Row],[Qualified Activities Professional Hours]],NonNurse[[#This Row],[Other Activities Professional Hours]])/NonNurse[[#This Row],[MDS Census]]</f>
        <v>9.236878453038673E-2</v>
      </c>
      <c r="S39" s="6">
        <v>4.0414130434782605</v>
      </c>
      <c r="T39" s="6">
        <v>1.1466304347826093</v>
      </c>
      <c r="U39" s="6">
        <v>0</v>
      </c>
      <c r="V39" s="6">
        <f>SUM(NonNurse[[#This Row],[Occupational Therapist Hours]],NonNurse[[#This Row],[OT Assistant Hours]],NonNurse[[#This Row],[OT Aide Hours]])/NonNurse[[#This Row],[MDS Census]]</f>
        <v>0.10987569060773481</v>
      </c>
      <c r="W39" s="6">
        <v>3.4778260869565223</v>
      </c>
      <c r="X39" s="6">
        <v>1.0243478260869565</v>
      </c>
      <c r="Y39" s="6">
        <v>0</v>
      </c>
      <c r="Z39" s="6">
        <f>SUM(NonNurse[[#This Row],[Physical Therapist (PT) Hours]],NonNurse[[#This Row],[PT Assistant Hours]],NonNurse[[#This Row],[PT Aide Hours]])/NonNurse[[#This Row],[MDS Census]]</f>
        <v>9.5349907918968704E-2</v>
      </c>
      <c r="AA39" s="6">
        <v>0</v>
      </c>
      <c r="AB39" s="6">
        <v>0</v>
      </c>
      <c r="AC39" s="6">
        <v>0</v>
      </c>
      <c r="AD39" s="6">
        <v>0</v>
      </c>
      <c r="AE39" s="6">
        <v>0</v>
      </c>
      <c r="AF39" s="6">
        <v>0</v>
      </c>
      <c r="AG39" s="6">
        <v>0</v>
      </c>
      <c r="AH39" s="1">
        <v>385268</v>
      </c>
      <c r="AI39">
        <v>10</v>
      </c>
    </row>
    <row r="40" spans="1:35" x14ac:dyDescent="0.25">
      <c r="A40" t="s">
        <v>161</v>
      </c>
      <c r="B40" t="s">
        <v>29</v>
      </c>
      <c r="C40" t="s">
        <v>207</v>
      </c>
      <c r="D40" t="s">
        <v>188</v>
      </c>
      <c r="E40" s="6">
        <v>50.217391304347828</v>
      </c>
      <c r="F40" s="6">
        <v>4.9728260869565215</v>
      </c>
      <c r="G40" s="6">
        <v>0.11076086956521738</v>
      </c>
      <c r="H40" s="6">
        <v>0</v>
      </c>
      <c r="I40" s="6">
        <v>1.1304347826086956</v>
      </c>
      <c r="J40" s="6">
        <v>0</v>
      </c>
      <c r="K40" s="6">
        <v>8.3369565217391306E-2</v>
      </c>
      <c r="L40" s="6">
        <v>2.1876086956521745</v>
      </c>
      <c r="M40" s="6">
        <v>2.0961956521739125</v>
      </c>
      <c r="N40" s="6">
        <v>5.5573913043478242</v>
      </c>
      <c r="O40" s="6">
        <f>SUM(NonNurse[[#This Row],[Qualified Social Work Staff Hours]],NonNurse[[#This Row],[Other Social Work Staff Hours]])/NonNurse[[#This Row],[MDS Census]]</f>
        <v>0.15240909090909086</v>
      </c>
      <c r="P40" s="6">
        <v>4.7458695652173928</v>
      </c>
      <c r="Q40" s="6">
        <v>0</v>
      </c>
      <c r="R40" s="6">
        <f>SUM(NonNurse[[#This Row],[Qualified Activities Professional Hours]],NonNurse[[#This Row],[Other Activities Professional Hours]])/NonNurse[[#This Row],[MDS Census]]</f>
        <v>9.4506493506493539E-2</v>
      </c>
      <c r="S40" s="6">
        <v>3.0301086956521743</v>
      </c>
      <c r="T40" s="6">
        <v>0.805217391304348</v>
      </c>
      <c r="U40" s="6">
        <v>0</v>
      </c>
      <c r="V40" s="6">
        <f>SUM(NonNurse[[#This Row],[Occupational Therapist Hours]],NonNurse[[#This Row],[OT Assistant Hours]],NonNurse[[#This Row],[OT Aide Hours]])/NonNurse[[#This Row],[MDS Census]]</f>
        <v>7.6374458874458886E-2</v>
      </c>
      <c r="W40" s="6">
        <v>1.1232608695652171</v>
      </c>
      <c r="X40" s="6">
        <v>5.4592391304347831</v>
      </c>
      <c r="Y40" s="6">
        <v>0</v>
      </c>
      <c r="Z40" s="6">
        <f>SUM(NonNurse[[#This Row],[Physical Therapist (PT) Hours]],NonNurse[[#This Row],[PT Assistant Hours]],NonNurse[[#This Row],[PT Aide Hours]])/NonNurse[[#This Row],[MDS Census]]</f>
        <v>0.13108008658008657</v>
      </c>
      <c r="AA40" s="6">
        <v>0</v>
      </c>
      <c r="AB40" s="6">
        <v>0</v>
      </c>
      <c r="AC40" s="6">
        <v>0</v>
      </c>
      <c r="AD40" s="6">
        <v>0</v>
      </c>
      <c r="AE40" s="6">
        <v>0</v>
      </c>
      <c r="AF40" s="6">
        <v>0</v>
      </c>
      <c r="AG40" s="6">
        <v>0</v>
      </c>
      <c r="AH40" s="1">
        <v>385136</v>
      </c>
      <c r="AI40">
        <v>10</v>
      </c>
    </row>
    <row r="41" spans="1:35" x14ac:dyDescent="0.25">
      <c r="A41" t="s">
        <v>161</v>
      </c>
      <c r="B41" t="s">
        <v>49</v>
      </c>
      <c r="C41" t="s">
        <v>239</v>
      </c>
      <c r="D41" t="s">
        <v>187</v>
      </c>
      <c r="E41" s="6">
        <v>25.608695652173914</v>
      </c>
      <c r="F41" s="6">
        <v>5.4782608695652177</v>
      </c>
      <c r="G41" s="6">
        <v>0</v>
      </c>
      <c r="H41" s="6">
        <v>0.19880434782608702</v>
      </c>
      <c r="I41" s="6">
        <v>0.27173913043478259</v>
      </c>
      <c r="J41" s="6">
        <v>0</v>
      </c>
      <c r="K41" s="6">
        <v>0</v>
      </c>
      <c r="L41" s="6">
        <v>0</v>
      </c>
      <c r="M41" s="6">
        <v>0</v>
      </c>
      <c r="N41" s="6">
        <v>4.3140217391304354</v>
      </c>
      <c r="O41" s="6">
        <f>SUM(NonNurse[[#This Row],[Qualified Social Work Staff Hours]],NonNurse[[#This Row],[Other Social Work Staff Hours]])/NonNurse[[#This Row],[MDS Census]]</f>
        <v>0.16845925297113754</v>
      </c>
      <c r="P41" s="6">
        <v>0</v>
      </c>
      <c r="Q41" s="6">
        <v>4.3258695652173902</v>
      </c>
      <c r="R41" s="6">
        <f>SUM(NonNurse[[#This Row],[Qualified Activities Professional Hours]],NonNurse[[#This Row],[Other Activities Professional Hours]])/NonNurse[[#This Row],[MDS Census]]</f>
        <v>0.16892190152801353</v>
      </c>
      <c r="S41" s="6">
        <v>4.9892391304347807</v>
      </c>
      <c r="T41" s="6">
        <v>0.36282608695652169</v>
      </c>
      <c r="U41" s="6">
        <v>0</v>
      </c>
      <c r="V41" s="6">
        <f>SUM(NonNurse[[#This Row],[Occupational Therapist Hours]],NonNurse[[#This Row],[OT Assistant Hours]],NonNurse[[#This Row],[OT Aide Hours]])/NonNurse[[#This Row],[MDS Census]]</f>
        <v>0.20899405772495749</v>
      </c>
      <c r="W41" s="6">
        <v>2.1884782608695654</v>
      </c>
      <c r="X41" s="6">
        <v>4.0303260869565225</v>
      </c>
      <c r="Y41" s="6">
        <v>0</v>
      </c>
      <c r="Z41" s="6">
        <f>SUM(NonNurse[[#This Row],[Physical Therapist (PT) Hours]],NonNurse[[#This Row],[PT Assistant Hours]],NonNurse[[#This Row],[PT Aide Hours]])/NonNurse[[#This Row],[MDS Census]]</f>
        <v>0.24283955857385403</v>
      </c>
      <c r="AA41" s="6">
        <v>0</v>
      </c>
      <c r="AB41" s="6">
        <v>0</v>
      </c>
      <c r="AC41" s="6">
        <v>0</v>
      </c>
      <c r="AD41" s="6">
        <v>0</v>
      </c>
      <c r="AE41" s="6">
        <v>0</v>
      </c>
      <c r="AF41" s="6">
        <v>0</v>
      </c>
      <c r="AG41" s="6">
        <v>0</v>
      </c>
      <c r="AH41" s="1">
        <v>385165</v>
      </c>
      <c r="AI41">
        <v>10</v>
      </c>
    </row>
    <row r="42" spans="1:35" x14ac:dyDescent="0.25">
      <c r="A42" t="s">
        <v>161</v>
      </c>
      <c r="B42" t="s">
        <v>37</v>
      </c>
      <c r="C42" t="s">
        <v>224</v>
      </c>
      <c r="D42" t="s">
        <v>189</v>
      </c>
      <c r="E42" s="6">
        <v>21.434782608695652</v>
      </c>
      <c r="F42" s="6">
        <v>6.0081521739130439</v>
      </c>
      <c r="G42" s="6">
        <v>0</v>
      </c>
      <c r="H42" s="6">
        <v>0.17391304347826086</v>
      </c>
      <c r="I42" s="6">
        <v>0</v>
      </c>
      <c r="J42" s="6">
        <v>0</v>
      </c>
      <c r="K42" s="6">
        <v>0</v>
      </c>
      <c r="L42" s="6">
        <v>0.25728260869565212</v>
      </c>
      <c r="M42" s="6">
        <v>4.1716304347826076</v>
      </c>
      <c r="N42" s="6">
        <v>0</v>
      </c>
      <c r="O42" s="6">
        <f>SUM(NonNurse[[#This Row],[Qualified Social Work Staff Hours]],NonNurse[[#This Row],[Other Social Work Staff Hours]])/NonNurse[[#This Row],[MDS Census]]</f>
        <v>0.19461967545638939</v>
      </c>
      <c r="P42" s="6">
        <v>6.4456521739130426E-2</v>
      </c>
      <c r="Q42" s="6">
        <v>0</v>
      </c>
      <c r="R42" s="6">
        <f>SUM(NonNurse[[#This Row],[Qualified Activities Professional Hours]],NonNurse[[#This Row],[Other Activities Professional Hours]])/NonNurse[[#This Row],[MDS Census]]</f>
        <v>3.0070993914807298E-3</v>
      </c>
      <c r="S42" s="6">
        <v>1.3514130434782603</v>
      </c>
      <c r="T42" s="6">
        <v>1.4581521739130432</v>
      </c>
      <c r="U42" s="6">
        <v>0</v>
      </c>
      <c r="V42" s="6">
        <f>SUM(NonNurse[[#This Row],[Occupational Therapist Hours]],NonNurse[[#This Row],[OT Assistant Hours]],NonNurse[[#This Row],[OT Aide Hours]])/NonNurse[[#This Row],[MDS Census]]</f>
        <v>0.13107505070993911</v>
      </c>
      <c r="W42" s="6">
        <v>2.3039130434782602</v>
      </c>
      <c r="X42" s="6">
        <v>0.34010869565217389</v>
      </c>
      <c r="Y42" s="6">
        <v>0</v>
      </c>
      <c r="Z42" s="6">
        <f>SUM(NonNurse[[#This Row],[Physical Therapist (PT) Hours]],NonNurse[[#This Row],[PT Assistant Hours]],NonNurse[[#This Row],[PT Aide Hours]])/NonNurse[[#This Row],[MDS Census]]</f>
        <v>0.1233519269776876</v>
      </c>
      <c r="AA42" s="6">
        <v>0</v>
      </c>
      <c r="AB42" s="6">
        <v>0</v>
      </c>
      <c r="AC42" s="6">
        <v>0</v>
      </c>
      <c r="AD42" s="6">
        <v>0</v>
      </c>
      <c r="AE42" s="6">
        <v>0</v>
      </c>
      <c r="AF42" s="6">
        <v>0</v>
      </c>
      <c r="AG42" s="6">
        <v>0</v>
      </c>
      <c r="AH42" s="1">
        <v>385147</v>
      </c>
      <c r="AI42">
        <v>10</v>
      </c>
    </row>
    <row r="43" spans="1:35" x14ac:dyDescent="0.25">
      <c r="A43" t="s">
        <v>161</v>
      </c>
      <c r="B43" t="s">
        <v>28</v>
      </c>
      <c r="C43" t="s">
        <v>222</v>
      </c>
      <c r="D43" t="s">
        <v>188</v>
      </c>
      <c r="E43" s="6">
        <v>61.456521739130437</v>
      </c>
      <c r="F43" s="6">
        <v>5.4782608695652177</v>
      </c>
      <c r="G43" s="6">
        <v>1.4673913043478262</v>
      </c>
      <c r="H43" s="6">
        <v>0.86586956521739122</v>
      </c>
      <c r="I43" s="6">
        <v>5.7826086956521738</v>
      </c>
      <c r="J43" s="6">
        <v>0</v>
      </c>
      <c r="K43" s="6">
        <v>0</v>
      </c>
      <c r="L43" s="6">
        <v>2.9743478260869569</v>
      </c>
      <c r="M43" s="6">
        <v>5.0604347826086951</v>
      </c>
      <c r="N43" s="6">
        <v>0</v>
      </c>
      <c r="O43" s="6">
        <f>SUM(NonNurse[[#This Row],[Qualified Social Work Staff Hours]],NonNurse[[#This Row],[Other Social Work Staff Hours]])/NonNurse[[#This Row],[MDS Census]]</f>
        <v>8.2341704987619377E-2</v>
      </c>
      <c r="P43" s="6">
        <v>4.0747826086956502</v>
      </c>
      <c r="Q43" s="6">
        <v>2.364673913043478</v>
      </c>
      <c r="R43" s="6">
        <f>SUM(NonNurse[[#This Row],[Qualified Activities Professional Hours]],NonNurse[[#This Row],[Other Activities Professional Hours]])/NonNurse[[#This Row],[MDS Census]]</f>
        <v>0.10478068623983017</v>
      </c>
      <c r="S43" s="6">
        <v>5.7730434782608686</v>
      </c>
      <c r="T43" s="6">
        <v>0.5594565217391303</v>
      </c>
      <c r="U43" s="6">
        <v>0</v>
      </c>
      <c r="V43" s="6">
        <f>SUM(NonNurse[[#This Row],[Occupational Therapist Hours]],NonNurse[[#This Row],[OT Assistant Hours]],NonNurse[[#This Row],[OT Aide Hours]])/NonNurse[[#This Row],[MDS Census]]</f>
        <v>0.10304032543332152</v>
      </c>
      <c r="W43" s="6">
        <v>5.6186956521739129</v>
      </c>
      <c r="X43" s="6">
        <v>5.030760869565218</v>
      </c>
      <c r="Y43" s="6">
        <v>0</v>
      </c>
      <c r="Z43" s="6">
        <f>SUM(NonNurse[[#This Row],[Physical Therapist (PT) Hours]],NonNurse[[#This Row],[PT Assistant Hours]],NonNurse[[#This Row],[PT Aide Hours]])/NonNurse[[#This Row],[MDS Census]]</f>
        <v>0.17328440042447824</v>
      </c>
      <c r="AA43" s="6">
        <v>0</v>
      </c>
      <c r="AB43" s="6">
        <v>0</v>
      </c>
      <c r="AC43" s="6">
        <v>0</v>
      </c>
      <c r="AD43" s="6">
        <v>0</v>
      </c>
      <c r="AE43" s="6">
        <v>0</v>
      </c>
      <c r="AF43" s="6">
        <v>0</v>
      </c>
      <c r="AG43" s="6">
        <v>0</v>
      </c>
      <c r="AH43" s="1">
        <v>385133</v>
      </c>
      <c r="AI43">
        <v>10</v>
      </c>
    </row>
    <row r="44" spans="1:35" x14ac:dyDescent="0.25">
      <c r="A44" t="s">
        <v>161</v>
      </c>
      <c r="B44" t="s">
        <v>123</v>
      </c>
      <c r="C44" t="s">
        <v>207</v>
      </c>
      <c r="D44" t="s">
        <v>188</v>
      </c>
      <c r="E44" s="6">
        <v>65.206521739130437</v>
      </c>
      <c r="F44" s="6">
        <v>0</v>
      </c>
      <c r="G44" s="6">
        <v>0</v>
      </c>
      <c r="H44" s="6">
        <v>0</v>
      </c>
      <c r="I44" s="6">
        <v>0</v>
      </c>
      <c r="J44" s="6">
        <v>0</v>
      </c>
      <c r="K44" s="6">
        <v>0</v>
      </c>
      <c r="L44" s="6">
        <v>0</v>
      </c>
      <c r="M44" s="6">
        <v>0</v>
      </c>
      <c r="N44" s="6">
        <v>0</v>
      </c>
      <c r="O44" s="6">
        <f>SUM(NonNurse[[#This Row],[Qualified Social Work Staff Hours]],NonNurse[[#This Row],[Other Social Work Staff Hours]])/NonNurse[[#This Row],[MDS Census]]</f>
        <v>0</v>
      </c>
      <c r="P44" s="6">
        <v>0</v>
      </c>
      <c r="Q44" s="6">
        <v>18.157608695652176</v>
      </c>
      <c r="R44" s="6">
        <f>SUM(NonNurse[[#This Row],[Qualified Activities Professional Hours]],NonNurse[[#This Row],[Other Activities Professional Hours]])/NonNurse[[#This Row],[MDS Census]]</f>
        <v>0.27846307717952995</v>
      </c>
      <c r="S44" s="6">
        <v>0</v>
      </c>
      <c r="T44" s="6">
        <v>0</v>
      </c>
      <c r="U44" s="6">
        <v>0</v>
      </c>
      <c r="V44" s="6">
        <f>SUM(NonNurse[[#This Row],[Occupational Therapist Hours]],NonNurse[[#This Row],[OT Assistant Hours]],NonNurse[[#This Row],[OT Aide Hours]])/NonNurse[[#This Row],[MDS Census]]</f>
        <v>0</v>
      </c>
      <c r="W44" s="6">
        <v>0</v>
      </c>
      <c r="X44" s="6">
        <v>0</v>
      </c>
      <c r="Y44" s="6">
        <v>0</v>
      </c>
      <c r="Z44" s="6">
        <f>SUM(NonNurse[[#This Row],[Physical Therapist (PT) Hours]],NonNurse[[#This Row],[PT Assistant Hours]],NonNurse[[#This Row],[PT Aide Hours]])/NonNurse[[#This Row],[MDS Census]]</f>
        <v>0</v>
      </c>
      <c r="AA44" s="6">
        <v>0</v>
      </c>
      <c r="AB44" s="6">
        <v>0</v>
      </c>
      <c r="AC44" s="6">
        <v>0</v>
      </c>
      <c r="AD44" s="6">
        <v>0</v>
      </c>
      <c r="AE44" s="6">
        <v>0</v>
      </c>
      <c r="AF44" s="6">
        <v>0</v>
      </c>
      <c r="AG44" s="6">
        <v>0</v>
      </c>
      <c r="AH44" s="7">
        <v>3.7999999999999998E+189</v>
      </c>
      <c r="AI44">
        <v>10</v>
      </c>
    </row>
    <row r="45" spans="1:35" x14ac:dyDescent="0.25">
      <c r="A45" t="s">
        <v>161</v>
      </c>
      <c r="B45" t="s">
        <v>44</v>
      </c>
      <c r="C45" t="s">
        <v>224</v>
      </c>
      <c r="D45" t="s">
        <v>189</v>
      </c>
      <c r="E45" s="6">
        <v>90.076086956521735</v>
      </c>
      <c r="F45" s="6">
        <v>27.09467391304349</v>
      </c>
      <c r="G45" s="6">
        <v>0</v>
      </c>
      <c r="H45" s="6">
        <v>0.66141304347826113</v>
      </c>
      <c r="I45" s="6">
        <v>3</v>
      </c>
      <c r="J45" s="6">
        <v>0</v>
      </c>
      <c r="K45" s="6">
        <v>0</v>
      </c>
      <c r="L45" s="6">
        <v>9.1074999999999982</v>
      </c>
      <c r="M45" s="6">
        <v>7.879021739130434</v>
      </c>
      <c r="N45" s="6">
        <v>4.4940217391304342</v>
      </c>
      <c r="O45" s="6">
        <f>SUM(NonNurse[[#This Row],[Qualified Social Work Staff Hours]],NonNurse[[#This Row],[Other Social Work Staff Hours]])/NonNurse[[#This Row],[MDS Census]]</f>
        <v>0.13736213346204898</v>
      </c>
      <c r="P45" s="6">
        <v>0</v>
      </c>
      <c r="Q45" s="6">
        <v>12.186413043478257</v>
      </c>
      <c r="R45" s="6">
        <f>SUM(NonNurse[[#This Row],[Qualified Activities Professional Hours]],NonNurse[[#This Row],[Other Activities Professional Hours]])/NonNurse[[#This Row],[MDS Census]]</f>
        <v>0.13529021358754673</v>
      </c>
      <c r="S45" s="6">
        <v>3.9373913043478241</v>
      </c>
      <c r="T45" s="6">
        <v>11.899130434782604</v>
      </c>
      <c r="U45" s="6">
        <v>0</v>
      </c>
      <c r="V45" s="6">
        <f>SUM(NonNurse[[#This Row],[Occupational Therapist Hours]],NonNurse[[#This Row],[OT Assistant Hours]],NonNurse[[#This Row],[OT Aide Hours]])/NonNurse[[#This Row],[MDS Census]]</f>
        <v>0.17581271871606124</v>
      </c>
      <c r="W45" s="6">
        <v>5.1521739130434767</v>
      </c>
      <c r="X45" s="6">
        <v>13.181739130434789</v>
      </c>
      <c r="Y45" s="6">
        <v>0</v>
      </c>
      <c r="Z45" s="6">
        <f>SUM(NonNurse[[#This Row],[Physical Therapist (PT) Hours]],NonNurse[[#This Row],[PT Assistant Hours]],NonNurse[[#This Row],[PT Aide Hours]])/NonNurse[[#This Row],[MDS Census]]</f>
        <v>0.20353807167853269</v>
      </c>
      <c r="AA45" s="6">
        <v>0</v>
      </c>
      <c r="AB45" s="6">
        <v>0</v>
      </c>
      <c r="AC45" s="6">
        <v>0</v>
      </c>
      <c r="AD45" s="6">
        <v>0</v>
      </c>
      <c r="AE45" s="6">
        <v>0</v>
      </c>
      <c r="AF45" s="6">
        <v>0</v>
      </c>
      <c r="AG45" s="6">
        <v>0</v>
      </c>
      <c r="AH45" s="1">
        <v>385156</v>
      </c>
      <c r="AI45">
        <v>10</v>
      </c>
    </row>
    <row r="46" spans="1:35" x14ac:dyDescent="0.25">
      <c r="A46" t="s">
        <v>161</v>
      </c>
      <c r="B46" t="s">
        <v>17</v>
      </c>
      <c r="C46" t="s">
        <v>216</v>
      </c>
      <c r="D46" t="s">
        <v>177</v>
      </c>
      <c r="E46" s="6">
        <v>83.173913043478265</v>
      </c>
      <c r="F46" s="6">
        <v>30.205760869565221</v>
      </c>
      <c r="G46" s="6">
        <v>0</v>
      </c>
      <c r="H46" s="6">
        <v>0.59554347826086984</v>
      </c>
      <c r="I46" s="6">
        <v>1.4347826086956521</v>
      </c>
      <c r="J46" s="6">
        <v>0</v>
      </c>
      <c r="K46" s="6">
        <v>0</v>
      </c>
      <c r="L46" s="6">
        <v>6.5371739130434765</v>
      </c>
      <c r="M46" s="6">
        <v>3.1327173913043476</v>
      </c>
      <c r="N46" s="6">
        <v>4.8413043478260871</v>
      </c>
      <c r="O46" s="6">
        <f>SUM(NonNurse[[#This Row],[Qualified Social Work Staff Hours]],NonNurse[[#This Row],[Other Social Work Staff Hours]])/NonNurse[[#This Row],[MDS Census]]</f>
        <v>9.5871667537898581E-2</v>
      </c>
      <c r="P46" s="6">
        <v>0.15521739130434783</v>
      </c>
      <c r="Q46" s="6">
        <v>8.6942391304347826</v>
      </c>
      <c r="R46" s="6">
        <f>SUM(NonNurse[[#This Row],[Qualified Activities Professional Hours]],NonNurse[[#This Row],[Other Activities Professional Hours]])/NonNurse[[#This Row],[MDS Census]]</f>
        <v>0.10639702038682697</v>
      </c>
      <c r="S46" s="6">
        <v>12.735108695652173</v>
      </c>
      <c r="T46" s="6">
        <v>15.364999999999998</v>
      </c>
      <c r="U46" s="6">
        <v>0</v>
      </c>
      <c r="V46" s="6">
        <f>SUM(NonNurse[[#This Row],[Occupational Therapist Hours]],NonNurse[[#This Row],[OT Assistant Hours]],NonNurse[[#This Row],[OT Aide Hours]])/NonNurse[[#This Row],[MDS Census]]</f>
        <v>0.33784762153685305</v>
      </c>
      <c r="W46" s="6">
        <v>6.3775000000000031</v>
      </c>
      <c r="X46" s="6">
        <v>19.577826086956527</v>
      </c>
      <c r="Y46" s="6">
        <v>0</v>
      </c>
      <c r="Z46" s="6">
        <f>SUM(NonNurse[[#This Row],[Physical Therapist (PT) Hours]],NonNurse[[#This Row],[PT Assistant Hours]],NonNurse[[#This Row],[PT Aide Hours]])/NonNurse[[#This Row],[MDS Census]]</f>
        <v>0.31206089911134355</v>
      </c>
      <c r="AA46" s="6">
        <v>0</v>
      </c>
      <c r="AB46" s="6">
        <v>0</v>
      </c>
      <c r="AC46" s="6">
        <v>0</v>
      </c>
      <c r="AD46" s="6">
        <v>0</v>
      </c>
      <c r="AE46" s="6">
        <v>0</v>
      </c>
      <c r="AF46" s="6">
        <v>0</v>
      </c>
      <c r="AG46" s="6">
        <v>0</v>
      </c>
      <c r="AH46" s="1">
        <v>385091</v>
      </c>
      <c r="AI46">
        <v>10</v>
      </c>
    </row>
    <row r="47" spans="1:35" x14ac:dyDescent="0.25">
      <c r="A47" t="s">
        <v>161</v>
      </c>
      <c r="B47" t="s">
        <v>39</v>
      </c>
      <c r="C47" t="s">
        <v>226</v>
      </c>
      <c r="D47" t="s">
        <v>191</v>
      </c>
      <c r="E47" s="6">
        <v>56.902173913043477</v>
      </c>
      <c r="F47" s="6">
        <v>28.883804347826082</v>
      </c>
      <c r="G47" s="6">
        <v>0</v>
      </c>
      <c r="H47" s="6">
        <v>0.34717391304347833</v>
      </c>
      <c r="I47" s="6">
        <v>1.1195652173913044</v>
      </c>
      <c r="J47" s="6">
        <v>0</v>
      </c>
      <c r="K47" s="6">
        <v>0</v>
      </c>
      <c r="L47" s="6">
        <v>1.693913043478261</v>
      </c>
      <c r="M47" s="6">
        <v>3.8801086956521744</v>
      </c>
      <c r="N47" s="6">
        <v>0</v>
      </c>
      <c r="O47" s="6">
        <f>SUM(NonNurse[[#This Row],[Qualified Social Work Staff Hours]],NonNurse[[#This Row],[Other Social Work Staff Hours]])/NonNurse[[#This Row],[MDS Census]]</f>
        <v>6.8189111747851014E-2</v>
      </c>
      <c r="P47" s="6">
        <v>0</v>
      </c>
      <c r="Q47" s="6">
        <v>8.8058695652173906</v>
      </c>
      <c r="R47" s="6">
        <f>SUM(NonNurse[[#This Row],[Qualified Activities Professional Hours]],NonNurse[[#This Row],[Other Activities Professional Hours]])/NonNurse[[#This Row],[MDS Census]]</f>
        <v>0.15475453677172873</v>
      </c>
      <c r="S47" s="6">
        <v>2.3377173913043476</v>
      </c>
      <c r="T47" s="6">
        <v>6.1876086956521741</v>
      </c>
      <c r="U47" s="6">
        <v>0</v>
      </c>
      <c r="V47" s="6">
        <f>SUM(NonNurse[[#This Row],[Occupational Therapist Hours]],NonNurse[[#This Row],[OT Assistant Hours]],NonNurse[[#This Row],[OT Aide Hours]])/NonNurse[[#This Row],[MDS Census]]</f>
        <v>0.14982425978987585</v>
      </c>
      <c r="W47" s="6">
        <v>0.92500000000000027</v>
      </c>
      <c r="X47" s="6">
        <v>5.6444565217391292</v>
      </c>
      <c r="Y47" s="6">
        <v>0</v>
      </c>
      <c r="Z47" s="6">
        <f>SUM(NonNurse[[#This Row],[Physical Therapist (PT) Hours]],NonNurse[[#This Row],[PT Assistant Hours]],NonNurse[[#This Row],[PT Aide Hours]])/NonNurse[[#This Row],[MDS Census]]</f>
        <v>0.1154517669531996</v>
      </c>
      <c r="AA47" s="6">
        <v>0</v>
      </c>
      <c r="AB47" s="6">
        <v>0</v>
      </c>
      <c r="AC47" s="6">
        <v>0</v>
      </c>
      <c r="AD47" s="6">
        <v>0</v>
      </c>
      <c r="AE47" s="6">
        <v>0</v>
      </c>
      <c r="AF47" s="6">
        <v>0</v>
      </c>
      <c r="AG47" s="6">
        <v>0</v>
      </c>
      <c r="AH47" s="1">
        <v>385149</v>
      </c>
      <c r="AI47">
        <v>10</v>
      </c>
    </row>
    <row r="48" spans="1:35" x14ac:dyDescent="0.25">
      <c r="A48" t="s">
        <v>161</v>
      </c>
      <c r="B48" t="s">
        <v>9</v>
      </c>
      <c r="C48" t="s">
        <v>224</v>
      </c>
      <c r="D48" t="s">
        <v>189</v>
      </c>
      <c r="E48" s="6">
        <v>55.097826086956523</v>
      </c>
      <c r="F48" s="6">
        <v>16.710434782608697</v>
      </c>
      <c r="G48" s="6">
        <v>0</v>
      </c>
      <c r="H48" s="6">
        <v>0.36228260869565221</v>
      </c>
      <c r="I48" s="6">
        <v>5.1304347826086953</v>
      </c>
      <c r="J48" s="6">
        <v>0</v>
      </c>
      <c r="K48" s="6">
        <v>0</v>
      </c>
      <c r="L48" s="6">
        <v>2.8938043478260873</v>
      </c>
      <c r="M48" s="6">
        <v>7.4402173913043477</v>
      </c>
      <c r="N48" s="6">
        <v>0</v>
      </c>
      <c r="O48" s="6">
        <f>SUM(NonNurse[[#This Row],[Qualified Social Work Staff Hours]],NonNurse[[#This Row],[Other Social Work Staff Hours]])/NonNurse[[#This Row],[MDS Census]]</f>
        <v>0.13503649635036497</v>
      </c>
      <c r="P48" s="6">
        <v>0</v>
      </c>
      <c r="Q48" s="6">
        <v>7.6141304347826049</v>
      </c>
      <c r="R48" s="6">
        <f>SUM(NonNurse[[#This Row],[Qualified Activities Professional Hours]],NonNurse[[#This Row],[Other Activities Professional Hours]])/NonNurse[[#This Row],[MDS Census]]</f>
        <v>0.1381929374630104</v>
      </c>
      <c r="S48" s="6">
        <v>4.5345652173913056</v>
      </c>
      <c r="T48" s="6">
        <v>2.7199999999999993</v>
      </c>
      <c r="U48" s="6">
        <v>0</v>
      </c>
      <c r="V48" s="6">
        <f>SUM(NonNurse[[#This Row],[Occupational Therapist Hours]],NonNurse[[#This Row],[OT Assistant Hours]],NonNurse[[#This Row],[OT Aide Hours]])/NonNurse[[#This Row],[MDS Census]]</f>
        <v>0.1316669954626159</v>
      </c>
      <c r="W48" s="6">
        <v>5.0628260869565223</v>
      </c>
      <c r="X48" s="6">
        <v>5.6254347826086954</v>
      </c>
      <c r="Y48" s="6">
        <v>0</v>
      </c>
      <c r="Z48" s="6">
        <f>SUM(NonNurse[[#This Row],[Physical Therapist (PT) Hours]],NonNurse[[#This Row],[PT Assistant Hours]],NonNurse[[#This Row],[PT Aide Hours]])/NonNurse[[#This Row],[MDS Census]]</f>
        <v>0.19398697968041034</v>
      </c>
      <c r="AA48" s="6">
        <v>0</v>
      </c>
      <c r="AB48" s="6">
        <v>0</v>
      </c>
      <c r="AC48" s="6">
        <v>0</v>
      </c>
      <c r="AD48" s="6">
        <v>0</v>
      </c>
      <c r="AE48" s="6">
        <v>0</v>
      </c>
      <c r="AF48" s="6">
        <v>0</v>
      </c>
      <c r="AG48" s="6">
        <v>0</v>
      </c>
      <c r="AH48" s="1">
        <v>385046</v>
      </c>
      <c r="AI48">
        <v>10</v>
      </c>
    </row>
    <row r="49" spans="1:35" x14ac:dyDescent="0.25">
      <c r="A49" t="s">
        <v>161</v>
      </c>
      <c r="B49" t="s">
        <v>97</v>
      </c>
      <c r="C49" t="s">
        <v>207</v>
      </c>
      <c r="D49" t="s">
        <v>188</v>
      </c>
      <c r="E49" s="6">
        <v>33.728260869565219</v>
      </c>
      <c r="F49" s="6">
        <v>4.6467391304347823</v>
      </c>
      <c r="G49" s="6">
        <v>0.375</v>
      </c>
      <c r="H49" s="6">
        <v>0.14402173913043478</v>
      </c>
      <c r="I49" s="6">
        <v>1.7934782608695652</v>
      </c>
      <c r="J49" s="6">
        <v>0</v>
      </c>
      <c r="K49" s="6">
        <v>0</v>
      </c>
      <c r="L49" s="6">
        <v>1.2393478260869564</v>
      </c>
      <c r="M49" s="6">
        <v>5.1358695652173916</v>
      </c>
      <c r="N49" s="6">
        <v>0</v>
      </c>
      <c r="O49" s="6">
        <f>SUM(NonNurse[[#This Row],[Qualified Social Work Staff Hours]],NonNurse[[#This Row],[Other Social Work Staff Hours]])/NonNurse[[#This Row],[MDS Census]]</f>
        <v>0.15227199484369966</v>
      </c>
      <c r="P49" s="6">
        <v>0</v>
      </c>
      <c r="Q49" s="6">
        <v>10.293804347826088</v>
      </c>
      <c r="R49" s="6">
        <f>SUM(NonNurse[[#This Row],[Qualified Activities Professional Hours]],NonNurse[[#This Row],[Other Activities Professional Hours]])/NonNurse[[#This Row],[MDS Census]]</f>
        <v>0.30519819529487596</v>
      </c>
      <c r="S49" s="6">
        <v>2.2736956521739127</v>
      </c>
      <c r="T49" s="6">
        <v>4.5330434782608702</v>
      </c>
      <c r="U49" s="6">
        <v>0</v>
      </c>
      <c r="V49" s="6">
        <f>SUM(NonNurse[[#This Row],[Occupational Therapist Hours]],NonNurse[[#This Row],[OT Assistant Hours]],NonNurse[[#This Row],[OT Aide Hours]])/NonNurse[[#This Row],[MDS Census]]</f>
        <v>0.20181115049951662</v>
      </c>
      <c r="W49" s="6">
        <v>6.0119565217391306</v>
      </c>
      <c r="X49" s="6">
        <v>4.2404347826086966</v>
      </c>
      <c r="Y49" s="6">
        <v>0</v>
      </c>
      <c r="Z49" s="6">
        <f>SUM(NonNurse[[#This Row],[Physical Therapist (PT) Hours]],NonNurse[[#This Row],[PT Assistant Hours]],NonNurse[[#This Row],[PT Aide Hours]])/NonNurse[[#This Row],[MDS Census]]</f>
        <v>0.30397035127296168</v>
      </c>
      <c r="AA49" s="6">
        <v>0</v>
      </c>
      <c r="AB49" s="6">
        <v>0</v>
      </c>
      <c r="AC49" s="6">
        <v>0</v>
      </c>
      <c r="AD49" s="6">
        <v>0</v>
      </c>
      <c r="AE49" s="6">
        <v>0</v>
      </c>
      <c r="AF49" s="6">
        <v>0</v>
      </c>
      <c r="AG49" s="6">
        <v>0</v>
      </c>
      <c r="AH49" s="1">
        <v>385259</v>
      </c>
      <c r="AI49">
        <v>10</v>
      </c>
    </row>
    <row r="50" spans="1:35" x14ac:dyDescent="0.25">
      <c r="A50" t="s">
        <v>161</v>
      </c>
      <c r="B50" t="s">
        <v>18</v>
      </c>
      <c r="C50" t="s">
        <v>228</v>
      </c>
      <c r="D50" t="s">
        <v>192</v>
      </c>
      <c r="E50" s="6">
        <v>52.641304347826086</v>
      </c>
      <c r="F50" s="6">
        <v>4.9728260869565215</v>
      </c>
      <c r="G50" s="6">
        <v>0</v>
      </c>
      <c r="H50" s="6">
        <v>0</v>
      </c>
      <c r="I50" s="6">
        <v>1.0434782608695652</v>
      </c>
      <c r="J50" s="6">
        <v>0</v>
      </c>
      <c r="K50" s="6">
        <v>0</v>
      </c>
      <c r="L50" s="6">
        <v>0.98467391304347818</v>
      </c>
      <c r="M50" s="6">
        <v>0</v>
      </c>
      <c r="N50" s="6">
        <v>5.3511956521739137</v>
      </c>
      <c r="O50" s="6">
        <f>SUM(NonNurse[[#This Row],[Qualified Social Work Staff Hours]],NonNurse[[#This Row],[Other Social Work Staff Hours]])/NonNurse[[#This Row],[MDS Census]]</f>
        <v>0.10165393351228579</v>
      </c>
      <c r="P50" s="6">
        <v>5.600652173913045</v>
      </c>
      <c r="Q50" s="6">
        <v>1.1904347826086954</v>
      </c>
      <c r="R50" s="6">
        <f>SUM(NonNurse[[#This Row],[Qualified Activities Professional Hours]],NonNurse[[#This Row],[Other Activities Professional Hours]])/NonNurse[[#This Row],[MDS Census]]</f>
        <v>0.12900681395829033</v>
      </c>
      <c r="S50" s="6">
        <v>4.956847826086956</v>
      </c>
      <c r="T50" s="6">
        <v>0.8519565217391305</v>
      </c>
      <c r="U50" s="6">
        <v>0</v>
      </c>
      <c r="V50" s="6">
        <f>SUM(NonNurse[[#This Row],[Occupational Therapist Hours]],NonNurse[[#This Row],[OT Assistant Hours]],NonNurse[[#This Row],[OT Aide Hours]])/NonNurse[[#This Row],[MDS Census]]</f>
        <v>0.11034689242205244</v>
      </c>
      <c r="W50" s="6">
        <v>2.486195652173913</v>
      </c>
      <c r="X50" s="6">
        <v>2.3526086956521737</v>
      </c>
      <c r="Y50" s="6">
        <v>0</v>
      </c>
      <c r="Z50" s="6">
        <f>SUM(NonNurse[[#This Row],[Physical Therapist (PT) Hours]],NonNurse[[#This Row],[PT Assistant Hours]],NonNurse[[#This Row],[PT Aide Hours]])/NonNurse[[#This Row],[MDS Census]]</f>
        <v>9.1920297336361756E-2</v>
      </c>
      <c r="AA50" s="6">
        <v>0</v>
      </c>
      <c r="AB50" s="6">
        <v>0</v>
      </c>
      <c r="AC50" s="6">
        <v>0</v>
      </c>
      <c r="AD50" s="6">
        <v>0</v>
      </c>
      <c r="AE50" s="6">
        <v>0</v>
      </c>
      <c r="AF50" s="6">
        <v>0</v>
      </c>
      <c r="AG50" s="6">
        <v>0</v>
      </c>
      <c r="AH50" s="1">
        <v>385104</v>
      </c>
      <c r="AI50">
        <v>10</v>
      </c>
    </row>
    <row r="51" spans="1:35" x14ac:dyDescent="0.25">
      <c r="A51" t="s">
        <v>161</v>
      </c>
      <c r="B51" t="s">
        <v>60</v>
      </c>
      <c r="C51" t="s">
        <v>210</v>
      </c>
      <c r="D51" t="s">
        <v>181</v>
      </c>
      <c r="E51" s="6">
        <v>33.75</v>
      </c>
      <c r="F51" s="6">
        <v>5.3043478260869561</v>
      </c>
      <c r="G51" s="6">
        <v>0</v>
      </c>
      <c r="H51" s="6">
        <v>0</v>
      </c>
      <c r="I51" s="6">
        <v>0</v>
      </c>
      <c r="J51" s="6">
        <v>0</v>
      </c>
      <c r="K51" s="6">
        <v>0</v>
      </c>
      <c r="L51" s="6">
        <v>1.2174999999999998</v>
      </c>
      <c r="M51" s="6">
        <v>4.2635869565217392</v>
      </c>
      <c r="N51" s="6">
        <v>0</v>
      </c>
      <c r="O51" s="6">
        <f>SUM(NonNurse[[#This Row],[Qualified Social Work Staff Hours]],NonNurse[[#This Row],[Other Social Work Staff Hours]])/NonNurse[[#This Row],[MDS Census]]</f>
        <v>0.12632850241545895</v>
      </c>
      <c r="P51" s="6">
        <v>4.5</v>
      </c>
      <c r="Q51" s="6">
        <v>0</v>
      </c>
      <c r="R51" s="6">
        <f>SUM(NonNurse[[#This Row],[Qualified Activities Professional Hours]],NonNurse[[#This Row],[Other Activities Professional Hours]])/NonNurse[[#This Row],[MDS Census]]</f>
        <v>0.13333333333333333</v>
      </c>
      <c r="S51" s="6">
        <v>0.62217391304347824</v>
      </c>
      <c r="T51" s="6">
        <v>0.3858695652173913</v>
      </c>
      <c r="U51" s="6">
        <v>0</v>
      </c>
      <c r="V51" s="6">
        <f>SUM(NonNurse[[#This Row],[Occupational Therapist Hours]],NonNurse[[#This Row],[OT Assistant Hours]],NonNurse[[#This Row],[OT Aide Hours]])/NonNurse[[#This Row],[MDS Census]]</f>
        <v>2.9867954911433174E-2</v>
      </c>
      <c r="W51" s="6">
        <v>0.79956521739130426</v>
      </c>
      <c r="X51" s="6">
        <v>1.0478260869565219</v>
      </c>
      <c r="Y51" s="6">
        <v>0</v>
      </c>
      <c r="Z51" s="6">
        <f>SUM(NonNurse[[#This Row],[Physical Therapist (PT) Hours]],NonNurse[[#This Row],[PT Assistant Hours]],NonNurse[[#This Row],[PT Aide Hours]])/NonNurse[[#This Row],[MDS Census]]</f>
        <v>5.4737520128824477E-2</v>
      </c>
      <c r="AA51" s="6">
        <v>0</v>
      </c>
      <c r="AB51" s="6">
        <v>0</v>
      </c>
      <c r="AC51" s="6">
        <v>0</v>
      </c>
      <c r="AD51" s="6">
        <v>0</v>
      </c>
      <c r="AE51" s="6">
        <v>0</v>
      </c>
      <c r="AF51" s="6">
        <v>0</v>
      </c>
      <c r="AG51" s="6">
        <v>0</v>
      </c>
      <c r="AH51" s="1">
        <v>385188</v>
      </c>
      <c r="AI51">
        <v>10</v>
      </c>
    </row>
    <row r="52" spans="1:35" x14ac:dyDescent="0.25">
      <c r="A52" t="s">
        <v>161</v>
      </c>
      <c r="B52" t="s">
        <v>71</v>
      </c>
      <c r="C52" t="s">
        <v>244</v>
      </c>
      <c r="D52" t="s">
        <v>180</v>
      </c>
      <c r="E52" s="6">
        <v>31.945652173913043</v>
      </c>
      <c r="F52" s="6">
        <v>5.1304347826086953</v>
      </c>
      <c r="G52" s="6">
        <v>0</v>
      </c>
      <c r="H52" s="6">
        <v>0</v>
      </c>
      <c r="I52" s="6">
        <v>0</v>
      </c>
      <c r="J52" s="6">
        <v>0</v>
      </c>
      <c r="K52" s="6">
        <v>0</v>
      </c>
      <c r="L52" s="6">
        <v>0.3721739130434783</v>
      </c>
      <c r="M52" s="6">
        <v>4.4592391304347823</v>
      </c>
      <c r="N52" s="6">
        <v>0</v>
      </c>
      <c r="O52" s="6">
        <f>SUM(NonNurse[[#This Row],[Qualified Social Work Staff Hours]],NonNurse[[#This Row],[Other Social Work Staff Hours]])/NonNurse[[#This Row],[MDS Census]]</f>
        <v>0.13958829533855052</v>
      </c>
      <c r="P52" s="6">
        <v>5.2934782608695654</v>
      </c>
      <c r="Q52" s="6">
        <v>0</v>
      </c>
      <c r="R52" s="6">
        <f>SUM(NonNurse[[#This Row],[Qualified Activities Professional Hours]],NonNurse[[#This Row],[Other Activities Professional Hours]])/NonNurse[[#This Row],[MDS Census]]</f>
        <v>0.16570261993875468</v>
      </c>
      <c r="S52" s="6">
        <v>0.472391304347826</v>
      </c>
      <c r="T52" s="6">
        <v>3.3132608695652181</v>
      </c>
      <c r="U52" s="6">
        <v>0</v>
      </c>
      <c r="V52" s="6">
        <f>SUM(NonNurse[[#This Row],[Occupational Therapist Hours]],NonNurse[[#This Row],[OT Assistant Hours]],NonNurse[[#This Row],[OT Aide Hours]])/NonNurse[[#This Row],[MDS Census]]</f>
        <v>0.11850289214018377</v>
      </c>
      <c r="W52" s="6">
        <v>6.25E-2</v>
      </c>
      <c r="X52" s="6">
        <v>3.4723913043478265</v>
      </c>
      <c r="Y52" s="6">
        <v>0</v>
      </c>
      <c r="Z52" s="6">
        <f>SUM(NonNurse[[#This Row],[Physical Therapist (PT) Hours]],NonNurse[[#This Row],[PT Assistant Hours]],NonNurse[[#This Row],[PT Aide Hours]])/NonNurse[[#This Row],[MDS Census]]</f>
        <v>0.11065328342973801</v>
      </c>
      <c r="AA52" s="6">
        <v>0</v>
      </c>
      <c r="AB52" s="6">
        <v>0</v>
      </c>
      <c r="AC52" s="6">
        <v>0</v>
      </c>
      <c r="AD52" s="6">
        <v>0</v>
      </c>
      <c r="AE52" s="6">
        <v>0</v>
      </c>
      <c r="AF52" s="6">
        <v>0</v>
      </c>
      <c r="AG52" s="6">
        <v>0</v>
      </c>
      <c r="AH52" s="1">
        <v>385211</v>
      </c>
      <c r="AI52">
        <v>10</v>
      </c>
    </row>
    <row r="53" spans="1:35" x14ac:dyDescent="0.25">
      <c r="A53" t="s">
        <v>161</v>
      </c>
      <c r="B53" t="s">
        <v>21</v>
      </c>
      <c r="C53" t="s">
        <v>217</v>
      </c>
      <c r="D53" t="s">
        <v>183</v>
      </c>
      <c r="E53" s="6">
        <v>15.489130434782609</v>
      </c>
      <c r="F53" s="6">
        <v>0</v>
      </c>
      <c r="G53" s="6">
        <v>0</v>
      </c>
      <c r="H53" s="6">
        <v>0</v>
      </c>
      <c r="I53" s="6">
        <v>0</v>
      </c>
      <c r="J53" s="6">
        <v>0</v>
      </c>
      <c r="K53" s="6">
        <v>0</v>
      </c>
      <c r="L53" s="6">
        <v>0</v>
      </c>
      <c r="M53" s="6">
        <v>4.7472826086956523</v>
      </c>
      <c r="N53" s="6">
        <v>0</v>
      </c>
      <c r="O53" s="6">
        <f>SUM(NonNurse[[#This Row],[Qualified Social Work Staff Hours]],NonNurse[[#This Row],[Other Social Work Staff Hours]])/NonNurse[[#This Row],[MDS Census]]</f>
        <v>0.30649122807017543</v>
      </c>
      <c r="P53" s="6">
        <v>5.2989130434782608</v>
      </c>
      <c r="Q53" s="6">
        <v>0</v>
      </c>
      <c r="R53" s="6">
        <f>SUM(NonNurse[[#This Row],[Qualified Activities Professional Hours]],NonNurse[[#This Row],[Other Activities Professional Hours]])/NonNurse[[#This Row],[MDS Census]]</f>
        <v>0.34210526315789469</v>
      </c>
      <c r="S53" s="6">
        <v>0</v>
      </c>
      <c r="T53" s="6">
        <v>0</v>
      </c>
      <c r="U53" s="6">
        <v>0</v>
      </c>
      <c r="V53" s="6">
        <f>SUM(NonNurse[[#This Row],[Occupational Therapist Hours]],NonNurse[[#This Row],[OT Assistant Hours]],NonNurse[[#This Row],[OT Aide Hours]])/NonNurse[[#This Row],[MDS Census]]</f>
        <v>0</v>
      </c>
      <c r="W53" s="6">
        <v>0</v>
      </c>
      <c r="X53" s="6">
        <v>0</v>
      </c>
      <c r="Y53" s="6">
        <v>0</v>
      </c>
      <c r="Z53" s="6">
        <f>SUM(NonNurse[[#This Row],[Physical Therapist (PT) Hours]],NonNurse[[#This Row],[PT Assistant Hours]],NonNurse[[#This Row],[PT Aide Hours]])/NonNurse[[#This Row],[MDS Census]]</f>
        <v>0</v>
      </c>
      <c r="AA53" s="6">
        <v>0</v>
      </c>
      <c r="AB53" s="6">
        <v>0</v>
      </c>
      <c r="AC53" s="6">
        <v>0</v>
      </c>
      <c r="AD53" s="6">
        <v>0</v>
      </c>
      <c r="AE53" s="6">
        <v>0</v>
      </c>
      <c r="AF53" s="6">
        <v>0</v>
      </c>
      <c r="AG53" s="6">
        <v>0</v>
      </c>
      <c r="AH53" s="1">
        <v>385115</v>
      </c>
      <c r="AI53">
        <v>10</v>
      </c>
    </row>
    <row r="54" spans="1:35" x14ac:dyDescent="0.25">
      <c r="A54" t="s">
        <v>161</v>
      </c>
      <c r="B54" t="s">
        <v>83</v>
      </c>
      <c r="C54" t="s">
        <v>226</v>
      </c>
      <c r="D54" t="s">
        <v>191</v>
      </c>
      <c r="E54" s="6">
        <v>27.728260869565219</v>
      </c>
      <c r="F54" s="6">
        <v>5.0448913043478258</v>
      </c>
      <c r="G54" s="6">
        <v>0</v>
      </c>
      <c r="H54" s="6">
        <v>0</v>
      </c>
      <c r="I54" s="6">
        <v>0</v>
      </c>
      <c r="J54" s="6">
        <v>0</v>
      </c>
      <c r="K54" s="6">
        <v>0</v>
      </c>
      <c r="L54" s="6">
        <v>1.1651086956521737</v>
      </c>
      <c r="M54" s="6">
        <v>5.5238043478260872</v>
      </c>
      <c r="N54" s="6">
        <v>0</v>
      </c>
      <c r="O54" s="6">
        <f>SUM(NonNurse[[#This Row],[Qualified Social Work Staff Hours]],NonNurse[[#This Row],[Other Social Work Staff Hours]])/NonNurse[[#This Row],[MDS Census]]</f>
        <v>0.19921207369658958</v>
      </c>
      <c r="P54" s="6">
        <v>0</v>
      </c>
      <c r="Q54" s="6">
        <v>12.939891304347833</v>
      </c>
      <c r="R54" s="6">
        <f>SUM(NonNurse[[#This Row],[Qualified Activities Professional Hours]],NonNurse[[#This Row],[Other Activities Professional Hours]])/NonNurse[[#This Row],[MDS Census]]</f>
        <v>0.46666797334378701</v>
      </c>
      <c r="S54" s="6">
        <v>1.4485869565217393</v>
      </c>
      <c r="T54" s="6">
        <v>3.3553260869565218</v>
      </c>
      <c r="U54" s="6">
        <v>0</v>
      </c>
      <c r="V54" s="6">
        <f>SUM(NonNurse[[#This Row],[Occupational Therapist Hours]],NonNurse[[#This Row],[OT Assistant Hours]],NonNurse[[#This Row],[OT Aide Hours]])/NonNurse[[#This Row],[MDS Census]]</f>
        <v>0.17324970599764797</v>
      </c>
      <c r="W54" s="6">
        <v>1.9503260869565218</v>
      </c>
      <c r="X54" s="6">
        <v>4.177065217391303</v>
      </c>
      <c r="Y54" s="6">
        <v>0</v>
      </c>
      <c r="Z54" s="6">
        <f>SUM(NonNurse[[#This Row],[Physical Therapist (PT) Hours]],NonNurse[[#This Row],[PT Assistant Hours]],NonNurse[[#This Row],[PT Aide Hours]])/NonNurse[[#This Row],[MDS Census]]</f>
        <v>0.22098000784006266</v>
      </c>
      <c r="AA54" s="6">
        <v>0</v>
      </c>
      <c r="AB54" s="6">
        <v>0</v>
      </c>
      <c r="AC54" s="6">
        <v>0</v>
      </c>
      <c r="AD54" s="6">
        <v>0</v>
      </c>
      <c r="AE54" s="6">
        <v>0</v>
      </c>
      <c r="AF54" s="6">
        <v>0</v>
      </c>
      <c r="AG54" s="6">
        <v>0</v>
      </c>
      <c r="AH54" s="1">
        <v>385232</v>
      </c>
      <c r="AI54">
        <v>10</v>
      </c>
    </row>
    <row r="55" spans="1:35" x14ac:dyDescent="0.25">
      <c r="A55" t="s">
        <v>161</v>
      </c>
      <c r="B55" t="s">
        <v>2</v>
      </c>
      <c r="C55" t="s">
        <v>207</v>
      </c>
      <c r="D55" t="s">
        <v>188</v>
      </c>
      <c r="E55" s="6">
        <v>101.07608695652173</v>
      </c>
      <c r="F55" s="6">
        <v>9.6521739130434785</v>
      </c>
      <c r="G55" s="6">
        <v>0.86956521739130432</v>
      </c>
      <c r="H55" s="6">
        <v>0.54347826086956519</v>
      </c>
      <c r="I55" s="6">
        <v>4.1086956521739131</v>
      </c>
      <c r="J55" s="6">
        <v>1.0434782608695652</v>
      </c>
      <c r="K55" s="6">
        <v>0</v>
      </c>
      <c r="L55" s="6">
        <v>3.748369565217391</v>
      </c>
      <c r="M55" s="6">
        <v>5.4782608695652177</v>
      </c>
      <c r="N55" s="6">
        <v>12.086956521739131</v>
      </c>
      <c r="O55" s="6">
        <f>SUM(NonNurse[[#This Row],[Qualified Social Work Staff Hours]],NonNurse[[#This Row],[Other Social Work Staff Hours]])/NonNurse[[#This Row],[MDS Census]]</f>
        <v>0.173782127110442</v>
      </c>
      <c r="P55" s="6">
        <v>5.5652173913043477</v>
      </c>
      <c r="Q55" s="6">
        <v>0</v>
      </c>
      <c r="R55" s="6">
        <f>SUM(NonNurse[[#This Row],[Qualified Activities Professional Hours]],NonNurse[[#This Row],[Other Activities Professional Hours]])/NonNurse[[#This Row],[MDS Census]]</f>
        <v>5.5059683836971719E-2</v>
      </c>
      <c r="S55" s="6">
        <v>10.817391304347824</v>
      </c>
      <c r="T55" s="6">
        <v>15.584673913043479</v>
      </c>
      <c r="U55" s="6">
        <v>0</v>
      </c>
      <c r="V55" s="6">
        <f>SUM(NonNurse[[#This Row],[Occupational Therapist Hours]],NonNurse[[#This Row],[OT Assistant Hours]],NonNurse[[#This Row],[OT Aide Hours]])/NonNurse[[#This Row],[MDS Census]]</f>
        <v>0.26120980750618344</v>
      </c>
      <c r="W55" s="6">
        <v>16.487608695652174</v>
      </c>
      <c r="X55" s="6">
        <v>14.311521739130432</v>
      </c>
      <c r="Y55" s="6">
        <v>0</v>
      </c>
      <c r="Z55" s="6">
        <f>SUM(NonNurse[[#This Row],[Physical Therapist (PT) Hours]],NonNurse[[#This Row],[PT Assistant Hours]],NonNurse[[#This Row],[PT Aide Hours]])/NonNurse[[#This Row],[MDS Census]]</f>
        <v>0.30471233465964082</v>
      </c>
      <c r="AA55" s="6">
        <v>0</v>
      </c>
      <c r="AB55" s="6">
        <v>0</v>
      </c>
      <c r="AC55" s="6">
        <v>0</v>
      </c>
      <c r="AD55" s="6">
        <v>0</v>
      </c>
      <c r="AE55" s="6">
        <v>0</v>
      </c>
      <c r="AF55" s="6">
        <v>0</v>
      </c>
      <c r="AG55" s="6">
        <v>0</v>
      </c>
      <c r="AH55" s="1">
        <v>385010</v>
      </c>
      <c r="AI55">
        <v>10</v>
      </c>
    </row>
    <row r="56" spans="1:35" x14ac:dyDescent="0.25">
      <c r="A56" t="s">
        <v>161</v>
      </c>
      <c r="B56" t="s">
        <v>113</v>
      </c>
      <c r="C56" t="s">
        <v>212</v>
      </c>
      <c r="D56" t="s">
        <v>185</v>
      </c>
      <c r="E56" s="6">
        <v>133.53260869565219</v>
      </c>
      <c r="F56" s="6">
        <v>8.3478260869565215</v>
      </c>
      <c r="G56" s="6">
        <v>1.1304347826086956</v>
      </c>
      <c r="H56" s="6">
        <v>0.56521739130434778</v>
      </c>
      <c r="I56" s="6">
        <v>1.5217391304347827</v>
      </c>
      <c r="J56" s="6">
        <v>0</v>
      </c>
      <c r="K56" s="6">
        <v>0</v>
      </c>
      <c r="L56" s="6">
        <v>0.60347826086956524</v>
      </c>
      <c r="M56" s="6">
        <v>5.0434782608695654</v>
      </c>
      <c r="N56" s="6">
        <v>14.171195652173912</v>
      </c>
      <c r="O56" s="6">
        <f>SUM(NonNurse[[#This Row],[Qualified Social Work Staff Hours]],NonNurse[[#This Row],[Other Social Work Staff Hours]])/NonNurse[[#This Row],[MDS Census]]</f>
        <v>0.14389499389499388</v>
      </c>
      <c r="P56" s="6">
        <v>10</v>
      </c>
      <c r="Q56" s="6">
        <v>14.665760869565217</v>
      </c>
      <c r="R56" s="6">
        <f>SUM(NonNurse[[#This Row],[Qualified Activities Professional Hours]],NonNurse[[#This Row],[Other Activities Professional Hours]])/NonNurse[[#This Row],[MDS Census]]</f>
        <v>0.18471713471713472</v>
      </c>
      <c r="S56" s="6">
        <v>1.4429347826086956</v>
      </c>
      <c r="T56" s="6">
        <v>0.29271739130434782</v>
      </c>
      <c r="U56" s="6">
        <v>0</v>
      </c>
      <c r="V56" s="6">
        <f>SUM(NonNurse[[#This Row],[Occupational Therapist Hours]],NonNurse[[#This Row],[OT Assistant Hours]],NonNurse[[#This Row],[OT Aide Hours]])/NonNurse[[#This Row],[MDS Census]]</f>
        <v>1.2997964997964996E-2</v>
      </c>
      <c r="W56" s="6">
        <v>0.71750000000000025</v>
      </c>
      <c r="X56" s="6">
        <v>3.6001086956521742</v>
      </c>
      <c r="Y56" s="6">
        <v>0</v>
      </c>
      <c r="Z56" s="6">
        <f>SUM(NonNurse[[#This Row],[Physical Therapist (PT) Hours]],NonNurse[[#This Row],[PT Assistant Hours]],NonNurse[[#This Row],[PT Aide Hours]])/NonNurse[[#This Row],[MDS Census]]</f>
        <v>3.2333740333740334E-2</v>
      </c>
      <c r="AA56" s="6">
        <v>0</v>
      </c>
      <c r="AB56" s="6">
        <v>0</v>
      </c>
      <c r="AC56" s="6">
        <v>0</v>
      </c>
      <c r="AD56" s="6">
        <v>0</v>
      </c>
      <c r="AE56" s="6">
        <v>0</v>
      </c>
      <c r="AF56" s="6">
        <v>0</v>
      </c>
      <c r="AG56" s="6">
        <v>0</v>
      </c>
      <c r="AH56" s="1">
        <v>385280</v>
      </c>
      <c r="AI56">
        <v>10</v>
      </c>
    </row>
    <row r="57" spans="1:35" x14ac:dyDescent="0.25">
      <c r="A57" t="s">
        <v>161</v>
      </c>
      <c r="B57" t="s">
        <v>53</v>
      </c>
      <c r="C57" t="s">
        <v>241</v>
      </c>
      <c r="D57" t="s">
        <v>198</v>
      </c>
      <c r="E57" s="6">
        <v>40.097826086956523</v>
      </c>
      <c r="F57" s="6">
        <v>33.170108695652168</v>
      </c>
      <c r="G57" s="6">
        <v>0.30978260869565216</v>
      </c>
      <c r="H57" s="6">
        <v>0.22826086956521738</v>
      </c>
      <c r="I57" s="6">
        <v>0.63043478260869568</v>
      </c>
      <c r="J57" s="6">
        <v>0</v>
      </c>
      <c r="K57" s="6">
        <v>0</v>
      </c>
      <c r="L57" s="6">
        <v>5.4782608695652177</v>
      </c>
      <c r="M57" s="6">
        <v>4.8551086956521745</v>
      </c>
      <c r="N57" s="6">
        <v>0</v>
      </c>
      <c r="O57" s="6">
        <f>SUM(NonNurse[[#This Row],[Qualified Social Work Staff Hours]],NonNurse[[#This Row],[Other Social Work Staff Hours]])/NonNurse[[#This Row],[MDS Census]]</f>
        <v>0.12108159392789375</v>
      </c>
      <c r="P57" s="6">
        <v>3.3020652173913048</v>
      </c>
      <c r="Q57" s="6">
        <v>3.2494565217391296</v>
      </c>
      <c r="R57" s="6">
        <f>SUM(NonNurse[[#This Row],[Qualified Activities Professional Hours]],NonNurse[[#This Row],[Other Activities Professional Hours]])/NonNurse[[#This Row],[MDS Census]]</f>
        <v>0.16338845215505554</v>
      </c>
      <c r="S57" s="6">
        <v>2.5356521739130433</v>
      </c>
      <c r="T57" s="6">
        <v>0.49750000000000011</v>
      </c>
      <c r="U57" s="6">
        <v>0</v>
      </c>
      <c r="V57" s="6">
        <f>SUM(NonNurse[[#This Row],[Occupational Therapist Hours]],NonNurse[[#This Row],[OT Assistant Hours]],NonNurse[[#This Row],[OT Aide Hours]])/NonNurse[[#This Row],[MDS Census]]</f>
        <v>7.5643805909460557E-2</v>
      </c>
      <c r="W57" s="6">
        <v>4.135326086956522</v>
      </c>
      <c r="X57" s="6">
        <v>3.3016304347826089</v>
      </c>
      <c r="Y57" s="6">
        <v>0</v>
      </c>
      <c r="Z57" s="6">
        <f>SUM(NonNurse[[#This Row],[Physical Therapist (PT) Hours]],NonNurse[[#This Row],[PT Assistant Hours]],NonNurse[[#This Row],[PT Aide Hours]])/NonNurse[[#This Row],[MDS Census]]</f>
        <v>0.18547031715912171</v>
      </c>
      <c r="AA57" s="6">
        <v>0</v>
      </c>
      <c r="AB57" s="6">
        <v>0</v>
      </c>
      <c r="AC57" s="6">
        <v>0</v>
      </c>
      <c r="AD57" s="6">
        <v>0</v>
      </c>
      <c r="AE57" s="6">
        <v>0</v>
      </c>
      <c r="AF57" s="6">
        <v>0</v>
      </c>
      <c r="AG57" s="6">
        <v>0</v>
      </c>
      <c r="AH57" s="1">
        <v>385171</v>
      </c>
      <c r="AI57">
        <v>10</v>
      </c>
    </row>
    <row r="58" spans="1:35" x14ac:dyDescent="0.25">
      <c r="A58" t="s">
        <v>161</v>
      </c>
      <c r="B58" t="s">
        <v>45</v>
      </c>
      <c r="C58" t="s">
        <v>236</v>
      </c>
      <c r="D58" t="s">
        <v>186</v>
      </c>
      <c r="E58" s="6">
        <v>41.336956521739133</v>
      </c>
      <c r="F58" s="6">
        <v>32.477499999999999</v>
      </c>
      <c r="G58" s="6">
        <v>0.61956521739130432</v>
      </c>
      <c r="H58" s="6">
        <v>0.1766304347826087</v>
      </c>
      <c r="I58" s="6">
        <v>0.45652173913043476</v>
      </c>
      <c r="J58" s="6">
        <v>0</v>
      </c>
      <c r="K58" s="6">
        <v>0</v>
      </c>
      <c r="L58" s="6">
        <v>1.0142391304347826</v>
      </c>
      <c r="M58" s="6">
        <v>4.4254347826086953</v>
      </c>
      <c r="N58" s="6">
        <v>1.4591304347826088</v>
      </c>
      <c r="O58" s="6">
        <f>SUM(NonNurse[[#This Row],[Qualified Social Work Staff Hours]],NonNurse[[#This Row],[Other Social Work Staff Hours]])/NonNurse[[#This Row],[MDS Census]]</f>
        <v>0.14235603470943992</v>
      </c>
      <c r="P58" s="6">
        <v>4.6671739130434799</v>
      </c>
      <c r="Q58" s="6">
        <v>3.6504347826086954</v>
      </c>
      <c r="R58" s="6">
        <f>SUM(NonNurse[[#This Row],[Qualified Activities Professional Hours]],NonNurse[[#This Row],[Other Activities Professional Hours]])/NonNurse[[#This Row],[MDS Census]]</f>
        <v>0.20121483039705498</v>
      </c>
      <c r="S58" s="6">
        <v>3.3547826086956527</v>
      </c>
      <c r="T58" s="6">
        <v>3.1544565217391307</v>
      </c>
      <c r="U58" s="6">
        <v>0</v>
      </c>
      <c r="V58" s="6">
        <f>SUM(NonNurse[[#This Row],[Occupational Therapist Hours]],NonNurse[[#This Row],[OT Assistant Hours]],NonNurse[[#This Row],[OT Aide Hours]])/NonNurse[[#This Row],[MDS Census]]</f>
        <v>0.1574677885879569</v>
      </c>
      <c r="W58" s="6">
        <v>5.6467391304347823</v>
      </c>
      <c r="X58" s="6">
        <v>6.878152173913044</v>
      </c>
      <c r="Y58" s="6">
        <v>0</v>
      </c>
      <c r="Z58" s="6">
        <f>SUM(NonNurse[[#This Row],[Physical Therapist (PT) Hours]],NonNurse[[#This Row],[PT Assistant Hours]],NonNurse[[#This Row],[PT Aide Hours]])/NonNurse[[#This Row],[MDS Census]]</f>
        <v>0.30299500394425449</v>
      </c>
      <c r="AA58" s="6">
        <v>0</v>
      </c>
      <c r="AB58" s="6">
        <v>0</v>
      </c>
      <c r="AC58" s="6">
        <v>0</v>
      </c>
      <c r="AD58" s="6">
        <v>0</v>
      </c>
      <c r="AE58" s="6">
        <v>0</v>
      </c>
      <c r="AF58" s="6">
        <v>0</v>
      </c>
      <c r="AG58" s="6">
        <v>0</v>
      </c>
      <c r="AH58" s="1">
        <v>385157</v>
      </c>
      <c r="AI58">
        <v>10</v>
      </c>
    </row>
    <row r="59" spans="1:35" x14ac:dyDescent="0.25">
      <c r="A59" t="s">
        <v>161</v>
      </c>
      <c r="B59" t="s">
        <v>63</v>
      </c>
      <c r="C59" t="s">
        <v>202</v>
      </c>
      <c r="D59" t="s">
        <v>177</v>
      </c>
      <c r="E59" s="6">
        <v>50.173913043478258</v>
      </c>
      <c r="F59" s="6">
        <v>4.8913043478260869</v>
      </c>
      <c r="G59" s="6">
        <v>0</v>
      </c>
      <c r="H59" s="6">
        <v>0</v>
      </c>
      <c r="I59" s="6">
        <v>1.4021739130434783</v>
      </c>
      <c r="J59" s="6">
        <v>0</v>
      </c>
      <c r="K59" s="6">
        <v>0</v>
      </c>
      <c r="L59" s="6">
        <v>3.9117391304347824</v>
      </c>
      <c r="M59" s="6">
        <v>10.529891304347826</v>
      </c>
      <c r="N59" s="6">
        <v>0</v>
      </c>
      <c r="O59" s="6">
        <f>SUM(NonNurse[[#This Row],[Qualified Social Work Staff Hours]],NonNurse[[#This Row],[Other Social Work Staff Hours]])/NonNurse[[#This Row],[MDS Census]]</f>
        <v>0.20986785095320626</v>
      </c>
      <c r="P59" s="6">
        <v>5.3836956521739134</v>
      </c>
      <c r="Q59" s="6">
        <v>1.3761956521739132</v>
      </c>
      <c r="R59" s="6">
        <f>SUM(NonNurse[[#This Row],[Qualified Activities Professional Hours]],NonNurse[[#This Row],[Other Activities Professional Hours]])/NonNurse[[#This Row],[MDS Census]]</f>
        <v>0.13472920277296363</v>
      </c>
      <c r="S59" s="6">
        <v>17.716847826086955</v>
      </c>
      <c r="T59" s="6">
        <v>4.5275000000000016</v>
      </c>
      <c r="U59" s="6">
        <v>0</v>
      </c>
      <c r="V59" s="6">
        <f>SUM(NonNurse[[#This Row],[Occupational Therapist Hours]],NonNurse[[#This Row],[OT Assistant Hours]],NonNurse[[#This Row],[OT Aide Hours]])/NonNurse[[#This Row],[MDS Census]]</f>
        <v>0.44334488734835359</v>
      </c>
      <c r="W59" s="6">
        <v>8.3755434782608695</v>
      </c>
      <c r="X59" s="6">
        <v>11.170652173913044</v>
      </c>
      <c r="Y59" s="6">
        <v>0</v>
      </c>
      <c r="Z59" s="6">
        <f>SUM(NonNurse[[#This Row],[Physical Therapist (PT) Hours]],NonNurse[[#This Row],[PT Assistant Hours]],NonNurse[[#This Row],[PT Aide Hours]])/NonNurse[[#This Row],[MDS Census]]</f>
        <v>0.38956889081455809</v>
      </c>
      <c r="AA59" s="6">
        <v>0</v>
      </c>
      <c r="AB59" s="6">
        <v>0</v>
      </c>
      <c r="AC59" s="6">
        <v>0</v>
      </c>
      <c r="AD59" s="6">
        <v>0</v>
      </c>
      <c r="AE59" s="6">
        <v>0</v>
      </c>
      <c r="AF59" s="6">
        <v>0</v>
      </c>
      <c r="AG59" s="6">
        <v>0</v>
      </c>
      <c r="AH59" s="1">
        <v>385197</v>
      </c>
      <c r="AI59">
        <v>10</v>
      </c>
    </row>
    <row r="60" spans="1:35" x14ac:dyDescent="0.25">
      <c r="A60" t="s">
        <v>161</v>
      </c>
      <c r="B60" t="s">
        <v>117</v>
      </c>
      <c r="C60" t="s">
        <v>207</v>
      </c>
      <c r="D60" t="s">
        <v>175</v>
      </c>
      <c r="E60" s="6">
        <v>29.641304347826086</v>
      </c>
      <c r="F60" s="6">
        <v>7.625</v>
      </c>
      <c r="G60" s="6">
        <v>0.35869565217391303</v>
      </c>
      <c r="H60" s="6">
        <v>0.16847826086956522</v>
      </c>
      <c r="I60" s="6">
        <v>0.32608695652173914</v>
      </c>
      <c r="J60" s="6">
        <v>0</v>
      </c>
      <c r="K60" s="6">
        <v>0</v>
      </c>
      <c r="L60" s="6">
        <v>0</v>
      </c>
      <c r="M60" s="6">
        <v>3.6467391304347827</v>
      </c>
      <c r="N60" s="6">
        <v>0</v>
      </c>
      <c r="O60" s="6">
        <f>SUM(NonNurse[[#This Row],[Qualified Social Work Staff Hours]],NonNurse[[#This Row],[Other Social Work Staff Hours]])/NonNurse[[#This Row],[MDS Census]]</f>
        <v>0.12302896956362304</v>
      </c>
      <c r="P60" s="6">
        <v>7.0217391304347823</v>
      </c>
      <c r="Q60" s="6">
        <v>2.4402173913043477</v>
      </c>
      <c r="R60" s="6">
        <f>SUM(NonNurse[[#This Row],[Qualified Activities Professional Hours]],NonNurse[[#This Row],[Other Activities Professional Hours]])/NonNurse[[#This Row],[MDS Census]]</f>
        <v>0.31921525485881919</v>
      </c>
      <c r="S60" s="6">
        <v>0</v>
      </c>
      <c r="T60" s="6">
        <v>0</v>
      </c>
      <c r="U60" s="6">
        <v>0</v>
      </c>
      <c r="V60" s="6">
        <f>SUM(NonNurse[[#This Row],[Occupational Therapist Hours]],NonNurse[[#This Row],[OT Assistant Hours]],NonNurse[[#This Row],[OT Aide Hours]])/NonNurse[[#This Row],[MDS Census]]</f>
        <v>0</v>
      </c>
      <c r="W60" s="6">
        <v>0</v>
      </c>
      <c r="X60" s="6">
        <v>0</v>
      </c>
      <c r="Y60" s="6">
        <v>0</v>
      </c>
      <c r="Z60" s="6">
        <f>SUM(NonNurse[[#This Row],[Physical Therapist (PT) Hours]],NonNurse[[#This Row],[PT Assistant Hours]],NonNurse[[#This Row],[PT Aide Hours]])/NonNurse[[#This Row],[MDS Census]]</f>
        <v>0</v>
      </c>
      <c r="AA60" s="6">
        <v>0</v>
      </c>
      <c r="AB60" s="6">
        <v>0</v>
      </c>
      <c r="AC60" s="6">
        <v>0</v>
      </c>
      <c r="AD60" s="6">
        <v>0</v>
      </c>
      <c r="AE60" s="6">
        <v>0</v>
      </c>
      <c r="AF60" s="6">
        <v>0</v>
      </c>
      <c r="AG60" s="6">
        <v>0</v>
      </c>
      <c r="AH60" t="s">
        <v>0</v>
      </c>
      <c r="AI60">
        <v>10</v>
      </c>
    </row>
    <row r="61" spans="1:35" x14ac:dyDescent="0.25">
      <c r="A61" t="s">
        <v>161</v>
      </c>
      <c r="B61" t="s">
        <v>57</v>
      </c>
      <c r="C61" t="s">
        <v>207</v>
      </c>
      <c r="D61" t="s">
        <v>188</v>
      </c>
      <c r="E61" s="6">
        <v>53.347826086956523</v>
      </c>
      <c r="F61" s="6">
        <v>5.3913043478260869</v>
      </c>
      <c r="G61" s="6">
        <v>1.2065217391304348</v>
      </c>
      <c r="H61" s="6">
        <v>0.14673913043478262</v>
      </c>
      <c r="I61" s="6">
        <v>0.34782608695652173</v>
      </c>
      <c r="J61" s="6">
        <v>0</v>
      </c>
      <c r="K61" s="6">
        <v>0</v>
      </c>
      <c r="L61" s="6">
        <v>1.2461956521739135</v>
      </c>
      <c r="M61" s="6">
        <v>10.461956521739131</v>
      </c>
      <c r="N61" s="6">
        <v>0</v>
      </c>
      <c r="O61" s="6">
        <f>SUM(NonNurse[[#This Row],[Qualified Social Work Staff Hours]],NonNurse[[#This Row],[Other Social Work Staff Hours]])/NonNurse[[#This Row],[MDS Census]]</f>
        <v>0.19610839445802772</v>
      </c>
      <c r="P61" s="6">
        <v>6.6168478260869561</v>
      </c>
      <c r="Q61" s="6">
        <v>0</v>
      </c>
      <c r="R61" s="6">
        <f>SUM(NonNurse[[#This Row],[Qualified Activities Professional Hours]],NonNurse[[#This Row],[Other Activities Professional Hours]])/NonNurse[[#This Row],[MDS Census]]</f>
        <v>0.1240321923390383</v>
      </c>
      <c r="S61" s="6">
        <v>9.1598913043478269</v>
      </c>
      <c r="T61" s="6">
        <v>3.368478260869566</v>
      </c>
      <c r="U61" s="6">
        <v>0</v>
      </c>
      <c r="V61" s="6">
        <f>SUM(NonNurse[[#This Row],[Occupational Therapist Hours]],NonNurse[[#This Row],[OT Assistant Hours]],NonNurse[[#This Row],[OT Aide Hours]])/NonNurse[[#This Row],[MDS Census]]</f>
        <v>0.23484311328443361</v>
      </c>
      <c r="W61" s="6">
        <v>9.4319565217391297</v>
      </c>
      <c r="X61" s="6">
        <v>8.5440217391304323</v>
      </c>
      <c r="Y61" s="6">
        <v>0</v>
      </c>
      <c r="Z61" s="6">
        <f>SUM(NonNurse[[#This Row],[Physical Therapist (PT) Hours]],NonNurse[[#This Row],[PT Assistant Hours]],NonNurse[[#This Row],[PT Aide Hours]])/NonNurse[[#This Row],[MDS Census]]</f>
        <v>0.33695802770986133</v>
      </c>
      <c r="AA61" s="6">
        <v>0</v>
      </c>
      <c r="AB61" s="6">
        <v>0</v>
      </c>
      <c r="AC61" s="6">
        <v>0</v>
      </c>
      <c r="AD61" s="6">
        <v>0</v>
      </c>
      <c r="AE61" s="6">
        <v>0</v>
      </c>
      <c r="AF61" s="6">
        <v>0</v>
      </c>
      <c r="AG61" s="6">
        <v>0</v>
      </c>
      <c r="AH61" s="1">
        <v>385183</v>
      </c>
      <c r="AI61">
        <v>10</v>
      </c>
    </row>
    <row r="62" spans="1:35" x14ac:dyDescent="0.25">
      <c r="A62" t="s">
        <v>161</v>
      </c>
      <c r="B62" t="s">
        <v>67</v>
      </c>
      <c r="C62" t="s">
        <v>235</v>
      </c>
      <c r="D62" t="s">
        <v>175</v>
      </c>
      <c r="E62" s="6">
        <v>40.586956521739133</v>
      </c>
      <c r="F62" s="6">
        <v>5.5652173913043477</v>
      </c>
      <c r="G62" s="6">
        <v>0.84782608695652173</v>
      </c>
      <c r="H62" s="6">
        <v>0.29347826086956524</v>
      </c>
      <c r="I62" s="6">
        <v>0.68478260869565222</v>
      </c>
      <c r="J62" s="6">
        <v>0</v>
      </c>
      <c r="K62" s="6">
        <v>0</v>
      </c>
      <c r="L62" s="6">
        <v>0.49576086956521731</v>
      </c>
      <c r="M62" s="6">
        <v>6.3396739130434785</v>
      </c>
      <c r="N62" s="6">
        <v>0</v>
      </c>
      <c r="O62" s="6">
        <f>SUM(NonNurse[[#This Row],[Qualified Social Work Staff Hours]],NonNurse[[#This Row],[Other Social Work Staff Hours]])/NonNurse[[#This Row],[MDS Census]]</f>
        <v>0.15619978575254417</v>
      </c>
      <c r="P62" s="6">
        <v>4.2934782608695654</v>
      </c>
      <c r="Q62" s="6">
        <v>3.4130434782608696</v>
      </c>
      <c r="R62" s="6">
        <f>SUM(NonNurse[[#This Row],[Qualified Activities Professional Hours]],NonNurse[[#This Row],[Other Activities Professional Hours]])/NonNurse[[#This Row],[MDS Census]]</f>
        <v>0.18987680771290841</v>
      </c>
      <c r="S62" s="6">
        <v>2.4279347826086961</v>
      </c>
      <c r="T62" s="6">
        <v>4.0140217391304365</v>
      </c>
      <c r="U62" s="6">
        <v>0</v>
      </c>
      <c r="V62" s="6">
        <f>SUM(NonNurse[[#This Row],[Occupational Therapist Hours]],NonNurse[[#This Row],[OT Assistant Hours]],NonNurse[[#This Row],[OT Aide Hours]])/NonNurse[[#This Row],[MDS Census]]</f>
        <v>0.15871987145152658</v>
      </c>
      <c r="W62" s="6">
        <v>3.4938043478260878</v>
      </c>
      <c r="X62" s="6">
        <v>4.0608695652173905</v>
      </c>
      <c r="Y62" s="6">
        <v>0</v>
      </c>
      <c r="Z62" s="6">
        <f>SUM(NonNurse[[#This Row],[Physical Therapist (PT) Hours]],NonNurse[[#This Row],[PT Assistant Hours]],NonNurse[[#This Row],[PT Aide Hours]])/NonNurse[[#This Row],[MDS Census]]</f>
        <v>0.18613551151580074</v>
      </c>
      <c r="AA62" s="6">
        <v>0</v>
      </c>
      <c r="AB62" s="6">
        <v>0</v>
      </c>
      <c r="AC62" s="6">
        <v>0</v>
      </c>
      <c r="AD62" s="6">
        <v>0</v>
      </c>
      <c r="AE62" s="6">
        <v>0</v>
      </c>
      <c r="AF62" s="6">
        <v>0</v>
      </c>
      <c r="AG62" s="6">
        <v>0</v>
      </c>
      <c r="AH62" s="1">
        <v>385204</v>
      </c>
      <c r="AI62">
        <v>10</v>
      </c>
    </row>
    <row r="63" spans="1:35" x14ac:dyDescent="0.25">
      <c r="A63" t="s">
        <v>161</v>
      </c>
      <c r="B63" t="s">
        <v>98</v>
      </c>
      <c r="C63" t="s">
        <v>218</v>
      </c>
      <c r="D63" t="s">
        <v>193</v>
      </c>
      <c r="E63" s="6">
        <v>33.25</v>
      </c>
      <c r="F63" s="6">
        <v>2.7826086956521738</v>
      </c>
      <c r="G63" s="6">
        <v>1.1304347826086956</v>
      </c>
      <c r="H63" s="6">
        <v>0.14130434782608695</v>
      </c>
      <c r="I63" s="6">
        <v>4.3369565217391308</v>
      </c>
      <c r="J63" s="6">
        <v>0</v>
      </c>
      <c r="K63" s="6">
        <v>0</v>
      </c>
      <c r="L63" s="6">
        <v>2.748478260869565</v>
      </c>
      <c r="M63" s="6">
        <v>4.3016304347826084</v>
      </c>
      <c r="N63" s="6">
        <v>0</v>
      </c>
      <c r="O63" s="6">
        <f>SUM(NonNurse[[#This Row],[Qualified Social Work Staff Hours]],NonNurse[[#This Row],[Other Social Work Staff Hours]])/NonNurse[[#This Row],[MDS Census]]</f>
        <v>0.12937234390323635</v>
      </c>
      <c r="P63" s="6">
        <v>4.413913043478261</v>
      </c>
      <c r="Q63" s="6">
        <v>4.3641304347826084</v>
      </c>
      <c r="R63" s="6">
        <f>SUM(NonNurse[[#This Row],[Qualified Activities Professional Hours]],NonNurse[[#This Row],[Other Activities Professional Hours]])/NonNurse[[#This Row],[MDS Census]]</f>
        <v>0.26400130761686824</v>
      </c>
      <c r="S63" s="6">
        <v>2.023152173913044</v>
      </c>
      <c r="T63" s="6">
        <v>4.6003260869565219</v>
      </c>
      <c r="U63" s="6">
        <v>0</v>
      </c>
      <c r="V63" s="6">
        <f>SUM(NonNurse[[#This Row],[Occupational Therapist Hours]],NonNurse[[#This Row],[OT Assistant Hours]],NonNurse[[#This Row],[OT Aide Hours]])/NonNurse[[#This Row],[MDS Census]]</f>
        <v>0.19920235371036291</v>
      </c>
      <c r="W63" s="6">
        <v>4.1144565217391307</v>
      </c>
      <c r="X63" s="6">
        <v>3.5501086956521739</v>
      </c>
      <c r="Y63" s="6">
        <v>0</v>
      </c>
      <c r="Z63" s="6">
        <f>SUM(NonNurse[[#This Row],[Physical Therapist (PT) Hours]],NonNurse[[#This Row],[PT Assistant Hours]],NonNurse[[#This Row],[PT Aide Hours]])/NonNurse[[#This Row],[MDS Census]]</f>
        <v>0.23051323962079112</v>
      </c>
      <c r="AA63" s="6">
        <v>0</v>
      </c>
      <c r="AB63" s="6">
        <v>0</v>
      </c>
      <c r="AC63" s="6">
        <v>0</v>
      </c>
      <c r="AD63" s="6">
        <v>0</v>
      </c>
      <c r="AE63" s="6">
        <v>0</v>
      </c>
      <c r="AF63" s="6">
        <v>0</v>
      </c>
      <c r="AG63" s="6">
        <v>0</v>
      </c>
      <c r="AH63" s="1">
        <v>385260</v>
      </c>
      <c r="AI63">
        <v>10</v>
      </c>
    </row>
    <row r="64" spans="1:35" x14ac:dyDescent="0.25">
      <c r="A64" t="s">
        <v>161</v>
      </c>
      <c r="B64" t="s">
        <v>88</v>
      </c>
      <c r="C64" t="s">
        <v>248</v>
      </c>
      <c r="D64" t="s">
        <v>176</v>
      </c>
      <c r="E64" s="6">
        <v>51.75</v>
      </c>
      <c r="F64" s="6">
        <v>5.4782608695652177</v>
      </c>
      <c r="G64" s="6">
        <v>0.65217391304347827</v>
      </c>
      <c r="H64" s="6">
        <v>0.24728260869565216</v>
      </c>
      <c r="I64" s="6">
        <v>0.51086956521739135</v>
      </c>
      <c r="J64" s="6">
        <v>0</v>
      </c>
      <c r="K64" s="6">
        <v>0</v>
      </c>
      <c r="L64" s="6">
        <v>1.1633695652173912</v>
      </c>
      <c r="M64" s="6">
        <v>8.5788043478260878</v>
      </c>
      <c r="N64" s="6">
        <v>0</v>
      </c>
      <c r="O64" s="6">
        <f>SUM(NonNurse[[#This Row],[Qualified Social Work Staff Hours]],NonNurse[[#This Row],[Other Social Work Staff Hours]])/NonNurse[[#This Row],[MDS Census]]</f>
        <v>0.16577399705944132</v>
      </c>
      <c r="P64" s="6">
        <v>4.7826086956521738</v>
      </c>
      <c r="Q64" s="6">
        <v>5.4483695652173916</v>
      </c>
      <c r="R64" s="6">
        <f>SUM(NonNurse[[#This Row],[Qualified Activities Professional Hours]],NonNurse[[#This Row],[Other Activities Professional Hours]])/NonNurse[[#This Row],[MDS Census]]</f>
        <v>0.19770006301197229</v>
      </c>
      <c r="S64" s="6">
        <v>3.7607608695652188</v>
      </c>
      <c r="T64" s="6">
        <v>0.7392391304347824</v>
      </c>
      <c r="U64" s="6">
        <v>0</v>
      </c>
      <c r="V64" s="6">
        <f>SUM(NonNurse[[#This Row],[Occupational Therapist Hours]],NonNurse[[#This Row],[OT Assistant Hours]],NonNurse[[#This Row],[OT Aide Hours]])/NonNurse[[#This Row],[MDS Census]]</f>
        <v>8.6956521739130446E-2</v>
      </c>
      <c r="W64" s="6">
        <v>2.1751086956521739</v>
      </c>
      <c r="X64" s="6">
        <v>1.6034782608695652</v>
      </c>
      <c r="Y64" s="6">
        <v>0</v>
      </c>
      <c r="Z64" s="6">
        <f>SUM(NonNurse[[#This Row],[Physical Therapist (PT) Hours]],NonNurse[[#This Row],[PT Assistant Hours]],NonNurse[[#This Row],[PT Aide Hours]])/NonNurse[[#This Row],[MDS Census]]</f>
        <v>7.3016173072883842E-2</v>
      </c>
      <c r="AA64" s="6">
        <v>0</v>
      </c>
      <c r="AB64" s="6">
        <v>0</v>
      </c>
      <c r="AC64" s="6">
        <v>0</v>
      </c>
      <c r="AD64" s="6">
        <v>0</v>
      </c>
      <c r="AE64" s="6">
        <v>0</v>
      </c>
      <c r="AF64" s="6">
        <v>0</v>
      </c>
      <c r="AG64" s="6">
        <v>0</v>
      </c>
      <c r="AH64" s="1">
        <v>385240</v>
      </c>
      <c r="AI64">
        <v>10</v>
      </c>
    </row>
    <row r="65" spans="1:35" x14ac:dyDescent="0.25">
      <c r="A65" t="s">
        <v>161</v>
      </c>
      <c r="B65" t="s">
        <v>72</v>
      </c>
      <c r="C65" t="s">
        <v>207</v>
      </c>
      <c r="D65" t="s">
        <v>188</v>
      </c>
      <c r="E65" s="6">
        <v>45.836956521739133</v>
      </c>
      <c r="F65" s="6">
        <v>7.5054347826086953</v>
      </c>
      <c r="G65" s="6">
        <v>1.1304347826086956</v>
      </c>
      <c r="H65" s="6">
        <v>0.14945652173913043</v>
      </c>
      <c r="I65" s="6">
        <v>3.6413043478260869</v>
      </c>
      <c r="J65" s="6">
        <v>0</v>
      </c>
      <c r="K65" s="6">
        <v>0</v>
      </c>
      <c r="L65" s="6">
        <v>4.1381521739130438</v>
      </c>
      <c r="M65" s="6">
        <v>15.945652173913043</v>
      </c>
      <c r="N65" s="6">
        <v>0</v>
      </c>
      <c r="O65" s="6">
        <f>SUM(NonNurse[[#This Row],[Qualified Social Work Staff Hours]],NonNurse[[#This Row],[Other Social Work Staff Hours]])/NonNurse[[#This Row],[MDS Census]]</f>
        <v>0.34787763813137301</v>
      </c>
      <c r="P65" s="6">
        <v>4.3885869565217392</v>
      </c>
      <c r="Q65" s="6">
        <v>0</v>
      </c>
      <c r="R65" s="6">
        <f>SUM(NonNurse[[#This Row],[Qualified Activities Professional Hours]],NonNurse[[#This Row],[Other Activities Professional Hours]])/NonNurse[[#This Row],[MDS Census]]</f>
        <v>9.5743419492530235E-2</v>
      </c>
      <c r="S65" s="6">
        <v>8.1167391304347802</v>
      </c>
      <c r="T65" s="6">
        <v>13.568804347826079</v>
      </c>
      <c r="U65" s="6">
        <v>0</v>
      </c>
      <c r="V65" s="6">
        <f>SUM(NonNurse[[#This Row],[Occupational Therapist Hours]],NonNurse[[#This Row],[OT Assistant Hours]],NonNurse[[#This Row],[OT Aide Hours]])/NonNurse[[#This Row],[MDS Census]]</f>
        <v>0.47310173108845133</v>
      </c>
      <c r="W65" s="6">
        <v>9.2016304347826114</v>
      </c>
      <c r="X65" s="6">
        <v>16.437717391304346</v>
      </c>
      <c r="Y65" s="6">
        <v>0</v>
      </c>
      <c r="Z65" s="6">
        <f>SUM(NonNurse[[#This Row],[Physical Therapist (PT) Hours]],NonNurse[[#This Row],[PT Assistant Hours]],NonNurse[[#This Row],[PT Aide Hours]])/NonNurse[[#This Row],[MDS Census]]</f>
        <v>0.55935973440834719</v>
      </c>
      <c r="AA65" s="6">
        <v>0</v>
      </c>
      <c r="AB65" s="6">
        <v>0</v>
      </c>
      <c r="AC65" s="6">
        <v>0</v>
      </c>
      <c r="AD65" s="6">
        <v>0</v>
      </c>
      <c r="AE65" s="6">
        <v>0</v>
      </c>
      <c r="AF65" s="6">
        <v>0</v>
      </c>
      <c r="AG65" s="6">
        <v>0</v>
      </c>
      <c r="AH65" s="1">
        <v>385214</v>
      </c>
      <c r="AI65">
        <v>10</v>
      </c>
    </row>
    <row r="66" spans="1:35" x14ac:dyDescent="0.25">
      <c r="A66" t="s">
        <v>161</v>
      </c>
      <c r="B66" t="s">
        <v>32</v>
      </c>
      <c r="C66" t="s">
        <v>207</v>
      </c>
      <c r="D66" t="s">
        <v>188</v>
      </c>
      <c r="E66" s="6">
        <v>62.054347826086953</v>
      </c>
      <c r="F66" s="6">
        <v>5.5652173913043477</v>
      </c>
      <c r="G66" s="6">
        <v>1.1304347826086956</v>
      </c>
      <c r="H66" s="6">
        <v>0.56521739130434778</v>
      </c>
      <c r="I66" s="6">
        <v>3.75</v>
      </c>
      <c r="J66" s="6">
        <v>0</v>
      </c>
      <c r="K66" s="6">
        <v>3.3913043478260869</v>
      </c>
      <c r="L66" s="6">
        <v>2.6461956521739127</v>
      </c>
      <c r="M66" s="6">
        <v>6.1222826086956523</v>
      </c>
      <c r="N66" s="6">
        <v>0</v>
      </c>
      <c r="O66" s="6">
        <f>SUM(NonNurse[[#This Row],[Qualified Social Work Staff Hours]],NonNurse[[#This Row],[Other Social Work Staff Hours]])/NonNurse[[#This Row],[MDS Census]]</f>
        <v>9.8660010509721494E-2</v>
      </c>
      <c r="P66" s="6">
        <v>4.3179347826086953</v>
      </c>
      <c r="Q66" s="6">
        <v>14.673913043478262</v>
      </c>
      <c r="R66" s="6">
        <f>SUM(NonNurse[[#This Row],[Qualified Activities Professional Hours]],NonNurse[[#This Row],[Other Activities Professional Hours]])/NonNurse[[#This Row],[MDS Census]]</f>
        <v>0.30605184795936241</v>
      </c>
      <c r="S66" s="6">
        <v>11.84391304347826</v>
      </c>
      <c r="T66" s="6">
        <v>3.9793478260869568</v>
      </c>
      <c r="U66" s="6">
        <v>0</v>
      </c>
      <c r="V66" s="6">
        <f>SUM(NonNurse[[#This Row],[Occupational Therapist Hours]],NonNurse[[#This Row],[OT Assistant Hours]],NonNurse[[#This Row],[OT Aide Hours]])/NonNurse[[#This Row],[MDS Census]]</f>
        <v>0.25499036608863201</v>
      </c>
      <c r="W66" s="6">
        <v>12.510434782608698</v>
      </c>
      <c r="X66" s="6">
        <v>7.5064130434782612</v>
      </c>
      <c r="Y66" s="6">
        <v>0</v>
      </c>
      <c r="Z66" s="6">
        <f>SUM(NonNurse[[#This Row],[Physical Therapist (PT) Hours]],NonNurse[[#This Row],[PT Assistant Hours]],NonNurse[[#This Row],[PT Aide Hours]])/NonNurse[[#This Row],[MDS Census]]</f>
        <v>0.32256962690488705</v>
      </c>
      <c r="AA66" s="6">
        <v>0</v>
      </c>
      <c r="AB66" s="6">
        <v>0</v>
      </c>
      <c r="AC66" s="6">
        <v>0</v>
      </c>
      <c r="AD66" s="6">
        <v>0</v>
      </c>
      <c r="AE66" s="6">
        <v>0</v>
      </c>
      <c r="AF66" s="6">
        <v>0</v>
      </c>
      <c r="AG66" s="6">
        <v>0</v>
      </c>
      <c r="AH66" s="1">
        <v>385141</v>
      </c>
      <c r="AI66">
        <v>10</v>
      </c>
    </row>
    <row r="67" spans="1:35" x14ac:dyDescent="0.25">
      <c r="A67" t="s">
        <v>161</v>
      </c>
      <c r="B67" t="s">
        <v>55</v>
      </c>
      <c r="C67" t="s">
        <v>242</v>
      </c>
      <c r="D67" t="s">
        <v>198</v>
      </c>
      <c r="E67" s="6">
        <v>37.521739130434781</v>
      </c>
      <c r="F67" s="6">
        <v>5.5652173913043477</v>
      </c>
      <c r="G67" s="6">
        <v>1.1304347826086956</v>
      </c>
      <c r="H67" s="6">
        <v>0.16304347826086957</v>
      </c>
      <c r="I67" s="6">
        <v>0.94565217391304346</v>
      </c>
      <c r="J67" s="6">
        <v>0</v>
      </c>
      <c r="K67" s="6">
        <v>0</v>
      </c>
      <c r="L67" s="6">
        <v>2.7611956521739129</v>
      </c>
      <c r="M67" s="6">
        <v>4.9918478260869561</v>
      </c>
      <c r="N67" s="6">
        <v>0</v>
      </c>
      <c r="O67" s="6">
        <f>SUM(NonNurse[[#This Row],[Qualified Social Work Staff Hours]],NonNurse[[#This Row],[Other Social Work Staff Hours]])/NonNurse[[#This Row],[MDS Census]]</f>
        <v>0.13303881807647741</v>
      </c>
      <c r="P67" s="6">
        <v>6.7472826086956523</v>
      </c>
      <c r="Q67" s="6">
        <v>0</v>
      </c>
      <c r="R67" s="6">
        <f>SUM(NonNurse[[#This Row],[Qualified Activities Professional Hours]],NonNurse[[#This Row],[Other Activities Professional Hours]])/NonNurse[[#This Row],[MDS Census]]</f>
        <v>0.17982329084588644</v>
      </c>
      <c r="S67" s="6">
        <v>6.7511956521739158</v>
      </c>
      <c r="T67" s="6">
        <v>3.3586956521739149</v>
      </c>
      <c r="U67" s="6">
        <v>0</v>
      </c>
      <c r="V67" s="6">
        <f>SUM(NonNurse[[#This Row],[Occupational Therapist Hours]],NonNurse[[#This Row],[OT Assistant Hours]],NonNurse[[#This Row],[OT Aide Hours]])/NonNurse[[#This Row],[MDS Census]]</f>
        <v>0.26944090382387031</v>
      </c>
      <c r="W67" s="6">
        <v>4.267608695652175</v>
      </c>
      <c r="X67" s="6">
        <v>4.201956521739131</v>
      </c>
      <c r="Y67" s="6">
        <v>0</v>
      </c>
      <c r="Z67" s="6">
        <f>SUM(NonNurse[[#This Row],[Physical Therapist (PT) Hours]],NonNurse[[#This Row],[PT Assistant Hours]],NonNurse[[#This Row],[PT Aide Hours]])/NonNurse[[#This Row],[MDS Census]]</f>
        <v>0.22572421784472774</v>
      </c>
      <c r="AA67" s="6">
        <v>0</v>
      </c>
      <c r="AB67" s="6">
        <v>0</v>
      </c>
      <c r="AC67" s="6">
        <v>0</v>
      </c>
      <c r="AD67" s="6">
        <v>0</v>
      </c>
      <c r="AE67" s="6">
        <v>0</v>
      </c>
      <c r="AF67" s="6">
        <v>0</v>
      </c>
      <c r="AG67" s="6">
        <v>0</v>
      </c>
      <c r="AH67" s="1">
        <v>385180</v>
      </c>
      <c r="AI67">
        <v>10</v>
      </c>
    </row>
    <row r="68" spans="1:35" x14ac:dyDescent="0.25">
      <c r="A68" t="s">
        <v>161</v>
      </c>
      <c r="B68" t="s">
        <v>76</v>
      </c>
      <c r="C68" t="s">
        <v>229</v>
      </c>
      <c r="D68" t="s">
        <v>193</v>
      </c>
      <c r="E68" s="6">
        <v>46.260869565217391</v>
      </c>
      <c r="F68" s="6">
        <v>5.5652173913043477</v>
      </c>
      <c r="G68" s="6">
        <v>1.0434782608695652</v>
      </c>
      <c r="H68" s="6">
        <v>0.30434782608695654</v>
      </c>
      <c r="I68" s="6">
        <v>4.3260869565217392</v>
      </c>
      <c r="J68" s="6">
        <v>0</v>
      </c>
      <c r="K68" s="6">
        <v>0</v>
      </c>
      <c r="L68" s="6">
        <v>1.1185869565217392</v>
      </c>
      <c r="M68" s="6">
        <v>5.4483695652173916</v>
      </c>
      <c r="N68" s="6">
        <v>0</v>
      </c>
      <c r="O68" s="6">
        <f>SUM(NonNurse[[#This Row],[Qualified Social Work Staff Hours]],NonNurse[[#This Row],[Other Social Work Staff Hours]])/NonNurse[[#This Row],[MDS Census]]</f>
        <v>0.11777490601503759</v>
      </c>
      <c r="P68" s="6">
        <v>4.9918478260869561</v>
      </c>
      <c r="Q68" s="6">
        <v>1.1222826086956521</v>
      </c>
      <c r="R68" s="6">
        <f>SUM(NonNurse[[#This Row],[Qualified Activities Professional Hours]],NonNurse[[#This Row],[Other Activities Professional Hours]])/NonNurse[[#This Row],[MDS Census]]</f>
        <v>0.13216635338345864</v>
      </c>
      <c r="S68" s="6">
        <v>2.4760869565217387</v>
      </c>
      <c r="T68" s="6">
        <v>3.7666304347826083</v>
      </c>
      <c r="U68" s="6">
        <v>0</v>
      </c>
      <c r="V68" s="6">
        <f>SUM(NonNurse[[#This Row],[Occupational Therapist Hours]],NonNurse[[#This Row],[OT Assistant Hours]],NonNurse[[#This Row],[OT Aide Hours]])/NonNurse[[#This Row],[MDS Census]]</f>
        <v>0.13494595864661652</v>
      </c>
      <c r="W68" s="6">
        <v>4.0256521739130431</v>
      </c>
      <c r="X68" s="6">
        <v>0.66652173913043478</v>
      </c>
      <c r="Y68" s="6">
        <v>0</v>
      </c>
      <c r="Z68" s="6">
        <f>SUM(NonNurse[[#This Row],[Physical Therapist (PT) Hours]],NonNurse[[#This Row],[PT Assistant Hours]],NonNurse[[#This Row],[PT Aide Hours]])/NonNurse[[#This Row],[MDS Census]]</f>
        <v>0.10142857142857141</v>
      </c>
      <c r="AA68" s="6">
        <v>0</v>
      </c>
      <c r="AB68" s="6">
        <v>0</v>
      </c>
      <c r="AC68" s="6">
        <v>0</v>
      </c>
      <c r="AD68" s="6">
        <v>0</v>
      </c>
      <c r="AE68" s="6">
        <v>0</v>
      </c>
      <c r="AF68" s="6">
        <v>0</v>
      </c>
      <c r="AG68" s="6">
        <v>0</v>
      </c>
      <c r="AH68" s="1">
        <v>385221</v>
      </c>
      <c r="AI68">
        <v>10</v>
      </c>
    </row>
    <row r="69" spans="1:35" x14ac:dyDescent="0.25">
      <c r="A69" t="s">
        <v>161</v>
      </c>
      <c r="B69" t="s">
        <v>70</v>
      </c>
      <c r="C69" t="s">
        <v>207</v>
      </c>
      <c r="D69" t="s">
        <v>188</v>
      </c>
      <c r="E69" s="6">
        <v>53.282608695652172</v>
      </c>
      <c r="F69" s="6">
        <v>5.5652173913043477</v>
      </c>
      <c r="G69" s="6">
        <v>0.84782608695652173</v>
      </c>
      <c r="H69" s="6">
        <v>0.21195652173913043</v>
      </c>
      <c r="I69" s="6">
        <v>6.3804347826086953</v>
      </c>
      <c r="J69" s="6">
        <v>0</v>
      </c>
      <c r="K69" s="6">
        <v>0</v>
      </c>
      <c r="L69" s="6">
        <v>1.1452173913043482</v>
      </c>
      <c r="M69" s="6">
        <v>9.0896739130434785</v>
      </c>
      <c r="N69" s="6">
        <v>0</v>
      </c>
      <c r="O69" s="6">
        <f>SUM(NonNurse[[#This Row],[Qualified Social Work Staff Hours]],NonNurse[[#This Row],[Other Social Work Staff Hours]])/NonNurse[[#This Row],[MDS Census]]</f>
        <v>0.170593635250918</v>
      </c>
      <c r="P69" s="6">
        <v>6.3260869565217392</v>
      </c>
      <c r="Q69" s="6">
        <v>7.7798913043478262</v>
      </c>
      <c r="R69" s="6">
        <f>SUM(NonNurse[[#This Row],[Qualified Activities Professional Hours]],NonNurse[[#This Row],[Other Activities Professional Hours]])/NonNurse[[#This Row],[MDS Census]]</f>
        <v>0.26473888208894331</v>
      </c>
      <c r="S69" s="6">
        <v>3.6935869565217399</v>
      </c>
      <c r="T69" s="6">
        <v>3.7834782608695656</v>
      </c>
      <c r="U69" s="6">
        <v>0</v>
      </c>
      <c r="V69" s="6">
        <f>SUM(NonNurse[[#This Row],[Occupational Therapist Hours]],NonNurse[[#This Row],[OT Assistant Hours]],NonNurse[[#This Row],[OT Aide Hours]])/NonNurse[[#This Row],[MDS Census]]</f>
        <v>0.14032843737250106</v>
      </c>
      <c r="W69" s="6">
        <v>4.5474999999999985</v>
      </c>
      <c r="X69" s="6">
        <v>4.2805434782608689</v>
      </c>
      <c r="Y69" s="6">
        <v>0</v>
      </c>
      <c r="Z69" s="6">
        <f>SUM(NonNurse[[#This Row],[Physical Therapist (PT) Hours]],NonNurse[[#This Row],[PT Assistant Hours]],NonNurse[[#This Row],[PT Aide Hours]])/NonNurse[[#This Row],[MDS Census]]</f>
        <v>0.1656833945328437</v>
      </c>
      <c r="AA69" s="6">
        <v>0</v>
      </c>
      <c r="AB69" s="6">
        <v>0</v>
      </c>
      <c r="AC69" s="6">
        <v>0</v>
      </c>
      <c r="AD69" s="6">
        <v>0</v>
      </c>
      <c r="AE69" s="6">
        <v>0</v>
      </c>
      <c r="AF69" s="6">
        <v>0</v>
      </c>
      <c r="AG69" s="6">
        <v>0</v>
      </c>
      <c r="AH69" s="1">
        <v>385208</v>
      </c>
      <c r="AI69">
        <v>10</v>
      </c>
    </row>
    <row r="70" spans="1:35" x14ac:dyDescent="0.25">
      <c r="A70" t="s">
        <v>161</v>
      </c>
      <c r="B70" t="s">
        <v>30</v>
      </c>
      <c r="C70" t="s">
        <v>231</v>
      </c>
      <c r="D70" t="s">
        <v>194</v>
      </c>
      <c r="E70" s="6">
        <v>63.891304347826086</v>
      </c>
      <c r="F70" s="6">
        <v>5.5652173913043477</v>
      </c>
      <c r="G70" s="6">
        <v>0.60326086956521741</v>
      </c>
      <c r="H70" s="6">
        <v>0.45923913043478259</v>
      </c>
      <c r="I70" s="6">
        <v>0.69565217391304346</v>
      </c>
      <c r="J70" s="6">
        <v>0</v>
      </c>
      <c r="K70" s="6">
        <v>0</v>
      </c>
      <c r="L70" s="6">
        <v>4.7307608695652181</v>
      </c>
      <c r="M70" s="6">
        <v>9.1521739130434785</v>
      </c>
      <c r="N70" s="6">
        <v>0</v>
      </c>
      <c r="O70" s="6">
        <f>SUM(NonNurse[[#This Row],[Qualified Social Work Staff Hours]],NonNurse[[#This Row],[Other Social Work Staff Hours]])/NonNurse[[#This Row],[MDS Census]]</f>
        <v>0.14324600204151072</v>
      </c>
      <c r="P70" s="6">
        <v>0</v>
      </c>
      <c r="Q70" s="6">
        <v>14.149456521739131</v>
      </c>
      <c r="R70" s="6">
        <f>SUM(NonNurse[[#This Row],[Qualified Activities Professional Hours]],NonNurse[[#This Row],[Other Activities Professional Hours]])/NonNurse[[#This Row],[MDS Census]]</f>
        <v>0.22146138142225247</v>
      </c>
      <c r="S70" s="6">
        <v>5.7276086956521732</v>
      </c>
      <c r="T70" s="6">
        <v>9.6447826086956514</v>
      </c>
      <c r="U70" s="6">
        <v>0</v>
      </c>
      <c r="V70" s="6">
        <f>SUM(NonNurse[[#This Row],[Occupational Therapist Hours]],NonNurse[[#This Row],[OT Assistant Hours]],NonNurse[[#This Row],[OT Aide Hours]])/NonNurse[[#This Row],[MDS Census]]</f>
        <v>0.24060224566178973</v>
      </c>
      <c r="W70" s="6">
        <v>7.6698913043478276</v>
      </c>
      <c r="X70" s="6">
        <v>11.675217391304342</v>
      </c>
      <c r="Y70" s="6">
        <v>0</v>
      </c>
      <c r="Z70" s="6">
        <f>SUM(NonNurse[[#This Row],[Physical Therapist (PT) Hours]],NonNurse[[#This Row],[PT Assistant Hours]],NonNurse[[#This Row],[PT Aide Hours]])/NonNurse[[#This Row],[MDS Census]]</f>
        <v>0.30278155835318127</v>
      </c>
      <c r="AA70" s="6">
        <v>0</v>
      </c>
      <c r="AB70" s="6">
        <v>0</v>
      </c>
      <c r="AC70" s="6">
        <v>0</v>
      </c>
      <c r="AD70" s="6">
        <v>0</v>
      </c>
      <c r="AE70" s="6">
        <v>0</v>
      </c>
      <c r="AF70" s="6">
        <v>0</v>
      </c>
      <c r="AG70" s="6">
        <v>0</v>
      </c>
      <c r="AH70" s="1">
        <v>385137</v>
      </c>
      <c r="AI70">
        <v>10</v>
      </c>
    </row>
    <row r="71" spans="1:35" x14ac:dyDescent="0.25">
      <c r="A71" t="s">
        <v>161</v>
      </c>
      <c r="B71" t="s">
        <v>16</v>
      </c>
      <c r="C71" t="s">
        <v>206</v>
      </c>
      <c r="D71" t="s">
        <v>189</v>
      </c>
      <c r="E71" s="6">
        <v>87.489130434782609</v>
      </c>
      <c r="F71" s="6">
        <v>5.4782608695652177</v>
      </c>
      <c r="G71" s="6">
        <v>0</v>
      </c>
      <c r="H71" s="6">
        <v>0.34782608695652173</v>
      </c>
      <c r="I71" s="6">
        <v>0.81521739130434778</v>
      </c>
      <c r="J71" s="6">
        <v>0</v>
      </c>
      <c r="K71" s="6">
        <v>0</v>
      </c>
      <c r="L71" s="6">
        <v>1.9191304347826097</v>
      </c>
      <c r="M71" s="6">
        <v>13.478260869565217</v>
      </c>
      <c r="N71" s="6">
        <v>0</v>
      </c>
      <c r="O71" s="6">
        <f>SUM(NonNurse[[#This Row],[Qualified Social Work Staff Hours]],NonNurse[[#This Row],[Other Social Work Staff Hours]])/NonNurse[[#This Row],[MDS Census]]</f>
        <v>0.1540564045223009</v>
      </c>
      <c r="P71" s="6">
        <v>4.7853260869565215</v>
      </c>
      <c r="Q71" s="6">
        <v>4.7173913043478262</v>
      </c>
      <c r="R71" s="6">
        <f>SUM(NonNurse[[#This Row],[Qualified Activities Professional Hours]],NonNurse[[#This Row],[Other Activities Professional Hours]])/NonNurse[[#This Row],[MDS Census]]</f>
        <v>0.10861597714001739</v>
      </c>
      <c r="S71" s="6">
        <v>6.1559782608695643</v>
      </c>
      <c r="T71" s="6">
        <v>10.826739130434779</v>
      </c>
      <c r="U71" s="6">
        <v>0</v>
      </c>
      <c r="V71" s="6">
        <f>SUM(NonNurse[[#This Row],[Occupational Therapist Hours]],NonNurse[[#This Row],[OT Assistant Hours]],NonNurse[[#This Row],[OT Aide Hours]])/NonNurse[[#This Row],[MDS Census]]</f>
        <v>0.19411231208845817</v>
      </c>
      <c r="W71" s="6">
        <v>6.2040217391304369</v>
      </c>
      <c r="X71" s="6">
        <v>10.449456521739132</v>
      </c>
      <c r="Y71" s="6">
        <v>0</v>
      </c>
      <c r="Z71" s="6">
        <f>SUM(NonNurse[[#This Row],[Physical Therapist (PT) Hours]],NonNurse[[#This Row],[PT Assistant Hours]],NonNurse[[#This Row],[PT Aide Hours]])/NonNurse[[#This Row],[MDS Census]]</f>
        <v>0.19034911169089333</v>
      </c>
      <c r="AA71" s="6">
        <v>0</v>
      </c>
      <c r="AB71" s="6">
        <v>0</v>
      </c>
      <c r="AC71" s="6">
        <v>0</v>
      </c>
      <c r="AD71" s="6">
        <v>0</v>
      </c>
      <c r="AE71" s="6">
        <v>0</v>
      </c>
      <c r="AF71" s="6">
        <v>0</v>
      </c>
      <c r="AG71" s="6">
        <v>0</v>
      </c>
      <c r="AH71" s="1">
        <v>385077</v>
      </c>
      <c r="AI71">
        <v>10</v>
      </c>
    </row>
    <row r="72" spans="1:35" x14ac:dyDescent="0.25">
      <c r="A72" t="s">
        <v>161</v>
      </c>
      <c r="B72" t="s">
        <v>112</v>
      </c>
      <c r="C72" t="s">
        <v>256</v>
      </c>
      <c r="D72" t="s">
        <v>193</v>
      </c>
      <c r="E72" s="6">
        <v>40.5</v>
      </c>
      <c r="F72" s="6">
        <v>5.5652173913043477</v>
      </c>
      <c r="G72" s="6">
        <v>1.0434782608695652</v>
      </c>
      <c r="H72" s="6">
        <v>0.25815217391304346</v>
      </c>
      <c r="I72" s="6">
        <v>4.5978260869565215</v>
      </c>
      <c r="J72" s="6">
        <v>0</v>
      </c>
      <c r="K72" s="6">
        <v>6.0869565217391308</v>
      </c>
      <c r="L72" s="6">
        <v>2.2722826086956522</v>
      </c>
      <c r="M72" s="6">
        <v>8.9239130434782616</v>
      </c>
      <c r="N72" s="6">
        <v>0</v>
      </c>
      <c r="O72" s="6">
        <f>SUM(NonNurse[[#This Row],[Qualified Social Work Staff Hours]],NonNurse[[#This Row],[Other Social Work Staff Hours]])/NonNurse[[#This Row],[MDS Census]]</f>
        <v>0.22034353193773484</v>
      </c>
      <c r="P72" s="6">
        <v>8.2219565217391306</v>
      </c>
      <c r="Q72" s="6">
        <v>3.6059782608695654</v>
      </c>
      <c r="R72" s="6">
        <f>SUM(NonNurse[[#This Row],[Qualified Activities Professional Hours]],NonNurse[[#This Row],[Other Activities Professional Hours]])/NonNurse[[#This Row],[MDS Census]]</f>
        <v>0.29204777241009128</v>
      </c>
      <c r="S72" s="6">
        <v>5.4884782608695648</v>
      </c>
      <c r="T72" s="6">
        <v>8.0753260869565207</v>
      </c>
      <c r="U72" s="6">
        <v>0</v>
      </c>
      <c r="V72" s="6">
        <f>SUM(NonNurse[[#This Row],[Occupational Therapist Hours]],NonNurse[[#This Row],[OT Assistant Hours]],NonNurse[[#This Row],[OT Aide Hours]])/NonNurse[[#This Row],[MDS Census]]</f>
        <v>0.33490874932903913</v>
      </c>
      <c r="W72" s="6">
        <v>7.1663043478260873</v>
      </c>
      <c r="X72" s="6">
        <v>9.2129347826086949</v>
      </c>
      <c r="Y72" s="6">
        <v>0</v>
      </c>
      <c r="Z72" s="6">
        <f>SUM(NonNurse[[#This Row],[Physical Therapist (PT) Hours]],NonNurse[[#This Row],[PT Assistant Hours]],NonNurse[[#This Row],[PT Aide Hours]])/NonNurse[[#This Row],[MDS Census]]</f>
        <v>0.40442565754159959</v>
      </c>
      <c r="AA72" s="6">
        <v>0</v>
      </c>
      <c r="AB72" s="6">
        <v>0</v>
      </c>
      <c r="AC72" s="6">
        <v>0</v>
      </c>
      <c r="AD72" s="6">
        <v>0</v>
      </c>
      <c r="AE72" s="6">
        <v>0</v>
      </c>
      <c r="AF72" s="6">
        <v>0</v>
      </c>
      <c r="AG72" s="6">
        <v>0</v>
      </c>
      <c r="AH72" s="1">
        <v>385279</v>
      </c>
      <c r="AI72">
        <v>10</v>
      </c>
    </row>
    <row r="73" spans="1:35" x14ac:dyDescent="0.25">
      <c r="A73" t="s">
        <v>161</v>
      </c>
      <c r="B73" t="s">
        <v>74</v>
      </c>
      <c r="C73" t="s">
        <v>207</v>
      </c>
      <c r="D73" t="s">
        <v>188</v>
      </c>
      <c r="E73" s="6">
        <v>27.195652173913043</v>
      </c>
      <c r="F73" s="6">
        <v>5.5652173913043477</v>
      </c>
      <c r="G73" s="6">
        <v>1.4565217391304348</v>
      </c>
      <c r="H73" s="6">
        <v>9.7826086956521743E-2</v>
      </c>
      <c r="I73" s="6">
        <v>0.2391304347826087</v>
      </c>
      <c r="J73" s="6">
        <v>0</v>
      </c>
      <c r="K73" s="6">
        <v>0.66304347826086951</v>
      </c>
      <c r="L73" s="6">
        <v>4.8913043478260873E-3</v>
      </c>
      <c r="M73" s="6">
        <v>6.0815217391304346</v>
      </c>
      <c r="N73" s="6">
        <v>0</v>
      </c>
      <c r="O73" s="6">
        <f>SUM(NonNurse[[#This Row],[Qualified Social Work Staff Hours]],NonNurse[[#This Row],[Other Social Work Staff Hours]])/NonNurse[[#This Row],[MDS Census]]</f>
        <v>0.22362110311750599</v>
      </c>
      <c r="P73" s="6">
        <v>2.7907608695652173</v>
      </c>
      <c r="Q73" s="6">
        <v>0.22554347826086957</v>
      </c>
      <c r="R73" s="6">
        <f>SUM(NonNurse[[#This Row],[Qualified Activities Professional Hours]],NonNurse[[#This Row],[Other Activities Professional Hours]])/NonNurse[[#This Row],[MDS Census]]</f>
        <v>0.11091127098321343</v>
      </c>
      <c r="S73" s="6">
        <v>2.5181521739130432</v>
      </c>
      <c r="T73" s="6">
        <v>2.2550000000000003</v>
      </c>
      <c r="U73" s="6">
        <v>0</v>
      </c>
      <c r="V73" s="6">
        <f>SUM(NonNurse[[#This Row],[Occupational Therapist Hours]],NonNurse[[#This Row],[OT Assistant Hours]],NonNurse[[#This Row],[OT Aide Hours]])/NonNurse[[#This Row],[MDS Census]]</f>
        <v>0.17551159072741807</v>
      </c>
      <c r="W73" s="6">
        <v>2.0748913043478265</v>
      </c>
      <c r="X73" s="6">
        <v>4.1525000000000007</v>
      </c>
      <c r="Y73" s="6">
        <v>0</v>
      </c>
      <c r="Z73" s="6">
        <f>SUM(NonNurse[[#This Row],[Physical Therapist (PT) Hours]],NonNurse[[#This Row],[PT Assistant Hours]],NonNurse[[#This Row],[PT Aide Hours]])/NonNurse[[#This Row],[MDS Census]]</f>
        <v>0.22898481215027985</v>
      </c>
      <c r="AA73" s="6">
        <v>0</v>
      </c>
      <c r="AB73" s="6">
        <v>0</v>
      </c>
      <c r="AC73" s="6">
        <v>0.13043478260869565</v>
      </c>
      <c r="AD73" s="6">
        <v>0</v>
      </c>
      <c r="AE73" s="6">
        <v>0</v>
      </c>
      <c r="AF73" s="6">
        <v>0</v>
      </c>
      <c r="AG73" s="6">
        <v>0</v>
      </c>
      <c r="AH73" s="1">
        <v>385218</v>
      </c>
      <c r="AI73">
        <v>10</v>
      </c>
    </row>
    <row r="74" spans="1:35" x14ac:dyDescent="0.25">
      <c r="A74" t="s">
        <v>161</v>
      </c>
      <c r="B74" t="s">
        <v>102</v>
      </c>
      <c r="C74" t="s">
        <v>252</v>
      </c>
      <c r="D74" t="s">
        <v>193</v>
      </c>
      <c r="E74" s="6">
        <v>35.402173913043477</v>
      </c>
      <c r="F74" s="6">
        <v>5.5652173913043477</v>
      </c>
      <c r="G74" s="6">
        <v>1.1304347826086956</v>
      </c>
      <c r="H74" s="6">
        <v>0.17391304347826086</v>
      </c>
      <c r="I74" s="6">
        <v>0.77173913043478259</v>
      </c>
      <c r="J74" s="6">
        <v>0</v>
      </c>
      <c r="K74" s="6">
        <v>0</v>
      </c>
      <c r="L74" s="6">
        <v>1.5326086956521738</v>
      </c>
      <c r="M74" s="6">
        <v>5.0543478260869561</v>
      </c>
      <c r="N74" s="6">
        <v>0</v>
      </c>
      <c r="O74" s="6">
        <f>SUM(NonNurse[[#This Row],[Qualified Social Work Staff Hours]],NonNurse[[#This Row],[Other Social Work Staff Hours]])/NonNurse[[#This Row],[MDS Census]]</f>
        <v>0.14276941971139084</v>
      </c>
      <c r="P74" s="6">
        <v>10.149456521739131</v>
      </c>
      <c r="Q74" s="6">
        <v>1.3342391304347827</v>
      </c>
      <c r="R74" s="6">
        <f>SUM(NonNurse[[#This Row],[Qualified Activities Professional Hours]],NonNurse[[#This Row],[Other Activities Professional Hours]])/NonNurse[[#This Row],[MDS Census]]</f>
        <v>0.32437826220448268</v>
      </c>
      <c r="S74" s="6">
        <v>5.3963043478260877</v>
      </c>
      <c r="T74" s="6">
        <v>4.6975000000000007</v>
      </c>
      <c r="U74" s="6">
        <v>0</v>
      </c>
      <c r="V74" s="6">
        <f>SUM(NonNurse[[#This Row],[Occupational Therapist Hours]],NonNurse[[#This Row],[OT Assistant Hours]],NonNurse[[#This Row],[OT Aide Hours]])/NonNurse[[#This Row],[MDS Census]]</f>
        <v>0.28511820693890089</v>
      </c>
      <c r="W74" s="6">
        <v>4.6491304347826086</v>
      </c>
      <c r="X74" s="6">
        <v>4.491521739130433</v>
      </c>
      <c r="Y74" s="6">
        <v>0</v>
      </c>
      <c r="Z74" s="6">
        <f>SUM(NonNurse[[#This Row],[Physical Therapist (PT) Hours]],NonNurse[[#This Row],[PT Assistant Hours]],NonNurse[[#This Row],[PT Aide Hours]])/NonNurse[[#This Row],[MDS Census]]</f>
        <v>0.25819465766042365</v>
      </c>
      <c r="AA74" s="6">
        <v>0</v>
      </c>
      <c r="AB74" s="6">
        <v>0</v>
      </c>
      <c r="AC74" s="6">
        <v>0</v>
      </c>
      <c r="AD74" s="6">
        <v>0</v>
      </c>
      <c r="AE74" s="6">
        <v>0</v>
      </c>
      <c r="AF74" s="6">
        <v>0</v>
      </c>
      <c r="AG74" s="6">
        <v>0</v>
      </c>
      <c r="AH74" s="1">
        <v>385266</v>
      </c>
      <c r="AI74">
        <v>10</v>
      </c>
    </row>
    <row r="75" spans="1:35" x14ac:dyDescent="0.25">
      <c r="A75" t="s">
        <v>161</v>
      </c>
      <c r="B75" t="s">
        <v>50</v>
      </c>
      <c r="C75" t="s">
        <v>240</v>
      </c>
      <c r="D75" t="s">
        <v>175</v>
      </c>
      <c r="E75" s="6">
        <v>140.63043478260869</v>
      </c>
      <c r="F75" s="6">
        <v>5.1304347826086953</v>
      </c>
      <c r="G75" s="6">
        <v>0</v>
      </c>
      <c r="H75" s="6">
        <v>0.58695652173913049</v>
      </c>
      <c r="I75" s="6">
        <v>1.9782608695652173</v>
      </c>
      <c r="J75" s="6">
        <v>0</v>
      </c>
      <c r="K75" s="6">
        <v>0</v>
      </c>
      <c r="L75" s="6">
        <v>3.7522826086956513</v>
      </c>
      <c r="M75" s="6">
        <v>15.069347826086959</v>
      </c>
      <c r="N75" s="6">
        <v>0</v>
      </c>
      <c r="O75" s="6">
        <f>SUM(NonNurse[[#This Row],[Qualified Social Work Staff Hours]],NonNurse[[#This Row],[Other Social Work Staff Hours]])/NonNurse[[#This Row],[MDS Census]]</f>
        <v>0.10715566548152732</v>
      </c>
      <c r="P75" s="6">
        <v>0</v>
      </c>
      <c r="Q75" s="6">
        <v>22.428586956521752</v>
      </c>
      <c r="R75" s="6">
        <f>SUM(NonNurse[[#This Row],[Qualified Activities Professional Hours]],NonNurse[[#This Row],[Other Activities Professional Hours]])/NonNurse[[#This Row],[MDS Census]]</f>
        <v>0.15948601020250436</v>
      </c>
      <c r="S75" s="6">
        <v>9.9220652173913049</v>
      </c>
      <c r="T75" s="6">
        <v>5.6986956521739129</v>
      </c>
      <c r="U75" s="6">
        <v>0</v>
      </c>
      <c r="V75" s="6">
        <f>SUM(NonNurse[[#This Row],[Occupational Therapist Hours]],NonNurse[[#This Row],[OT Assistant Hours]],NonNurse[[#This Row],[OT Aide Hours]])/NonNurse[[#This Row],[MDS Census]]</f>
        <v>0.11107667336528057</v>
      </c>
      <c r="W75" s="6">
        <v>10.064456521739128</v>
      </c>
      <c r="X75" s="6">
        <v>9.5414130434782614</v>
      </c>
      <c r="Y75" s="6">
        <v>0</v>
      </c>
      <c r="Z75" s="6">
        <f>SUM(NonNurse[[#This Row],[Physical Therapist (PT) Hours]],NonNurse[[#This Row],[PT Assistant Hours]],NonNurse[[#This Row],[PT Aide Hours]])/NonNurse[[#This Row],[MDS Census]]</f>
        <v>0.13941412892255373</v>
      </c>
      <c r="AA75" s="6">
        <v>0</v>
      </c>
      <c r="AB75" s="6">
        <v>0</v>
      </c>
      <c r="AC75" s="6">
        <v>0</v>
      </c>
      <c r="AD75" s="6">
        <v>0</v>
      </c>
      <c r="AE75" s="6">
        <v>0</v>
      </c>
      <c r="AF75" s="6">
        <v>0</v>
      </c>
      <c r="AG75" s="6">
        <v>0</v>
      </c>
      <c r="AH75" s="1">
        <v>385166</v>
      </c>
      <c r="AI75">
        <v>10</v>
      </c>
    </row>
    <row r="76" spans="1:35" x14ac:dyDescent="0.25">
      <c r="A76" t="s">
        <v>161</v>
      </c>
      <c r="B76" t="s">
        <v>77</v>
      </c>
      <c r="C76" t="s">
        <v>245</v>
      </c>
      <c r="D76" t="s">
        <v>179</v>
      </c>
      <c r="E76" s="6">
        <v>25.782608695652176</v>
      </c>
      <c r="F76" s="6">
        <v>5.8478260869565215</v>
      </c>
      <c r="G76" s="6">
        <v>0.54619565217391308</v>
      </c>
      <c r="H76" s="6">
        <v>0.14326086956521739</v>
      </c>
      <c r="I76" s="6">
        <v>0.60869565217391308</v>
      </c>
      <c r="J76" s="6">
        <v>0</v>
      </c>
      <c r="K76" s="6">
        <v>0</v>
      </c>
      <c r="L76" s="6">
        <v>0.15423913043478263</v>
      </c>
      <c r="M76" s="6">
        <v>4.9007608695652163</v>
      </c>
      <c r="N76" s="6">
        <v>0</v>
      </c>
      <c r="O76" s="6">
        <f>SUM(NonNurse[[#This Row],[Qualified Social Work Staff Hours]],NonNurse[[#This Row],[Other Social Work Staff Hours]])/NonNurse[[#This Row],[MDS Census]]</f>
        <v>0.19008010118043839</v>
      </c>
      <c r="P76" s="6">
        <v>5.1565217391304348</v>
      </c>
      <c r="Q76" s="6">
        <v>0</v>
      </c>
      <c r="R76" s="6">
        <f>SUM(NonNurse[[#This Row],[Qualified Activities Professional Hours]],NonNurse[[#This Row],[Other Activities Professional Hours]])/NonNurse[[#This Row],[MDS Census]]</f>
        <v>0.19999999999999998</v>
      </c>
      <c r="S76" s="6">
        <v>3.2744565217391313</v>
      </c>
      <c r="T76" s="6">
        <v>9.2065217391304355E-2</v>
      </c>
      <c r="U76" s="6">
        <v>0</v>
      </c>
      <c r="V76" s="6">
        <f>SUM(NonNurse[[#This Row],[Occupational Therapist Hours]],NonNurse[[#This Row],[OT Assistant Hours]],NonNurse[[#This Row],[OT Aide Hours]])/NonNurse[[#This Row],[MDS Census]]</f>
        <v>0.13057335581787524</v>
      </c>
      <c r="W76" s="6">
        <v>2.3043478260869561</v>
      </c>
      <c r="X76" s="6">
        <v>1.7593478260869566</v>
      </c>
      <c r="Y76" s="6">
        <v>0</v>
      </c>
      <c r="Z76" s="6">
        <f>SUM(NonNurse[[#This Row],[Physical Therapist (PT) Hours]],NonNurse[[#This Row],[PT Assistant Hours]],NonNurse[[#This Row],[PT Aide Hours]])/NonNurse[[#This Row],[MDS Census]]</f>
        <v>0.1576138279932546</v>
      </c>
      <c r="AA76" s="6">
        <v>0</v>
      </c>
      <c r="AB76" s="6">
        <v>0</v>
      </c>
      <c r="AC76" s="6">
        <v>0</v>
      </c>
      <c r="AD76" s="6">
        <v>0</v>
      </c>
      <c r="AE76" s="6">
        <v>0</v>
      </c>
      <c r="AF76" s="6">
        <v>0</v>
      </c>
      <c r="AG76" s="6">
        <v>0</v>
      </c>
      <c r="AH76" s="1">
        <v>385222</v>
      </c>
      <c r="AI76">
        <v>10</v>
      </c>
    </row>
    <row r="77" spans="1:35" x14ac:dyDescent="0.25">
      <c r="A77" t="s">
        <v>161</v>
      </c>
      <c r="B77" t="s">
        <v>68</v>
      </c>
      <c r="C77" t="s">
        <v>209</v>
      </c>
      <c r="D77" t="s">
        <v>185</v>
      </c>
      <c r="E77" s="6">
        <v>54.576086956521742</v>
      </c>
      <c r="F77" s="6">
        <v>5.4782608695652177</v>
      </c>
      <c r="G77" s="6">
        <v>0</v>
      </c>
      <c r="H77" s="6">
        <v>0</v>
      </c>
      <c r="I77" s="6">
        <v>0</v>
      </c>
      <c r="J77" s="6">
        <v>0</v>
      </c>
      <c r="K77" s="6">
        <v>0</v>
      </c>
      <c r="L77" s="6">
        <v>0</v>
      </c>
      <c r="M77" s="6">
        <v>10.862934782608693</v>
      </c>
      <c r="N77" s="6">
        <v>0</v>
      </c>
      <c r="O77" s="6">
        <f>SUM(NonNurse[[#This Row],[Qualified Social Work Staff Hours]],NonNurse[[#This Row],[Other Social Work Staff Hours]])/NonNurse[[#This Row],[MDS Census]]</f>
        <v>0.19904202350129452</v>
      </c>
      <c r="P77" s="6">
        <v>4.7271739130434778</v>
      </c>
      <c r="Q77" s="6">
        <v>11.795869565217389</v>
      </c>
      <c r="R77" s="6">
        <f>SUM(NonNurse[[#This Row],[Qualified Activities Professional Hours]],NonNurse[[#This Row],[Other Activities Professional Hours]])/NonNurse[[#This Row],[MDS Census]]</f>
        <v>0.30275243975303717</v>
      </c>
      <c r="S77" s="6">
        <v>0</v>
      </c>
      <c r="T77" s="6">
        <v>0</v>
      </c>
      <c r="U77" s="6">
        <v>0</v>
      </c>
      <c r="V77" s="6">
        <f>SUM(NonNurse[[#This Row],[Occupational Therapist Hours]],NonNurse[[#This Row],[OT Assistant Hours]],NonNurse[[#This Row],[OT Aide Hours]])/NonNurse[[#This Row],[MDS Census]]</f>
        <v>0</v>
      </c>
      <c r="W77" s="6">
        <v>0</v>
      </c>
      <c r="X77" s="6">
        <v>0</v>
      </c>
      <c r="Y77" s="6">
        <v>0</v>
      </c>
      <c r="Z77" s="6">
        <f>SUM(NonNurse[[#This Row],[Physical Therapist (PT) Hours]],NonNurse[[#This Row],[PT Assistant Hours]],NonNurse[[#This Row],[PT Aide Hours]])/NonNurse[[#This Row],[MDS Census]]</f>
        <v>0</v>
      </c>
      <c r="AA77" s="6">
        <v>0</v>
      </c>
      <c r="AB77" s="6">
        <v>0</v>
      </c>
      <c r="AC77" s="6">
        <v>0</v>
      </c>
      <c r="AD77" s="6">
        <v>0</v>
      </c>
      <c r="AE77" s="6">
        <v>0</v>
      </c>
      <c r="AF77" s="6">
        <v>0</v>
      </c>
      <c r="AG77" s="6">
        <v>0</v>
      </c>
      <c r="AH77" s="1">
        <v>385206</v>
      </c>
      <c r="AI77">
        <v>10</v>
      </c>
    </row>
    <row r="78" spans="1:35" x14ac:dyDescent="0.25">
      <c r="A78" t="s">
        <v>161</v>
      </c>
      <c r="B78" t="s">
        <v>46</v>
      </c>
      <c r="C78" t="s">
        <v>237</v>
      </c>
      <c r="D78" t="s">
        <v>197</v>
      </c>
      <c r="E78" s="6">
        <v>26.228260869565219</v>
      </c>
      <c r="F78" s="6">
        <v>5.4782608695652177</v>
      </c>
      <c r="G78" s="6">
        <v>0</v>
      </c>
      <c r="H78" s="6">
        <v>0</v>
      </c>
      <c r="I78" s="6">
        <v>0</v>
      </c>
      <c r="J78" s="6">
        <v>0</v>
      </c>
      <c r="K78" s="6">
        <v>0</v>
      </c>
      <c r="L78" s="6">
        <v>0.1101086956521739</v>
      </c>
      <c r="M78" s="6">
        <v>4.5461956521739131</v>
      </c>
      <c r="N78" s="6">
        <v>0</v>
      </c>
      <c r="O78" s="6">
        <f>SUM(NonNurse[[#This Row],[Qualified Social Work Staff Hours]],NonNurse[[#This Row],[Other Social Work Staff Hours]])/NonNurse[[#This Row],[MDS Census]]</f>
        <v>0.17333195192706174</v>
      </c>
      <c r="P78" s="6">
        <v>4.8505434782608692</v>
      </c>
      <c r="Q78" s="6">
        <v>0</v>
      </c>
      <c r="R78" s="6">
        <f>SUM(NonNurse[[#This Row],[Qualified Activities Professional Hours]],NonNurse[[#This Row],[Other Activities Professional Hours]])/NonNurse[[#This Row],[MDS Census]]</f>
        <v>0.1849357646083713</v>
      </c>
      <c r="S78" s="6">
        <v>0.78304347826086962</v>
      </c>
      <c r="T78" s="6">
        <v>3.5258695652173913</v>
      </c>
      <c r="U78" s="6">
        <v>0</v>
      </c>
      <c r="V78" s="6">
        <f>SUM(NonNurse[[#This Row],[Occupational Therapist Hours]],NonNurse[[#This Row],[OT Assistant Hours]],NonNurse[[#This Row],[OT Aide Hours]])/NonNurse[[#This Row],[MDS Census]]</f>
        <v>0.16428512225445502</v>
      </c>
      <c r="W78" s="6">
        <v>2.1969565217391303</v>
      </c>
      <c r="X78" s="6">
        <v>3.7379347826086962</v>
      </c>
      <c r="Y78" s="6">
        <v>0</v>
      </c>
      <c r="Z78" s="6">
        <f>SUM(NonNurse[[#This Row],[Physical Therapist (PT) Hours]],NonNurse[[#This Row],[PT Assistant Hours]],NonNurse[[#This Row],[PT Aide Hours]])/NonNurse[[#This Row],[MDS Census]]</f>
        <v>0.22627849150435142</v>
      </c>
      <c r="AA78" s="6">
        <v>0</v>
      </c>
      <c r="AB78" s="6">
        <v>0</v>
      </c>
      <c r="AC78" s="6">
        <v>0</v>
      </c>
      <c r="AD78" s="6">
        <v>0</v>
      </c>
      <c r="AE78" s="6">
        <v>0</v>
      </c>
      <c r="AF78" s="6">
        <v>0</v>
      </c>
      <c r="AG78" s="6">
        <v>0</v>
      </c>
      <c r="AH78" s="1">
        <v>385161</v>
      </c>
      <c r="AI78">
        <v>10</v>
      </c>
    </row>
    <row r="79" spans="1:35" x14ac:dyDescent="0.25">
      <c r="A79" t="s">
        <v>161</v>
      </c>
      <c r="B79" t="s">
        <v>108</v>
      </c>
      <c r="C79" t="s">
        <v>207</v>
      </c>
      <c r="D79" t="s">
        <v>188</v>
      </c>
      <c r="E79" s="6">
        <v>28.097826086956523</v>
      </c>
      <c r="F79" s="6">
        <v>4.8097826086956523</v>
      </c>
      <c r="G79" s="6">
        <v>0.39130434782608697</v>
      </c>
      <c r="H79" s="6">
        <v>0.13858695652173914</v>
      </c>
      <c r="I79" s="6">
        <v>1.826086956521739</v>
      </c>
      <c r="J79" s="6">
        <v>0</v>
      </c>
      <c r="K79" s="6">
        <v>0</v>
      </c>
      <c r="L79" s="6">
        <v>0.37032608695652164</v>
      </c>
      <c r="M79" s="6">
        <v>4.8913043478260869</v>
      </c>
      <c r="N79" s="6">
        <v>0</v>
      </c>
      <c r="O79" s="6">
        <f>SUM(NonNurse[[#This Row],[Qualified Social Work Staff Hours]],NonNurse[[#This Row],[Other Social Work Staff Hours]])/NonNurse[[#This Row],[MDS Census]]</f>
        <v>0.17408123791102514</v>
      </c>
      <c r="P79" s="6">
        <v>0</v>
      </c>
      <c r="Q79" s="6">
        <v>4.276739130434783</v>
      </c>
      <c r="R79" s="6">
        <f>SUM(NonNurse[[#This Row],[Qualified Activities Professional Hours]],NonNurse[[#This Row],[Other Activities Professional Hours]])/NonNurse[[#This Row],[MDS Census]]</f>
        <v>0.15220889748549324</v>
      </c>
      <c r="S79" s="6">
        <v>1.8117391304347827</v>
      </c>
      <c r="T79" s="6">
        <v>0</v>
      </c>
      <c r="U79" s="6">
        <v>0</v>
      </c>
      <c r="V79" s="6">
        <f>SUM(NonNurse[[#This Row],[Occupational Therapist Hours]],NonNurse[[#This Row],[OT Assistant Hours]],NonNurse[[#This Row],[OT Aide Hours]])/NonNurse[[#This Row],[MDS Census]]</f>
        <v>6.4479690522243713E-2</v>
      </c>
      <c r="W79" s="6">
        <v>2.8654347826086961</v>
      </c>
      <c r="X79" s="6">
        <v>0</v>
      </c>
      <c r="Y79" s="6">
        <v>0</v>
      </c>
      <c r="Z79" s="6">
        <f>SUM(NonNurse[[#This Row],[Physical Therapist (PT) Hours]],NonNurse[[#This Row],[PT Assistant Hours]],NonNurse[[#This Row],[PT Aide Hours]])/NonNurse[[#This Row],[MDS Census]]</f>
        <v>0.10198065764023212</v>
      </c>
      <c r="AA79" s="6">
        <v>0</v>
      </c>
      <c r="AB79" s="6">
        <v>0</v>
      </c>
      <c r="AC79" s="6">
        <v>0</v>
      </c>
      <c r="AD79" s="6">
        <v>0</v>
      </c>
      <c r="AE79" s="6">
        <v>0</v>
      </c>
      <c r="AF79" s="6">
        <v>0</v>
      </c>
      <c r="AG79" s="6">
        <v>0</v>
      </c>
      <c r="AH79" s="1">
        <v>385274</v>
      </c>
      <c r="AI79">
        <v>10</v>
      </c>
    </row>
    <row r="80" spans="1:35" x14ac:dyDescent="0.25">
      <c r="A80" t="s">
        <v>161</v>
      </c>
      <c r="B80" t="s">
        <v>40</v>
      </c>
      <c r="C80" t="s">
        <v>234</v>
      </c>
      <c r="D80" t="s">
        <v>193</v>
      </c>
      <c r="E80" s="6">
        <v>42.782608695652172</v>
      </c>
      <c r="F80" s="6">
        <v>5.3804347826086953</v>
      </c>
      <c r="G80" s="6">
        <v>0.38945652173913042</v>
      </c>
      <c r="H80" s="6">
        <v>0</v>
      </c>
      <c r="I80" s="6">
        <v>0.95652173913043481</v>
      </c>
      <c r="J80" s="6">
        <v>0</v>
      </c>
      <c r="K80" s="6">
        <v>0.10326086956521739</v>
      </c>
      <c r="L80" s="6">
        <v>1.0060869565217392</v>
      </c>
      <c r="M80" s="6">
        <v>4.9955434782608705</v>
      </c>
      <c r="N80" s="6">
        <v>0</v>
      </c>
      <c r="O80" s="6">
        <f>SUM(NonNurse[[#This Row],[Qualified Social Work Staff Hours]],NonNurse[[#This Row],[Other Social Work Staff Hours]])/NonNurse[[#This Row],[MDS Census]]</f>
        <v>0.11676575203252035</v>
      </c>
      <c r="P80" s="6">
        <v>3.8718478260869555</v>
      </c>
      <c r="Q80" s="6">
        <v>2.6653260869565223</v>
      </c>
      <c r="R80" s="6">
        <f>SUM(NonNurse[[#This Row],[Qualified Activities Professional Hours]],NonNurse[[#This Row],[Other Activities Professional Hours]])/NonNurse[[#This Row],[MDS Census]]</f>
        <v>0.15279979674796748</v>
      </c>
      <c r="S80" s="6">
        <v>3.3868478260869561</v>
      </c>
      <c r="T80" s="6">
        <v>3.6086956521739127E-2</v>
      </c>
      <c r="U80" s="6">
        <v>0</v>
      </c>
      <c r="V80" s="6">
        <f>SUM(NonNurse[[#This Row],[Occupational Therapist Hours]],NonNurse[[#This Row],[OT Assistant Hours]],NonNurse[[#This Row],[OT Aide Hours]])/NonNurse[[#This Row],[MDS Census]]</f>
        <v>8.0007621951219507E-2</v>
      </c>
      <c r="W80" s="6">
        <v>2.17</v>
      </c>
      <c r="X80" s="6">
        <v>3.5543478260869552</v>
      </c>
      <c r="Y80" s="6">
        <v>0</v>
      </c>
      <c r="Z80" s="6">
        <f>SUM(NonNurse[[#This Row],[Physical Therapist (PT) Hours]],NonNurse[[#This Row],[PT Assistant Hours]],NonNurse[[#This Row],[PT Aide Hours]])/NonNurse[[#This Row],[MDS Census]]</f>
        <v>0.13380081300813004</v>
      </c>
      <c r="AA80" s="6">
        <v>0</v>
      </c>
      <c r="AB80" s="6">
        <v>0</v>
      </c>
      <c r="AC80" s="6">
        <v>0</v>
      </c>
      <c r="AD80" s="6">
        <v>0</v>
      </c>
      <c r="AE80" s="6">
        <v>0</v>
      </c>
      <c r="AF80" s="6">
        <v>0</v>
      </c>
      <c r="AG80" s="6">
        <v>0</v>
      </c>
      <c r="AH80" s="1">
        <v>385150</v>
      </c>
      <c r="AI80">
        <v>10</v>
      </c>
    </row>
    <row r="81" spans="1:35" x14ac:dyDescent="0.25">
      <c r="A81" t="s">
        <v>161</v>
      </c>
      <c r="B81" t="s">
        <v>90</v>
      </c>
      <c r="C81" t="s">
        <v>249</v>
      </c>
      <c r="D81" t="s">
        <v>199</v>
      </c>
      <c r="E81" s="6">
        <v>22.032608695652176</v>
      </c>
      <c r="F81" s="6">
        <v>5.7391304347826084</v>
      </c>
      <c r="G81" s="6">
        <v>0.2608695652173913</v>
      </c>
      <c r="H81" s="6">
        <v>0.2391304347826087</v>
      </c>
      <c r="I81" s="6">
        <v>0.20652173913043478</v>
      </c>
      <c r="J81" s="6">
        <v>0</v>
      </c>
      <c r="K81" s="6">
        <v>0.41304347826086957</v>
      </c>
      <c r="L81" s="6">
        <v>0.50652173913043474</v>
      </c>
      <c r="M81" s="6">
        <v>0</v>
      </c>
      <c r="N81" s="6">
        <v>4.3885869565217392</v>
      </c>
      <c r="O81" s="6">
        <f>SUM(NonNurse[[#This Row],[Qualified Social Work Staff Hours]],NonNurse[[#This Row],[Other Social Work Staff Hours]])/NonNurse[[#This Row],[MDS Census]]</f>
        <v>0.19918598914652194</v>
      </c>
      <c r="P81" s="6">
        <v>4.2798913043478262</v>
      </c>
      <c r="Q81" s="6">
        <v>0</v>
      </c>
      <c r="R81" s="6">
        <f>SUM(NonNurse[[#This Row],[Qualified Activities Professional Hours]],NonNurse[[#This Row],[Other Activities Professional Hours]])/NonNurse[[#This Row],[MDS Census]]</f>
        <v>0.1942525900345338</v>
      </c>
      <c r="S81" s="6">
        <v>0.67260869565217385</v>
      </c>
      <c r="T81" s="6">
        <v>1.1317391304347826</v>
      </c>
      <c r="U81" s="6">
        <v>0</v>
      </c>
      <c r="V81" s="6">
        <f>SUM(NonNurse[[#This Row],[Occupational Therapist Hours]],NonNurse[[#This Row],[OT Assistant Hours]],NonNurse[[#This Row],[OT Aide Hours]])/NonNurse[[#This Row],[MDS Census]]</f>
        <v>8.189442525900345E-2</v>
      </c>
      <c r="W81" s="6">
        <v>0.72728260869565242</v>
      </c>
      <c r="X81" s="6">
        <v>3.1689130434782604</v>
      </c>
      <c r="Y81" s="6">
        <v>0</v>
      </c>
      <c r="Z81" s="6">
        <f>SUM(NonNurse[[#This Row],[Physical Therapist (PT) Hours]],NonNurse[[#This Row],[PT Assistant Hours]],NonNurse[[#This Row],[PT Aide Hours]])/NonNurse[[#This Row],[MDS Census]]</f>
        <v>0.17683769116921555</v>
      </c>
      <c r="AA81" s="6">
        <v>0</v>
      </c>
      <c r="AB81" s="6">
        <v>0</v>
      </c>
      <c r="AC81" s="6">
        <v>0</v>
      </c>
      <c r="AD81" s="6">
        <v>0</v>
      </c>
      <c r="AE81" s="6">
        <v>0</v>
      </c>
      <c r="AF81" s="6">
        <v>0</v>
      </c>
      <c r="AG81" s="6">
        <v>0</v>
      </c>
      <c r="AH81" s="1">
        <v>385244</v>
      </c>
      <c r="AI81">
        <v>10</v>
      </c>
    </row>
    <row r="82" spans="1:35" x14ac:dyDescent="0.25">
      <c r="A82" t="s">
        <v>161</v>
      </c>
      <c r="B82" t="s">
        <v>91</v>
      </c>
      <c r="C82" t="s">
        <v>229</v>
      </c>
      <c r="D82" t="s">
        <v>193</v>
      </c>
      <c r="E82" s="6">
        <v>32.16901408450704</v>
      </c>
      <c r="F82" s="6">
        <v>5.176056338028169</v>
      </c>
      <c r="G82" s="6">
        <v>0</v>
      </c>
      <c r="H82" s="6">
        <v>0</v>
      </c>
      <c r="I82" s="6">
        <v>0.88732394366197187</v>
      </c>
      <c r="J82" s="6">
        <v>0</v>
      </c>
      <c r="K82" s="6">
        <v>0</v>
      </c>
      <c r="L82" s="6">
        <v>1.6732394366197183</v>
      </c>
      <c r="M82" s="6">
        <v>4.9707042253521143</v>
      </c>
      <c r="N82" s="6">
        <v>0</v>
      </c>
      <c r="O82" s="6">
        <f>SUM(NonNurse[[#This Row],[Qualified Social Work Staff Hours]],NonNurse[[#This Row],[Other Social Work Staff Hours]])/NonNurse[[#This Row],[MDS Census]]</f>
        <v>0.15451838879159377</v>
      </c>
      <c r="P82" s="6">
        <v>5.1523943661971821</v>
      </c>
      <c r="Q82" s="6">
        <v>0</v>
      </c>
      <c r="R82" s="6">
        <f>SUM(NonNurse[[#This Row],[Qualified Activities Professional Hours]],NonNurse[[#This Row],[Other Activities Professional Hours]])/NonNurse[[#This Row],[MDS Census]]</f>
        <v>0.16016637478108578</v>
      </c>
      <c r="S82" s="6">
        <v>1.1409859154929578</v>
      </c>
      <c r="T82" s="6">
        <v>9.295774647887324E-2</v>
      </c>
      <c r="U82" s="6">
        <v>0</v>
      </c>
      <c r="V82" s="6">
        <f>SUM(NonNurse[[#This Row],[Occupational Therapist Hours]],NonNurse[[#This Row],[OT Assistant Hours]],NonNurse[[#This Row],[OT Aide Hours]])/NonNurse[[#This Row],[MDS Census]]</f>
        <v>3.8358143607705786E-2</v>
      </c>
      <c r="W82" s="6">
        <v>0.27154929577464793</v>
      </c>
      <c r="X82" s="6">
        <v>1.4488732394366202</v>
      </c>
      <c r="Y82" s="6">
        <v>0</v>
      </c>
      <c r="Z82" s="6">
        <f>SUM(NonNurse[[#This Row],[Physical Therapist (PT) Hours]],NonNurse[[#This Row],[PT Assistant Hours]],NonNurse[[#This Row],[PT Aide Hours]])/NonNurse[[#This Row],[MDS Census]]</f>
        <v>5.3480735551663765E-2</v>
      </c>
      <c r="AA82" s="6">
        <v>0</v>
      </c>
      <c r="AB82" s="6">
        <v>0</v>
      </c>
      <c r="AC82" s="6">
        <v>0</v>
      </c>
      <c r="AD82" s="6">
        <v>0</v>
      </c>
      <c r="AE82" s="6">
        <v>0</v>
      </c>
      <c r="AF82" s="6">
        <v>0</v>
      </c>
      <c r="AG82" s="6">
        <v>0</v>
      </c>
      <c r="AH82" s="1">
        <v>385245</v>
      </c>
      <c r="AI82">
        <v>10</v>
      </c>
    </row>
    <row r="83" spans="1:35" x14ac:dyDescent="0.25">
      <c r="A83" t="s">
        <v>161</v>
      </c>
      <c r="B83" t="s">
        <v>95</v>
      </c>
      <c r="C83" t="s">
        <v>225</v>
      </c>
      <c r="D83" t="s">
        <v>190</v>
      </c>
      <c r="E83" s="6">
        <v>97.315217391304344</v>
      </c>
      <c r="F83" s="6">
        <v>7.9565217391304346</v>
      </c>
      <c r="G83" s="6">
        <v>0.45652173913043476</v>
      </c>
      <c r="H83" s="6">
        <v>0.68478260869565222</v>
      </c>
      <c r="I83" s="6">
        <v>2.2173913043478262</v>
      </c>
      <c r="J83" s="6">
        <v>0</v>
      </c>
      <c r="K83" s="6">
        <v>0</v>
      </c>
      <c r="L83" s="6">
        <v>0.39532608695652166</v>
      </c>
      <c r="M83" s="6">
        <v>5.2173913043478262</v>
      </c>
      <c r="N83" s="6">
        <v>8.3478260869565215</v>
      </c>
      <c r="O83" s="6">
        <f>SUM(NonNurse[[#This Row],[Qualified Social Work Staff Hours]],NonNurse[[#This Row],[Other Social Work Staff Hours]])/NonNurse[[#This Row],[MDS Census]]</f>
        <v>0.13939461632972189</v>
      </c>
      <c r="P83" s="6">
        <v>16.111413043478262</v>
      </c>
      <c r="Q83" s="6">
        <v>35.546195652173914</v>
      </c>
      <c r="R83" s="6">
        <f>SUM(NonNurse[[#This Row],[Qualified Activities Professional Hours]],NonNurse[[#This Row],[Other Activities Professional Hours]])/NonNurse[[#This Row],[MDS Census]]</f>
        <v>0.53082765553445777</v>
      </c>
      <c r="S83" s="6">
        <v>0.21304347826086958</v>
      </c>
      <c r="T83" s="6">
        <v>0.65010869565217388</v>
      </c>
      <c r="U83" s="6">
        <v>0</v>
      </c>
      <c r="V83" s="6">
        <f>SUM(NonNurse[[#This Row],[Occupational Therapist Hours]],NonNurse[[#This Row],[OT Assistant Hours]],NonNurse[[#This Row],[OT Aide Hours]])/NonNurse[[#This Row],[MDS Census]]</f>
        <v>8.8696526304032162E-3</v>
      </c>
      <c r="W83" s="6">
        <v>0.2872826086956522</v>
      </c>
      <c r="X83" s="6">
        <v>2.9360869565217391</v>
      </c>
      <c r="Y83" s="6">
        <v>0</v>
      </c>
      <c r="Z83" s="6">
        <f>SUM(NonNurse[[#This Row],[Physical Therapist (PT) Hours]],NonNurse[[#This Row],[PT Assistant Hours]],NonNurse[[#This Row],[PT Aide Hours]])/NonNurse[[#This Row],[MDS Census]]</f>
        <v>3.31229755389255E-2</v>
      </c>
      <c r="AA83" s="6">
        <v>0</v>
      </c>
      <c r="AB83" s="6">
        <v>0</v>
      </c>
      <c r="AC83" s="6">
        <v>0</v>
      </c>
      <c r="AD83" s="6">
        <v>0</v>
      </c>
      <c r="AE83" s="6">
        <v>0</v>
      </c>
      <c r="AF83" s="6">
        <v>0</v>
      </c>
      <c r="AG83" s="6">
        <v>0</v>
      </c>
      <c r="AH83" s="1">
        <v>385257</v>
      </c>
      <c r="AI83">
        <v>10</v>
      </c>
    </row>
    <row r="84" spans="1:35" x14ac:dyDescent="0.25">
      <c r="A84" t="s">
        <v>161</v>
      </c>
      <c r="B84" t="s">
        <v>107</v>
      </c>
      <c r="C84" t="s">
        <v>230</v>
      </c>
      <c r="D84" t="s">
        <v>175</v>
      </c>
      <c r="E84" s="6">
        <v>32.717391304347828</v>
      </c>
      <c r="F84" s="6">
        <v>5.3043478260869561</v>
      </c>
      <c r="G84" s="6">
        <v>0.79347826086956519</v>
      </c>
      <c r="H84" s="6">
        <v>0.39989130434782622</v>
      </c>
      <c r="I84" s="6">
        <v>0.88043478260869568</v>
      </c>
      <c r="J84" s="6">
        <v>0</v>
      </c>
      <c r="K84" s="6">
        <v>0</v>
      </c>
      <c r="L84" s="6">
        <v>7.7065217391304355E-2</v>
      </c>
      <c r="M84" s="6">
        <v>1.5275000000000001</v>
      </c>
      <c r="N84" s="6">
        <v>0</v>
      </c>
      <c r="O84" s="6">
        <f>SUM(NonNurse[[#This Row],[Qualified Social Work Staff Hours]],NonNurse[[#This Row],[Other Social Work Staff Hours]])/NonNurse[[#This Row],[MDS Census]]</f>
        <v>4.6687707641196015E-2</v>
      </c>
      <c r="P84" s="6">
        <v>4.3042391304347847</v>
      </c>
      <c r="Q84" s="6">
        <v>0.53586956521739126</v>
      </c>
      <c r="R84" s="6">
        <f>SUM(NonNurse[[#This Row],[Qualified Activities Professional Hours]],NonNurse[[#This Row],[Other Activities Professional Hours]])/NonNurse[[#This Row],[MDS Census]]</f>
        <v>0.14793687707641201</v>
      </c>
      <c r="S84" s="6">
        <v>4.6665217391304354</v>
      </c>
      <c r="T84" s="6">
        <v>1.8396739130434783</v>
      </c>
      <c r="U84" s="6">
        <v>0</v>
      </c>
      <c r="V84" s="6">
        <f>SUM(NonNurse[[#This Row],[Occupational Therapist Hours]],NonNurse[[#This Row],[OT Assistant Hours]],NonNurse[[#This Row],[OT Aide Hours]])/NonNurse[[#This Row],[MDS Census]]</f>
        <v>0.19886046511627908</v>
      </c>
      <c r="W84" s="6">
        <v>3.7116304347826086</v>
      </c>
      <c r="X84" s="6">
        <v>4.9947826086956519</v>
      </c>
      <c r="Y84" s="6">
        <v>0</v>
      </c>
      <c r="Z84" s="6">
        <f>SUM(NonNurse[[#This Row],[Physical Therapist (PT) Hours]],NonNurse[[#This Row],[PT Assistant Hours]],NonNurse[[#This Row],[PT Aide Hours]])/NonNurse[[#This Row],[MDS Census]]</f>
        <v>0.266109634551495</v>
      </c>
      <c r="AA84" s="6">
        <v>0</v>
      </c>
      <c r="AB84" s="6">
        <v>0</v>
      </c>
      <c r="AC84" s="6">
        <v>0</v>
      </c>
      <c r="AD84" s="6">
        <v>24.53478260869565</v>
      </c>
      <c r="AE84" s="6">
        <v>0</v>
      </c>
      <c r="AF84" s="6">
        <v>0</v>
      </c>
      <c r="AG84" s="6">
        <v>0</v>
      </c>
      <c r="AH84" s="1">
        <v>385272</v>
      </c>
      <c r="AI84">
        <v>10</v>
      </c>
    </row>
    <row r="85" spans="1:35" x14ac:dyDescent="0.25">
      <c r="A85" t="s">
        <v>161</v>
      </c>
      <c r="B85" t="s">
        <v>96</v>
      </c>
      <c r="C85" t="s">
        <v>207</v>
      </c>
      <c r="D85" t="s">
        <v>188</v>
      </c>
      <c r="E85" s="6">
        <v>37.197183098591552</v>
      </c>
      <c r="F85" s="6">
        <v>5.492957746478873</v>
      </c>
      <c r="G85" s="6">
        <v>0</v>
      </c>
      <c r="H85" s="6">
        <v>0</v>
      </c>
      <c r="I85" s="6">
        <v>1.0140845070422535</v>
      </c>
      <c r="J85" s="6">
        <v>0</v>
      </c>
      <c r="K85" s="6">
        <v>0</v>
      </c>
      <c r="L85" s="6">
        <v>0.84338028169014045</v>
      </c>
      <c r="M85" s="6">
        <v>0</v>
      </c>
      <c r="N85" s="6">
        <v>3.7297183098591558</v>
      </c>
      <c r="O85" s="6">
        <f>SUM(NonNurse[[#This Row],[Qualified Social Work Staff Hours]],NonNurse[[#This Row],[Other Social Work Staff Hours]])/NonNurse[[#This Row],[MDS Census]]</f>
        <v>0.10026883756152974</v>
      </c>
      <c r="P85" s="6">
        <v>5.1430985915492959</v>
      </c>
      <c r="Q85" s="6">
        <v>0</v>
      </c>
      <c r="R85" s="6">
        <f>SUM(NonNurse[[#This Row],[Qualified Activities Professional Hours]],NonNurse[[#This Row],[Other Activities Professional Hours]])/NonNurse[[#This Row],[MDS Census]]</f>
        <v>0.13826580840590685</v>
      </c>
      <c r="S85" s="6">
        <v>1.8028169014084505</v>
      </c>
      <c r="T85" s="6">
        <v>1.1492957746478871</v>
      </c>
      <c r="U85" s="6">
        <v>0</v>
      </c>
      <c r="V85" s="6">
        <f>SUM(NonNurse[[#This Row],[Occupational Therapist Hours]],NonNurse[[#This Row],[OT Assistant Hours]],NonNurse[[#This Row],[OT Aide Hours]])/NonNurse[[#This Row],[MDS Census]]</f>
        <v>7.9363877319197265E-2</v>
      </c>
      <c r="W85" s="6">
        <v>1.4638028169014086</v>
      </c>
      <c r="X85" s="6">
        <v>2.1043661971830994</v>
      </c>
      <c r="Y85" s="6">
        <v>0</v>
      </c>
      <c r="Z85" s="6">
        <f>SUM(NonNurse[[#This Row],[Physical Therapist (PT) Hours]],NonNurse[[#This Row],[PT Assistant Hours]],NonNurse[[#This Row],[PT Aide Hours]])/NonNurse[[#This Row],[MDS Census]]</f>
        <v>9.5925785687239695E-2</v>
      </c>
      <c r="AA85" s="6">
        <v>0</v>
      </c>
      <c r="AB85" s="6">
        <v>0</v>
      </c>
      <c r="AC85" s="6">
        <v>0</v>
      </c>
      <c r="AD85" s="6">
        <v>0</v>
      </c>
      <c r="AE85" s="6">
        <v>0</v>
      </c>
      <c r="AF85" s="6">
        <v>0</v>
      </c>
      <c r="AG85" s="6">
        <v>0</v>
      </c>
      <c r="AH85" s="1">
        <v>385258</v>
      </c>
      <c r="AI85">
        <v>10</v>
      </c>
    </row>
    <row r="86" spans="1:35" x14ac:dyDescent="0.25">
      <c r="A86" t="s">
        <v>161</v>
      </c>
      <c r="B86" t="s">
        <v>106</v>
      </c>
      <c r="C86" t="s">
        <v>254</v>
      </c>
      <c r="D86" t="s">
        <v>193</v>
      </c>
      <c r="E86" s="6">
        <v>25.206521739130434</v>
      </c>
      <c r="F86" s="6">
        <v>5.2173913043478262</v>
      </c>
      <c r="G86" s="6">
        <v>1.8043478260869565</v>
      </c>
      <c r="H86" s="6">
        <v>0</v>
      </c>
      <c r="I86" s="6">
        <v>1.7065217391304348</v>
      </c>
      <c r="J86" s="6">
        <v>1.1304347826086956</v>
      </c>
      <c r="K86" s="6">
        <v>2.1739130434782608</v>
      </c>
      <c r="L86" s="6">
        <v>0.22489130434782609</v>
      </c>
      <c r="M86" s="6">
        <v>7.8858695652173916</v>
      </c>
      <c r="N86" s="6">
        <v>0</v>
      </c>
      <c r="O86" s="6">
        <f>SUM(NonNurse[[#This Row],[Qualified Social Work Staff Hours]],NonNurse[[#This Row],[Other Social Work Staff Hours]])/NonNurse[[#This Row],[MDS Census]]</f>
        <v>0.31285036653730058</v>
      </c>
      <c r="P86" s="6">
        <v>0</v>
      </c>
      <c r="Q86" s="6">
        <v>4.5869565217391308</v>
      </c>
      <c r="R86" s="6">
        <f>SUM(NonNurse[[#This Row],[Qualified Activities Professional Hours]],NonNurse[[#This Row],[Other Activities Professional Hours]])/NonNurse[[#This Row],[MDS Census]]</f>
        <v>0.18197498921949118</v>
      </c>
      <c r="S86" s="6">
        <v>6.7940217391304305</v>
      </c>
      <c r="T86" s="6">
        <v>6.3679347826086961</v>
      </c>
      <c r="U86" s="6">
        <v>0</v>
      </c>
      <c r="V86" s="6">
        <f>SUM(NonNurse[[#This Row],[Occupational Therapist Hours]],NonNurse[[#This Row],[OT Assistant Hours]],NonNurse[[#This Row],[OT Aide Hours]])/NonNurse[[#This Row],[MDS Census]]</f>
        <v>0.52216472617507537</v>
      </c>
      <c r="W86" s="6">
        <v>8.6975000000000016</v>
      </c>
      <c r="X86" s="6">
        <v>5.3977173913043472</v>
      </c>
      <c r="Y86" s="6">
        <v>0</v>
      </c>
      <c r="Z86" s="6">
        <f>SUM(NonNurse[[#This Row],[Physical Therapist (PT) Hours]],NonNurse[[#This Row],[PT Assistant Hours]],NonNurse[[#This Row],[PT Aide Hours]])/NonNurse[[#This Row],[MDS Census]]</f>
        <v>0.55918930573523074</v>
      </c>
      <c r="AA86" s="6">
        <v>0</v>
      </c>
      <c r="AB86" s="6">
        <v>0</v>
      </c>
      <c r="AC86" s="6">
        <v>0</v>
      </c>
      <c r="AD86" s="6">
        <v>0</v>
      </c>
      <c r="AE86" s="6">
        <v>0</v>
      </c>
      <c r="AF86" s="6">
        <v>0</v>
      </c>
      <c r="AG86" s="6">
        <v>0</v>
      </c>
      <c r="AH86" s="1">
        <v>385271</v>
      </c>
      <c r="AI86">
        <v>10</v>
      </c>
    </row>
    <row r="87" spans="1:35" x14ac:dyDescent="0.25">
      <c r="A87" t="s">
        <v>161</v>
      </c>
      <c r="B87" t="s">
        <v>31</v>
      </c>
      <c r="C87" t="s">
        <v>232</v>
      </c>
      <c r="D87" t="s">
        <v>195</v>
      </c>
      <c r="E87" s="6">
        <v>25.217391304347824</v>
      </c>
      <c r="F87" s="6">
        <v>5.3928260869565214</v>
      </c>
      <c r="G87" s="6">
        <v>0.54347826086956519</v>
      </c>
      <c r="H87" s="6">
        <v>13.665760869565217</v>
      </c>
      <c r="I87" s="6">
        <v>2.9347826086956523</v>
      </c>
      <c r="J87" s="6">
        <v>0</v>
      </c>
      <c r="K87" s="6">
        <v>0</v>
      </c>
      <c r="L87" s="6">
        <v>2.9335869565217378</v>
      </c>
      <c r="M87" s="6">
        <v>5.4741304347826079</v>
      </c>
      <c r="N87" s="6">
        <v>0.90228260869565202</v>
      </c>
      <c r="O87" s="6">
        <f>SUM(NonNurse[[#This Row],[Qualified Social Work Staff Hours]],NonNurse[[#This Row],[Other Social Work Staff Hours]])/NonNurse[[#This Row],[MDS Census]]</f>
        <v>0.2528577586206896</v>
      </c>
      <c r="P87" s="6">
        <v>4.1082608695652167</v>
      </c>
      <c r="Q87" s="6">
        <v>2.9469565217391307</v>
      </c>
      <c r="R87" s="6">
        <f>SUM(NonNurse[[#This Row],[Qualified Activities Professional Hours]],NonNurse[[#This Row],[Other Activities Professional Hours]])/NonNurse[[#This Row],[MDS Census]]</f>
        <v>0.27977586206896554</v>
      </c>
      <c r="S87" s="6">
        <v>4.0019565217391326</v>
      </c>
      <c r="T87" s="6">
        <v>4.0826086956521719</v>
      </c>
      <c r="U87" s="6">
        <v>0</v>
      </c>
      <c r="V87" s="6">
        <f>SUM(NonNurse[[#This Row],[Occupational Therapist Hours]],NonNurse[[#This Row],[OT Assistant Hours]],NonNurse[[#This Row],[OT Aide Hours]])/NonNurse[[#This Row],[MDS Census]]</f>
        <v>0.32059482758620694</v>
      </c>
      <c r="W87" s="6">
        <v>5.5415217391304346</v>
      </c>
      <c r="X87" s="6">
        <v>5.6383695652173929</v>
      </c>
      <c r="Y87" s="6">
        <v>0</v>
      </c>
      <c r="Z87" s="6">
        <f>SUM(NonNurse[[#This Row],[Physical Therapist (PT) Hours]],NonNurse[[#This Row],[PT Assistant Hours]],NonNurse[[#This Row],[PT Aide Hours]])/NonNurse[[#This Row],[MDS Census]]</f>
        <v>0.44334051724137935</v>
      </c>
      <c r="AA87" s="6">
        <v>0</v>
      </c>
      <c r="AB87" s="6">
        <v>0</v>
      </c>
      <c r="AC87" s="6">
        <v>0</v>
      </c>
      <c r="AD87" s="6">
        <v>0</v>
      </c>
      <c r="AE87" s="6">
        <v>0</v>
      </c>
      <c r="AF87" s="6">
        <v>0</v>
      </c>
      <c r="AG87" s="6">
        <v>0</v>
      </c>
      <c r="AH87" s="1">
        <v>385138</v>
      </c>
      <c r="AI87">
        <v>10</v>
      </c>
    </row>
    <row r="88" spans="1:35" x14ac:dyDescent="0.25">
      <c r="A88" t="s">
        <v>161</v>
      </c>
      <c r="B88" t="s">
        <v>8</v>
      </c>
      <c r="C88" t="s">
        <v>207</v>
      </c>
      <c r="D88" t="s">
        <v>188</v>
      </c>
      <c r="E88" s="6">
        <v>47.619718309859152</v>
      </c>
      <c r="F88" s="6">
        <v>5.387323943661972</v>
      </c>
      <c r="G88" s="6">
        <v>0</v>
      </c>
      <c r="H88" s="6">
        <v>0</v>
      </c>
      <c r="I88" s="6">
        <v>1.6901408450704225</v>
      </c>
      <c r="J88" s="6">
        <v>0.21126760563380281</v>
      </c>
      <c r="K88" s="6">
        <v>1.688450704225352</v>
      </c>
      <c r="L88" s="6">
        <v>2.2269014084507046</v>
      </c>
      <c r="M88" s="6">
        <v>5.6125352112676046</v>
      </c>
      <c r="N88" s="6">
        <v>0</v>
      </c>
      <c r="O88" s="6">
        <f>SUM(NonNurse[[#This Row],[Qualified Social Work Staff Hours]],NonNurse[[#This Row],[Other Social Work Staff Hours]])/NonNurse[[#This Row],[MDS Census]]</f>
        <v>0.11786157941437443</v>
      </c>
      <c r="P88" s="6">
        <v>4.8653521126760566</v>
      </c>
      <c r="Q88" s="6">
        <v>1.9994366197183095</v>
      </c>
      <c r="R88" s="6">
        <f>SUM(NonNurse[[#This Row],[Qualified Activities Professional Hours]],NonNurse[[#This Row],[Other Activities Professional Hours]])/NonNurse[[#This Row],[MDS Census]]</f>
        <v>0.14415853297840878</v>
      </c>
      <c r="S88" s="6">
        <v>4.1023943661971831</v>
      </c>
      <c r="T88" s="6">
        <v>0.13661971830985914</v>
      </c>
      <c r="U88" s="6">
        <v>0</v>
      </c>
      <c r="V88" s="6">
        <f>SUM(NonNurse[[#This Row],[Occupational Therapist Hours]],NonNurse[[#This Row],[OT Assistant Hours]],NonNurse[[#This Row],[OT Aide Hours]])/NonNurse[[#This Row],[MDS Census]]</f>
        <v>8.9018041999408465E-2</v>
      </c>
      <c r="W88" s="6">
        <v>2.5891549295774654</v>
      </c>
      <c r="X88" s="6">
        <v>4.1950704225352125</v>
      </c>
      <c r="Y88" s="6">
        <v>0</v>
      </c>
      <c r="Z88" s="6">
        <f>SUM(NonNurse[[#This Row],[Physical Therapist (PT) Hours]],NonNurse[[#This Row],[PT Assistant Hours]],NonNurse[[#This Row],[PT Aide Hours]])/NonNurse[[#This Row],[MDS Census]]</f>
        <v>0.14246672582076314</v>
      </c>
      <c r="AA88" s="6">
        <v>0</v>
      </c>
      <c r="AB88" s="6">
        <v>0</v>
      </c>
      <c r="AC88" s="6">
        <v>0</v>
      </c>
      <c r="AD88" s="6">
        <v>0</v>
      </c>
      <c r="AE88" s="6">
        <v>0</v>
      </c>
      <c r="AF88" s="6">
        <v>0</v>
      </c>
      <c r="AG88" s="6">
        <v>0</v>
      </c>
      <c r="AH88" s="1">
        <v>385045</v>
      </c>
      <c r="AI88">
        <v>10</v>
      </c>
    </row>
    <row r="89" spans="1:35" x14ac:dyDescent="0.25">
      <c r="A89" t="s">
        <v>161</v>
      </c>
      <c r="B89" t="s">
        <v>80</v>
      </c>
      <c r="C89" t="s">
        <v>207</v>
      </c>
      <c r="D89" t="s">
        <v>188</v>
      </c>
      <c r="E89" s="6">
        <v>44.891304347826086</v>
      </c>
      <c r="F89" s="6">
        <v>4.9565217391304346</v>
      </c>
      <c r="G89" s="6">
        <v>0</v>
      </c>
      <c r="H89" s="6">
        <v>0</v>
      </c>
      <c r="I89" s="6">
        <v>0</v>
      </c>
      <c r="J89" s="6">
        <v>0</v>
      </c>
      <c r="K89" s="6">
        <v>0</v>
      </c>
      <c r="L89" s="6">
        <v>3.74663043478261</v>
      </c>
      <c r="M89" s="6">
        <v>5.1385869565217392</v>
      </c>
      <c r="N89" s="6">
        <v>0</v>
      </c>
      <c r="O89" s="6">
        <f>SUM(NonNurse[[#This Row],[Qualified Social Work Staff Hours]],NonNurse[[#This Row],[Other Social Work Staff Hours]])/NonNurse[[#This Row],[MDS Census]]</f>
        <v>0.11446731234866829</v>
      </c>
      <c r="P89" s="6">
        <v>6.8940217391304346</v>
      </c>
      <c r="Q89" s="6">
        <v>4.1467391304347823</v>
      </c>
      <c r="R89" s="6">
        <f>SUM(NonNurse[[#This Row],[Qualified Activities Professional Hours]],NonNurse[[#This Row],[Other Activities Professional Hours]])/NonNurse[[#This Row],[MDS Census]]</f>
        <v>0.24594430992736077</v>
      </c>
      <c r="S89" s="6">
        <v>5.1577173913043479</v>
      </c>
      <c r="T89" s="6">
        <v>0</v>
      </c>
      <c r="U89" s="6">
        <v>0</v>
      </c>
      <c r="V89" s="6">
        <f>SUM(NonNurse[[#This Row],[Occupational Therapist Hours]],NonNurse[[#This Row],[OT Assistant Hours]],NonNurse[[#This Row],[OT Aide Hours]])/NonNurse[[#This Row],[MDS Census]]</f>
        <v>0.11489346246973366</v>
      </c>
      <c r="W89" s="6">
        <v>2.9801086956521741</v>
      </c>
      <c r="X89" s="6">
        <v>3.3680434782608697</v>
      </c>
      <c r="Y89" s="6">
        <v>0</v>
      </c>
      <c r="Z89" s="6">
        <f>SUM(NonNurse[[#This Row],[Physical Therapist (PT) Hours]],NonNurse[[#This Row],[PT Assistant Hours]],NonNurse[[#This Row],[PT Aide Hours]])/NonNurse[[#This Row],[MDS Census]]</f>
        <v>0.14141162227602908</v>
      </c>
      <c r="AA89" s="6">
        <v>0</v>
      </c>
      <c r="AB89" s="6">
        <v>0</v>
      </c>
      <c r="AC89" s="6">
        <v>0</v>
      </c>
      <c r="AD89" s="6">
        <v>0</v>
      </c>
      <c r="AE89" s="6">
        <v>0</v>
      </c>
      <c r="AF89" s="6">
        <v>0</v>
      </c>
      <c r="AG89" s="6">
        <v>0</v>
      </c>
      <c r="AH89" s="1">
        <v>385228</v>
      </c>
      <c r="AI89">
        <v>10</v>
      </c>
    </row>
    <row r="90" spans="1:35" x14ac:dyDescent="0.25">
      <c r="A90" t="s">
        <v>161</v>
      </c>
      <c r="B90" t="s">
        <v>7</v>
      </c>
      <c r="C90" t="s">
        <v>207</v>
      </c>
      <c r="D90" t="s">
        <v>188</v>
      </c>
      <c r="E90" s="6">
        <v>73.945652173913047</v>
      </c>
      <c r="F90" s="6">
        <v>5.3804347826086953</v>
      </c>
      <c r="G90" s="6">
        <v>0.60326086956521741</v>
      </c>
      <c r="H90" s="6">
        <v>0</v>
      </c>
      <c r="I90" s="6">
        <v>1.1413043478260869</v>
      </c>
      <c r="J90" s="6">
        <v>0</v>
      </c>
      <c r="K90" s="6">
        <v>0</v>
      </c>
      <c r="L90" s="6">
        <v>2.9789130434782605</v>
      </c>
      <c r="M90" s="6">
        <v>5.1941304347826076</v>
      </c>
      <c r="N90" s="6">
        <v>5.1174999999999997</v>
      </c>
      <c r="O90" s="6">
        <f>SUM(NonNurse[[#This Row],[Qualified Social Work Staff Hours]],NonNurse[[#This Row],[Other Social Work Staff Hours]])/NonNurse[[#This Row],[MDS Census]]</f>
        <v>0.13944877260032337</v>
      </c>
      <c r="P90" s="6">
        <v>5.3108695652173905</v>
      </c>
      <c r="Q90" s="6">
        <v>0</v>
      </c>
      <c r="R90" s="6">
        <f>SUM(NonNurse[[#This Row],[Qualified Activities Professional Hours]],NonNurse[[#This Row],[Other Activities Professional Hours]])/NonNurse[[#This Row],[MDS Census]]</f>
        <v>7.1821255328531522E-2</v>
      </c>
      <c r="S90" s="6">
        <v>2.9281521739130438</v>
      </c>
      <c r="T90" s="6">
        <v>7.8053260869565246</v>
      </c>
      <c r="U90" s="6">
        <v>0</v>
      </c>
      <c r="V90" s="6">
        <f>SUM(NonNurse[[#This Row],[Occupational Therapist Hours]],NonNurse[[#This Row],[OT Assistant Hours]],NonNurse[[#This Row],[OT Aide Hours]])/NonNurse[[#This Row],[MDS Census]]</f>
        <v>0.14515360870204325</v>
      </c>
      <c r="W90" s="6">
        <v>3.807826086956521</v>
      </c>
      <c r="X90" s="6">
        <v>6.7080434782608691</v>
      </c>
      <c r="Y90" s="6">
        <v>2.7391304347826089</v>
      </c>
      <c r="Z90" s="6">
        <f>SUM(NonNurse[[#This Row],[Physical Therapist (PT) Hours]],NonNurse[[#This Row],[PT Assistant Hours]],NonNurse[[#This Row],[PT Aide Hours]])/NonNurse[[#This Row],[MDS Census]]</f>
        <v>0.17925327061590474</v>
      </c>
      <c r="AA90" s="6">
        <v>0</v>
      </c>
      <c r="AB90" s="6">
        <v>0</v>
      </c>
      <c r="AC90" s="6">
        <v>0</v>
      </c>
      <c r="AD90" s="6">
        <v>0</v>
      </c>
      <c r="AE90" s="6">
        <v>0</v>
      </c>
      <c r="AF90" s="6">
        <v>0</v>
      </c>
      <c r="AG90" s="6">
        <v>0</v>
      </c>
      <c r="AH90" s="1">
        <v>385044</v>
      </c>
      <c r="AI90">
        <v>10</v>
      </c>
    </row>
    <row r="91" spans="1:35" x14ac:dyDescent="0.25">
      <c r="A91" t="s">
        <v>161</v>
      </c>
      <c r="B91" t="s">
        <v>12</v>
      </c>
      <c r="C91" t="s">
        <v>207</v>
      </c>
      <c r="D91" t="s">
        <v>188</v>
      </c>
      <c r="E91" s="6">
        <v>44.815217391304351</v>
      </c>
      <c r="F91" s="6">
        <v>4.1576086956521738</v>
      </c>
      <c r="G91" s="6">
        <v>0</v>
      </c>
      <c r="H91" s="6">
        <v>0</v>
      </c>
      <c r="I91" s="6">
        <v>1.1304347826086956</v>
      </c>
      <c r="J91" s="6">
        <v>0</v>
      </c>
      <c r="K91" s="6">
        <v>0.65315217391304337</v>
      </c>
      <c r="L91" s="6">
        <v>0.88554347826086943</v>
      </c>
      <c r="M91" s="6">
        <v>5.6058695652173904</v>
      </c>
      <c r="N91" s="6">
        <v>0</v>
      </c>
      <c r="O91" s="6">
        <f>SUM(NonNurse[[#This Row],[Qualified Social Work Staff Hours]],NonNurse[[#This Row],[Other Social Work Staff Hours]])/NonNurse[[#This Row],[MDS Census]]</f>
        <v>0.12508852777104049</v>
      </c>
      <c r="P91" s="6">
        <v>4.9479347826086935</v>
      </c>
      <c r="Q91" s="6">
        <v>9.7627173913043492</v>
      </c>
      <c r="R91" s="6">
        <f>SUM(NonNurse[[#This Row],[Qualified Activities Professional Hours]],NonNurse[[#This Row],[Other Activities Professional Hours]])/NonNurse[[#This Row],[MDS Census]]</f>
        <v>0.32825127334465193</v>
      </c>
      <c r="S91" s="6">
        <v>5.3875000000000002</v>
      </c>
      <c r="T91" s="6">
        <v>0.14097826086956519</v>
      </c>
      <c r="U91" s="6">
        <v>0</v>
      </c>
      <c r="V91" s="6">
        <f>SUM(NonNurse[[#This Row],[Occupational Therapist Hours]],NonNurse[[#This Row],[OT Assistant Hours]],NonNurse[[#This Row],[OT Aide Hours]])/NonNurse[[#This Row],[MDS Census]]</f>
        <v>0.1233616298811545</v>
      </c>
      <c r="W91" s="6">
        <v>1.1467391304347827</v>
      </c>
      <c r="X91" s="6">
        <v>4.1314130434782612</v>
      </c>
      <c r="Y91" s="6">
        <v>1.6630434782608696</v>
      </c>
      <c r="Z91" s="6">
        <f>SUM(NonNurse[[#This Row],[Physical Therapist (PT) Hours]],NonNurse[[#This Row],[PT Assistant Hours]],NonNurse[[#This Row],[PT Aide Hours]])/NonNurse[[#This Row],[MDS Census]]</f>
        <v>0.15488479262672811</v>
      </c>
      <c r="AA91" s="6">
        <v>0</v>
      </c>
      <c r="AB91" s="6">
        <v>0</v>
      </c>
      <c r="AC91" s="6">
        <v>0</v>
      </c>
      <c r="AD91" s="6">
        <v>0</v>
      </c>
      <c r="AE91" s="6">
        <v>0</v>
      </c>
      <c r="AF91" s="6">
        <v>0</v>
      </c>
      <c r="AG91" s="6">
        <v>0</v>
      </c>
      <c r="AH91" s="1">
        <v>385055</v>
      </c>
      <c r="AI91">
        <v>10</v>
      </c>
    </row>
    <row r="92" spans="1:35" x14ac:dyDescent="0.25">
      <c r="A92" t="s">
        <v>161</v>
      </c>
      <c r="B92" t="s">
        <v>79</v>
      </c>
      <c r="C92" t="s">
        <v>241</v>
      </c>
      <c r="D92" t="s">
        <v>198</v>
      </c>
      <c r="E92" s="6">
        <v>36.25352112676056</v>
      </c>
      <c r="F92" s="6">
        <v>5.21830985915493</v>
      </c>
      <c r="G92" s="6">
        <v>0</v>
      </c>
      <c r="H92" s="6">
        <v>0</v>
      </c>
      <c r="I92" s="6">
        <v>1.1267605633802817</v>
      </c>
      <c r="J92" s="6">
        <v>0</v>
      </c>
      <c r="K92" s="6">
        <v>0</v>
      </c>
      <c r="L92" s="6">
        <v>1.4121126760563383</v>
      </c>
      <c r="M92" s="6">
        <v>5.9332394366197194</v>
      </c>
      <c r="N92" s="6">
        <v>3.8501408450704235</v>
      </c>
      <c r="O92" s="6">
        <f>SUM(NonNurse[[#This Row],[Qualified Social Work Staff Hours]],NonNurse[[#This Row],[Other Social Work Staff Hours]])/NonNurse[[#This Row],[MDS Census]]</f>
        <v>0.2698601398601399</v>
      </c>
      <c r="P92" s="6">
        <v>5.164225352112676</v>
      </c>
      <c r="Q92" s="6">
        <v>3.0083098591549291</v>
      </c>
      <c r="R92" s="6">
        <f>SUM(NonNurse[[#This Row],[Qualified Activities Professional Hours]],NonNurse[[#This Row],[Other Activities Professional Hours]])/NonNurse[[#This Row],[MDS Census]]</f>
        <v>0.2254273504273504</v>
      </c>
      <c r="S92" s="6">
        <v>3.2767605633802828</v>
      </c>
      <c r="T92" s="6">
        <v>3.8926760563380283</v>
      </c>
      <c r="U92" s="6">
        <v>0</v>
      </c>
      <c r="V92" s="6">
        <f>SUM(NonNurse[[#This Row],[Occupational Therapist Hours]],NonNurse[[#This Row],[OT Assistant Hours]],NonNurse[[#This Row],[OT Aide Hours]])/NonNurse[[#This Row],[MDS Census]]</f>
        <v>0.19775835275835282</v>
      </c>
      <c r="W92" s="6">
        <v>1.8642253521126759</v>
      </c>
      <c r="X92" s="6">
        <v>3.6508450704225357</v>
      </c>
      <c r="Y92" s="6">
        <v>0</v>
      </c>
      <c r="Z92" s="6">
        <f>SUM(NonNurse[[#This Row],[Physical Therapist (PT) Hours]],NonNurse[[#This Row],[PT Assistant Hours]],NonNurse[[#This Row],[PT Aide Hours]])/NonNurse[[#This Row],[MDS Census]]</f>
        <v>0.15212509712509714</v>
      </c>
      <c r="AA92" s="6">
        <v>0</v>
      </c>
      <c r="AB92" s="6">
        <v>0</v>
      </c>
      <c r="AC92" s="6">
        <v>0</v>
      </c>
      <c r="AD92" s="6">
        <v>0</v>
      </c>
      <c r="AE92" s="6">
        <v>0</v>
      </c>
      <c r="AF92" s="6">
        <v>0</v>
      </c>
      <c r="AG92" s="6">
        <v>0</v>
      </c>
      <c r="AH92" s="1">
        <v>385225</v>
      </c>
      <c r="AI92">
        <v>10</v>
      </c>
    </row>
    <row r="93" spans="1:35" x14ac:dyDescent="0.25">
      <c r="A93" t="s">
        <v>161</v>
      </c>
      <c r="B93" t="s">
        <v>105</v>
      </c>
      <c r="C93" t="s">
        <v>253</v>
      </c>
      <c r="D93" t="s">
        <v>193</v>
      </c>
      <c r="E93" s="6">
        <v>55.717391304347828</v>
      </c>
      <c r="F93" s="6">
        <v>5.3804347826086953</v>
      </c>
      <c r="G93" s="6">
        <v>0</v>
      </c>
      <c r="H93" s="6">
        <v>0</v>
      </c>
      <c r="I93" s="6">
        <v>1.9130434782608696</v>
      </c>
      <c r="J93" s="6">
        <v>0</v>
      </c>
      <c r="K93" s="6">
        <v>0</v>
      </c>
      <c r="L93" s="6">
        <v>3.1697826086956518</v>
      </c>
      <c r="M93" s="6">
        <v>4.8903260869565219</v>
      </c>
      <c r="N93" s="6">
        <v>3.4058695652173916</v>
      </c>
      <c r="O93" s="6">
        <f>SUM(NonNurse[[#This Row],[Qualified Social Work Staff Hours]],NonNurse[[#This Row],[Other Social Work Staff Hours]])/NonNurse[[#This Row],[MDS Census]]</f>
        <v>0.1488977760436988</v>
      </c>
      <c r="P93" s="6">
        <v>4.8091304347826105</v>
      </c>
      <c r="Q93" s="6">
        <v>3.0330434782608693</v>
      </c>
      <c r="R93" s="6">
        <f>SUM(NonNurse[[#This Row],[Qualified Activities Professional Hours]],NonNurse[[#This Row],[Other Activities Professional Hours]])/NonNurse[[#This Row],[MDS Census]]</f>
        <v>0.1407491221225127</v>
      </c>
      <c r="S93" s="6">
        <v>6.4056521739130439</v>
      </c>
      <c r="T93" s="6">
        <v>4.058478260869566</v>
      </c>
      <c r="U93" s="6">
        <v>0</v>
      </c>
      <c r="V93" s="6">
        <f>SUM(NonNurse[[#This Row],[Occupational Therapist Hours]],NonNurse[[#This Row],[OT Assistant Hours]],NonNurse[[#This Row],[OT Aide Hours]])/NonNurse[[#This Row],[MDS Census]]</f>
        <v>0.18780725712056187</v>
      </c>
      <c r="W93" s="6">
        <v>5.1444565217391309</v>
      </c>
      <c r="X93" s="6">
        <v>2.036956521739131</v>
      </c>
      <c r="Y93" s="6">
        <v>0</v>
      </c>
      <c r="Z93" s="6">
        <f>SUM(NonNurse[[#This Row],[Physical Therapist (PT) Hours]],NonNurse[[#This Row],[PT Assistant Hours]],NonNurse[[#This Row],[PT Aide Hours]])/NonNurse[[#This Row],[MDS Census]]</f>
        <v>0.12888997268825597</v>
      </c>
      <c r="AA93" s="6">
        <v>0</v>
      </c>
      <c r="AB93" s="6">
        <v>0</v>
      </c>
      <c r="AC93" s="6">
        <v>0</v>
      </c>
      <c r="AD93" s="6">
        <v>0</v>
      </c>
      <c r="AE93" s="6">
        <v>0</v>
      </c>
      <c r="AF93" s="6">
        <v>0</v>
      </c>
      <c r="AG93" s="6">
        <v>0</v>
      </c>
      <c r="AH93" s="1">
        <v>385270</v>
      </c>
      <c r="AI93">
        <v>10</v>
      </c>
    </row>
    <row r="94" spans="1:35" x14ac:dyDescent="0.25">
      <c r="A94" t="s">
        <v>161</v>
      </c>
      <c r="B94" t="s">
        <v>4</v>
      </c>
      <c r="C94" t="s">
        <v>223</v>
      </c>
      <c r="D94" t="s">
        <v>176</v>
      </c>
      <c r="E94" s="6">
        <v>56.956521739130437</v>
      </c>
      <c r="F94" s="6">
        <v>50.427717391304341</v>
      </c>
      <c r="G94" s="6">
        <v>0</v>
      </c>
      <c r="H94" s="6">
        <v>0.2608695652173913</v>
      </c>
      <c r="I94" s="6">
        <v>4.6956521739130439</v>
      </c>
      <c r="J94" s="6">
        <v>0</v>
      </c>
      <c r="K94" s="6">
        <v>0</v>
      </c>
      <c r="L94" s="6">
        <v>3.2589130434782616</v>
      </c>
      <c r="M94" s="6">
        <v>0</v>
      </c>
      <c r="N94" s="6">
        <v>0</v>
      </c>
      <c r="O94" s="6">
        <f>SUM(NonNurse[[#This Row],[Qualified Social Work Staff Hours]],NonNurse[[#This Row],[Other Social Work Staff Hours]])/NonNurse[[#This Row],[MDS Census]]</f>
        <v>0</v>
      </c>
      <c r="P94" s="6">
        <v>0</v>
      </c>
      <c r="Q94" s="6">
        <v>5.1656521739130454</v>
      </c>
      <c r="R94" s="6">
        <f>SUM(NonNurse[[#This Row],[Qualified Activities Professional Hours]],NonNurse[[#This Row],[Other Activities Professional Hours]])/NonNurse[[#This Row],[MDS Census]]</f>
        <v>9.0694656488549644E-2</v>
      </c>
      <c r="S94" s="6">
        <v>13.031521739130438</v>
      </c>
      <c r="T94" s="6">
        <v>0.74826086956521742</v>
      </c>
      <c r="U94" s="6">
        <v>0</v>
      </c>
      <c r="V94" s="6">
        <f>SUM(NonNurse[[#This Row],[Occupational Therapist Hours]],NonNurse[[#This Row],[OT Assistant Hours]],NonNurse[[#This Row],[OT Aide Hours]])/NonNurse[[#This Row],[MDS Census]]</f>
        <v>0.24193511450381686</v>
      </c>
      <c r="W94" s="6">
        <v>13.577282608695654</v>
      </c>
      <c r="X94" s="6">
        <v>0.11467391304347826</v>
      </c>
      <c r="Y94" s="6">
        <v>4.7608695652173916</v>
      </c>
      <c r="Z94" s="6">
        <f>SUM(NonNurse[[#This Row],[Physical Therapist (PT) Hours]],NonNurse[[#This Row],[PT Assistant Hours]],NonNurse[[#This Row],[PT Aide Hours]])/NonNurse[[#This Row],[MDS Census]]</f>
        <v>0.32398091603053436</v>
      </c>
      <c r="AA94" s="6">
        <v>0</v>
      </c>
      <c r="AB94" s="6">
        <v>0</v>
      </c>
      <c r="AC94" s="6">
        <v>0</v>
      </c>
      <c r="AD94" s="6">
        <v>0</v>
      </c>
      <c r="AE94" s="6">
        <v>0</v>
      </c>
      <c r="AF94" s="6">
        <v>0</v>
      </c>
      <c r="AG94" s="6">
        <v>0</v>
      </c>
      <c r="AH94" s="1">
        <v>385018</v>
      </c>
      <c r="AI94">
        <v>10</v>
      </c>
    </row>
    <row r="95" spans="1:35" x14ac:dyDescent="0.25">
      <c r="A95" t="s">
        <v>161</v>
      </c>
      <c r="B95" t="s">
        <v>75</v>
      </c>
      <c r="C95" t="s">
        <v>209</v>
      </c>
      <c r="D95" t="s">
        <v>185</v>
      </c>
      <c r="E95" s="6">
        <v>37.543478260869563</v>
      </c>
      <c r="F95" s="6">
        <v>5.3051086956521738</v>
      </c>
      <c r="G95" s="6">
        <v>0</v>
      </c>
      <c r="H95" s="6">
        <v>0</v>
      </c>
      <c r="I95" s="6">
        <v>1.8804347826086956</v>
      </c>
      <c r="J95" s="6">
        <v>0</v>
      </c>
      <c r="K95" s="6">
        <v>0</v>
      </c>
      <c r="L95" s="6">
        <v>0.19532608695652173</v>
      </c>
      <c r="M95" s="6">
        <v>5.6644565217391332</v>
      </c>
      <c r="N95" s="6">
        <v>0</v>
      </c>
      <c r="O95" s="6">
        <f>SUM(NonNurse[[#This Row],[Qualified Social Work Staff Hours]],NonNurse[[#This Row],[Other Social Work Staff Hours]])/NonNurse[[#This Row],[MDS Census]]</f>
        <v>0.15087724377533304</v>
      </c>
      <c r="P95" s="6">
        <v>0</v>
      </c>
      <c r="Q95" s="6">
        <v>10.206521739130432</v>
      </c>
      <c r="R95" s="6">
        <f>SUM(NonNurse[[#This Row],[Qualified Activities Professional Hours]],NonNurse[[#This Row],[Other Activities Professional Hours]])/NonNurse[[#This Row],[MDS Census]]</f>
        <v>0.27185871453387372</v>
      </c>
      <c r="S95" s="6">
        <v>1.2153260869565217</v>
      </c>
      <c r="T95" s="6">
        <v>3.5730434782608684</v>
      </c>
      <c r="U95" s="6">
        <v>0</v>
      </c>
      <c r="V95" s="6">
        <f>SUM(NonNurse[[#This Row],[Occupational Therapist Hours]],NonNurse[[#This Row],[OT Assistant Hours]],NonNurse[[#This Row],[OT Aide Hours]])/NonNurse[[#This Row],[MDS Census]]</f>
        <v>0.12754198031268094</v>
      </c>
      <c r="W95" s="6">
        <v>4.5752173913043475</v>
      </c>
      <c r="X95" s="6">
        <v>3.5781521739130455</v>
      </c>
      <c r="Y95" s="6">
        <v>0</v>
      </c>
      <c r="Z95" s="6">
        <f>SUM(NonNurse[[#This Row],[Physical Therapist (PT) Hours]],NonNurse[[#This Row],[PT Assistant Hours]],NonNurse[[#This Row],[PT Aide Hours]])/NonNurse[[#This Row],[MDS Census]]</f>
        <v>0.21717139548349745</v>
      </c>
      <c r="AA95" s="6">
        <v>0</v>
      </c>
      <c r="AB95" s="6">
        <v>0</v>
      </c>
      <c r="AC95" s="6">
        <v>0</v>
      </c>
      <c r="AD95" s="6">
        <v>0</v>
      </c>
      <c r="AE95" s="6">
        <v>0</v>
      </c>
      <c r="AF95" s="6">
        <v>0</v>
      </c>
      <c r="AG95" s="6">
        <v>0</v>
      </c>
      <c r="AH95" s="1">
        <v>385220</v>
      </c>
      <c r="AI95">
        <v>10</v>
      </c>
    </row>
    <row r="96" spans="1:35" x14ac:dyDescent="0.25">
      <c r="A96" t="s">
        <v>161</v>
      </c>
      <c r="B96" t="s">
        <v>114</v>
      </c>
      <c r="C96" t="s">
        <v>232</v>
      </c>
      <c r="D96" t="s">
        <v>195</v>
      </c>
      <c r="E96" s="6">
        <v>32.521739130434781</v>
      </c>
      <c r="F96" s="6">
        <v>5.1531521739130426</v>
      </c>
      <c r="G96" s="6">
        <v>0.56521739130434778</v>
      </c>
      <c r="H96" s="6">
        <v>0.14130434782608695</v>
      </c>
      <c r="I96" s="6">
        <v>0</v>
      </c>
      <c r="J96" s="6">
        <v>0</v>
      </c>
      <c r="K96" s="6">
        <v>0</v>
      </c>
      <c r="L96" s="6">
        <v>0.45760869565217382</v>
      </c>
      <c r="M96" s="6">
        <v>4.3347826086956518</v>
      </c>
      <c r="N96" s="6">
        <v>0</v>
      </c>
      <c r="O96" s="6">
        <f>SUM(NonNurse[[#This Row],[Qualified Social Work Staff Hours]],NonNurse[[#This Row],[Other Social Work Staff Hours]])/NonNurse[[#This Row],[MDS Census]]</f>
        <v>0.13328877005347592</v>
      </c>
      <c r="P96" s="6">
        <v>4.593369565217392</v>
      </c>
      <c r="Q96" s="6">
        <v>1.5122826086956525</v>
      </c>
      <c r="R96" s="6">
        <f>SUM(NonNurse[[#This Row],[Qualified Activities Professional Hours]],NonNurse[[#This Row],[Other Activities Professional Hours]])/NonNurse[[#This Row],[MDS Census]]</f>
        <v>0.18774064171123001</v>
      </c>
      <c r="S96" s="6">
        <v>0.31847826086956521</v>
      </c>
      <c r="T96" s="6">
        <v>0.55597826086956526</v>
      </c>
      <c r="U96" s="6">
        <v>0</v>
      </c>
      <c r="V96" s="6">
        <f>SUM(NonNurse[[#This Row],[Occupational Therapist Hours]],NonNurse[[#This Row],[OT Assistant Hours]],NonNurse[[#This Row],[OT Aide Hours]])/NonNurse[[#This Row],[MDS Census]]</f>
        <v>2.6888368983957221E-2</v>
      </c>
      <c r="W96" s="6">
        <v>2.9870652173913044</v>
      </c>
      <c r="X96" s="6">
        <v>0.45358695652173919</v>
      </c>
      <c r="Y96" s="6">
        <v>0</v>
      </c>
      <c r="Z96" s="6">
        <f>SUM(NonNurse[[#This Row],[Physical Therapist (PT) Hours]],NonNurse[[#This Row],[PT Assistant Hours]],NonNurse[[#This Row],[PT Aide Hours]])/NonNurse[[#This Row],[MDS Census]]</f>
        <v>0.10579545454545455</v>
      </c>
      <c r="AA96" s="6">
        <v>0</v>
      </c>
      <c r="AB96" s="6">
        <v>0</v>
      </c>
      <c r="AC96" s="6">
        <v>0</v>
      </c>
      <c r="AD96" s="6">
        <v>0</v>
      </c>
      <c r="AE96" s="6">
        <v>0</v>
      </c>
      <c r="AF96" s="6">
        <v>0</v>
      </c>
      <c r="AG96" s="6">
        <v>0</v>
      </c>
      <c r="AH96" s="1">
        <v>385282</v>
      </c>
      <c r="AI96">
        <v>10</v>
      </c>
    </row>
    <row r="97" spans="1:35" x14ac:dyDescent="0.25">
      <c r="A97" t="s">
        <v>161</v>
      </c>
      <c r="B97" t="s">
        <v>13</v>
      </c>
      <c r="C97" t="s">
        <v>226</v>
      </c>
      <c r="D97" t="s">
        <v>191</v>
      </c>
      <c r="E97" s="6">
        <v>42.847826086956523</v>
      </c>
      <c r="F97" s="6">
        <v>5.2504347826086963</v>
      </c>
      <c r="G97" s="6">
        <v>0.61956521739130432</v>
      </c>
      <c r="H97" s="6">
        <v>0</v>
      </c>
      <c r="I97" s="6">
        <v>0.56521739130434778</v>
      </c>
      <c r="J97" s="6">
        <v>0</v>
      </c>
      <c r="K97" s="6">
        <v>0</v>
      </c>
      <c r="L97" s="6">
        <v>3.3222826086956525</v>
      </c>
      <c r="M97" s="6">
        <v>3.4586956521739136</v>
      </c>
      <c r="N97" s="6">
        <v>3.9442391304347821</v>
      </c>
      <c r="O97" s="6">
        <f>SUM(NonNurse[[#This Row],[Qualified Social Work Staff Hours]],NonNurse[[#This Row],[Other Social Work Staff Hours]])/NonNurse[[#This Row],[MDS Census]]</f>
        <v>0.17277270421106039</v>
      </c>
      <c r="P97" s="6">
        <v>4.8717391304347819</v>
      </c>
      <c r="Q97" s="6">
        <v>5.6286956521739144</v>
      </c>
      <c r="R97" s="6">
        <f>SUM(NonNurse[[#This Row],[Qualified Activities Professional Hours]],NonNurse[[#This Row],[Other Activities Professional Hours]])/NonNurse[[#This Row],[MDS Census]]</f>
        <v>0.24506341958396755</v>
      </c>
      <c r="S97" s="6">
        <v>2.2663043478260865</v>
      </c>
      <c r="T97" s="6">
        <v>7.4638043478260894</v>
      </c>
      <c r="U97" s="6">
        <v>0</v>
      </c>
      <c r="V97" s="6">
        <f>SUM(NonNurse[[#This Row],[Occupational Therapist Hours]],NonNurse[[#This Row],[OT Assistant Hours]],NonNurse[[#This Row],[OT Aide Hours]])/NonNurse[[#This Row],[MDS Census]]</f>
        <v>0.22708523592085239</v>
      </c>
      <c r="W97" s="6">
        <v>2.8248913043478265</v>
      </c>
      <c r="X97" s="6">
        <v>7.8046739130434792</v>
      </c>
      <c r="Y97" s="6">
        <v>0</v>
      </c>
      <c r="Z97" s="6">
        <f>SUM(NonNurse[[#This Row],[Physical Therapist (PT) Hours]],NonNurse[[#This Row],[PT Assistant Hours]],NonNurse[[#This Row],[PT Aide Hours]])/NonNurse[[#This Row],[MDS Census]]</f>
        <v>0.24807711821410455</v>
      </c>
      <c r="AA97" s="6">
        <v>0</v>
      </c>
      <c r="AB97" s="6">
        <v>0</v>
      </c>
      <c r="AC97" s="6">
        <v>0</v>
      </c>
      <c r="AD97" s="6">
        <v>0</v>
      </c>
      <c r="AE97" s="6">
        <v>0</v>
      </c>
      <c r="AF97" s="6">
        <v>0</v>
      </c>
      <c r="AG97" s="6">
        <v>0</v>
      </c>
      <c r="AH97" s="1">
        <v>385064</v>
      </c>
      <c r="AI97">
        <v>10</v>
      </c>
    </row>
    <row r="98" spans="1:35" x14ac:dyDescent="0.25">
      <c r="A98" t="s">
        <v>161</v>
      </c>
      <c r="B98" t="s">
        <v>33</v>
      </c>
      <c r="C98" t="s">
        <v>201</v>
      </c>
      <c r="D98" t="s">
        <v>189</v>
      </c>
      <c r="E98" s="6">
        <v>38.739130434782609</v>
      </c>
      <c r="F98" s="6">
        <v>5.0450000000000008</v>
      </c>
      <c r="G98" s="6">
        <v>1.8532608695652173</v>
      </c>
      <c r="H98" s="6">
        <v>0.17391304347826086</v>
      </c>
      <c r="I98" s="6">
        <v>0.36956521739130432</v>
      </c>
      <c r="J98" s="6">
        <v>0</v>
      </c>
      <c r="K98" s="6">
        <v>0</v>
      </c>
      <c r="L98" s="6">
        <v>3.7639130434782611</v>
      </c>
      <c r="M98" s="6">
        <v>4.2751086956521727</v>
      </c>
      <c r="N98" s="6">
        <v>0</v>
      </c>
      <c r="O98" s="6">
        <f>SUM(NonNurse[[#This Row],[Qualified Social Work Staff Hours]],NonNurse[[#This Row],[Other Social Work Staff Hours]])/NonNurse[[#This Row],[MDS Census]]</f>
        <v>0.1103563411896745</v>
      </c>
      <c r="P98" s="6">
        <v>4.6665217391304346</v>
      </c>
      <c r="Q98" s="6">
        <v>0</v>
      </c>
      <c r="R98" s="6">
        <f>SUM(NonNurse[[#This Row],[Qualified Activities Professional Hours]],NonNurse[[#This Row],[Other Activities Professional Hours]])/NonNurse[[#This Row],[MDS Census]]</f>
        <v>0.12046015712682379</v>
      </c>
      <c r="S98" s="6">
        <v>3.2453260869565215</v>
      </c>
      <c r="T98" s="6">
        <v>0</v>
      </c>
      <c r="U98" s="6">
        <v>0</v>
      </c>
      <c r="V98" s="6">
        <f>SUM(NonNurse[[#This Row],[Occupational Therapist Hours]],NonNurse[[#This Row],[OT Assistant Hours]],NonNurse[[#This Row],[OT Aide Hours]])/NonNurse[[#This Row],[MDS Census]]</f>
        <v>8.3773849607182926E-2</v>
      </c>
      <c r="W98" s="6">
        <v>0.46500000000000008</v>
      </c>
      <c r="X98" s="6">
        <v>3.6579347826086952</v>
      </c>
      <c r="Y98" s="6">
        <v>0</v>
      </c>
      <c r="Z98" s="6">
        <f>SUM(NonNurse[[#This Row],[Physical Therapist (PT) Hours]],NonNurse[[#This Row],[PT Assistant Hours]],NonNurse[[#This Row],[PT Aide Hours]])/NonNurse[[#This Row],[MDS Census]]</f>
        <v>0.10642817059483725</v>
      </c>
      <c r="AA98" s="6">
        <v>0</v>
      </c>
      <c r="AB98" s="6">
        <v>0</v>
      </c>
      <c r="AC98" s="6">
        <v>0</v>
      </c>
      <c r="AD98" s="6">
        <v>0</v>
      </c>
      <c r="AE98" s="6">
        <v>0</v>
      </c>
      <c r="AF98" s="6">
        <v>0</v>
      </c>
      <c r="AG98" s="6">
        <v>0</v>
      </c>
      <c r="AH98" s="1">
        <v>385142</v>
      </c>
      <c r="AI98">
        <v>10</v>
      </c>
    </row>
    <row r="99" spans="1:35" x14ac:dyDescent="0.25">
      <c r="A99" t="s">
        <v>161</v>
      </c>
      <c r="B99" t="s">
        <v>3</v>
      </c>
      <c r="C99" t="s">
        <v>222</v>
      </c>
      <c r="D99" t="s">
        <v>188</v>
      </c>
      <c r="E99" s="6">
        <v>89.163043478260875</v>
      </c>
      <c r="F99" s="6">
        <v>5.0875000000000004</v>
      </c>
      <c r="G99" s="6">
        <v>0</v>
      </c>
      <c r="H99" s="6">
        <v>0.2608695652173913</v>
      </c>
      <c r="I99" s="6">
        <v>0.72826086956521741</v>
      </c>
      <c r="J99" s="6">
        <v>0</v>
      </c>
      <c r="K99" s="6">
        <v>0</v>
      </c>
      <c r="L99" s="6">
        <v>4.8149999999999995</v>
      </c>
      <c r="M99" s="6">
        <v>11.2775</v>
      </c>
      <c r="N99" s="6">
        <v>1.3367391304347824</v>
      </c>
      <c r="O99" s="6">
        <f>SUM(NonNurse[[#This Row],[Qualified Social Work Staff Hours]],NonNurse[[#This Row],[Other Social Work Staff Hours]])/NonNurse[[#This Row],[MDS Census]]</f>
        <v>0.14147385103011093</v>
      </c>
      <c r="P99" s="6">
        <v>5.5179347826086946</v>
      </c>
      <c r="Q99" s="6">
        <v>5.0049999999999981</v>
      </c>
      <c r="R99" s="6">
        <f>SUM(NonNurse[[#This Row],[Qualified Activities Professional Hours]],NonNurse[[#This Row],[Other Activities Professional Hours]])/NonNurse[[#This Row],[MDS Census]]</f>
        <v>0.11801901743264656</v>
      </c>
      <c r="S99" s="6">
        <v>4.5335869565217388</v>
      </c>
      <c r="T99" s="6">
        <v>9.1882608695652177</v>
      </c>
      <c r="U99" s="6">
        <v>0</v>
      </c>
      <c r="V99" s="6">
        <f>SUM(NonNurse[[#This Row],[Occupational Therapist Hours]],NonNurse[[#This Row],[OT Assistant Hours]],NonNurse[[#This Row],[OT Aide Hours]])/NonNurse[[#This Row],[MDS Census]]</f>
        <v>0.15389613556016091</v>
      </c>
      <c r="W99" s="6">
        <v>4.8277173913043478</v>
      </c>
      <c r="X99" s="6">
        <v>7.5124999999999975</v>
      </c>
      <c r="Y99" s="6">
        <v>0</v>
      </c>
      <c r="Z99" s="6">
        <f>SUM(NonNurse[[#This Row],[Physical Therapist (PT) Hours]],NonNurse[[#This Row],[PT Assistant Hours]],NonNurse[[#This Row],[PT Aide Hours]])/NonNurse[[#This Row],[MDS Census]]</f>
        <v>0.13840058515177373</v>
      </c>
      <c r="AA99" s="6">
        <v>0</v>
      </c>
      <c r="AB99" s="6">
        <v>0</v>
      </c>
      <c r="AC99" s="6">
        <v>0</v>
      </c>
      <c r="AD99" s="6">
        <v>0</v>
      </c>
      <c r="AE99" s="6">
        <v>0</v>
      </c>
      <c r="AF99" s="6">
        <v>0</v>
      </c>
      <c r="AG99" s="6">
        <v>1.0842391304347827</v>
      </c>
      <c r="AH99" s="1">
        <v>385015</v>
      </c>
      <c r="AI99">
        <v>10</v>
      </c>
    </row>
    <row r="100" spans="1:35" x14ac:dyDescent="0.25">
      <c r="A100" t="s">
        <v>161</v>
      </c>
      <c r="B100" t="s">
        <v>100</v>
      </c>
      <c r="C100" t="s">
        <v>251</v>
      </c>
      <c r="D100" t="s">
        <v>197</v>
      </c>
      <c r="E100" s="6">
        <v>59.293478260869563</v>
      </c>
      <c r="F100" s="6">
        <v>5.0436956521739154</v>
      </c>
      <c r="G100" s="6">
        <v>0.39130434782608697</v>
      </c>
      <c r="H100" s="6">
        <v>0.10326086956521739</v>
      </c>
      <c r="I100" s="6">
        <v>1.4782608695652173</v>
      </c>
      <c r="J100" s="6">
        <v>0</v>
      </c>
      <c r="K100" s="6">
        <v>0</v>
      </c>
      <c r="L100" s="6">
        <v>4.193478260869564</v>
      </c>
      <c r="M100" s="6">
        <v>3.9985869565217387</v>
      </c>
      <c r="N100" s="6">
        <v>0</v>
      </c>
      <c r="O100" s="6">
        <f>SUM(NonNurse[[#This Row],[Qualified Social Work Staff Hours]],NonNurse[[#This Row],[Other Social Work Staff Hours]])/NonNurse[[#This Row],[MDS Census]]</f>
        <v>6.7437213565536197E-2</v>
      </c>
      <c r="P100" s="6">
        <v>5.406521739130433</v>
      </c>
      <c r="Q100" s="6">
        <v>11.586195652173911</v>
      </c>
      <c r="R100" s="6">
        <f>SUM(NonNurse[[#This Row],[Qualified Activities Professional Hours]],NonNurse[[#This Row],[Other Activities Professional Hours]])/NonNurse[[#This Row],[MDS Census]]</f>
        <v>0.28658661778185152</v>
      </c>
      <c r="S100" s="6">
        <v>5.3435869565217402</v>
      </c>
      <c r="T100" s="6">
        <v>9.9956521739130455</v>
      </c>
      <c r="U100" s="6">
        <v>0</v>
      </c>
      <c r="V100" s="6">
        <f>SUM(NonNurse[[#This Row],[Occupational Therapist Hours]],NonNurse[[#This Row],[OT Assistant Hours]],NonNurse[[#This Row],[OT Aide Hours]])/NonNurse[[#This Row],[MDS Census]]</f>
        <v>0.25870027497708531</v>
      </c>
      <c r="W100" s="6">
        <v>4.3709782608695642</v>
      </c>
      <c r="X100" s="6">
        <v>10.733260869565221</v>
      </c>
      <c r="Y100" s="6">
        <v>0</v>
      </c>
      <c r="Z100" s="6">
        <f>SUM(NonNurse[[#This Row],[Physical Therapist (PT) Hours]],NonNurse[[#This Row],[PT Assistant Hours]],NonNurse[[#This Row],[PT Aide Hours]])/NonNurse[[#This Row],[MDS Census]]</f>
        <v>0.25473693858845098</v>
      </c>
      <c r="AA100" s="6">
        <v>0</v>
      </c>
      <c r="AB100" s="6">
        <v>0</v>
      </c>
      <c r="AC100" s="6">
        <v>0</v>
      </c>
      <c r="AD100" s="6">
        <v>0</v>
      </c>
      <c r="AE100" s="6">
        <v>0</v>
      </c>
      <c r="AF100" s="6">
        <v>0</v>
      </c>
      <c r="AG100" s="6">
        <v>0</v>
      </c>
      <c r="AH100" s="1">
        <v>385263</v>
      </c>
      <c r="AI100">
        <v>10</v>
      </c>
    </row>
    <row r="101" spans="1:35" x14ac:dyDescent="0.25">
      <c r="A101" t="s">
        <v>161</v>
      </c>
      <c r="B101" t="s">
        <v>99</v>
      </c>
      <c r="C101" t="s">
        <v>250</v>
      </c>
      <c r="D101" t="s">
        <v>200</v>
      </c>
      <c r="E101" s="6">
        <v>30.554347826086957</v>
      </c>
      <c r="F101" s="6">
        <v>5.0890217391304358</v>
      </c>
      <c r="G101" s="6">
        <v>0.22228260869565217</v>
      </c>
      <c r="H101" s="6">
        <v>5.6521739130434782E-2</v>
      </c>
      <c r="I101" s="6">
        <v>8.6956521739130432E-2</v>
      </c>
      <c r="J101" s="6">
        <v>0</v>
      </c>
      <c r="K101" s="6">
        <v>0</v>
      </c>
      <c r="L101" s="6">
        <v>1.2164130434782607</v>
      </c>
      <c r="M101" s="6">
        <v>4.58108695652174</v>
      </c>
      <c r="N101" s="6">
        <v>0</v>
      </c>
      <c r="O101" s="6">
        <f>SUM(NonNurse[[#This Row],[Qualified Social Work Staff Hours]],NonNurse[[#This Row],[Other Social Work Staff Hours]])/NonNurse[[#This Row],[MDS Census]]</f>
        <v>0.14993240839558877</v>
      </c>
      <c r="P101" s="6">
        <v>5.1382608695652179</v>
      </c>
      <c r="Q101" s="6">
        <v>0.68010869565217391</v>
      </c>
      <c r="R101" s="6">
        <f>SUM(NonNurse[[#This Row],[Qualified Activities Professional Hours]],NonNurse[[#This Row],[Other Activities Professional Hours]])/NonNurse[[#This Row],[MDS Census]]</f>
        <v>0.19042689434364996</v>
      </c>
      <c r="S101" s="6">
        <v>0.396195652173913</v>
      </c>
      <c r="T101" s="6">
        <v>2.1361956521739129</v>
      </c>
      <c r="U101" s="6">
        <v>0</v>
      </c>
      <c r="V101" s="6">
        <f>SUM(NonNurse[[#This Row],[Occupational Therapist Hours]],NonNurse[[#This Row],[OT Assistant Hours]],NonNurse[[#This Row],[OT Aide Hours]])/NonNurse[[#This Row],[MDS Census]]</f>
        <v>8.2881536819637142E-2</v>
      </c>
      <c r="W101" s="6">
        <v>0.32456521739130434</v>
      </c>
      <c r="X101" s="6">
        <v>1.7713043478260873</v>
      </c>
      <c r="Y101" s="6">
        <v>0</v>
      </c>
      <c r="Z101" s="6">
        <f>SUM(NonNurse[[#This Row],[Physical Therapist (PT) Hours]],NonNurse[[#This Row],[PT Assistant Hours]],NonNurse[[#This Row],[PT Aide Hours]])/NonNurse[[#This Row],[MDS Census]]</f>
        <v>6.8594806118818935E-2</v>
      </c>
      <c r="AA101" s="6">
        <v>0</v>
      </c>
      <c r="AB101" s="6">
        <v>0</v>
      </c>
      <c r="AC101" s="6">
        <v>0</v>
      </c>
      <c r="AD101" s="6">
        <v>0</v>
      </c>
      <c r="AE101" s="6">
        <v>0</v>
      </c>
      <c r="AF101" s="6">
        <v>0</v>
      </c>
      <c r="AG101" s="6">
        <v>0</v>
      </c>
      <c r="AH101" s="1">
        <v>385261</v>
      </c>
      <c r="AI101">
        <v>10</v>
      </c>
    </row>
    <row r="102" spans="1:35" x14ac:dyDescent="0.25">
      <c r="A102" t="s">
        <v>161</v>
      </c>
      <c r="B102" t="s">
        <v>82</v>
      </c>
      <c r="C102" t="s">
        <v>246</v>
      </c>
      <c r="D102" t="s">
        <v>195</v>
      </c>
      <c r="E102" s="6">
        <v>24.326086956521738</v>
      </c>
      <c r="F102" s="6">
        <v>4.6094565217391308</v>
      </c>
      <c r="G102" s="6">
        <v>0.32608695652173914</v>
      </c>
      <c r="H102" s="6">
        <v>0</v>
      </c>
      <c r="I102" s="6">
        <v>0.19565217391304349</v>
      </c>
      <c r="J102" s="6">
        <v>0</v>
      </c>
      <c r="K102" s="6">
        <v>0</v>
      </c>
      <c r="L102" s="6">
        <v>1.5865217391304345</v>
      </c>
      <c r="M102" s="6">
        <v>4.4563043478260864</v>
      </c>
      <c r="N102" s="6">
        <v>4.9078260869565211</v>
      </c>
      <c r="O102" s="6">
        <f>SUM(NonNurse[[#This Row],[Qualified Social Work Staff Hours]],NonNurse[[#This Row],[Other Social Work Staff Hours]])/NonNurse[[#This Row],[MDS Census]]</f>
        <v>0.38494191242180514</v>
      </c>
      <c r="P102" s="6">
        <v>5.2996739130434776</v>
      </c>
      <c r="Q102" s="6">
        <v>9.9894565217391342</v>
      </c>
      <c r="R102" s="6">
        <f>SUM(NonNurse[[#This Row],[Qualified Activities Professional Hours]],NonNurse[[#This Row],[Other Activities Professional Hours]])/NonNurse[[#This Row],[MDS Census]]</f>
        <v>0.62850759606791795</v>
      </c>
      <c r="S102" s="6">
        <v>2.9368478260869559</v>
      </c>
      <c r="T102" s="6">
        <v>2.9445652173913039</v>
      </c>
      <c r="U102" s="6">
        <v>0</v>
      </c>
      <c r="V102" s="6">
        <f>SUM(NonNurse[[#This Row],[Occupational Therapist Hours]],NonNurse[[#This Row],[OT Assistant Hours]],NonNurse[[#This Row],[OT Aide Hours]])/NonNurse[[#This Row],[MDS Census]]</f>
        <v>0.24177390527256473</v>
      </c>
      <c r="W102" s="6">
        <v>1.3211956521739134</v>
      </c>
      <c r="X102" s="6">
        <v>7.3315217391304337</v>
      </c>
      <c r="Y102" s="6">
        <v>0</v>
      </c>
      <c r="Z102" s="6">
        <f>SUM(NonNurse[[#This Row],[Physical Therapist (PT) Hours]],NonNurse[[#This Row],[PT Assistant Hours]],NonNurse[[#This Row],[PT Aide Hours]])/NonNurse[[#This Row],[MDS Census]]</f>
        <v>0.35569705093833776</v>
      </c>
      <c r="AA102" s="6">
        <v>0</v>
      </c>
      <c r="AB102" s="6">
        <v>0</v>
      </c>
      <c r="AC102" s="6">
        <v>0</v>
      </c>
      <c r="AD102" s="6">
        <v>0</v>
      </c>
      <c r="AE102" s="6">
        <v>0</v>
      </c>
      <c r="AF102" s="6">
        <v>0</v>
      </c>
      <c r="AG102" s="6">
        <v>0</v>
      </c>
      <c r="AH102" s="1">
        <v>385230</v>
      </c>
      <c r="AI102">
        <v>10</v>
      </c>
    </row>
    <row r="103" spans="1:35" x14ac:dyDescent="0.25">
      <c r="A103" t="s">
        <v>161</v>
      </c>
      <c r="B103" t="s">
        <v>36</v>
      </c>
      <c r="C103" t="s">
        <v>207</v>
      </c>
      <c r="D103" t="s">
        <v>188</v>
      </c>
      <c r="E103" s="6">
        <v>73.717391304347828</v>
      </c>
      <c r="F103" s="6">
        <v>15.329891304347825</v>
      </c>
      <c r="G103" s="6">
        <v>1.0597826086956521</v>
      </c>
      <c r="H103" s="6">
        <v>0</v>
      </c>
      <c r="I103" s="6">
        <v>1.5978260869565217</v>
      </c>
      <c r="J103" s="6">
        <v>0</v>
      </c>
      <c r="K103" s="6">
        <v>0</v>
      </c>
      <c r="L103" s="6">
        <v>2.7891304347826091</v>
      </c>
      <c r="M103" s="6">
        <v>0.52445652173913049</v>
      </c>
      <c r="N103" s="6">
        <v>2.0673913043478267</v>
      </c>
      <c r="O103" s="6">
        <f>SUM(NonNurse[[#This Row],[Qualified Social Work Staff Hours]],NonNurse[[#This Row],[Other Social Work Staff Hours]])/NonNurse[[#This Row],[MDS Census]]</f>
        <v>3.5159245060454147E-2</v>
      </c>
      <c r="P103" s="6">
        <v>0</v>
      </c>
      <c r="Q103" s="6">
        <v>14.043478260869565</v>
      </c>
      <c r="R103" s="6">
        <f>SUM(NonNurse[[#This Row],[Qualified Activities Professional Hours]],NonNurse[[#This Row],[Other Activities Professional Hours]])/NonNurse[[#This Row],[MDS Census]]</f>
        <v>0.19050427602477144</v>
      </c>
      <c r="S103" s="6">
        <v>8.2218478260869574</v>
      </c>
      <c r="T103" s="6">
        <v>4.3307608695652169</v>
      </c>
      <c r="U103" s="6">
        <v>0</v>
      </c>
      <c r="V103" s="6">
        <f>SUM(NonNurse[[#This Row],[Occupational Therapist Hours]],NonNurse[[#This Row],[OT Assistant Hours]],NonNurse[[#This Row],[OT Aide Hours]])/NonNurse[[#This Row],[MDS Census]]</f>
        <v>0.17028015334709526</v>
      </c>
      <c r="W103" s="6">
        <v>5.7488043478260895</v>
      </c>
      <c r="X103" s="6">
        <v>6.1745652173913035</v>
      </c>
      <c r="Y103" s="6">
        <v>0</v>
      </c>
      <c r="Z103" s="6">
        <f>SUM(NonNurse[[#This Row],[Physical Therapist (PT) Hours]],NonNurse[[#This Row],[PT Assistant Hours]],NonNurse[[#This Row],[PT Aide Hours]])/NonNurse[[#This Row],[MDS Census]]</f>
        <v>0.16174432320849308</v>
      </c>
      <c r="AA103" s="6">
        <v>0</v>
      </c>
      <c r="AB103" s="6">
        <v>0</v>
      </c>
      <c r="AC103" s="6">
        <v>0</v>
      </c>
      <c r="AD103" s="6">
        <v>27.945652173913043</v>
      </c>
      <c r="AE103" s="6">
        <v>0</v>
      </c>
      <c r="AF103" s="6">
        <v>0</v>
      </c>
      <c r="AG103" s="6">
        <v>0</v>
      </c>
      <c r="AH103" s="1">
        <v>385145</v>
      </c>
      <c r="AI103">
        <v>10</v>
      </c>
    </row>
    <row r="104" spans="1:35" x14ac:dyDescent="0.25">
      <c r="A104" t="s">
        <v>161</v>
      </c>
      <c r="B104" t="s">
        <v>92</v>
      </c>
      <c r="C104" t="s">
        <v>216</v>
      </c>
      <c r="D104" t="s">
        <v>177</v>
      </c>
      <c r="E104" s="6">
        <v>31.336956521739129</v>
      </c>
      <c r="F104" s="6">
        <v>5.0543478260869561</v>
      </c>
      <c r="G104" s="6">
        <v>0.51086956521739135</v>
      </c>
      <c r="H104" s="6">
        <v>0.27173913043478259</v>
      </c>
      <c r="I104" s="6">
        <v>9.054347826086957</v>
      </c>
      <c r="J104" s="6">
        <v>0</v>
      </c>
      <c r="K104" s="6">
        <v>0</v>
      </c>
      <c r="L104" s="6">
        <v>0.68521739130434778</v>
      </c>
      <c r="M104" s="6">
        <v>4.7282608695652177</v>
      </c>
      <c r="N104" s="6">
        <v>12.032934782608693</v>
      </c>
      <c r="O104" s="6">
        <f>SUM(NonNurse[[#This Row],[Qualified Social Work Staff Hours]],NonNurse[[#This Row],[Other Social Work Staff Hours]])/NonNurse[[#This Row],[MDS Census]]</f>
        <v>0.53486992715920911</v>
      </c>
      <c r="P104" s="6">
        <v>0</v>
      </c>
      <c r="Q104" s="6">
        <v>4.6841304347826078</v>
      </c>
      <c r="R104" s="6">
        <f>SUM(NonNurse[[#This Row],[Qualified Activities Professional Hours]],NonNurse[[#This Row],[Other Activities Professional Hours]])/NonNurse[[#This Row],[MDS Census]]</f>
        <v>0.14947624002774884</v>
      </c>
      <c r="S104" s="6">
        <v>2.032282608695652</v>
      </c>
      <c r="T104" s="6">
        <v>0.90804347826086962</v>
      </c>
      <c r="U104" s="6">
        <v>0</v>
      </c>
      <c r="V104" s="6">
        <f>SUM(NonNurse[[#This Row],[Occupational Therapist Hours]],NonNurse[[#This Row],[OT Assistant Hours]],NonNurse[[#This Row],[OT Aide Hours]])/NonNurse[[#This Row],[MDS Census]]</f>
        <v>9.3829344432882419E-2</v>
      </c>
      <c r="W104" s="6">
        <v>2.3967391304347823</v>
      </c>
      <c r="X104" s="6">
        <v>2.9469565217391298</v>
      </c>
      <c r="Y104" s="6">
        <v>0</v>
      </c>
      <c r="Z104" s="6">
        <f>SUM(NonNurse[[#This Row],[Physical Therapist (PT) Hours]],NonNurse[[#This Row],[PT Assistant Hours]],NonNurse[[#This Row],[PT Aide Hours]])/NonNurse[[#This Row],[MDS Census]]</f>
        <v>0.17052375997225108</v>
      </c>
      <c r="AA104" s="6">
        <v>0</v>
      </c>
      <c r="AB104" s="6">
        <v>0</v>
      </c>
      <c r="AC104" s="6">
        <v>0</v>
      </c>
      <c r="AD104" s="6">
        <v>0</v>
      </c>
      <c r="AE104" s="6">
        <v>0</v>
      </c>
      <c r="AF104" s="6">
        <v>0</v>
      </c>
      <c r="AG104" s="6">
        <v>0</v>
      </c>
      <c r="AH104" s="1">
        <v>385250</v>
      </c>
      <c r="AI104">
        <v>10</v>
      </c>
    </row>
    <row r="105" spans="1:35" x14ac:dyDescent="0.25">
      <c r="A105" t="s">
        <v>161</v>
      </c>
      <c r="B105" t="s">
        <v>41</v>
      </c>
      <c r="C105" t="s">
        <v>233</v>
      </c>
      <c r="D105" t="s">
        <v>184</v>
      </c>
      <c r="E105" s="6">
        <v>83.369565217391298</v>
      </c>
      <c r="F105" s="6">
        <v>20.862608695652181</v>
      </c>
      <c r="G105" s="6">
        <v>0</v>
      </c>
      <c r="H105" s="6">
        <v>0.56858695652173907</v>
      </c>
      <c r="I105" s="6">
        <v>1.5652173913043479</v>
      </c>
      <c r="J105" s="6">
        <v>0</v>
      </c>
      <c r="K105" s="6">
        <v>0</v>
      </c>
      <c r="L105" s="6">
        <v>4.368695652173912</v>
      </c>
      <c r="M105" s="6">
        <v>4.9556521739130446</v>
      </c>
      <c r="N105" s="6">
        <v>3.3781521739130436</v>
      </c>
      <c r="O105" s="6">
        <f>SUM(NonNurse[[#This Row],[Qualified Social Work Staff Hours]],NonNurse[[#This Row],[Other Social Work Staff Hours]])/NonNurse[[#This Row],[MDS Census]]</f>
        <v>9.9962190352020891E-2</v>
      </c>
      <c r="P105" s="6">
        <v>4.8776086956521736</v>
      </c>
      <c r="Q105" s="6">
        <v>1.1778260869565218</v>
      </c>
      <c r="R105" s="6">
        <f>SUM(NonNurse[[#This Row],[Qualified Activities Professional Hours]],NonNurse[[#This Row],[Other Activities Professional Hours]])/NonNurse[[#This Row],[MDS Census]]</f>
        <v>7.263363754889178E-2</v>
      </c>
      <c r="S105" s="6">
        <v>0.98836956521739106</v>
      </c>
      <c r="T105" s="6">
        <v>9.544239130434784</v>
      </c>
      <c r="U105" s="6">
        <v>0</v>
      </c>
      <c r="V105" s="6">
        <f>SUM(NonNurse[[#This Row],[Occupational Therapist Hours]],NonNurse[[#This Row],[OT Assistant Hours]],NonNurse[[#This Row],[OT Aide Hours]])/NonNurse[[#This Row],[MDS Census]]</f>
        <v>0.12633637548891788</v>
      </c>
      <c r="W105" s="6">
        <v>3.66804347826087</v>
      </c>
      <c r="X105" s="6">
        <v>12.978586956521731</v>
      </c>
      <c r="Y105" s="6">
        <v>0</v>
      </c>
      <c r="Z105" s="6">
        <f>SUM(NonNurse[[#This Row],[Physical Therapist (PT) Hours]],NonNurse[[#This Row],[PT Assistant Hours]],NonNurse[[#This Row],[PT Aide Hours]])/NonNurse[[#This Row],[MDS Census]]</f>
        <v>0.19967275097783566</v>
      </c>
      <c r="AA105" s="6">
        <v>0</v>
      </c>
      <c r="AB105" s="6">
        <v>0</v>
      </c>
      <c r="AC105" s="6">
        <v>0</v>
      </c>
      <c r="AD105" s="6">
        <v>0</v>
      </c>
      <c r="AE105" s="6">
        <v>0</v>
      </c>
      <c r="AF105" s="6">
        <v>0</v>
      </c>
      <c r="AG105" s="6">
        <v>0</v>
      </c>
      <c r="AH105" s="1">
        <v>385151</v>
      </c>
      <c r="AI105">
        <v>10</v>
      </c>
    </row>
    <row r="106" spans="1:35" x14ac:dyDescent="0.25">
      <c r="A106" t="s">
        <v>161</v>
      </c>
      <c r="B106" t="s">
        <v>111</v>
      </c>
      <c r="C106" t="s">
        <v>255</v>
      </c>
      <c r="D106" t="s">
        <v>193</v>
      </c>
      <c r="E106" s="6">
        <v>56.543478260869563</v>
      </c>
      <c r="F106" s="6">
        <v>5.2173913043478262</v>
      </c>
      <c r="G106" s="6">
        <v>0.52173913043478259</v>
      </c>
      <c r="H106" s="6">
        <v>0.35326086956521741</v>
      </c>
      <c r="I106" s="6">
        <v>0.63043478260869568</v>
      </c>
      <c r="J106" s="6">
        <v>0</v>
      </c>
      <c r="K106" s="6">
        <v>0</v>
      </c>
      <c r="L106" s="6">
        <v>6.4456521739130426E-2</v>
      </c>
      <c r="M106" s="6">
        <v>5.4782608695652177</v>
      </c>
      <c r="N106" s="6">
        <v>0</v>
      </c>
      <c r="O106" s="6">
        <f>SUM(NonNurse[[#This Row],[Qualified Social Work Staff Hours]],NonNurse[[#This Row],[Other Social Work Staff Hours]])/NonNurse[[#This Row],[MDS Census]]</f>
        <v>9.6885813148788941E-2</v>
      </c>
      <c r="P106" s="6">
        <v>5.3043478260869561</v>
      </c>
      <c r="Q106" s="6">
        <v>9.6766304347826093</v>
      </c>
      <c r="R106" s="6">
        <f>SUM(NonNurse[[#This Row],[Qualified Activities Professional Hours]],NonNurse[[#This Row],[Other Activities Professional Hours]])/NonNurse[[#This Row],[MDS Census]]</f>
        <v>0.2649461745482507</v>
      </c>
      <c r="S106" s="6">
        <v>2.548695652173913</v>
      </c>
      <c r="T106" s="6">
        <v>0</v>
      </c>
      <c r="U106" s="6">
        <v>0</v>
      </c>
      <c r="V106" s="6">
        <f>SUM(NonNurse[[#This Row],[Occupational Therapist Hours]],NonNurse[[#This Row],[OT Assistant Hours]],NonNurse[[#This Row],[OT Aide Hours]])/NonNurse[[#This Row],[MDS Census]]</f>
        <v>4.5074971164936563E-2</v>
      </c>
      <c r="W106" s="6">
        <v>2.9378260869565227</v>
      </c>
      <c r="X106" s="6">
        <v>0.26532608695652177</v>
      </c>
      <c r="Y106" s="6">
        <v>0</v>
      </c>
      <c r="Z106" s="6">
        <f>SUM(NonNurse[[#This Row],[Physical Therapist (PT) Hours]],NonNurse[[#This Row],[PT Assistant Hours]],NonNurse[[#This Row],[PT Aide Hours]])/NonNurse[[#This Row],[MDS Census]]</f>
        <v>5.6649365628604405E-2</v>
      </c>
      <c r="AA106" s="6">
        <v>0</v>
      </c>
      <c r="AB106" s="6">
        <v>0</v>
      </c>
      <c r="AC106" s="6">
        <v>0</v>
      </c>
      <c r="AD106" s="6">
        <v>7.9673913043478262</v>
      </c>
      <c r="AE106" s="6">
        <v>0</v>
      </c>
      <c r="AF106" s="6">
        <v>0</v>
      </c>
      <c r="AG106" s="6">
        <v>0</v>
      </c>
      <c r="AH106" s="1">
        <v>385278</v>
      </c>
      <c r="AI106">
        <v>10</v>
      </c>
    </row>
    <row r="107" spans="1:35" x14ac:dyDescent="0.25">
      <c r="A107" t="s">
        <v>161</v>
      </c>
      <c r="B107" t="s">
        <v>118</v>
      </c>
      <c r="C107" t="s">
        <v>207</v>
      </c>
      <c r="D107" t="s">
        <v>193</v>
      </c>
      <c r="E107" s="6">
        <v>33.271739130434781</v>
      </c>
      <c r="F107" s="6">
        <v>5.1739130434782608</v>
      </c>
      <c r="G107" s="6">
        <v>1.6304347826086956E-2</v>
      </c>
      <c r="H107" s="6">
        <v>0.19021739130434784</v>
      </c>
      <c r="I107" s="6">
        <v>0.17391304347826086</v>
      </c>
      <c r="J107" s="6">
        <v>1.0869565217391304E-2</v>
      </c>
      <c r="K107" s="6">
        <v>0</v>
      </c>
      <c r="L107" s="6">
        <v>0</v>
      </c>
      <c r="M107" s="6">
        <v>4.7282608695652177</v>
      </c>
      <c r="N107" s="6">
        <v>0</v>
      </c>
      <c r="O107" s="6">
        <f>SUM(NonNurse[[#This Row],[Qualified Social Work Staff Hours]],NonNurse[[#This Row],[Other Social Work Staff Hours]])/NonNurse[[#This Row],[MDS Census]]</f>
        <v>0.14211042143090494</v>
      </c>
      <c r="P107" s="6">
        <v>3.890434782608696</v>
      </c>
      <c r="Q107" s="6">
        <v>1.2836956521739133</v>
      </c>
      <c r="R107" s="6">
        <f>SUM(NonNurse[[#This Row],[Qualified Activities Professional Hours]],NonNurse[[#This Row],[Other Activities Professional Hours]])/NonNurse[[#This Row],[MDS Census]]</f>
        <v>0.15551127082652733</v>
      </c>
      <c r="S107" s="6">
        <v>0</v>
      </c>
      <c r="T107" s="6">
        <v>0</v>
      </c>
      <c r="U107" s="6">
        <v>0</v>
      </c>
      <c r="V107" s="6">
        <f>SUM(NonNurse[[#This Row],[Occupational Therapist Hours]],NonNurse[[#This Row],[OT Assistant Hours]],NonNurse[[#This Row],[OT Aide Hours]])/NonNurse[[#This Row],[MDS Census]]</f>
        <v>0</v>
      </c>
      <c r="W107" s="6">
        <v>3.7173913043478259E-2</v>
      </c>
      <c r="X107" s="6">
        <v>0</v>
      </c>
      <c r="Y107" s="6">
        <v>0</v>
      </c>
      <c r="Z107" s="6">
        <f>SUM(NonNurse[[#This Row],[Physical Therapist (PT) Hours]],NonNurse[[#This Row],[PT Assistant Hours]],NonNurse[[#This Row],[PT Aide Hours]])/NonNurse[[#This Row],[MDS Census]]</f>
        <v>1.1172819340084939E-3</v>
      </c>
      <c r="AA107" s="6">
        <v>0</v>
      </c>
      <c r="AB107" s="6">
        <v>0</v>
      </c>
      <c r="AC107" s="6">
        <v>0</v>
      </c>
      <c r="AD107" s="6">
        <v>0</v>
      </c>
      <c r="AE107" s="6">
        <v>0</v>
      </c>
      <c r="AF107" s="6">
        <v>0</v>
      </c>
      <c r="AG107" s="6">
        <v>0</v>
      </c>
      <c r="AH107" t="s">
        <v>1</v>
      </c>
      <c r="AI107">
        <v>10</v>
      </c>
    </row>
    <row r="108" spans="1:35" x14ac:dyDescent="0.25">
      <c r="A108" t="s">
        <v>161</v>
      </c>
      <c r="B108" t="s">
        <v>38</v>
      </c>
      <c r="C108" t="s">
        <v>226</v>
      </c>
      <c r="D108" t="s">
        <v>191</v>
      </c>
      <c r="E108" s="6">
        <v>66.010869565217391</v>
      </c>
      <c r="F108" s="6">
        <v>18.719891304347822</v>
      </c>
      <c r="G108" s="6">
        <v>0</v>
      </c>
      <c r="H108" s="6">
        <v>0.38978260869565234</v>
      </c>
      <c r="I108" s="6">
        <v>1.423913043478261</v>
      </c>
      <c r="J108" s="6">
        <v>0</v>
      </c>
      <c r="K108" s="6">
        <v>0</v>
      </c>
      <c r="L108" s="6">
        <v>2.5290217391304348</v>
      </c>
      <c r="M108" s="6">
        <v>3.3541304347826086</v>
      </c>
      <c r="N108" s="6">
        <v>4.1425000000000001</v>
      </c>
      <c r="O108" s="6">
        <f>SUM(NonNurse[[#This Row],[Qualified Social Work Staff Hours]],NonNurse[[#This Row],[Other Social Work Staff Hours]])/NonNurse[[#This Row],[MDS Census]]</f>
        <v>0.11356660629013667</v>
      </c>
      <c r="P108" s="6">
        <v>1.1108695652173914</v>
      </c>
      <c r="Q108" s="6">
        <v>5.9218478260869576</v>
      </c>
      <c r="R108" s="6">
        <f>SUM(NonNurse[[#This Row],[Qualified Activities Professional Hours]],NonNurse[[#This Row],[Other Activities Professional Hours]])/NonNurse[[#This Row],[MDS Census]]</f>
        <v>0.10653877819858391</v>
      </c>
      <c r="S108" s="6">
        <v>1.9836956521739131</v>
      </c>
      <c r="T108" s="6">
        <v>9.1769565217391289</v>
      </c>
      <c r="U108" s="6">
        <v>0</v>
      </c>
      <c r="V108" s="6">
        <f>SUM(NonNurse[[#This Row],[Occupational Therapist Hours]],NonNurse[[#This Row],[OT Assistant Hours]],NonNurse[[#This Row],[OT Aide Hours]])/NonNurse[[#This Row],[MDS Census]]</f>
        <v>0.16907294582578625</v>
      </c>
      <c r="W108" s="6">
        <v>4.4406521739130431</v>
      </c>
      <c r="X108" s="6">
        <v>11.899891304347831</v>
      </c>
      <c r="Y108" s="6">
        <v>0</v>
      </c>
      <c r="Z108" s="6">
        <f>SUM(NonNurse[[#This Row],[Physical Therapist (PT) Hours]],NonNurse[[#This Row],[PT Assistant Hours]],NonNurse[[#This Row],[PT Aide Hours]])/NonNurse[[#This Row],[MDS Census]]</f>
        <v>0.24754322410670185</v>
      </c>
      <c r="AA108" s="6">
        <v>0</v>
      </c>
      <c r="AB108" s="6">
        <v>0</v>
      </c>
      <c r="AC108" s="6">
        <v>0</v>
      </c>
      <c r="AD108" s="6">
        <v>0</v>
      </c>
      <c r="AE108" s="6">
        <v>0</v>
      </c>
      <c r="AF108" s="6">
        <v>0</v>
      </c>
      <c r="AG108" s="6">
        <v>0</v>
      </c>
      <c r="AH108" s="1">
        <v>385148</v>
      </c>
      <c r="AI108">
        <v>10</v>
      </c>
    </row>
    <row r="109" spans="1:35" x14ac:dyDescent="0.25">
      <c r="A109" t="s">
        <v>161</v>
      </c>
      <c r="B109" t="s">
        <v>85</v>
      </c>
      <c r="C109" t="s">
        <v>203</v>
      </c>
      <c r="D109" t="s">
        <v>176</v>
      </c>
      <c r="E109" s="6">
        <v>52.684782608695649</v>
      </c>
      <c r="F109" s="6">
        <v>5.6304347826086953</v>
      </c>
      <c r="G109" s="6">
        <v>0.56521739130434778</v>
      </c>
      <c r="H109" s="6">
        <v>0</v>
      </c>
      <c r="I109" s="6">
        <v>3</v>
      </c>
      <c r="J109" s="6">
        <v>0</v>
      </c>
      <c r="K109" s="6">
        <v>1.3695652173913044</v>
      </c>
      <c r="L109" s="6">
        <v>4.0635869565217391</v>
      </c>
      <c r="M109" s="6">
        <v>0</v>
      </c>
      <c r="N109" s="6">
        <v>10.847826086956522</v>
      </c>
      <c r="O109" s="6">
        <f>SUM(NonNurse[[#This Row],[Qualified Social Work Staff Hours]],NonNurse[[#This Row],[Other Social Work Staff Hours]])/NonNurse[[#This Row],[MDS Census]]</f>
        <v>0.20590055704559523</v>
      </c>
      <c r="P109" s="6">
        <v>5.2146739130434785</v>
      </c>
      <c r="Q109" s="6">
        <v>6.0407608695652177</v>
      </c>
      <c r="R109" s="6">
        <f>SUM(NonNurse[[#This Row],[Qualified Activities Professional Hours]],NonNurse[[#This Row],[Other Activities Professional Hours]])/NonNurse[[#This Row],[MDS Census]]</f>
        <v>0.21363730142356097</v>
      </c>
      <c r="S109" s="6">
        <v>10.998478260869565</v>
      </c>
      <c r="T109" s="6">
        <v>16.095978260869561</v>
      </c>
      <c r="U109" s="6">
        <v>0</v>
      </c>
      <c r="V109" s="6">
        <f>SUM(NonNurse[[#This Row],[Occupational Therapist Hours]],NonNurse[[#This Row],[OT Assistant Hours]],NonNurse[[#This Row],[OT Aide Hours]])/NonNurse[[#This Row],[MDS Census]]</f>
        <v>0.51427480916030532</v>
      </c>
      <c r="W109" s="6">
        <v>10.850108695652171</v>
      </c>
      <c r="X109" s="6">
        <v>11.907717391304352</v>
      </c>
      <c r="Y109" s="6">
        <v>0</v>
      </c>
      <c r="Z109" s="6">
        <f>SUM(NonNurse[[#This Row],[Physical Therapist (PT) Hours]],NonNurse[[#This Row],[PT Assistant Hours]],NonNurse[[#This Row],[PT Aide Hours]])/NonNurse[[#This Row],[MDS Census]]</f>
        <v>0.43196203837425218</v>
      </c>
      <c r="AA109" s="6">
        <v>0</v>
      </c>
      <c r="AB109" s="6">
        <v>0</v>
      </c>
      <c r="AC109" s="6">
        <v>0</v>
      </c>
      <c r="AD109" s="6">
        <v>0</v>
      </c>
      <c r="AE109" s="6">
        <v>0</v>
      </c>
      <c r="AF109" s="6">
        <v>0</v>
      </c>
      <c r="AG109" s="6">
        <v>0</v>
      </c>
      <c r="AH109" s="1">
        <v>385234</v>
      </c>
      <c r="AI109">
        <v>10</v>
      </c>
    </row>
    <row r="110" spans="1:35" x14ac:dyDescent="0.25">
      <c r="A110" t="s">
        <v>161</v>
      </c>
      <c r="B110" t="s">
        <v>101</v>
      </c>
      <c r="C110" t="s">
        <v>207</v>
      </c>
      <c r="D110" t="s">
        <v>188</v>
      </c>
      <c r="E110" s="6">
        <v>46</v>
      </c>
      <c r="F110" s="6">
        <v>5.4782608695652177</v>
      </c>
      <c r="G110" s="6">
        <v>0</v>
      </c>
      <c r="H110" s="6">
        <v>0.32608695652173914</v>
      </c>
      <c r="I110" s="6">
        <v>0</v>
      </c>
      <c r="J110" s="6">
        <v>0</v>
      </c>
      <c r="K110" s="6">
        <v>0</v>
      </c>
      <c r="L110" s="6">
        <v>1.1413043478260874</v>
      </c>
      <c r="M110" s="6">
        <v>5.2603260869565203</v>
      </c>
      <c r="N110" s="6">
        <v>0</v>
      </c>
      <c r="O110" s="6">
        <f>SUM(NonNurse[[#This Row],[Qualified Social Work Staff Hours]],NonNurse[[#This Row],[Other Social Work Staff Hours]])/NonNurse[[#This Row],[MDS Census]]</f>
        <v>0.1143549149338374</v>
      </c>
      <c r="P110" s="6">
        <v>4.6460869565217395</v>
      </c>
      <c r="Q110" s="6">
        <v>0</v>
      </c>
      <c r="R110" s="6">
        <f>SUM(NonNurse[[#This Row],[Qualified Activities Professional Hours]],NonNurse[[#This Row],[Other Activities Professional Hours]])/NonNurse[[#This Row],[MDS Census]]</f>
        <v>0.10100189035916825</v>
      </c>
      <c r="S110" s="6">
        <v>5.1739130434782608</v>
      </c>
      <c r="T110" s="6">
        <v>0</v>
      </c>
      <c r="U110" s="6">
        <v>0</v>
      </c>
      <c r="V110" s="6">
        <f>SUM(NonNurse[[#This Row],[Occupational Therapist Hours]],NonNurse[[#This Row],[OT Assistant Hours]],NonNurse[[#This Row],[OT Aide Hours]])/NonNurse[[#This Row],[MDS Census]]</f>
        <v>0.11247637051039697</v>
      </c>
      <c r="W110" s="6">
        <v>0.31608695652173913</v>
      </c>
      <c r="X110" s="6">
        <v>3.358152173913044</v>
      </c>
      <c r="Y110" s="6">
        <v>0</v>
      </c>
      <c r="Z110" s="6">
        <f>SUM(NonNurse[[#This Row],[Physical Therapist (PT) Hours]],NonNurse[[#This Row],[PT Assistant Hours]],NonNurse[[#This Row],[PT Aide Hours]])/NonNurse[[#This Row],[MDS Census]]</f>
        <v>7.9874763705103977E-2</v>
      </c>
      <c r="AA110" s="6">
        <v>0</v>
      </c>
      <c r="AB110" s="6">
        <v>0</v>
      </c>
      <c r="AC110" s="6">
        <v>0</v>
      </c>
      <c r="AD110" s="6">
        <v>0</v>
      </c>
      <c r="AE110" s="6">
        <v>0</v>
      </c>
      <c r="AF110" s="6">
        <v>0</v>
      </c>
      <c r="AG110" s="6">
        <v>0</v>
      </c>
      <c r="AH110" s="1">
        <v>385264</v>
      </c>
      <c r="AI110">
        <v>10</v>
      </c>
    </row>
    <row r="111" spans="1:35" x14ac:dyDescent="0.25">
      <c r="A111" t="s">
        <v>161</v>
      </c>
      <c r="B111" t="s">
        <v>109</v>
      </c>
      <c r="C111" t="s">
        <v>204</v>
      </c>
      <c r="D111" t="s">
        <v>198</v>
      </c>
      <c r="E111" s="6">
        <v>25.391304347826086</v>
      </c>
      <c r="F111" s="6">
        <v>5.5760869565217392</v>
      </c>
      <c r="G111" s="6">
        <v>0.53260869565217395</v>
      </c>
      <c r="H111" s="6">
        <v>0.13858695652173914</v>
      </c>
      <c r="I111" s="6">
        <v>0.11956521739130435</v>
      </c>
      <c r="J111" s="6">
        <v>0</v>
      </c>
      <c r="K111" s="6">
        <v>0</v>
      </c>
      <c r="L111" s="6">
        <v>0.18739130434782608</v>
      </c>
      <c r="M111" s="6">
        <v>0</v>
      </c>
      <c r="N111" s="6">
        <v>0</v>
      </c>
      <c r="O111" s="6">
        <f>SUM(NonNurse[[#This Row],[Qualified Social Work Staff Hours]],NonNurse[[#This Row],[Other Social Work Staff Hours]])/NonNurse[[#This Row],[MDS Census]]</f>
        <v>0</v>
      </c>
      <c r="P111" s="6">
        <v>0</v>
      </c>
      <c r="Q111" s="6">
        <v>0</v>
      </c>
      <c r="R111" s="6">
        <f>SUM(NonNurse[[#This Row],[Qualified Activities Professional Hours]],NonNurse[[#This Row],[Other Activities Professional Hours]])/NonNurse[[#This Row],[MDS Census]]</f>
        <v>0</v>
      </c>
      <c r="S111" s="6">
        <v>0.22510869565217392</v>
      </c>
      <c r="T111" s="6">
        <v>1.1703260869565215</v>
      </c>
      <c r="U111" s="6">
        <v>0</v>
      </c>
      <c r="V111" s="6">
        <f>SUM(NonNurse[[#This Row],[Occupational Therapist Hours]],NonNurse[[#This Row],[OT Assistant Hours]],NonNurse[[#This Row],[OT Aide Hours]])/NonNurse[[#This Row],[MDS Census]]</f>
        <v>5.495719178082191E-2</v>
      </c>
      <c r="W111" s="6">
        <v>0.16380434782608694</v>
      </c>
      <c r="X111" s="6">
        <v>3.3695652173913036E-2</v>
      </c>
      <c r="Y111" s="6">
        <v>0</v>
      </c>
      <c r="Z111" s="6">
        <f>SUM(NonNurse[[#This Row],[Physical Therapist (PT) Hours]],NonNurse[[#This Row],[PT Assistant Hours]],NonNurse[[#This Row],[PT Aide Hours]])/NonNurse[[#This Row],[MDS Census]]</f>
        <v>7.7782534246575337E-3</v>
      </c>
      <c r="AA111" s="6">
        <v>0</v>
      </c>
      <c r="AB111" s="6">
        <v>0</v>
      </c>
      <c r="AC111" s="6">
        <v>0</v>
      </c>
      <c r="AD111" s="6">
        <v>0</v>
      </c>
      <c r="AE111" s="6">
        <v>0</v>
      </c>
      <c r="AF111" s="6">
        <v>0</v>
      </c>
      <c r="AG111" s="6">
        <v>0</v>
      </c>
      <c r="AH111" s="1">
        <v>385275</v>
      </c>
      <c r="AI111">
        <v>10</v>
      </c>
    </row>
    <row r="112" spans="1:35" x14ac:dyDescent="0.25">
      <c r="A112" t="s">
        <v>161</v>
      </c>
      <c r="B112" t="s">
        <v>51</v>
      </c>
      <c r="C112" t="s">
        <v>224</v>
      </c>
      <c r="D112" t="s">
        <v>189</v>
      </c>
      <c r="E112" s="6">
        <v>55.695652173913047</v>
      </c>
      <c r="F112" s="6">
        <v>21.304782608695653</v>
      </c>
      <c r="G112" s="6">
        <v>0</v>
      </c>
      <c r="H112" s="6">
        <v>0.34239130434782622</v>
      </c>
      <c r="I112" s="6">
        <v>0</v>
      </c>
      <c r="J112" s="6">
        <v>0</v>
      </c>
      <c r="K112" s="6">
        <v>0</v>
      </c>
      <c r="L112" s="6">
        <v>4.7866304347826087</v>
      </c>
      <c r="M112" s="6">
        <v>9.9343478260869578</v>
      </c>
      <c r="N112" s="6">
        <v>0</v>
      </c>
      <c r="O112" s="6">
        <f>SUM(NonNurse[[#This Row],[Qualified Social Work Staff Hours]],NonNurse[[#This Row],[Other Social Work Staff Hours]])/NonNurse[[#This Row],[MDS Census]]</f>
        <v>0.17836846213895396</v>
      </c>
      <c r="P112" s="6">
        <v>0</v>
      </c>
      <c r="Q112" s="6">
        <v>7.8127173913043473</v>
      </c>
      <c r="R112" s="6">
        <f>SUM(NonNurse[[#This Row],[Qualified Activities Professional Hours]],NonNurse[[#This Row],[Other Activities Professional Hours]])/NonNurse[[#This Row],[MDS Census]]</f>
        <v>0.14027517564402808</v>
      </c>
      <c r="S112" s="6">
        <v>6.1465217391304341</v>
      </c>
      <c r="T112" s="6">
        <v>7.0881521739130422</v>
      </c>
      <c r="U112" s="6">
        <v>0</v>
      </c>
      <c r="V112" s="6">
        <f>SUM(NonNurse[[#This Row],[Occupational Therapist Hours]],NonNurse[[#This Row],[OT Assistant Hours]],NonNurse[[#This Row],[OT Aide Hours]])/NonNurse[[#This Row],[MDS Census]]</f>
        <v>0.23762490241998435</v>
      </c>
      <c r="W112" s="6">
        <v>3.4171739130434786</v>
      </c>
      <c r="X112" s="6">
        <v>6.3989130434782604</v>
      </c>
      <c r="Y112" s="6">
        <v>0</v>
      </c>
      <c r="Z112" s="6">
        <f>SUM(NonNurse[[#This Row],[Physical Therapist (PT) Hours]],NonNurse[[#This Row],[PT Assistant Hours]],NonNurse[[#This Row],[PT Aide Hours]])/NonNurse[[#This Row],[MDS Census]]</f>
        <v>0.17624512099921935</v>
      </c>
      <c r="AA112" s="6">
        <v>0</v>
      </c>
      <c r="AB112" s="6">
        <v>0</v>
      </c>
      <c r="AC112" s="6">
        <v>0</v>
      </c>
      <c r="AD112" s="6">
        <v>0</v>
      </c>
      <c r="AE112" s="6">
        <v>0</v>
      </c>
      <c r="AF112" s="6">
        <v>0</v>
      </c>
      <c r="AG112" s="6">
        <v>0</v>
      </c>
      <c r="AH112" s="1">
        <v>385167</v>
      </c>
      <c r="AI112">
        <v>10</v>
      </c>
    </row>
    <row r="113" spans="1:35" x14ac:dyDescent="0.25">
      <c r="A113" t="s">
        <v>161</v>
      </c>
      <c r="B113" t="s">
        <v>54</v>
      </c>
      <c r="C113" t="s">
        <v>225</v>
      </c>
      <c r="D113" t="s">
        <v>190</v>
      </c>
      <c r="E113" s="6">
        <v>28.521739130434781</v>
      </c>
      <c r="F113" s="6">
        <v>6.9565217391304346</v>
      </c>
      <c r="G113" s="6">
        <v>0</v>
      </c>
      <c r="H113" s="6">
        <v>0</v>
      </c>
      <c r="I113" s="6">
        <v>0</v>
      </c>
      <c r="J113" s="6">
        <v>0</v>
      </c>
      <c r="K113" s="6">
        <v>0</v>
      </c>
      <c r="L113" s="6">
        <v>2.7499999999999997E-2</v>
      </c>
      <c r="M113" s="6">
        <v>0</v>
      </c>
      <c r="N113" s="6">
        <v>0</v>
      </c>
      <c r="O113" s="6">
        <f>SUM(NonNurse[[#This Row],[Qualified Social Work Staff Hours]],NonNurse[[#This Row],[Other Social Work Staff Hours]])/NonNurse[[#This Row],[MDS Census]]</f>
        <v>0</v>
      </c>
      <c r="P113" s="6">
        <v>6.0054347826086953</v>
      </c>
      <c r="Q113" s="6">
        <v>0.57065217391304346</v>
      </c>
      <c r="R113" s="6">
        <f>SUM(NonNurse[[#This Row],[Qualified Activities Professional Hours]],NonNurse[[#This Row],[Other Activities Professional Hours]])/NonNurse[[#This Row],[MDS Census]]</f>
        <v>0.2305640243902439</v>
      </c>
      <c r="S113" s="6">
        <v>1.0994565217391303</v>
      </c>
      <c r="T113" s="6">
        <v>5.0434782608695654</v>
      </c>
      <c r="U113" s="6">
        <v>0</v>
      </c>
      <c r="V113" s="6">
        <f>SUM(NonNurse[[#This Row],[Occupational Therapist Hours]],NonNurse[[#This Row],[OT Assistant Hours]],NonNurse[[#This Row],[OT Aide Hours]])/NonNurse[[#This Row],[MDS Census]]</f>
        <v>0.21537728658536587</v>
      </c>
      <c r="W113" s="6">
        <v>0.70608695652173903</v>
      </c>
      <c r="X113" s="6">
        <v>4.2004347826086965</v>
      </c>
      <c r="Y113" s="6">
        <v>0</v>
      </c>
      <c r="Z113" s="6">
        <f>SUM(NonNurse[[#This Row],[Physical Therapist (PT) Hours]],NonNurse[[#This Row],[PT Assistant Hours]],NonNurse[[#This Row],[PT Aide Hours]])/NonNurse[[#This Row],[MDS Census]]</f>
        <v>0.17202743902439027</v>
      </c>
      <c r="AA113" s="6">
        <v>0</v>
      </c>
      <c r="AB113" s="6">
        <v>0</v>
      </c>
      <c r="AC113" s="6">
        <v>0</v>
      </c>
      <c r="AD113" s="6">
        <v>0</v>
      </c>
      <c r="AE113" s="6">
        <v>0</v>
      </c>
      <c r="AF113" s="6">
        <v>0</v>
      </c>
      <c r="AG113" s="6">
        <v>0</v>
      </c>
      <c r="AH113" s="1">
        <v>385172</v>
      </c>
      <c r="AI113">
        <v>10</v>
      </c>
    </row>
    <row r="114" spans="1:35" x14ac:dyDescent="0.25">
      <c r="A114" t="s">
        <v>161</v>
      </c>
      <c r="B114" t="s">
        <v>119</v>
      </c>
      <c r="C114" t="s">
        <v>203</v>
      </c>
      <c r="D114" t="s">
        <v>176</v>
      </c>
      <c r="E114" s="6">
        <v>60.576086956521742</v>
      </c>
      <c r="F114" s="6">
        <v>0</v>
      </c>
      <c r="G114" s="6">
        <v>0.30434782608695654</v>
      </c>
      <c r="H114" s="6">
        <v>0.2608695652173913</v>
      </c>
      <c r="I114" s="6">
        <v>0.90217391304347827</v>
      </c>
      <c r="J114" s="6">
        <v>0</v>
      </c>
      <c r="K114" s="6">
        <v>0</v>
      </c>
      <c r="L114" s="6">
        <v>0</v>
      </c>
      <c r="M114" s="6">
        <v>5.0597826086956523</v>
      </c>
      <c r="N114" s="6">
        <v>0</v>
      </c>
      <c r="O114" s="6">
        <f>SUM(NonNurse[[#This Row],[Qualified Social Work Staff Hours]],NonNurse[[#This Row],[Other Social Work Staff Hours]])/NonNurse[[#This Row],[MDS Census]]</f>
        <v>8.3527722949937197E-2</v>
      </c>
      <c r="P114" s="6">
        <v>3.9510869565217392</v>
      </c>
      <c r="Q114" s="6">
        <v>14.043478260869565</v>
      </c>
      <c r="R114" s="6">
        <f>SUM(NonNurse[[#This Row],[Qualified Activities Professional Hours]],NonNurse[[#This Row],[Other Activities Professional Hours]])/NonNurse[[#This Row],[MDS Census]]</f>
        <v>0.29705724026556612</v>
      </c>
      <c r="S114" s="6">
        <v>0</v>
      </c>
      <c r="T114" s="6">
        <v>0</v>
      </c>
      <c r="U114" s="6">
        <v>0</v>
      </c>
      <c r="V114" s="6">
        <f>SUM(NonNurse[[#This Row],[Occupational Therapist Hours]],NonNurse[[#This Row],[OT Assistant Hours]],NonNurse[[#This Row],[OT Aide Hours]])/NonNurse[[#This Row],[MDS Census]]</f>
        <v>0</v>
      </c>
      <c r="W114" s="6">
        <v>0</v>
      </c>
      <c r="X114" s="6">
        <v>0</v>
      </c>
      <c r="Y114" s="6">
        <v>0</v>
      </c>
      <c r="Z114" s="6">
        <f>SUM(NonNurse[[#This Row],[Physical Therapist (PT) Hours]],NonNurse[[#This Row],[PT Assistant Hours]],NonNurse[[#This Row],[PT Aide Hours]])/NonNurse[[#This Row],[MDS Census]]</f>
        <v>0</v>
      </c>
      <c r="AA114" s="6">
        <v>0</v>
      </c>
      <c r="AB114" s="6">
        <v>0</v>
      </c>
      <c r="AC114" s="6">
        <v>0</v>
      </c>
      <c r="AD114" s="6">
        <v>0</v>
      </c>
      <c r="AE114" s="6">
        <v>0</v>
      </c>
      <c r="AF114" s="6">
        <v>0</v>
      </c>
      <c r="AG114" s="6">
        <v>0</v>
      </c>
      <c r="AH114" s="7">
        <v>3.8000000000000002E+76</v>
      </c>
      <c r="AI114">
        <v>10</v>
      </c>
    </row>
    <row r="115" spans="1:35" x14ac:dyDescent="0.25">
      <c r="A115" t="s">
        <v>161</v>
      </c>
      <c r="B115" t="s">
        <v>19</v>
      </c>
      <c r="C115" t="s">
        <v>209</v>
      </c>
      <c r="D115" t="s">
        <v>185</v>
      </c>
      <c r="E115" s="6">
        <v>59.309859154929576</v>
      </c>
      <c r="F115" s="6">
        <v>5.387323943661972</v>
      </c>
      <c r="G115" s="6">
        <v>0</v>
      </c>
      <c r="H115" s="6">
        <v>0</v>
      </c>
      <c r="I115" s="6">
        <v>1.5070422535211268</v>
      </c>
      <c r="J115" s="6">
        <v>0</v>
      </c>
      <c r="K115" s="6">
        <v>0</v>
      </c>
      <c r="L115" s="6">
        <v>2.0559154929577463</v>
      </c>
      <c r="M115" s="6">
        <v>5.813098591549295</v>
      </c>
      <c r="N115" s="6">
        <v>4.0015492957746472</v>
      </c>
      <c r="O115" s="6">
        <f>SUM(NonNurse[[#This Row],[Qualified Social Work Staff Hours]],NonNurse[[#This Row],[Other Social Work Staff Hours]])/NonNurse[[#This Row],[MDS Census]]</f>
        <v>0.16548088340061742</v>
      </c>
      <c r="P115" s="6">
        <v>5.9945070422535203</v>
      </c>
      <c r="Q115" s="6">
        <v>5.6338028169014086E-2</v>
      </c>
      <c r="R115" s="6">
        <f>SUM(NonNurse[[#This Row],[Qualified Activities Professional Hours]],NonNurse[[#This Row],[Other Activities Professional Hours]])/NonNurse[[#This Row],[MDS Census]]</f>
        <v>0.10202089764901447</v>
      </c>
      <c r="S115" s="6">
        <v>5.6287323943661969</v>
      </c>
      <c r="T115" s="6">
        <v>8.5369014084507064</v>
      </c>
      <c r="U115" s="6">
        <v>0</v>
      </c>
      <c r="V115" s="6">
        <f>SUM(NonNurse[[#This Row],[Occupational Therapist Hours]],NonNurse[[#This Row],[OT Assistant Hours]],NonNurse[[#This Row],[OT Aide Hours]])/NonNurse[[#This Row],[MDS Census]]</f>
        <v>0.23884113037283308</v>
      </c>
      <c r="W115" s="6">
        <v>4.6497183098591552</v>
      </c>
      <c r="X115" s="6">
        <v>6.7167605633802792</v>
      </c>
      <c r="Y115" s="6">
        <v>0</v>
      </c>
      <c r="Z115" s="6">
        <f>SUM(NonNurse[[#This Row],[Physical Therapist (PT) Hours]],NonNurse[[#This Row],[PT Assistant Hours]],NonNurse[[#This Row],[PT Aide Hours]])/NonNurse[[#This Row],[MDS Census]]</f>
        <v>0.19164568985989072</v>
      </c>
      <c r="AA115" s="6">
        <v>0</v>
      </c>
      <c r="AB115" s="6">
        <v>0</v>
      </c>
      <c r="AC115" s="6">
        <v>0</v>
      </c>
      <c r="AD115" s="6">
        <v>0</v>
      </c>
      <c r="AE115" s="6">
        <v>0</v>
      </c>
      <c r="AF115" s="6">
        <v>0</v>
      </c>
      <c r="AG115" s="6">
        <v>0</v>
      </c>
      <c r="AH115" s="1">
        <v>385107</v>
      </c>
      <c r="AI115">
        <v>10</v>
      </c>
    </row>
    <row r="116" spans="1:35" x14ac:dyDescent="0.25">
      <c r="A116" t="s">
        <v>161</v>
      </c>
      <c r="B116" t="s">
        <v>34</v>
      </c>
      <c r="C116" t="s">
        <v>233</v>
      </c>
      <c r="D116" t="s">
        <v>184</v>
      </c>
      <c r="E116" s="6">
        <v>89.141304347826093</v>
      </c>
      <c r="F116" s="6">
        <v>23.692173913043476</v>
      </c>
      <c r="G116" s="6">
        <v>0</v>
      </c>
      <c r="H116" s="6">
        <v>0.59228260869565208</v>
      </c>
      <c r="I116" s="6">
        <v>1.923913043478261</v>
      </c>
      <c r="J116" s="6">
        <v>0</v>
      </c>
      <c r="K116" s="6">
        <v>0</v>
      </c>
      <c r="L116" s="6">
        <v>4.8673913043478265</v>
      </c>
      <c r="M116" s="6">
        <v>11.202934782608697</v>
      </c>
      <c r="N116" s="6">
        <v>0</v>
      </c>
      <c r="O116" s="6">
        <f>SUM(NonNurse[[#This Row],[Qualified Social Work Staff Hours]],NonNurse[[#This Row],[Other Social Work Staff Hours]])/NonNurse[[#This Row],[MDS Census]]</f>
        <v>0.12567613705645653</v>
      </c>
      <c r="P116" s="6">
        <v>5.1800000000000015</v>
      </c>
      <c r="Q116" s="6">
        <v>2.4280434782608689</v>
      </c>
      <c r="R116" s="6">
        <f>SUM(NonNurse[[#This Row],[Qualified Activities Professional Hours]],NonNurse[[#This Row],[Other Activities Professional Hours]])/NonNurse[[#This Row],[MDS Census]]</f>
        <v>8.5348128277039387E-2</v>
      </c>
      <c r="S116" s="6">
        <v>4.4654347826086953</v>
      </c>
      <c r="T116" s="6">
        <v>11.023695652173913</v>
      </c>
      <c r="U116" s="6">
        <v>0</v>
      </c>
      <c r="V116" s="6">
        <f>SUM(NonNurse[[#This Row],[Occupational Therapist Hours]],NonNurse[[#This Row],[OT Assistant Hours]],NonNurse[[#This Row],[OT Aide Hours]])/NonNurse[[#This Row],[MDS Census]]</f>
        <v>0.17375929764662845</v>
      </c>
      <c r="W116" s="6">
        <v>0</v>
      </c>
      <c r="X116" s="6">
        <v>10.967282608695649</v>
      </c>
      <c r="Y116" s="6">
        <v>0</v>
      </c>
      <c r="Z116" s="6">
        <f>SUM(NonNurse[[#This Row],[Physical Therapist (PT) Hours]],NonNurse[[#This Row],[PT Assistant Hours]],NonNurse[[#This Row],[PT Aide Hours]])/NonNurse[[#This Row],[MDS Census]]</f>
        <v>0.12303255700524322</v>
      </c>
      <c r="AA116" s="6">
        <v>0</v>
      </c>
      <c r="AB116" s="6">
        <v>0</v>
      </c>
      <c r="AC116" s="6">
        <v>0</v>
      </c>
      <c r="AD116" s="6">
        <v>0</v>
      </c>
      <c r="AE116" s="6">
        <v>0</v>
      </c>
      <c r="AF116" s="6">
        <v>0</v>
      </c>
      <c r="AG116" s="6">
        <v>0</v>
      </c>
      <c r="AH116" s="1">
        <v>385143</v>
      </c>
      <c r="AI116">
        <v>10</v>
      </c>
    </row>
    <row r="117" spans="1:35" x14ac:dyDescent="0.25">
      <c r="A117" t="s">
        <v>161</v>
      </c>
      <c r="B117" t="s">
        <v>23</v>
      </c>
      <c r="C117" t="s">
        <v>224</v>
      </c>
      <c r="D117" t="s">
        <v>189</v>
      </c>
      <c r="E117" s="6">
        <v>46.858695652173914</v>
      </c>
      <c r="F117" s="6">
        <v>31.696195652173905</v>
      </c>
      <c r="G117" s="6">
        <v>0.47282608695652173</v>
      </c>
      <c r="H117" s="6">
        <v>0.25456521739130439</v>
      </c>
      <c r="I117" s="6">
        <v>0.20652173913043478</v>
      </c>
      <c r="J117" s="6">
        <v>0</v>
      </c>
      <c r="K117" s="6">
        <v>0</v>
      </c>
      <c r="L117" s="6">
        <v>2.9683695652173911</v>
      </c>
      <c r="M117" s="6">
        <v>2.7676086956521737</v>
      </c>
      <c r="N117" s="6">
        <v>0.64826086956521733</v>
      </c>
      <c r="O117" s="6">
        <f>SUM(NonNurse[[#This Row],[Qualified Social Work Staff Hours]],NonNurse[[#This Row],[Other Social Work Staff Hours]])/NonNurse[[#This Row],[MDS Census]]</f>
        <v>7.2897239619577808E-2</v>
      </c>
      <c r="P117" s="6">
        <v>4.431413043478261</v>
      </c>
      <c r="Q117" s="6">
        <v>7.2110869565217373</v>
      </c>
      <c r="R117" s="6">
        <f>SUM(NonNurse[[#This Row],[Qualified Activities Professional Hours]],NonNurse[[#This Row],[Other Activities Professional Hours]])/NonNurse[[#This Row],[MDS Census]]</f>
        <v>0.24845975411737412</v>
      </c>
      <c r="S117" s="6">
        <v>5.8114130434782609</v>
      </c>
      <c r="T117" s="6">
        <v>0.35836956521739127</v>
      </c>
      <c r="U117" s="6">
        <v>0</v>
      </c>
      <c r="V117" s="6">
        <f>SUM(NonNurse[[#This Row],[Occupational Therapist Hours]],NonNurse[[#This Row],[OT Assistant Hours]],NonNurse[[#This Row],[OT Aide Hours]])/NonNurse[[#This Row],[MDS Census]]</f>
        <v>0.13166782649037345</v>
      </c>
      <c r="W117" s="6">
        <v>3.7492391304347819</v>
      </c>
      <c r="X117" s="6">
        <v>3.1519565217391317</v>
      </c>
      <c r="Y117" s="6">
        <v>0</v>
      </c>
      <c r="Z117" s="6">
        <f>SUM(NonNurse[[#This Row],[Physical Therapist (PT) Hours]],NonNurse[[#This Row],[PT Assistant Hours]],NonNurse[[#This Row],[PT Aide Hours]])/NonNurse[[#This Row],[MDS Census]]</f>
        <v>0.14727673393644167</v>
      </c>
      <c r="AA117" s="6">
        <v>0</v>
      </c>
      <c r="AB117" s="6">
        <v>0</v>
      </c>
      <c r="AC117" s="6">
        <v>0</v>
      </c>
      <c r="AD117" s="6">
        <v>0</v>
      </c>
      <c r="AE117" s="6">
        <v>0</v>
      </c>
      <c r="AF117" s="6">
        <v>0</v>
      </c>
      <c r="AG117" s="6">
        <v>0</v>
      </c>
      <c r="AH117" s="1">
        <v>385120</v>
      </c>
      <c r="AI117">
        <v>10</v>
      </c>
    </row>
    <row r="118" spans="1:35" x14ac:dyDescent="0.25">
      <c r="A118" t="s">
        <v>161</v>
      </c>
      <c r="B118" t="s">
        <v>104</v>
      </c>
      <c r="C118" t="s">
        <v>241</v>
      </c>
      <c r="D118" t="s">
        <v>198</v>
      </c>
      <c r="E118" s="6">
        <v>15.108695652173912</v>
      </c>
      <c r="F118" s="6">
        <v>13.391304347826088</v>
      </c>
      <c r="G118" s="6">
        <v>0.21739130434782608</v>
      </c>
      <c r="H118" s="6">
        <v>0.12652173913043477</v>
      </c>
      <c r="I118" s="6">
        <v>0.34782608695652173</v>
      </c>
      <c r="J118" s="6">
        <v>0</v>
      </c>
      <c r="K118" s="6">
        <v>0</v>
      </c>
      <c r="L118" s="6">
        <v>0.38315217391304346</v>
      </c>
      <c r="M118" s="6">
        <v>0</v>
      </c>
      <c r="N118" s="6">
        <v>0</v>
      </c>
      <c r="O118" s="6">
        <f>SUM(NonNurse[[#This Row],[Qualified Social Work Staff Hours]],NonNurse[[#This Row],[Other Social Work Staff Hours]])/NonNurse[[#This Row],[MDS Census]]</f>
        <v>0</v>
      </c>
      <c r="P118" s="6">
        <v>1.9945652173913044</v>
      </c>
      <c r="Q118" s="6">
        <v>0</v>
      </c>
      <c r="R118" s="6">
        <f>SUM(NonNurse[[#This Row],[Qualified Activities Professional Hours]],NonNurse[[#This Row],[Other Activities Professional Hours]])/NonNurse[[#This Row],[MDS Census]]</f>
        <v>0.13201438848920866</v>
      </c>
      <c r="S118" s="6">
        <v>4.3804347826086953</v>
      </c>
      <c r="T118" s="6">
        <v>0.16304347826086957</v>
      </c>
      <c r="U118" s="6">
        <v>0</v>
      </c>
      <c r="V118" s="6">
        <f>SUM(NonNurse[[#This Row],[Occupational Therapist Hours]],NonNurse[[#This Row],[OT Assistant Hours]],NonNurse[[#This Row],[OT Aide Hours]])/NonNurse[[#This Row],[MDS Census]]</f>
        <v>0.30071942446043165</v>
      </c>
      <c r="W118" s="6">
        <v>1.3478260869565217</v>
      </c>
      <c r="X118" s="6">
        <v>3.8043478260869568E-2</v>
      </c>
      <c r="Y118" s="6">
        <v>0</v>
      </c>
      <c r="Z118" s="6">
        <f>SUM(NonNurse[[#This Row],[Physical Therapist (PT) Hours]],NonNurse[[#This Row],[PT Assistant Hours]],NonNurse[[#This Row],[PT Aide Hours]])/NonNurse[[#This Row],[MDS Census]]</f>
        <v>9.1726618705035984E-2</v>
      </c>
      <c r="AA118" s="6">
        <v>0</v>
      </c>
      <c r="AB118" s="6">
        <v>0</v>
      </c>
      <c r="AC118" s="6">
        <v>0</v>
      </c>
      <c r="AD118" s="6">
        <v>0</v>
      </c>
      <c r="AE118" s="6">
        <v>0</v>
      </c>
      <c r="AF118" s="6">
        <v>0</v>
      </c>
      <c r="AG118" s="6">
        <v>0</v>
      </c>
      <c r="AH118" s="1">
        <v>385269</v>
      </c>
      <c r="AI118">
        <v>10</v>
      </c>
    </row>
    <row r="119" spans="1:35" x14ac:dyDescent="0.25">
      <c r="A119" t="s">
        <v>161</v>
      </c>
      <c r="B119" t="s">
        <v>14</v>
      </c>
      <c r="C119" t="s">
        <v>222</v>
      </c>
      <c r="D119" t="s">
        <v>188</v>
      </c>
      <c r="E119" s="6">
        <v>64.978260869565219</v>
      </c>
      <c r="F119" s="6">
        <v>0</v>
      </c>
      <c r="G119" s="6">
        <v>0</v>
      </c>
      <c r="H119" s="6">
        <v>0</v>
      </c>
      <c r="I119" s="6">
        <v>0</v>
      </c>
      <c r="J119" s="6">
        <v>0</v>
      </c>
      <c r="K119" s="6">
        <v>0</v>
      </c>
      <c r="L119" s="6">
        <v>3.1746739130434776</v>
      </c>
      <c r="M119" s="6">
        <v>0</v>
      </c>
      <c r="N119" s="6">
        <v>5.0606521739130432</v>
      </c>
      <c r="O119" s="6">
        <f>SUM(NonNurse[[#This Row],[Qualified Social Work Staff Hours]],NonNurse[[#This Row],[Other Social Work Staff Hours]])/NonNurse[[#This Row],[MDS Census]]</f>
        <v>7.788223486115757E-2</v>
      </c>
      <c r="P119" s="6">
        <v>0</v>
      </c>
      <c r="Q119" s="6">
        <v>0</v>
      </c>
      <c r="R119" s="6">
        <f>SUM(NonNurse[[#This Row],[Qualified Activities Professional Hours]],NonNurse[[#This Row],[Other Activities Professional Hours]])/NonNurse[[#This Row],[MDS Census]]</f>
        <v>0</v>
      </c>
      <c r="S119" s="6">
        <v>11.172717391304349</v>
      </c>
      <c r="T119" s="6">
        <v>4.1354347826086952</v>
      </c>
      <c r="U119" s="6">
        <v>0</v>
      </c>
      <c r="V119" s="6">
        <f>SUM(NonNurse[[#This Row],[Occupational Therapist Hours]],NonNurse[[#This Row],[OT Assistant Hours]],NonNurse[[#This Row],[OT Aide Hours]])/NonNurse[[#This Row],[MDS Census]]</f>
        <v>0.23558882569421211</v>
      </c>
      <c r="W119" s="6">
        <v>5.7055434782608696</v>
      </c>
      <c r="X119" s="6">
        <v>12.384456521739134</v>
      </c>
      <c r="Y119" s="6">
        <v>0</v>
      </c>
      <c r="Z119" s="6">
        <f>SUM(NonNurse[[#This Row],[Physical Therapist (PT) Hours]],NonNurse[[#This Row],[PT Assistant Hours]],NonNurse[[#This Row],[PT Aide Hours]])/NonNurse[[#This Row],[MDS Census]]</f>
        <v>0.2784008029441285</v>
      </c>
      <c r="AA119" s="6">
        <v>0</v>
      </c>
      <c r="AB119" s="6">
        <v>0</v>
      </c>
      <c r="AC119" s="6">
        <v>0</v>
      </c>
      <c r="AD119" s="6">
        <v>0</v>
      </c>
      <c r="AE119" s="6">
        <v>0</v>
      </c>
      <c r="AF119" s="6">
        <v>0</v>
      </c>
      <c r="AG119" s="6">
        <v>0</v>
      </c>
      <c r="AH119" s="1">
        <v>385068</v>
      </c>
      <c r="AI119">
        <v>10</v>
      </c>
    </row>
    <row r="120" spans="1:35" x14ac:dyDescent="0.25">
      <c r="A120" t="s">
        <v>161</v>
      </c>
      <c r="B120" t="s">
        <v>122</v>
      </c>
      <c r="C120" t="s">
        <v>258</v>
      </c>
      <c r="D120" t="s">
        <v>188</v>
      </c>
      <c r="E120" s="6">
        <v>56.152173913043477</v>
      </c>
      <c r="F120" s="6">
        <v>2.3336956521739127</v>
      </c>
      <c r="G120" s="6">
        <v>0.10869565217391304</v>
      </c>
      <c r="H120" s="6">
        <v>0</v>
      </c>
      <c r="I120" s="6">
        <v>0</v>
      </c>
      <c r="J120" s="6">
        <v>0</v>
      </c>
      <c r="K120" s="6">
        <v>0.81793478260869568</v>
      </c>
      <c r="L120" s="6">
        <v>0.17608695652173917</v>
      </c>
      <c r="M120" s="6">
        <v>0</v>
      </c>
      <c r="N120" s="6">
        <v>0.21902173913043479</v>
      </c>
      <c r="O120" s="6">
        <f>SUM(NonNurse[[#This Row],[Qualified Social Work Staff Hours]],NonNurse[[#This Row],[Other Social Work Staff Hours]])/NonNurse[[#This Row],[MDS Census]]</f>
        <v>3.9005032907471937E-3</v>
      </c>
      <c r="P120" s="6">
        <v>1.7808695652173914</v>
      </c>
      <c r="Q120" s="6">
        <v>0</v>
      </c>
      <c r="R120" s="6">
        <f>SUM(NonNurse[[#This Row],[Qualified Activities Professional Hours]],NonNurse[[#This Row],[Other Activities Professional Hours]])/NonNurse[[#This Row],[MDS Census]]</f>
        <v>3.1715060007742935E-2</v>
      </c>
      <c r="S120" s="6">
        <v>0.61076086956521747</v>
      </c>
      <c r="T120" s="6">
        <v>1.3075000000000003</v>
      </c>
      <c r="U120" s="6">
        <v>0</v>
      </c>
      <c r="V120" s="6">
        <f>SUM(NonNurse[[#This Row],[Occupational Therapist Hours]],NonNurse[[#This Row],[OT Assistant Hours]],NonNurse[[#This Row],[OT Aide Hours]])/NonNurse[[#This Row],[MDS Census]]</f>
        <v>3.4161827332559049E-2</v>
      </c>
      <c r="W120" s="6">
        <v>2.1708695652173922</v>
      </c>
      <c r="X120" s="6">
        <v>0</v>
      </c>
      <c r="Y120" s="6">
        <v>0</v>
      </c>
      <c r="Z120" s="6">
        <f>SUM(NonNurse[[#This Row],[Physical Therapist (PT) Hours]],NonNurse[[#This Row],[PT Assistant Hours]],NonNurse[[#This Row],[PT Aide Hours]])/NonNurse[[#This Row],[MDS Census]]</f>
        <v>3.8660472319008918E-2</v>
      </c>
      <c r="AA120" s="6">
        <v>0</v>
      </c>
      <c r="AB120" s="6">
        <v>0</v>
      </c>
      <c r="AC120" s="6">
        <v>0</v>
      </c>
      <c r="AD120" s="6">
        <v>0</v>
      </c>
      <c r="AE120" s="6">
        <v>0</v>
      </c>
      <c r="AF120" s="6">
        <v>0</v>
      </c>
      <c r="AG120" s="6">
        <v>0.14184782608695654</v>
      </c>
      <c r="AH120" s="7">
        <v>3.7999999999999997E+175</v>
      </c>
      <c r="AI120">
        <v>10</v>
      </c>
    </row>
    <row r="121" spans="1:35" x14ac:dyDescent="0.25">
      <c r="A121" t="s">
        <v>161</v>
      </c>
      <c r="B121" t="s">
        <v>20</v>
      </c>
      <c r="C121" t="s">
        <v>207</v>
      </c>
      <c r="D121" t="s">
        <v>188</v>
      </c>
      <c r="E121" s="6">
        <v>93.510869565217391</v>
      </c>
      <c r="F121" s="6">
        <v>5.0434782608695654</v>
      </c>
      <c r="G121" s="6">
        <v>0.72826086956521741</v>
      </c>
      <c r="H121" s="6">
        <v>0.41304347826086957</v>
      </c>
      <c r="I121" s="6">
        <v>4.7608695652173916</v>
      </c>
      <c r="J121" s="6">
        <v>0</v>
      </c>
      <c r="K121" s="6">
        <v>0</v>
      </c>
      <c r="L121" s="6">
        <v>5.1665217391304363</v>
      </c>
      <c r="M121" s="6">
        <v>0</v>
      </c>
      <c r="N121" s="6">
        <v>16.350543478260871</v>
      </c>
      <c r="O121" s="6">
        <f>SUM(NonNurse[[#This Row],[Qualified Social Work Staff Hours]],NonNurse[[#This Row],[Other Social Work Staff Hours]])/NonNurse[[#This Row],[MDS Census]]</f>
        <v>0.17485179588515637</v>
      </c>
      <c r="P121" s="6">
        <v>5.9103260869565215</v>
      </c>
      <c r="Q121" s="6">
        <v>14.328804347826088</v>
      </c>
      <c r="R121" s="6">
        <f>SUM(NonNurse[[#This Row],[Qualified Activities Professional Hours]],NonNurse[[#This Row],[Other Activities Professional Hours]])/NonNurse[[#This Row],[MDS Census]]</f>
        <v>0.21643612693246542</v>
      </c>
      <c r="S121" s="6">
        <v>13.002934782608692</v>
      </c>
      <c r="T121" s="6">
        <v>1.3593478260869565</v>
      </c>
      <c r="U121" s="6">
        <v>0</v>
      </c>
      <c r="V121" s="6">
        <f>SUM(NonNurse[[#This Row],[Occupational Therapist Hours]],NonNurse[[#This Row],[OT Assistant Hours]],NonNurse[[#This Row],[OT Aide Hours]])/NonNurse[[#This Row],[MDS Census]]</f>
        <v>0.15358944554225268</v>
      </c>
      <c r="W121" s="6">
        <v>10.849347826086957</v>
      </c>
      <c r="X121" s="6">
        <v>5.5164130434782601</v>
      </c>
      <c r="Y121" s="6">
        <v>0</v>
      </c>
      <c r="Z121" s="6">
        <f>SUM(NonNurse[[#This Row],[Physical Therapist (PT) Hours]],NonNurse[[#This Row],[PT Assistant Hours]],NonNurse[[#This Row],[PT Aide Hours]])/NonNurse[[#This Row],[MDS Census]]</f>
        <v>0.17501452981518076</v>
      </c>
      <c r="AA121" s="6">
        <v>0</v>
      </c>
      <c r="AB121" s="6">
        <v>0</v>
      </c>
      <c r="AC121" s="6">
        <v>0</v>
      </c>
      <c r="AD121" s="6">
        <v>0</v>
      </c>
      <c r="AE121" s="6">
        <v>0</v>
      </c>
      <c r="AF121" s="6">
        <v>0</v>
      </c>
      <c r="AG121" s="6">
        <v>0</v>
      </c>
      <c r="AH121" s="1">
        <v>385112</v>
      </c>
      <c r="AI121">
        <v>10</v>
      </c>
    </row>
    <row r="122" spans="1:35" x14ac:dyDescent="0.25">
      <c r="A122" t="s">
        <v>161</v>
      </c>
      <c r="B122" t="s">
        <v>65</v>
      </c>
      <c r="C122" t="s">
        <v>213</v>
      </c>
      <c r="D122" t="s">
        <v>197</v>
      </c>
      <c r="E122" s="6">
        <v>31.169014084507044</v>
      </c>
      <c r="F122" s="6">
        <v>5.387323943661972</v>
      </c>
      <c r="G122" s="6">
        <v>0</v>
      </c>
      <c r="H122" s="6">
        <v>0</v>
      </c>
      <c r="I122" s="6">
        <v>1.1549295774647887</v>
      </c>
      <c r="J122" s="6">
        <v>0</v>
      </c>
      <c r="K122" s="6">
        <v>0</v>
      </c>
      <c r="L122" s="6">
        <v>4.1726760563380285</v>
      </c>
      <c r="M122" s="6">
        <v>0</v>
      </c>
      <c r="N122" s="6">
        <v>4.415211267605633</v>
      </c>
      <c r="O122" s="6">
        <f>SUM(NonNurse[[#This Row],[Qualified Social Work Staff Hours]],NonNurse[[#This Row],[Other Social Work Staff Hours]])/NonNurse[[#This Row],[MDS Census]]</f>
        <v>0.14165386353366469</v>
      </c>
      <c r="P122" s="6">
        <v>4.9681690140845074</v>
      </c>
      <c r="Q122" s="6">
        <v>0</v>
      </c>
      <c r="R122" s="6">
        <f>SUM(NonNurse[[#This Row],[Qualified Activities Professional Hours]],NonNurse[[#This Row],[Other Activities Professional Hours]])/NonNurse[[#This Row],[MDS Census]]</f>
        <v>0.15939448712155446</v>
      </c>
      <c r="S122" s="6">
        <v>2.4626760563380277</v>
      </c>
      <c r="T122" s="6">
        <v>1.2533802816901412</v>
      </c>
      <c r="U122" s="6">
        <v>0</v>
      </c>
      <c r="V122" s="6">
        <f>SUM(NonNurse[[#This Row],[Occupational Therapist Hours]],NonNurse[[#This Row],[OT Assistant Hours]],NonNurse[[#This Row],[OT Aide Hours]])/NonNurse[[#This Row],[MDS Census]]</f>
        <v>0.11922277451423406</v>
      </c>
      <c r="W122" s="6">
        <v>1.7902816901408449</v>
      </c>
      <c r="X122" s="6">
        <v>3.6840845070422525</v>
      </c>
      <c r="Y122" s="6">
        <v>0</v>
      </c>
      <c r="Z122" s="6">
        <f>SUM(NonNurse[[#This Row],[Physical Therapist (PT) Hours]],NonNurse[[#This Row],[PT Assistant Hours]],NonNurse[[#This Row],[PT Aide Hours]])/NonNurse[[#This Row],[MDS Census]]</f>
        <v>0.17563488477180292</v>
      </c>
      <c r="AA122" s="6">
        <v>0</v>
      </c>
      <c r="AB122" s="6">
        <v>0</v>
      </c>
      <c r="AC122" s="6">
        <v>0</v>
      </c>
      <c r="AD122" s="6">
        <v>0</v>
      </c>
      <c r="AE122" s="6">
        <v>0</v>
      </c>
      <c r="AF122" s="6">
        <v>0</v>
      </c>
      <c r="AG122" s="6">
        <v>0</v>
      </c>
      <c r="AH122" s="1">
        <v>385201</v>
      </c>
      <c r="AI122">
        <v>10</v>
      </c>
    </row>
    <row r="123" spans="1:35" x14ac:dyDescent="0.25">
      <c r="A123" t="s">
        <v>161</v>
      </c>
      <c r="B123" t="s">
        <v>78</v>
      </c>
      <c r="C123" t="s">
        <v>203</v>
      </c>
      <c r="D123" t="s">
        <v>176</v>
      </c>
      <c r="E123" s="6">
        <v>29.913043478260871</v>
      </c>
      <c r="F123" s="6">
        <v>5.3913043478260869</v>
      </c>
      <c r="G123" s="6">
        <v>0</v>
      </c>
      <c r="H123" s="6">
        <v>0</v>
      </c>
      <c r="I123" s="6">
        <v>0</v>
      </c>
      <c r="J123" s="6">
        <v>0</v>
      </c>
      <c r="K123" s="6">
        <v>0</v>
      </c>
      <c r="L123" s="6">
        <v>1.009021739130435</v>
      </c>
      <c r="M123" s="6">
        <v>5.0543478260869561</v>
      </c>
      <c r="N123" s="6">
        <v>0</v>
      </c>
      <c r="O123" s="6">
        <f>SUM(NonNurse[[#This Row],[Qualified Social Work Staff Hours]],NonNurse[[#This Row],[Other Social Work Staff Hours]])/NonNurse[[#This Row],[MDS Census]]</f>
        <v>0.16896802325581392</v>
      </c>
      <c r="P123" s="6">
        <v>4.0271739130434785</v>
      </c>
      <c r="Q123" s="6">
        <v>5.0353260869565215</v>
      </c>
      <c r="R123" s="6">
        <f>SUM(NonNurse[[#This Row],[Qualified Activities Professional Hours]],NonNurse[[#This Row],[Other Activities Professional Hours]])/NonNurse[[#This Row],[MDS Census]]</f>
        <v>0.30296148255813954</v>
      </c>
      <c r="S123" s="6">
        <v>2.0344565217391302</v>
      </c>
      <c r="T123" s="6">
        <v>4.4836956521739131</v>
      </c>
      <c r="U123" s="6">
        <v>0</v>
      </c>
      <c r="V123" s="6">
        <f>SUM(NonNurse[[#This Row],[Occupational Therapist Hours]],NonNurse[[#This Row],[OT Assistant Hours]],NonNurse[[#This Row],[OT Aide Hours]])/NonNurse[[#This Row],[MDS Census]]</f>
        <v>0.21790334302325579</v>
      </c>
      <c r="W123" s="6">
        <v>3.9314130434782615</v>
      </c>
      <c r="X123" s="6">
        <v>0</v>
      </c>
      <c r="Y123" s="6">
        <v>0</v>
      </c>
      <c r="Z123" s="6">
        <f>SUM(NonNurse[[#This Row],[Physical Therapist (PT) Hours]],NonNurse[[#This Row],[PT Assistant Hours]],NonNurse[[#This Row],[PT Aide Hours]])/NonNurse[[#This Row],[MDS Census]]</f>
        <v>0.13142805232558141</v>
      </c>
      <c r="AA123" s="6">
        <v>0</v>
      </c>
      <c r="AB123" s="6">
        <v>0</v>
      </c>
      <c r="AC123" s="6">
        <v>0</v>
      </c>
      <c r="AD123" s="6">
        <v>0</v>
      </c>
      <c r="AE123" s="6">
        <v>0</v>
      </c>
      <c r="AF123" s="6">
        <v>0</v>
      </c>
      <c r="AG123" s="6">
        <v>0</v>
      </c>
      <c r="AH123" s="1">
        <v>385224</v>
      </c>
      <c r="AI123">
        <v>10</v>
      </c>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3E4C-2B42-4CBD-BCCC-6E227936B813}">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16" customWidth="1"/>
    <col min="2" max="2" width="27.28515625" style="16" customWidth="1"/>
    <col min="3" max="3" width="16.7109375" style="16" customWidth="1"/>
    <col min="4" max="4" width="11.5703125" style="16" customWidth="1"/>
    <col min="5" max="5" width="4.5703125" style="16" customWidth="1"/>
    <col min="6" max="6" width="10" style="16" customWidth="1"/>
    <col min="7" max="7" width="12.5703125" style="16" customWidth="1"/>
    <col min="8" max="10" width="8.5703125" style="16" customWidth="1"/>
    <col min="11" max="11" width="9.140625" style="16" customWidth="1"/>
    <col min="12" max="12" width="4.5703125" style="16" customWidth="1"/>
    <col min="13" max="13" width="7.5703125" style="16" customWidth="1"/>
    <col min="14" max="14" width="10.7109375" style="23" customWidth="1"/>
    <col min="15" max="18" width="8.5703125" style="16" customWidth="1"/>
    <col min="19" max="19" width="5.42578125" style="16" customWidth="1"/>
    <col min="20" max="20" width="40.5703125" style="16" customWidth="1"/>
    <col min="21" max="22" width="12.5703125" style="16" customWidth="1"/>
    <col min="23" max="25" width="8.85546875" style="16"/>
    <col min="26" max="26" width="37.140625" style="16" customWidth="1"/>
    <col min="27" max="27" width="11.5703125" style="16" customWidth="1"/>
    <col min="28" max="32" width="8.85546875" style="16"/>
    <col min="33" max="33" width="22.85546875" style="16" customWidth="1"/>
    <col min="34" max="34" width="16.42578125" style="16" customWidth="1"/>
    <col min="35" max="35" width="13.5703125" style="16" customWidth="1"/>
    <col min="36" max="16384" width="8.85546875" style="16"/>
  </cols>
  <sheetData>
    <row r="2" spans="2:29" ht="85.5" customHeight="1" x14ac:dyDescent="0.25">
      <c r="B2" s="12" t="s">
        <v>379</v>
      </c>
      <c r="C2" s="12" t="s">
        <v>259</v>
      </c>
      <c r="D2" s="12" t="s">
        <v>378</v>
      </c>
      <c r="E2" s="13"/>
      <c r="F2" s="14" t="s">
        <v>292</v>
      </c>
      <c r="G2" s="14" t="s">
        <v>308</v>
      </c>
      <c r="H2" s="14" t="s">
        <v>265</v>
      </c>
      <c r="I2" s="14" t="s">
        <v>309</v>
      </c>
      <c r="J2" s="15" t="s">
        <v>310</v>
      </c>
      <c r="K2" s="14" t="s">
        <v>311</v>
      </c>
      <c r="L2" s="14"/>
      <c r="M2" s="14" t="s">
        <v>259</v>
      </c>
      <c r="N2" s="14" t="s">
        <v>308</v>
      </c>
      <c r="O2" s="14" t="s">
        <v>265</v>
      </c>
      <c r="P2" s="14" t="s">
        <v>309</v>
      </c>
      <c r="Q2" s="15" t="s">
        <v>310</v>
      </c>
      <c r="R2" s="14" t="s">
        <v>311</v>
      </c>
      <c r="T2" s="16" t="s">
        <v>312</v>
      </c>
      <c r="U2" s="16" t="s">
        <v>411</v>
      </c>
      <c r="V2" s="17" t="s">
        <v>313</v>
      </c>
      <c r="W2" s="17" t="s">
        <v>314</v>
      </c>
    </row>
    <row r="3" spans="2:29" ht="15" customHeight="1" x14ac:dyDescent="0.25">
      <c r="B3" s="18" t="s">
        <v>315</v>
      </c>
      <c r="C3" s="50">
        <f>AVERAGE(Nurse[MDS Census])</f>
        <v>49.59061442783571</v>
      </c>
      <c r="D3" s="19">
        <v>77.233814336253971</v>
      </c>
      <c r="E3" s="19"/>
      <c r="F3" s="16">
        <v>1</v>
      </c>
      <c r="G3" s="20">
        <v>69376.123698714116</v>
      </c>
      <c r="H3" s="21">
        <v>3.585165701050407</v>
      </c>
      <c r="I3" s="20">
        <v>5</v>
      </c>
      <c r="J3" s="22">
        <v>0.67575468162975694</v>
      </c>
      <c r="K3" s="20">
        <v>5</v>
      </c>
      <c r="M3" t="s">
        <v>125</v>
      </c>
      <c r="N3" s="20">
        <v>536.8478260869565</v>
      </c>
      <c r="O3" s="21">
        <v>6.2660022271714926</v>
      </c>
      <c r="P3" s="23">
        <v>1</v>
      </c>
      <c r="Q3" s="22">
        <v>1.8396440575015187</v>
      </c>
      <c r="R3" s="23">
        <v>1</v>
      </c>
      <c r="T3" s="24" t="s">
        <v>316</v>
      </c>
      <c r="U3" s="20">
        <f>SUM(Nurse[Total Nurse Staff Hours])</f>
        <v>28357.830959889772</v>
      </c>
      <c r="V3" s="25" t="s">
        <v>317</v>
      </c>
      <c r="W3" s="21">
        <f>Category[[#This Row],[State Total]]/D9</f>
        <v>2.5102112069007421E-2</v>
      </c>
    </row>
    <row r="4" spans="2:29" ht="15" customHeight="1" x14ac:dyDescent="0.25">
      <c r="B4" s="26" t="s">
        <v>265</v>
      </c>
      <c r="C4" s="27">
        <f>SUM(Nurse[Total Nurse Staff Hours])/SUM(Nurse[MDS Census])</f>
        <v>4.6872022066674388</v>
      </c>
      <c r="D4" s="27">
        <v>3.6146323434825098</v>
      </c>
      <c r="E4" s="19"/>
      <c r="F4" s="16">
        <v>2</v>
      </c>
      <c r="G4" s="20">
        <v>128365.44534598908</v>
      </c>
      <c r="H4" s="21">
        <v>3.4549500632802785</v>
      </c>
      <c r="I4" s="20">
        <v>9</v>
      </c>
      <c r="J4" s="22">
        <v>0.64433762203163525</v>
      </c>
      <c r="K4" s="20">
        <v>6</v>
      </c>
      <c r="M4" t="s">
        <v>124</v>
      </c>
      <c r="N4" s="20">
        <v>19423.242804654012</v>
      </c>
      <c r="O4" s="21">
        <v>3.6919809269804467</v>
      </c>
      <c r="P4" s="23">
        <v>25</v>
      </c>
      <c r="Q4" s="22">
        <v>0.53868769221148449</v>
      </c>
      <c r="R4" s="23">
        <v>40</v>
      </c>
      <c r="T4" s="20" t="s">
        <v>318</v>
      </c>
      <c r="U4" s="20">
        <f>SUM(Nurse[Total Direct Care Staff Hours])</f>
        <v>26348.914020208216</v>
      </c>
      <c r="V4" s="25">
        <f>Category[[#This Row],[State Total]]/U3</f>
        <v>0.92915830048768422</v>
      </c>
      <c r="W4" s="21">
        <f>Category[[#This Row],[State Total]]/D9</f>
        <v>2.3323835788690322E-2</v>
      </c>
    </row>
    <row r="5" spans="2:29" ht="15" customHeight="1" x14ac:dyDescent="0.25">
      <c r="B5" s="28" t="s">
        <v>319</v>
      </c>
      <c r="C5" s="29">
        <f>SUM(Nurse[Total Direct Care Staff Hours])/SUM(Nurse[MDS Census])</f>
        <v>4.3551528363892409</v>
      </c>
      <c r="D5" s="29">
        <v>3.347724410414429</v>
      </c>
      <c r="E5" s="30"/>
      <c r="F5" s="16">
        <v>3</v>
      </c>
      <c r="G5" s="20">
        <v>124443.71892222908</v>
      </c>
      <c r="H5" s="21">
        <v>3.5696801497282227</v>
      </c>
      <c r="I5" s="20">
        <v>6</v>
      </c>
      <c r="J5" s="22">
        <v>0.67837118001727315</v>
      </c>
      <c r="K5" s="20">
        <v>4</v>
      </c>
      <c r="M5" t="s">
        <v>127</v>
      </c>
      <c r="N5" s="20">
        <v>14765.612676056329</v>
      </c>
      <c r="O5" s="21">
        <v>3.8700512739470958</v>
      </c>
      <c r="P5" s="23">
        <v>18</v>
      </c>
      <c r="Q5" s="22">
        <v>0.36267289415247567</v>
      </c>
      <c r="R5" s="23">
        <v>48</v>
      </c>
      <c r="T5" s="24" t="s">
        <v>320</v>
      </c>
      <c r="U5" s="20">
        <f>SUM(Nurse[Total RN Hours (w/ Admin, DON)])</f>
        <v>4199.4220682792411</v>
      </c>
      <c r="V5" s="25">
        <f>Category[[#This Row],[State Total]]/U3</f>
        <v>0.14808685735587601</v>
      </c>
      <c r="W5" s="21">
        <f>Category[[#This Row],[State Total]]/D9</f>
        <v>3.7172928892943153E-3</v>
      </c>
      <c r="X5" s="31"/>
      <c r="Y5" s="31"/>
      <c r="AB5" s="31"/>
      <c r="AC5" s="31"/>
    </row>
    <row r="6" spans="2:29" ht="15" customHeight="1" x14ac:dyDescent="0.25">
      <c r="B6" s="32" t="s">
        <v>267</v>
      </c>
      <c r="C6" s="29">
        <f>SUM(Nurse[Total RN Hours (w/ Admin, DON)])/SUM(Nurse[MDS Census])</f>
        <v>0.69411304457690826</v>
      </c>
      <c r="D6" s="29">
        <v>0.60780873997534479</v>
      </c>
      <c r="E6"/>
      <c r="F6" s="16">
        <v>4</v>
      </c>
      <c r="G6" s="20">
        <v>216891.50627679119</v>
      </c>
      <c r="H6" s="21">
        <v>3.71816551616583</v>
      </c>
      <c r="I6" s="20">
        <v>4</v>
      </c>
      <c r="J6" s="22">
        <v>0.5592343612490972</v>
      </c>
      <c r="K6" s="20">
        <v>9</v>
      </c>
      <c r="M6" t="s">
        <v>126</v>
      </c>
      <c r="N6" s="20">
        <v>10619.366350275568</v>
      </c>
      <c r="O6" s="21">
        <v>3.9203935832782837</v>
      </c>
      <c r="P6" s="23">
        <v>14</v>
      </c>
      <c r="Q6" s="22">
        <v>0.6428263273804441</v>
      </c>
      <c r="R6" s="23">
        <v>30</v>
      </c>
      <c r="T6" s="33" t="s">
        <v>321</v>
      </c>
      <c r="U6" s="20">
        <f>SUM(Nurse[RN Hours (excl. Admin, DON)])</f>
        <v>2640.2353934476419</v>
      </c>
      <c r="V6" s="25">
        <f>Category[[#This Row],[State Total]]/U3</f>
        <v>9.310427857412916E-2</v>
      </c>
      <c r="W6" s="21">
        <f>Category[[#This Row],[State Total]]/D9</f>
        <v>2.3371140348718766E-3</v>
      </c>
      <c r="X6" s="31"/>
      <c r="Y6" s="31"/>
      <c r="AB6" s="31"/>
      <c r="AC6" s="31"/>
    </row>
    <row r="7" spans="2:29" ht="15" customHeight="1" thickBot="1" x14ac:dyDescent="0.3">
      <c r="B7" s="34" t="s">
        <v>322</v>
      </c>
      <c r="C7" s="29">
        <f>SUM(Nurse[RN Hours (excl. Admin, DON)])/SUM(Nurse[MDS Census])</f>
        <v>0.43639857998283815</v>
      </c>
      <c r="D7" s="29">
        <v>0.41441568490090208</v>
      </c>
      <c r="E7"/>
      <c r="F7" s="16">
        <v>5</v>
      </c>
      <c r="G7" s="20">
        <v>218161.62905695051</v>
      </c>
      <c r="H7" s="21">
        <v>3.471756650011959</v>
      </c>
      <c r="I7" s="20">
        <v>8</v>
      </c>
      <c r="J7" s="22">
        <v>0.68815139377795254</v>
      </c>
      <c r="K7" s="20">
        <v>3</v>
      </c>
      <c r="M7" t="s">
        <v>128</v>
      </c>
      <c r="N7" s="20">
        <v>90304.505664421289</v>
      </c>
      <c r="O7" s="21">
        <v>4.0950436576657667</v>
      </c>
      <c r="P7" s="23">
        <v>8</v>
      </c>
      <c r="Q7" s="22">
        <v>0.53846761894166961</v>
      </c>
      <c r="R7" s="23">
        <v>41</v>
      </c>
      <c r="T7" s="33" t="s">
        <v>323</v>
      </c>
      <c r="U7" s="20">
        <f>SUM(Nurse[RN Admin Hours])</f>
        <v>974.79333435394972</v>
      </c>
      <c r="V7" s="25">
        <f>Category[[#This Row],[State Total]]/U3</f>
        <v>3.4374749455722789E-2</v>
      </c>
      <c r="W7" s="21">
        <f>Category[[#This Row],[State Total]]/D9</f>
        <v>8.6287881318160525E-4</v>
      </c>
      <c r="X7" s="31"/>
      <c r="Y7" s="31"/>
      <c r="Z7" s="31"/>
      <c r="AA7" s="31"/>
      <c r="AB7" s="31"/>
      <c r="AC7" s="31"/>
    </row>
    <row r="8" spans="2:29" ht="15" customHeight="1" thickTop="1" x14ac:dyDescent="0.25">
      <c r="B8" s="35" t="s">
        <v>324</v>
      </c>
      <c r="C8" s="36">
        <f>COUNTA(Nurse[Provider])</f>
        <v>122</v>
      </c>
      <c r="D8" s="36">
        <v>14627</v>
      </c>
      <c r="F8" s="16">
        <v>6</v>
      </c>
      <c r="G8" s="20">
        <v>133738.05679730567</v>
      </c>
      <c r="H8" s="21">
        <v>3.4421626203964988</v>
      </c>
      <c r="I8" s="20">
        <v>10</v>
      </c>
      <c r="J8" s="22">
        <v>0.34690920997212554</v>
      </c>
      <c r="K8" s="20">
        <v>10</v>
      </c>
      <c r="M8" t="s">
        <v>129</v>
      </c>
      <c r="N8" s="20">
        <v>13996.251684017152</v>
      </c>
      <c r="O8" s="21">
        <v>3.5742923169789274</v>
      </c>
      <c r="P8" s="23">
        <v>34</v>
      </c>
      <c r="Q8" s="22">
        <v>0.85380187117283868</v>
      </c>
      <c r="R8" s="23">
        <v>11</v>
      </c>
      <c r="T8" s="33" t="s">
        <v>325</v>
      </c>
      <c r="U8" s="20">
        <f>SUM(Nurse[RN DON Hours])</f>
        <v>584.39334047764828</v>
      </c>
      <c r="V8" s="25">
        <f>Category[[#This Row],[State Total]]/U3</f>
        <v>2.0607829326024018E-2</v>
      </c>
      <c r="W8" s="21">
        <f>Category[[#This Row],[State Total]]/D9</f>
        <v>5.1730004124083252E-4</v>
      </c>
      <c r="X8" s="31"/>
      <c r="Y8" s="31"/>
      <c r="Z8" s="31"/>
      <c r="AA8" s="31"/>
      <c r="AB8" s="31"/>
      <c r="AC8" s="31"/>
    </row>
    <row r="9" spans="2:29" ht="15" customHeight="1" x14ac:dyDescent="0.25">
      <c r="B9" s="35" t="s">
        <v>326</v>
      </c>
      <c r="C9" s="36">
        <f>SUM(Nurse[MDS Census])</f>
        <v>6050.0549601959565</v>
      </c>
      <c r="D9" s="36">
        <v>1129699.0022963868</v>
      </c>
      <c r="F9" s="16">
        <v>7</v>
      </c>
      <c r="G9" s="20">
        <v>73847.771586037998</v>
      </c>
      <c r="H9" s="21">
        <v>3.4771723639610803</v>
      </c>
      <c r="I9" s="20">
        <v>7</v>
      </c>
      <c r="J9" s="22">
        <v>0.57887406787921447</v>
      </c>
      <c r="K9" s="20">
        <v>8</v>
      </c>
      <c r="M9" t="s">
        <v>130</v>
      </c>
      <c r="N9" s="20">
        <v>18800.971524800971</v>
      </c>
      <c r="O9" s="21">
        <v>3.379841237553149</v>
      </c>
      <c r="P9" s="23">
        <v>47</v>
      </c>
      <c r="Q9" s="22">
        <v>0.62562655856161031</v>
      </c>
      <c r="R9" s="23">
        <v>35</v>
      </c>
      <c r="T9" s="24" t="s">
        <v>327</v>
      </c>
      <c r="U9" s="20">
        <f>SUM(Nurse[Total LPN Hours (w/ Admin)])</f>
        <v>5573.8727862829164</v>
      </c>
      <c r="V9" s="25">
        <f>Category[[#This Row],[State Total]]/U3</f>
        <v>0.19655497608991257</v>
      </c>
      <c r="W9" s="21">
        <f>Category[[#This Row],[State Total]]/D9</f>
        <v>4.9339450375300593E-3</v>
      </c>
      <c r="X9" s="31"/>
      <c r="Y9" s="31"/>
      <c r="Z9" s="31"/>
      <c r="AA9" s="31"/>
      <c r="AB9" s="31"/>
      <c r="AC9" s="31"/>
    </row>
    <row r="10" spans="2:29" ht="15" customHeight="1" x14ac:dyDescent="0.25">
      <c r="F10" s="16">
        <v>8</v>
      </c>
      <c r="G10" s="20">
        <v>33298.427587262697</v>
      </c>
      <c r="H10" s="21">
        <v>3.7381932825195308</v>
      </c>
      <c r="I10" s="20">
        <v>3</v>
      </c>
      <c r="J10" s="22">
        <v>0.87940662888310206</v>
      </c>
      <c r="K10" s="20">
        <v>1</v>
      </c>
      <c r="M10" t="s">
        <v>132</v>
      </c>
      <c r="N10" s="20">
        <v>2001.0333741579916</v>
      </c>
      <c r="O10" s="21">
        <v>3.9151059449534258</v>
      </c>
      <c r="P10" s="23">
        <v>15</v>
      </c>
      <c r="Q10" s="22">
        <v>1.0911259376852895</v>
      </c>
      <c r="R10" s="23">
        <v>3</v>
      </c>
      <c r="T10" s="33" t="s">
        <v>328</v>
      </c>
      <c r="U10" s="20">
        <f>SUM(Nurse[LPN Hours (excl. Admin)])</f>
        <v>5124.1425214329465</v>
      </c>
      <c r="V10" s="25">
        <f>Category[[#This Row],[State Total]]/U3</f>
        <v>0.18069585535934318</v>
      </c>
      <c r="W10" s="21">
        <f>Category[[#This Row],[State Total]]/D9</f>
        <v>4.5358476116353881E-3</v>
      </c>
      <c r="X10" s="31"/>
      <c r="Y10" s="31"/>
      <c r="Z10" s="31"/>
      <c r="AA10" s="31"/>
      <c r="AB10" s="31"/>
      <c r="AC10" s="31"/>
    </row>
    <row r="11" spans="2:29" ht="15" customHeight="1" x14ac:dyDescent="0.25">
      <c r="F11" s="16">
        <v>9</v>
      </c>
      <c r="G11" s="20">
        <v>109332.77602571936</v>
      </c>
      <c r="H11" s="21">
        <v>4.0754949217501784</v>
      </c>
      <c r="I11" s="20">
        <v>2</v>
      </c>
      <c r="J11" s="22">
        <v>0.58405330055976667</v>
      </c>
      <c r="K11" s="20">
        <v>7</v>
      </c>
      <c r="M11" t="s">
        <v>131</v>
      </c>
      <c r="N11" s="20">
        <v>3447.8586956521731</v>
      </c>
      <c r="O11" s="21">
        <v>3.9688255155216066</v>
      </c>
      <c r="P11" s="23">
        <v>11</v>
      </c>
      <c r="Q11" s="22">
        <v>0.94962364794784426</v>
      </c>
      <c r="R11" s="23">
        <v>8</v>
      </c>
      <c r="T11" s="33" t="s">
        <v>329</v>
      </c>
      <c r="U11" s="20">
        <f>SUM(Nurse[LPN Admin Hours])</f>
        <v>449.73026484996944</v>
      </c>
      <c r="V11" s="25">
        <f>Category[[#This Row],[State Total]]/U3</f>
        <v>1.5859120730569359E-2</v>
      </c>
      <c r="W11" s="21">
        <f>Category[[#This Row],[State Total]]/D9</f>
        <v>3.9809742589467086E-4</v>
      </c>
      <c r="X11" s="31"/>
      <c r="Y11" s="31"/>
      <c r="Z11" s="31"/>
      <c r="AA11" s="31"/>
      <c r="AB11" s="31"/>
      <c r="AC11" s="31"/>
    </row>
    <row r="12" spans="2:29" ht="15" customHeight="1" x14ac:dyDescent="0.25">
      <c r="F12" s="16">
        <v>10</v>
      </c>
      <c r="G12" s="20">
        <v>22243.546999387629</v>
      </c>
      <c r="H12" s="21">
        <v>4.3144138862761752</v>
      </c>
      <c r="I12" s="20">
        <v>1</v>
      </c>
      <c r="J12" s="22">
        <v>0.85085378711532988</v>
      </c>
      <c r="K12" s="20">
        <v>2</v>
      </c>
      <c r="M12" t="s">
        <v>133</v>
      </c>
      <c r="N12" s="20">
        <v>66629.00734843839</v>
      </c>
      <c r="O12" s="21">
        <v>4.0461510158814251</v>
      </c>
      <c r="P12" s="23">
        <v>10</v>
      </c>
      <c r="Q12" s="22">
        <v>0.65170667436305396</v>
      </c>
      <c r="R12" s="23">
        <v>29</v>
      </c>
      <c r="T12" s="24" t="s">
        <v>330</v>
      </c>
      <c r="U12" s="20">
        <f>SUM(Nurse[Total CNA, NA TR, Med Aide/Tech Hours])</f>
        <v>18584.536105327625</v>
      </c>
      <c r="V12" s="25">
        <f>Category[[#This Row],[State Total]]/U3</f>
        <v>0.65535816655421175</v>
      </c>
      <c r="W12" s="21">
        <f>Category[[#This Row],[State Total]]/D9</f>
        <v>1.6450874142183054E-2</v>
      </c>
      <c r="X12" s="31"/>
      <c r="Y12" s="31"/>
      <c r="Z12" s="31"/>
      <c r="AA12" s="31"/>
      <c r="AB12" s="31"/>
      <c r="AC12" s="31"/>
    </row>
    <row r="13" spans="2:29" ht="15" customHeight="1" x14ac:dyDescent="0.25">
      <c r="I13" s="20"/>
      <c r="J13" s="20"/>
      <c r="K13" s="20"/>
      <c r="M13" t="s">
        <v>134</v>
      </c>
      <c r="N13" s="20">
        <v>27047.194427434184</v>
      </c>
      <c r="O13" s="21">
        <v>3.3334159425604026</v>
      </c>
      <c r="P13" s="23">
        <v>48</v>
      </c>
      <c r="Q13" s="22">
        <v>0.4036688437032282</v>
      </c>
      <c r="R13" s="23">
        <v>46</v>
      </c>
      <c r="T13" s="33" t="s">
        <v>331</v>
      </c>
      <c r="U13" s="20">
        <f>SUM(Nurse[CNA Hours])</f>
        <v>15534.552222902636</v>
      </c>
      <c r="V13" s="25">
        <f>Category[[#This Row],[State Total]]/U3</f>
        <v>0.54780466971804742</v>
      </c>
      <c r="W13" s="21">
        <f>Category[[#This Row],[State Total]]/D9</f>
        <v>1.3751054211188022E-2</v>
      </c>
      <c r="X13" s="31"/>
      <c r="Y13" s="31"/>
      <c r="Z13" s="31"/>
      <c r="AA13" s="31"/>
      <c r="AB13" s="31"/>
      <c r="AC13" s="31"/>
    </row>
    <row r="14" spans="2:29" ht="15" customHeight="1" x14ac:dyDescent="0.25">
      <c r="G14" s="21"/>
      <c r="I14" s="20"/>
      <c r="J14" s="20"/>
      <c r="K14" s="20"/>
      <c r="M14" t="s">
        <v>135</v>
      </c>
      <c r="N14" s="20">
        <v>3263.663043478261</v>
      </c>
      <c r="O14" s="21">
        <v>4.4084708100060954</v>
      </c>
      <c r="P14" s="23">
        <v>4</v>
      </c>
      <c r="Q14" s="22">
        <v>1.4454388074216427</v>
      </c>
      <c r="R14" s="23">
        <v>2</v>
      </c>
      <c r="T14" s="33" t="s">
        <v>332</v>
      </c>
      <c r="U14" s="20">
        <f>SUM(Nurse[NA TR Hours])</f>
        <v>1258.4750076546231</v>
      </c>
      <c r="V14" s="25">
        <f>Category[[#This Row],[State Total]]/U3</f>
        <v>4.4378394434844141E-2</v>
      </c>
      <c r="W14" s="21">
        <f>Category[[#This Row],[State Total]]/D9</f>
        <v>1.1139914305460729E-3</v>
      </c>
    </row>
    <row r="15" spans="2:29" ht="15" customHeight="1" x14ac:dyDescent="0.25">
      <c r="I15" s="20"/>
      <c r="J15" s="20"/>
      <c r="K15" s="20"/>
      <c r="M15" t="s">
        <v>139</v>
      </c>
      <c r="N15" s="20">
        <v>19016.558481322707</v>
      </c>
      <c r="O15" s="21">
        <v>3.6135143049020404</v>
      </c>
      <c r="P15" s="23">
        <v>31</v>
      </c>
      <c r="Q15" s="22">
        <v>0.70210559181671839</v>
      </c>
      <c r="R15" s="23">
        <v>21</v>
      </c>
      <c r="T15" s="37" t="s">
        <v>333</v>
      </c>
      <c r="U15" s="38">
        <f>SUM(Nurse[Med Aide/Tech Hours])</f>
        <v>1791.5088747703614</v>
      </c>
      <c r="V15" s="25">
        <f>Category[[#This Row],[State Total]]/U3</f>
        <v>6.3175102401320085E-2</v>
      </c>
      <c r="W15" s="21">
        <f>Category[[#This Row],[State Total]]/D9</f>
        <v>1.5858285004489566E-3</v>
      </c>
    </row>
    <row r="16" spans="2:29" ht="15" customHeight="1" x14ac:dyDescent="0.25">
      <c r="I16" s="20"/>
      <c r="J16" s="20"/>
      <c r="K16" s="20"/>
      <c r="M16" t="s">
        <v>136</v>
      </c>
      <c r="N16" s="20">
        <v>3575.7164727495401</v>
      </c>
      <c r="O16" s="21">
        <v>4.1596000463252762</v>
      </c>
      <c r="P16" s="23">
        <v>7</v>
      </c>
      <c r="Q16" s="22">
        <v>0.89615304423849729</v>
      </c>
      <c r="R16" s="23">
        <v>9</v>
      </c>
    </row>
    <row r="17" spans="9:23" ht="15" customHeight="1" x14ac:dyDescent="0.25">
      <c r="I17" s="20"/>
      <c r="J17" s="20"/>
      <c r="K17" s="20"/>
      <c r="M17" t="s">
        <v>137</v>
      </c>
      <c r="N17" s="20">
        <v>55939.917483159865</v>
      </c>
      <c r="O17" s="21">
        <v>2.9656991045590826</v>
      </c>
      <c r="P17" s="23">
        <v>51</v>
      </c>
      <c r="Q17" s="22">
        <v>0.65815085334220447</v>
      </c>
      <c r="R17" s="23">
        <v>28</v>
      </c>
    </row>
    <row r="18" spans="9:23" ht="15" customHeight="1" x14ac:dyDescent="0.25">
      <c r="I18" s="20"/>
      <c r="J18" s="20"/>
      <c r="K18" s="20"/>
      <c r="M18" t="s">
        <v>138</v>
      </c>
      <c r="N18" s="20">
        <v>34295.675137783197</v>
      </c>
      <c r="O18" s="21">
        <v>3.4285543140358197</v>
      </c>
      <c r="P18" s="23">
        <v>43</v>
      </c>
      <c r="Q18" s="22">
        <v>0.57097472562080043</v>
      </c>
      <c r="R18" s="23">
        <v>37</v>
      </c>
      <c r="T18" s="16" t="s">
        <v>334</v>
      </c>
      <c r="U18" s="16" t="s">
        <v>411</v>
      </c>
    </row>
    <row r="19" spans="9:23" ht="15" customHeight="1" x14ac:dyDescent="0.25">
      <c r="M19" t="s">
        <v>140</v>
      </c>
      <c r="N19" s="20">
        <v>14478.901255358249</v>
      </c>
      <c r="O19" s="21">
        <v>3.8209594408139687</v>
      </c>
      <c r="P19" s="23">
        <v>20</v>
      </c>
      <c r="Q19" s="22">
        <v>0.68653707149505028</v>
      </c>
      <c r="R19" s="23">
        <v>26</v>
      </c>
      <c r="T19" s="16" t="s">
        <v>335</v>
      </c>
      <c r="U19" s="20">
        <f>SUM(Nurse[RN Hours Contract (excl. Admin, DON)])</f>
        <v>248.75352571953462</v>
      </c>
    </row>
    <row r="20" spans="9:23" ht="15" customHeight="1" x14ac:dyDescent="0.25">
      <c r="M20" t="s">
        <v>141</v>
      </c>
      <c r="N20" s="20">
        <v>20179.736834047766</v>
      </c>
      <c r="O20" s="21">
        <v>3.6234626550899827</v>
      </c>
      <c r="P20" s="23">
        <v>30</v>
      </c>
      <c r="Q20" s="22">
        <v>0.63141179459022878</v>
      </c>
      <c r="R20" s="23">
        <v>33</v>
      </c>
      <c r="T20" s="16" t="s">
        <v>336</v>
      </c>
      <c r="U20" s="20">
        <f>SUM(Nurse[RN Admin Hours Contract])</f>
        <v>20.313006736068584</v>
      </c>
      <c r="W20" s="20"/>
    </row>
    <row r="21" spans="9:23" ht="15" customHeight="1" x14ac:dyDescent="0.25">
      <c r="M21" t="s">
        <v>142</v>
      </c>
      <c r="N21" s="20">
        <v>21713.855174525426</v>
      </c>
      <c r="O21" s="21">
        <v>3.4276349481314496</v>
      </c>
      <c r="P21" s="23">
        <v>44</v>
      </c>
      <c r="Q21" s="22">
        <v>0.22995066355388311</v>
      </c>
      <c r="R21" s="23">
        <v>51</v>
      </c>
      <c r="T21" s="16" t="s">
        <v>337</v>
      </c>
      <c r="U21" s="20">
        <f>SUM(Nurse[RN DON Hours Contract])</f>
        <v>13.184782608695652</v>
      </c>
    </row>
    <row r="22" spans="9:23" ht="15" customHeight="1" x14ac:dyDescent="0.25">
      <c r="M22" t="s">
        <v>145</v>
      </c>
      <c r="N22" s="20">
        <v>31609.482088181256</v>
      </c>
      <c r="O22" s="21">
        <v>3.5766830777603746</v>
      </c>
      <c r="P22" s="23">
        <v>33</v>
      </c>
      <c r="Q22" s="22">
        <v>0.63151705366882682</v>
      </c>
      <c r="R22" s="23">
        <v>32</v>
      </c>
      <c r="T22" s="16" t="s">
        <v>338</v>
      </c>
      <c r="U22" s="20">
        <f>SUM(Nurse[LPN Hours Contract (excl. Admin)])</f>
        <v>541.9756644213104</v>
      </c>
    </row>
    <row r="23" spans="9:23" ht="15" customHeight="1" x14ac:dyDescent="0.25">
      <c r="M23" t="s">
        <v>144</v>
      </c>
      <c r="N23" s="20">
        <v>21067.939375382732</v>
      </c>
      <c r="O23" s="21">
        <v>3.702235346411582</v>
      </c>
      <c r="P23" s="23">
        <v>24</v>
      </c>
      <c r="Q23" s="22">
        <v>0.76651287635763865</v>
      </c>
      <c r="R23" s="23">
        <v>16</v>
      </c>
      <c r="T23" s="16" t="s">
        <v>339</v>
      </c>
      <c r="U23" s="20">
        <f>SUM(Nurse[LPN Admin Hours Contract])</f>
        <v>7.3266304347826079</v>
      </c>
    </row>
    <row r="24" spans="9:23" ht="15" customHeight="1" x14ac:dyDescent="0.25">
      <c r="M24" t="s">
        <v>143</v>
      </c>
      <c r="N24" s="20">
        <v>4706.4853031230869</v>
      </c>
      <c r="O24" s="21">
        <v>4.2908077351670615</v>
      </c>
      <c r="P24" s="23">
        <v>5</v>
      </c>
      <c r="Q24" s="22">
        <v>1.0535412211824036</v>
      </c>
      <c r="R24" s="23">
        <v>6</v>
      </c>
      <c r="T24" s="16" t="s">
        <v>340</v>
      </c>
      <c r="U24" s="20">
        <f>SUM(Nurse[CNA Hours Contract])</f>
        <v>1499.0533420085733</v>
      </c>
    </row>
    <row r="25" spans="9:23" ht="15" customHeight="1" x14ac:dyDescent="0.25">
      <c r="M25" t="s">
        <v>146</v>
      </c>
      <c r="N25" s="20">
        <v>29784.779087568884</v>
      </c>
      <c r="O25" s="21">
        <v>3.8152594065353851</v>
      </c>
      <c r="P25" s="23">
        <v>21</v>
      </c>
      <c r="Q25" s="22">
        <v>0.72680523692894061</v>
      </c>
      <c r="R25" s="23">
        <v>19</v>
      </c>
      <c r="T25" s="16" t="s">
        <v>341</v>
      </c>
      <c r="U25" s="20">
        <f>SUM(Nurse[NA TR Hours Contract])</f>
        <v>1.9347826086956521</v>
      </c>
    </row>
    <row r="26" spans="9:23" ht="15" customHeight="1" x14ac:dyDescent="0.25">
      <c r="M26" t="s">
        <v>147</v>
      </c>
      <c r="N26" s="20">
        <v>18654.419320269433</v>
      </c>
      <c r="O26" s="21">
        <v>4.1827830651924156</v>
      </c>
      <c r="P26" s="23">
        <v>6</v>
      </c>
      <c r="Q26" s="22">
        <v>1.0685266044542867</v>
      </c>
      <c r="R26" s="23">
        <v>5</v>
      </c>
      <c r="T26" s="16" t="s">
        <v>342</v>
      </c>
      <c r="U26" s="20">
        <f>SUM(Nurse[Med Aide/Tech Hours Contract])</f>
        <v>33.555326086956526</v>
      </c>
    </row>
    <row r="27" spans="9:23" ht="15" customHeight="1" x14ac:dyDescent="0.25">
      <c r="M27" t="s">
        <v>149</v>
      </c>
      <c r="N27" s="20">
        <v>30915.301745254106</v>
      </c>
      <c r="O27" s="21">
        <v>3.0868578483482887</v>
      </c>
      <c r="P27" s="23">
        <v>50</v>
      </c>
      <c r="Q27" s="22">
        <v>0.40359827435993229</v>
      </c>
      <c r="R27" s="23">
        <v>47</v>
      </c>
      <c r="T27" s="16" t="s">
        <v>260</v>
      </c>
      <c r="U27" s="20">
        <f>SUM(Nurse[Total Contract Hours])</f>
        <v>2366.0970606246178</v>
      </c>
    </row>
    <row r="28" spans="9:23" ht="15" customHeight="1" x14ac:dyDescent="0.25">
      <c r="M28" t="s">
        <v>148</v>
      </c>
      <c r="N28" s="20">
        <v>13613.024341702383</v>
      </c>
      <c r="O28" s="21">
        <v>3.8706506835477068</v>
      </c>
      <c r="P28" s="23">
        <v>17</v>
      </c>
      <c r="Q28" s="22">
        <v>0.54461092917222786</v>
      </c>
      <c r="R28" s="23">
        <v>39</v>
      </c>
      <c r="T28" s="16" t="s">
        <v>343</v>
      </c>
      <c r="U28" s="20">
        <f>SUM(Nurse[Total Nurse Staff Hours])</f>
        <v>28357.830959889772</v>
      </c>
    </row>
    <row r="29" spans="9:23" ht="15" customHeight="1" x14ac:dyDescent="0.25">
      <c r="M29" t="s">
        <v>150</v>
      </c>
      <c r="N29" s="20">
        <v>3142.4673913043484</v>
      </c>
      <c r="O29" s="21">
        <v>3.5161153137073806</v>
      </c>
      <c r="P29" s="23">
        <v>39</v>
      </c>
      <c r="Q29" s="22">
        <v>0.79674798603977071</v>
      </c>
      <c r="R29" s="23">
        <v>15</v>
      </c>
      <c r="T29" s="16" t="s">
        <v>344</v>
      </c>
      <c r="U29" s="39">
        <f>U27/U28</f>
        <v>8.3437166402864221E-2</v>
      </c>
    </row>
    <row r="30" spans="9:23" ht="15" customHeight="1" x14ac:dyDescent="0.25">
      <c r="M30" t="s">
        <v>157</v>
      </c>
      <c r="N30" s="20">
        <v>31397.817207593369</v>
      </c>
      <c r="O30" s="21">
        <v>3.4417155121175713</v>
      </c>
      <c r="P30" s="23">
        <v>42</v>
      </c>
      <c r="Q30" s="22">
        <v>0.50629516352831194</v>
      </c>
      <c r="R30" s="23">
        <v>45</v>
      </c>
    </row>
    <row r="31" spans="9:23" ht="15" customHeight="1" x14ac:dyDescent="0.25">
      <c r="M31" t="s">
        <v>158</v>
      </c>
      <c r="N31" s="20">
        <v>4392.4673913043471</v>
      </c>
      <c r="O31" s="21">
        <v>4.4756414019059303</v>
      </c>
      <c r="P31" s="23">
        <v>3</v>
      </c>
      <c r="Q31" s="22">
        <v>0.83480991420589112</v>
      </c>
      <c r="R31" s="23">
        <v>13</v>
      </c>
      <c r="U31" s="20"/>
    </row>
    <row r="32" spans="9:23" ht="15" customHeight="1" x14ac:dyDescent="0.25">
      <c r="M32" t="s">
        <v>151</v>
      </c>
      <c r="N32" s="20">
        <v>9437.0101041028774</v>
      </c>
      <c r="O32" s="21">
        <v>3.9536238400260872</v>
      </c>
      <c r="P32" s="23">
        <v>12</v>
      </c>
      <c r="Q32" s="22">
        <v>0.73956294588721605</v>
      </c>
      <c r="R32" s="23">
        <v>18</v>
      </c>
    </row>
    <row r="33" spans="13:23" ht="15" customHeight="1" x14ac:dyDescent="0.25">
      <c r="M33" t="s">
        <v>153</v>
      </c>
      <c r="N33" s="20">
        <v>5478.8913043478278</v>
      </c>
      <c r="O33" s="21">
        <v>3.6689014954628241</v>
      </c>
      <c r="P33" s="23">
        <v>26</v>
      </c>
      <c r="Q33" s="22">
        <v>0.69069482083411027</v>
      </c>
      <c r="R33" s="23">
        <v>25</v>
      </c>
      <c r="T33" s="16" t="s">
        <v>312</v>
      </c>
      <c r="U33" s="17" t="s">
        <v>314</v>
      </c>
    </row>
    <row r="34" spans="13:23" ht="15" customHeight="1" x14ac:dyDescent="0.25">
      <c r="M34" t="s">
        <v>154</v>
      </c>
      <c r="N34" s="20">
        <v>37141.731475811372</v>
      </c>
      <c r="O34" s="21">
        <v>3.6107114278034693</v>
      </c>
      <c r="P34" s="23">
        <v>32</v>
      </c>
      <c r="Q34" s="22">
        <v>0.6783616567987637</v>
      </c>
      <c r="R34" s="23">
        <v>27</v>
      </c>
      <c r="T34" s="24" t="s">
        <v>345</v>
      </c>
      <c r="U34" s="21">
        <v>3.7466213862576487</v>
      </c>
    </row>
    <row r="35" spans="13:23" ht="15" customHeight="1" x14ac:dyDescent="0.25">
      <c r="M35" t="s">
        <v>155</v>
      </c>
      <c r="N35" s="20">
        <v>4791.5774647887329</v>
      </c>
      <c r="O35" s="21">
        <v>3.478749758455526</v>
      </c>
      <c r="P35" s="23">
        <v>41</v>
      </c>
      <c r="Q35" s="22">
        <v>0.63604079500848976</v>
      </c>
      <c r="R35" s="23">
        <v>31</v>
      </c>
      <c r="T35" s="20" t="s">
        <v>346</v>
      </c>
      <c r="U35" s="29">
        <f>SUM(Nurse[Total RN Hours (w/ Admin, DON)])/SUM(Nurse[MDS Census])</f>
        <v>0.69411304457690826</v>
      </c>
    </row>
    <row r="36" spans="13:23" ht="15" customHeight="1" x14ac:dyDescent="0.25">
      <c r="M36" t="s">
        <v>152</v>
      </c>
      <c r="N36" s="20">
        <v>5145.2409675443978</v>
      </c>
      <c r="O36" s="21">
        <v>3.8413014005831938</v>
      </c>
      <c r="P36" s="23">
        <v>19</v>
      </c>
      <c r="Q36" s="22">
        <v>0.71644517490315163</v>
      </c>
      <c r="R36" s="23">
        <v>20</v>
      </c>
      <c r="T36" s="20" t="s">
        <v>347</v>
      </c>
      <c r="U36" s="29">
        <f>SUM(Nurse[RN Hours (excl. Admin, DON)])/SUM(Nurse[MDS Census])</f>
        <v>0.43639857998283815</v>
      </c>
    </row>
    <row r="37" spans="13:23" ht="15" customHeight="1" x14ac:dyDescent="0.25">
      <c r="M37" t="s">
        <v>156</v>
      </c>
      <c r="N37" s="20">
        <v>91093.670391916734</v>
      </c>
      <c r="O37" s="21">
        <v>3.3920817889897901</v>
      </c>
      <c r="P37" s="23">
        <v>46</v>
      </c>
      <c r="Q37" s="22">
        <v>0.62838777517583722</v>
      </c>
      <c r="R37" s="23">
        <v>34</v>
      </c>
      <c r="T37" s="20" t="s">
        <v>348</v>
      </c>
      <c r="U37" s="29">
        <f>SUM(Nurse[Total CNA, NA TR, Med Aide/Tech Hours])/SUM(Nurse[MDS Census])</f>
        <v>3.0717962444304283</v>
      </c>
      <c r="W37" s="21"/>
    </row>
    <row r="38" spans="13:23" ht="15" customHeight="1" x14ac:dyDescent="0.25">
      <c r="M38" t="s">
        <v>159</v>
      </c>
      <c r="N38" s="20">
        <v>62098.361298224219</v>
      </c>
      <c r="O38" s="21">
        <v>3.4827578464943199</v>
      </c>
      <c r="P38" s="23">
        <v>40</v>
      </c>
      <c r="Q38" s="22">
        <v>0.57093758118305848</v>
      </c>
      <c r="R38" s="23">
        <v>38</v>
      </c>
    </row>
    <row r="39" spans="13:23" ht="15" customHeight="1" x14ac:dyDescent="0.25">
      <c r="M39" t="s">
        <v>160</v>
      </c>
      <c r="N39" s="20">
        <v>15314.761022657687</v>
      </c>
      <c r="O39" s="21">
        <v>3.7048972593561507</v>
      </c>
      <c r="P39" s="23">
        <v>23</v>
      </c>
      <c r="Q39" s="22">
        <v>0.34739869296478082</v>
      </c>
      <c r="R39" s="23">
        <v>50</v>
      </c>
    </row>
    <row r="40" spans="13:23" ht="15" customHeight="1" x14ac:dyDescent="0.25">
      <c r="M40" t="s">
        <v>161</v>
      </c>
      <c r="N40" s="20">
        <v>6050.0549601959565</v>
      </c>
      <c r="O40" s="21">
        <v>4.6872022066674388</v>
      </c>
      <c r="P40" s="23">
        <v>2</v>
      </c>
      <c r="Q40" s="22">
        <v>0.69411304457690826</v>
      </c>
      <c r="R40" s="23">
        <v>24</v>
      </c>
    </row>
    <row r="41" spans="13:23" ht="15" customHeight="1" x14ac:dyDescent="0.25">
      <c r="M41" t="s">
        <v>162</v>
      </c>
      <c r="N41" s="20">
        <v>63705.130128597702</v>
      </c>
      <c r="O41" s="21">
        <v>3.5464409930734</v>
      </c>
      <c r="P41" s="23">
        <v>36</v>
      </c>
      <c r="Q41" s="22">
        <v>0.69528611620089797</v>
      </c>
      <c r="R41" s="23">
        <v>23</v>
      </c>
    </row>
    <row r="42" spans="13:23" ht="15" customHeight="1" x14ac:dyDescent="0.25">
      <c r="M42" t="s">
        <v>163</v>
      </c>
      <c r="N42" s="20">
        <v>6548.130434782609</v>
      </c>
      <c r="O42" s="21">
        <v>3.5264193563380197</v>
      </c>
      <c r="P42" s="23">
        <v>38</v>
      </c>
      <c r="Q42" s="22">
        <v>0.74178549137822269</v>
      </c>
      <c r="R42" s="23">
        <v>17</v>
      </c>
    </row>
    <row r="43" spans="13:23" ht="15" customHeight="1" x14ac:dyDescent="0.25">
      <c r="M43" t="s">
        <v>164</v>
      </c>
      <c r="N43" s="20">
        <v>15013.476117575008</v>
      </c>
      <c r="O43" s="21">
        <v>3.6477515116904691</v>
      </c>
      <c r="P43" s="23">
        <v>28</v>
      </c>
      <c r="Q43" s="22">
        <v>0.53383004079229701</v>
      </c>
      <c r="R43" s="23">
        <v>42</v>
      </c>
    </row>
    <row r="44" spans="13:23" ht="15" customHeight="1" x14ac:dyDescent="0.25">
      <c r="M44" t="s">
        <v>165</v>
      </c>
      <c r="N44" s="20">
        <v>4556.4399877526012</v>
      </c>
      <c r="O44" s="21">
        <v>3.5445452329438498</v>
      </c>
      <c r="P44" s="23">
        <v>37</v>
      </c>
      <c r="Q44" s="22">
        <v>0.83146373211324598</v>
      </c>
      <c r="R44" s="23">
        <v>14</v>
      </c>
    </row>
    <row r="45" spans="13:23" ht="15" customHeight="1" x14ac:dyDescent="0.25">
      <c r="M45" t="s">
        <v>166</v>
      </c>
      <c r="N45" s="20">
        <v>23588.007195346021</v>
      </c>
      <c r="O45" s="21">
        <v>3.6602554979328654</v>
      </c>
      <c r="P45" s="23">
        <v>27</v>
      </c>
      <c r="Q45" s="22">
        <v>0.52665362034272378</v>
      </c>
      <c r="R45" s="23">
        <v>43</v>
      </c>
    </row>
    <row r="46" spans="13:23" ht="15" customHeight="1" x14ac:dyDescent="0.25">
      <c r="M46" t="s">
        <v>167</v>
      </c>
      <c r="N46" s="20">
        <v>77152.250459277362</v>
      </c>
      <c r="O46" s="21">
        <v>3.3099355679287084</v>
      </c>
      <c r="P46" s="23">
        <v>49</v>
      </c>
      <c r="Q46" s="22">
        <v>0.35875549800231565</v>
      </c>
      <c r="R46" s="23">
        <v>49</v>
      </c>
    </row>
    <row r="47" spans="13:23" ht="15" customHeight="1" x14ac:dyDescent="0.25">
      <c r="M47" t="s">
        <v>168</v>
      </c>
      <c r="N47" s="20">
        <v>5291.7033067973089</v>
      </c>
      <c r="O47" s="21">
        <v>3.9247848395010867</v>
      </c>
      <c r="P47" s="23">
        <v>13</v>
      </c>
      <c r="Q47" s="22">
        <v>1.0879953653661694</v>
      </c>
      <c r="R47" s="23">
        <v>4</v>
      </c>
    </row>
    <row r="48" spans="13:23" ht="15" customHeight="1" x14ac:dyDescent="0.25">
      <c r="M48" t="s">
        <v>170</v>
      </c>
      <c r="N48" s="20">
        <v>25489.041028781343</v>
      </c>
      <c r="O48" s="21">
        <v>3.4141958363336409</v>
      </c>
      <c r="P48" s="23">
        <v>45</v>
      </c>
      <c r="Q48" s="22">
        <v>0.51625486340635118</v>
      </c>
      <c r="R48" s="23">
        <v>44</v>
      </c>
    </row>
    <row r="49" spans="13:18" ht="15" customHeight="1" x14ac:dyDescent="0.25">
      <c r="M49" t="s">
        <v>169</v>
      </c>
      <c r="N49" s="20">
        <v>2232.1630434782601</v>
      </c>
      <c r="O49" s="21">
        <v>3.9136525791418939</v>
      </c>
      <c r="P49" s="23">
        <v>16</v>
      </c>
      <c r="Q49" s="22">
        <v>0.69748489231053945</v>
      </c>
      <c r="R49" s="23">
        <v>22</v>
      </c>
    </row>
    <row r="50" spans="13:18" ht="15" customHeight="1" x14ac:dyDescent="0.25">
      <c r="M50" t="s">
        <v>171</v>
      </c>
      <c r="N50" s="20">
        <v>12080.927740355173</v>
      </c>
      <c r="O50" s="21">
        <v>4.0868216477922026</v>
      </c>
      <c r="P50" s="23">
        <v>9</v>
      </c>
      <c r="Q50" s="22">
        <v>0.87200140966045714</v>
      </c>
      <c r="R50" s="23">
        <v>10</v>
      </c>
    </row>
    <row r="51" spans="13:18" ht="15" customHeight="1" x14ac:dyDescent="0.25">
      <c r="M51" t="s">
        <v>173</v>
      </c>
      <c r="N51" s="20">
        <v>17388.476729944887</v>
      </c>
      <c r="O51" s="21">
        <v>3.7945207317598215</v>
      </c>
      <c r="P51" s="23">
        <v>22</v>
      </c>
      <c r="Q51" s="22">
        <v>0.96009537140413648</v>
      </c>
      <c r="R51" s="23">
        <v>7</v>
      </c>
    </row>
    <row r="52" spans="13:18" ht="15" customHeight="1" x14ac:dyDescent="0.25">
      <c r="M52" t="s">
        <v>172</v>
      </c>
      <c r="N52" s="20">
        <v>8732.7163196570727</v>
      </c>
      <c r="O52" s="21">
        <v>3.6365012061354052</v>
      </c>
      <c r="P52" s="23">
        <v>29</v>
      </c>
      <c r="Q52" s="22">
        <v>0.61384155542091412</v>
      </c>
      <c r="R52" s="23">
        <v>36</v>
      </c>
    </row>
    <row r="53" spans="13:18" ht="15" customHeight="1" x14ac:dyDescent="0.25">
      <c r="M53" t="s">
        <v>174</v>
      </c>
      <c r="N53" s="20">
        <v>1919.0978260869563</v>
      </c>
      <c r="O53" s="21">
        <v>3.554572461018255</v>
      </c>
      <c r="P53" s="23">
        <v>35</v>
      </c>
      <c r="Q53" s="22">
        <v>0.84223893700051566</v>
      </c>
      <c r="R53" s="23">
        <v>12</v>
      </c>
    </row>
    <row r="54" spans="13:18" ht="15" customHeight="1" x14ac:dyDescent="0.25"/>
  </sheetData>
  <phoneticPr fontId="10" type="noConversion"/>
  <pageMargins left="0.7" right="0.7" top="0.75" bottom="0.75" header="0.3" footer="0.3"/>
  <pageSetup orientation="portrait" horizontalDpi="300" verticalDpi="300" r:id="rId1"/>
  <ignoredErrors>
    <ignoredError sqref="V3:W15 U19:U29"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2367-F88A-42A2-B1BD-DD58CA84D9C2}">
  <dimension ref="B2:D28"/>
  <sheetViews>
    <sheetView zoomScale="70" zoomScaleNormal="70" workbookViewId="0"/>
  </sheetViews>
  <sheetFormatPr defaultColWidth="8.85546875" defaultRowHeight="15.75" x14ac:dyDescent="0.25"/>
  <cols>
    <col min="1" max="1" width="100.140625" style="16" customWidth="1"/>
    <col min="2" max="2" width="4.140625" style="16" customWidth="1"/>
    <col min="3" max="3" width="21.5703125" style="16" customWidth="1"/>
    <col min="4" max="4" width="66.85546875" style="16" customWidth="1"/>
    <col min="5" max="16384" width="8.85546875" style="16"/>
  </cols>
  <sheetData>
    <row r="2" spans="2:4" ht="23.25" x14ac:dyDescent="0.35">
      <c r="C2" s="40" t="s">
        <v>380</v>
      </c>
      <c r="D2" s="41"/>
    </row>
    <row r="3" spans="2:4" x14ac:dyDescent="0.25">
      <c r="C3" s="42" t="s">
        <v>331</v>
      </c>
      <c r="D3" s="43" t="s">
        <v>381</v>
      </c>
    </row>
    <row r="4" spans="2:4" x14ac:dyDescent="0.25">
      <c r="C4" s="44" t="s">
        <v>314</v>
      </c>
      <c r="D4" s="45" t="s">
        <v>382</v>
      </c>
    </row>
    <row r="5" spans="2:4" x14ac:dyDescent="0.25">
      <c r="C5" s="44" t="s">
        <v>383</v>
      </c>
      <c r="D5" s="45" t="s">
        <v>384</v>
      </c>
    </row>
    <row r="6" spans="2:4" ht="15.6" customHeight="1" x14ac:dyDescent="0.25">
      <c r="C6" s="44" t="s">
        <v>333</v>
      </c>
      <c r="D6" s="45" t="s">
        <v>385</v>
      </c>
    </row>
    <row r="7" spans="2:4" ht="15.6" customHeight="1" x14ac:dyDescent="0.25">
      <c r="C7" s="44" t="s">
        <v>332</v>
      </c>
      <c r="D7" s="45" t="s">
        <v>386</v>
      </c>
    </row>
    <row r="8" spans="2:4" x14ac:dyDescent="0.25">
      <c r="C8" s="44" t="s">
        <v>387</v>
      </c>
      <c r="D8" s="45" t="s">
        <v>388</v>
      </c>
    </row>
    <row r="9" spans="2:4" x14ac:dyDescent="0.25">
      <c r="C9" s="46" t="s">
        <v>389</v>
      </c>
      <c r="D9" s="44" t="s">
        <v>390</v>
      </c>
    </row>
    <row r="10" spans="2:4" x14ac:dyDescent="0.25">
      <c r="B10" s="47"/>
      <c r="C10" s="44" t="s">
        <v>391</v>
      </c>
      <c r="D10" s="45" t="s">
        <v>392</v>
      </c>
    </row>
    <row r="11" spans="2:4" x14ac:dyDescent="0.25">
      <c r="C11" s="44" t="s">
        <v>162</v>
      </c>
      <c r="D11" s="45" t="s">
        <v>393</v>
      </c>
    </row>
    <row r="12" spans="2:4" x14ac:dyDescent="0.25">
      <c r="C12" s="44" t="s">
        <v>394</v>
      </c>
      <c r="D12" s="45" t="s">
        <v>395</v>
      </c>
    </row>
    <row r="13" spans="2:4" x14ac:dyDescent="0.25">
      <c r="C13" s="44" t="s">
        <v>391</v>
      </c>
      <c r="D13" s="45" t="s">
        <v>392</v>
      </c>
    </row>
    <row r="14" spans="2:4" x14ac:dyDescent="0.25">
      <c r="C14" s="44" t="s">
        <v>162</v>
      </c>
      <c r="D14" s="45" t="s">
        <v>396</v>
      </c>
    </row>
    <row r="15" spans="2:4" x14ac:dyDescent="0.25">
      <c r="C15" s="48" t="s">
        <v>394</v>
      </c>
      <c r="D15" s="49" t="s">
        <v>395</v>
      </c>
    </row>
    <row r="17" spans="3:4" ht="23.25" x14ac:dyDescent="0.35">
      <c r="C17" s="40" t="s">
        <v>397</v>
      </c>
      <c r="D17" s="41"/>
    </row>
    <row r="18" spans="3:4" x14ac:dyDescent="0.25">
      <c r="C18" s="44" t="s">
        <v>314</v>
      </c>
      <c r="D18" s="45" t="s">
        <v>398</v>
      </c>
    </row>
    <row r="19" spans="3:4" x14ac:dyDescent="0.25">
      <c r="C19" s="44" t="s">
        <v>345</v>
      </c>
      <c r="D19" s="45" t="s">
        <v>399</v>
      </c>
    </row>
    <row r="20" spans="3:4" x14ac:dyDescent="0.25">
      <c r="C20" s="46" t="s">
        <v>400</v>
      </c>
      <c r="D20" s="44" t="s">
        <v>401</v>
      </c>
    </row>
    <row r="21" spans="3:4" x14ac:dyDescent="0.25">
      <c r="C21" s="44" t="s">
        <v>402</v>
      </c>
      <c r="D21" s="45" t="s">
        <v>403</v>
      </c>
    </row>
    <row r="22" spans="3:4" x14ac:dyDescent="0.25">
      <c r="C22" s="44" t="s">
        <v>404</v>
      </c>
      <c r="D22" s="45" t="s">
        <v>405</v>
      </c>
    </row>
    <row r="23" spans="3:4" x14ac:dyDescent="0.25">
      <c r="C23" s="44" t="s">
        <v>406</v>
      </c>
      <c r="D23" s="45" t="s">
        <v>407</v>
      </c>
    </row>
    <row r="24" spans="3:4" x14ac:dyDescent="0.25">
      <c r="C24" s="44" t="s">
        <v>408</v>
      </c>
      <c r="D24" s="45" t="s">
        <v>409</v>
      </c>
    </row>
    <row r="25" spans="3:4" x14ac:dyDescent="0.25">
      <c r="C25" s="44" t="s">
        <v>320</v>
      </c>
      <c r="D25" s="45" t="s">
        <v>410</v>
      </c>
    </row>
    <row r="26" spans="3:4" x14ac:dyDescent="0.25">
      <c r="C26" s="44" t="s">
        <v>404</v>
      </c>
      <c r="D26" s="45" t="s">
        <v>405</v>
      </c>
    </row>
    <row r="27" spans="3:4" x14ac:dyDescent="0.25">
      <c r="C27" s="44" t="s">
        <v>406</v>
      </c>
      <c r="D27" s="45" t="s">
        <v>407</v>
      </c>
    </row>
    <row r="28" spans="3:4" x14ac:dyDescent="0.25">
      <c r="C28" s="48" t="s">
        <v>408</v>
      </c>
      <c r="D28" s="49" t="s">
        <v>409</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o D G V A N 4 j Q + k A A A A 9 g A A A B I A H A B D b 2 5 m a W c v U G F j a 2 F n Z S 5 4 b W w g o h g A K K A U A A A A A A A A A A A A A A A A A A A A A A A A A A A A h Y 8 x D o I w G I W v Q r r T l q K J I a U M r p K Y E I 1 r U y o 0 w o + h x X I 3 B 4 / k F c Q o 6 u b 4 v v c N 7 9 2 v N 5 6 N b R N c d G 9 N B y m K M E W B B t W V B q o U D e 4 Y r l A m + F a q k 6 x 0 M M l g k 9 G W K a q d O y e E e O + x j 3 H X V 4 R R G p F D v i l U r V u J P r L 5 L 4 c G r J O g N B J 8 / x o j G I 7 o E s c L h i k n M + S 5 g a / A p r 3 P 9 g f y 9 d C 4 o d d C Q 7 g r O J k j J + 8 P 4 g F Q S w M E F A A C A A g A m o D G 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q A x l Q o i k e 4 D g A A A B E A A A A T A B w A R m 9 y b X V s Y X M v U 2 V j d G l v b j E u b S C i G A A o o B Q A A A A A A A A A A A A A A A A A A A A A A A A A A A A r T k 0 u y c z P U w i G 0 I b W A F B L A Q I t A B Q A A g A I A J q A x l Q D e I 0 P p A A A A P Y A A A A S A A A A A A A A A A A A A A A A A A A A A A B D b 2 5 m a W c v U G F j a 2 F n Z S 5 4 b W x Q S w E C L Q A U A A I A C A C a g M Z U D 8 r p q 6 Q A A A D p A A A A E w A A A A A A A A A A A A A A A A D w A A A A W 0 N v b n R l b n R f V H l w Z X N d L n h t b F B L A Q I t A B Q A A g A I A J q A x 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L y H m + 1 k p M R 5 j S z x F W 9 6 b x A A A A A A I A A A A A A B B m A A A A A Q A A I A A A A G + b 7 f 7 r e q A u a X 4 z U 5 1 N 4 X a 0 C d f o J x N 4 e Y B v x 7 a u / E N E A A A A A A 6 A A A A A A g A A I A A A A G Y q B g 3 D e t h v h 4 / X h M A / L Z K q 3 f o J J A g l k + 7 8 F l R h e F n 0 U A A A A G d M K j M f f F g O E E i n h g P h k M E 3 i 1 y r u 4 p 1 x r 0 p 1 O y 1 2 O j 5 x h g 6 j U 2 6 7 o O x 8 c d x C P M g D W 3 7 O L z 6 m n N W A T 3 T z D z I i m r n W x G 7 I / v m r t e z p B b 2 k M n s Q A A A A L r y H I U U G z Y u e 6 a 7 N v 6 Y M r h l + N W R a p e 4 Y m x V a e 3 2 v u N 5 W G g Q Z T d C h n 1 7 Y A 8 n / T E S F E n Z 5 F f w W g q / / X D E V t t H H Q U = < / D a t a M a s h u p > 
</file>

<file path=customXml/itemProps1.xml><?xml version="1.0" encoding="utf-8"?>
<ds:datastoreItem xmlns:ds="http://schemas.openxmlformats.org/officeDocument/2006/customXml" ds:itemID="{813E278D-4020-4CEB-AD01-1DFC1942BC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2022-06-08T20:25:44Z</dcterms:modified>
</cp:coreProperties>
</file>