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egold\Desktop\LTCCC\Data\Staffing data\2021 Q4 Staffing\State files\"/>
    </mc:Choice>
  </mc:AlternateContent>
  <xr:revisionPtr revIDLastSave="0" documentId="13_ncr:1_{3A024BB2-83E2-480F-ABCC-53F3909B3360}" xr6:coauthVersionLast="47" xr6:coauthVersionMax="47" xr10:uidLastSave="{00000000-0000-0000-0000-000000000000}"/>
  <bookViews>
    <workbookView xWindow="-120" yWindow="-120" windowWidth="29040" windowHeight="15720" xr2:uid="{00000000-000D-0000-FFFF-FFFF00000000}"/>
  </bookViews>
  <sheets>
    <sheet name="Nurse" sheetId="4" r:id="rId1"/>
    <sheet name="Contract" sheetId="5" r:id="rId2"/>
    <sheet name="Non-Nurse" sheetId="7" r:id="rId3"/>
    <sheet name="Summary Data" sheetId="6" r:id="rId4"/>
    <sheet name="Notes &amp; Glossary" sheetId="8"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6" l="1"/>
  <c r="C8" i="6"/>
  <c r="C7" i="6"/>
  <c r="C3" i="6"/>
  <c r="Z74" i="7"/>
  <c r="V74" i="7"/>
  <c r="R74" i="7"/>
  <c r="O74" i="7"/>
  <c r="Z73" i="7"/>
  <c r="V73" i="7"/>
  <c r="R73" i="7"/>
  <c r="O73" i="7"/>
  <c r="Z72" i="7"/>
  <c r="V72" i="7"/>
  <c r="R72" i="7"/>
  <c r="O72" i="7"/>
  <c r="Z71" i="7"/>
  <c r="V71" i="7"/>
  <c r="R71" i="7"/>
  <c r="O71" i="7"/>
  <c r="Z70" i="7"/>
  <c r="V70" i="7"/>
  <c r="R70" i="7"/>
  <c r="O70" i="7"/>
  <c r="Z69" i="7"/>
  <c r="V69" i="7"/>
  <c r="R69" i="7"/>
  <c r="O69" i="7"/>
  <c r="Z68" i="7"/>
  <c r="V68" i="7"/>
  <c r="R68" i="7"/>
  <c r="O68" i="7"/>
  <c r="Z67" i="7"/>
  <c r="V67" i="7"/>
  <c r="R67" i="7"/>
  <c r="O67" i="7"/>
  <c r="Z66" i="7"/>
  <c r="V66" i="7"/>
  <c r="R66" i="7"/>
  <c r="O66" i="7"/>
  <c r="Z65" i="7"/>
  <c r="V65" i="7"/>
  <c r="R65" i="7"/>
  <c r="O65" i="7"/>
  <c r="Z64" i="7"/>
  <c r="V64" i="7"/>
  <c r="R64" i="7"/>
  <c r="O64" i="7"/>
  <c r="Z63" i="7"/>
  <c r="V63" i="7"/>
  <c r="R63" i="7"/>
  <c r="O63" i="7"/>
  <c r="Z62" i="7"/>
  <c r="V62" i="7"/>
  <c r="R62" i="7"/>
  <c r="O62" i="7"/>
  <c r="Z61" i="7"/>
  <c r="V61" i="7"/>
  <c r="R61" i="7"/>
  <c r="O61" i="7"/>
  <c r="Z60" i="7"/>
  <c r="V60" i="7"/>
  <c r="R60" i="7"/>
  <c r="O60" i="7"/>
  <c r="Z59" i="7"/>
  <c r="V59" i="7"/>
  <c r="R59" i="7"/>
  <c r="O59" i="7"/>
  <c r="Z58" i="7"/>
  <c r="V58" i="7"/>
  <c r="R58" i="7"/>
  <c r="O58" i="7"/>
  <c r="Z57" i="7"/>
  <c r="V57" i="7"/>
  <c r="R57" i="7"/>
  <c r="O57" i="7"/>
  <c r="Z56" i="7"/>
  <c r="V56" i="7"/>
  <c r="R56" i="7"/>
  <c r="O56" i="7"/>
  <c r="Z55" i="7"/>
  <c r="V55" i="7"/>
  <c r="R55" i="7"/>
  <c r="O55" i="7"/>
  <c r="Z54" i="7"/>
  <c r="V54" i="7"/>
  <c r="R54" i="7"/>
  <c r="O54" i="7"/>
  <c r="Z53" i="7"/>
  <c r="V53" i="7"/>
  <c r="R53" i="7"/>
  <c r="O53" i="7"/>
  <c r="Z52" i="7"/>
  <c r="V52" i="7"/>
  <c r="R52" i="7"/>
  <c r="O52" i="7"/>
  <c r="Z51" i="7"/>
  <c r="V51" i="7"/>
  <c r="R51" i="7"/>
  <c r="O51" i="7"/>
  <c r="Z50" i="7"/>
  <c r="V50" i="7"/>
  <c r="R50" i="7"/>
  <c r="O50" i="7"/>
  <c r="Z49" i="7"/>
  <c r="V49" i="7"/>
  <c r="R49" i="7"/>
  <c r="O49" i="7"/>
  <c r="Z48" i="7"/>
  <c r="V48" i="7"/>
  <c r="R48" i="7"/>
  <c r="O48" i="7"/>
  <c r="Z47" i="7"/>
  <c r="V47" i="7"/>
  <c r="R47" i="7"/>
  <c r="O47" i="7"/>
  <c r="Z46" i="7"/>
  <c r="V46" i="7"/>
  <c r="R46" i="7"/>
  <c r="O46" i="7"/>
  <c r="Z45" i="7"/>
  <c r="V45" i="7"/>
  <c r="R45" i="7"/>
  <c r="O45" i="7"/>
  <c r="Z44" i="7"/>
  <c r="V44" i="7"/>
  <c r="R44" i="7"/>
  <c r="O44" i="7"/>
  <c r="Z43" i="7"/>
  <c r="V43" i="7"/>
  <c r="R43" i="7"/>
  <c r="O43" i="7"/>
  <c r="Z42" i="7"/>
  <c r="V42" i="7"/>
  <c r="R42" i="7"/>
  <c r="O42" i="7"/>
  <c r="Z41" i="7"/>
  <c r="V41" i="7"/>
  <c r="R41" i="7"/>
  <c r="O41" i="7"/>
  <c r="Z40" i="7"/>
  <c r="V40" i="7"/>
  <c r="R40" i="7"/>
  <c r="O40" i="7"/>
  <c r="Z39" i="7"/>
  <c r="V39" i="7"/>
  <c r="R39" i="7"/>
  <c r="O39" i="7"/>
  <c r="Z38" i="7"/>
  <c r="V38" i="7"/>
  <c r="R38" i="7"/>
  <c r="O38" i="7"/>
  <c r="Z37" i="7"/>
  <c r="V37" i="7"/>
  <c r="R37" i="7"/>
  <c r="O37" i="7"/>
  <c r="Z36" i="7"/>
  <c r="V36" i="7"/>
  <c r="R36" i="7"/>
  <c r="O36" i="7"/>
  <c r="Z35" i="7"/>
  <c r="V35" i="7"/>
  <c r="R35" i="7"/>
  <c r="O35" i="7"/>
  <c r="Z34" i="7"/>
  <c r="V34" i="7"/>
  <c r="R34" i="7"/>
  <c r="O34" i="7"/>
  <c r="Z33" i="7"/>
  <c r="V33" i="7"/>
  <c r="R33" i="7"/>
  <c r="O33" i="7"/>
  <c r="Z32" i="7"/>
  <c r="V32" i="7"/>
  <c r="R32" i="7"/>
  <c r="O32" i="7"/>
  <c r="Z31" i="7"/>
  <c r="V31" i="7"/>
  <c r="R31" i="7"/>
  <c r="O31" i="7"/>
  <c r="Z30" i="7"/>
  <c r="V30" i="7"/>
  <c r="R30" i="7"/>
  <c r="O30" i="7"/>
  <c r="Z29" i="7"/>
  <c r="V29" i="7"/>
  <c r="R29" i="7"/>
  <c r="O29" i="7"/>
  <c r="Z28" i="7"/>
  <c r="V28" i="7"/>
  <c r="R28" i="7"/>
  <c r="O28" i="7"/>
  <c r="Z27" i="7"/>
  <c r="V27" i="7"/>
  <c r="R27" i="7"/>
  <c r="O27" i="7"/>
  <c r="Z26" i="7"/>
  <c r="V26" i="7"/>
  <c r="R26" i="7"/>
  <c r="O26" i="7"/>
  <c r="Z25" i="7"/>
  <c r="V25" i="7"/>
  <c r="R25" i="7"/>
  <c r="O25" i="7"/>
  <c r="Z24" i="7"/>
  <c r="V24" i="7"/>
  <c r="R24" i="7"/>
  <c r="O24" i="7"/>
  <c r="Z23" i="7"/>
  <c r="V23" i="7"/>
  <c r="R23" i="7"/>
  <c r="O23" i="7"/>
  <c r="Z22" i="7"/>
  <c r="V22" i="7"/>
  <c r="R22" i="7"/>
  <c r="O22" i="7"/>
  <c r="Z21" i="7"/>
  <c r="V21" i="7"/>
  <c r="R21" i="7"/>
  <c r="O21" i="7"/>
  <c r="Z20" i="7"/>
  <c r="V20" i="7"/>
  <c r="R20" i="7"/>
  <c r="O20" i="7"/>
  <c r="Z19" i="7"/>
  <c r="V19" i="7"/>
  <c r="R19" i="7"/>
  <c r="O19" i="7"/>
  <c r="Z18" i="7"/>
  <c r="V18" i="7"/>
  <c r="R18" i="7"/>
  <c r="O18" i="7"/>
  <c r="Z17" i="7"/>
  <c r="V17" i="7"/>
  <c r="R17" i="7"/>
  <c r="O17" i="7"/>
  <c r="Z16" i="7"/>
  <c r="V16" i="7"/>
  <c r="R16" i="7"/>
  <c r="O16" i="7"/>
  <c r="Z15" i="7"/>
  <c r="V15" i="7"/>
  <c r="R15" i="7"/>
  <c r="O15" i="7"/>
  <c r="Z14" i="7"/>
  <c r="V14" i="7"/>
  <c r="R14" i="7"/>
  <c r="O14" i="7"/>
  <c r="Z13" i="7"/>
  <c r="V13" i="7"/>
  <c r="R13" i="7"/>
  <c r="O13" i="7"/>
  <c r="Z12" i="7"/>
  <c r="V12" i="7"/>
  <c r="R12" i="7"/>
  <c r="O12" i="7"/>
  <c r="Z11" i="7"/>
  <c r="V11" i="7"/>
  <c r="R11" i="7"/>
  <c r="O11" i="7"/>
  <c r="Z10" i="7"/>
  <c r="V10" i="7"/>
  <c r="R10" i="7"/>
  <c r="O10" i="7"/>
  <c r="Z9" i="7"/>
  <c r="V9" i="7"/>
  <c r="R9" i="7"/>
  <c r="O9" i="7"/>
  <c r="Z8" i="7"/>
  <c r="V8" i="7"/>
  <c r="R8" i="7"/>
  <c r="O8" i="7"/>
  <c r="Z7" i="7"/>
  <c r="V7" i="7"/>
  <c r="R7" i="7"/>
  <c r="O7" i="7"/>
  <c r="Z6" i="7"/>
  <c r="V6" i="7"/>
  <c r="R6" i="7"/>
  <c r="O6" i="7"/>
  <c r="Z5" i="7"/>
  <c r="V5" i="7"/>
  <c r="R5" i="7"/>
  <c r="O5" i="7"/>
  <c r="Z4" i="7"/>
  <c r="V4" i="7"/>
  <c r="R4" i="7"/>
  <c r="O4" i="7"/>
  <c r="Z3" i="7"/>
  <c r="V3" i="7"/>
  <c r="R3" i="7"/>
  <c r="O3" i="7"/>
  <c r="Z2" i="7"/>
  <c r="V2" i="7"/>
  <c r="R2" i="7"/>
  <c r="O2" i="7"/>
  <c r="U36" i="6"/>
  <c r="U26" i="6"/>
  <c r="U25" i="6"/>
  <c r="U24" i="6"/>
  <c r="U23" i="6"/>
  <c r="U22" i="6"/>
  <c r="U21" i="6"/>
  <c r="U20" i="6"/>
  <c r="U19" i="6"/>
  <c r="U15" i="6"/>
  <c r="U14" i="6"/>
  <c r="U13" i="6"/>
  <c r="U11" i="6"/>
  <c r="U10" i="6"/>
  <c r="U8" i="6"/>
  <c r="U7" i="6"/>
  <c r="U6" i="6"/>
  <c r="W6" i="6" l="1"/>
  <c r="W11" i="6"/>
  <c r="W7" i="6"/>
  <c r="W10" i="6"/>
  <c r="W13" i="6"/>
  <c r="W14" i="6"/>
  <c r="W15" i="6"/>
  <c r="W8" i="6"/>
  <c r="S55" i="4" l="1"/>
  <c r="S29" i="4"/>
  <c r="S32" i="4"/>
  <c r="S19" i="4"/>
  <c r="S30" i="4"/>
  <c r="S20" i="4"/>
  <c r="S60" i="4"/>
  <c r="S43" i="4"/>
  <c r="S16" i="4"/>
  <c r="S28" i="4"/>
  <c r="S53" i="4"/>
  <c r="S38" i="4"/>
  <c r="S21" i="4"/>
  <c r="S71" i="4"/>
  <c r="S26" i="4"/>
  <c r="S54" i="4"/>
  <c r="S61" i="4"/>
  <c r="S58" i="4"/>
  <c r="S34" i="4"/>
  <c r="S59" i="4"/>
  <c r="S42" i="4"/>
  <c r="S37" i="4"/>
  <c r="S57" i="4"/>
  <c r="S27" i="4"/>
  <c r="S10" i="4"/>
  <c r="S51" i="4"/>
  <c r="S44" i="4"/>
  <c r="S15" i="4"/>
  <c r="S66" i="4"/>
  <c r="S52" i="4"/>
  <c r="S4" i="4"/>
  <c r="S17" i="4"/>
  <c r="S2" i="4"/>
  <c r="S56" i="4"/>
  <c r="S23" i="4"/>
  <c r="S3" i="4"/>
  <c r="S65" i="4"/>
  <c r="S48" i="4"/>
  <c r="S69" i="4"/>
  <c r="S62" i="4"/>
  <c r="S63" i="4"/>
  <c r="S64" i="4"/>
  <c r="S36" i="4"/>
  <c r="S35" i="4"/>
  <c r="S49" i="4"/>
  <c r="S14" i="4"/>
  <c r="S39" i="4"/>
  <c r="S31" i="4"/>
  <c r="S70" i="4"/>
  <c r="S22" i="4"/>
  <c r="S8" i="4"/>
  <c r="S9" i="4"/>
  <c r="S73" i="4"/>
  <c r="S46" i="4"/>
  <c r="S41" i="4"/>
  <c r="S5" i="4"/>
  <c r="S50" i="4"/>
  <c r="S67" i="4"/>
  <c r="S40" i="4"/>
  <c r="S11" i="4"/>
  <c r="S33" i="4"/>
  <c r="S68" i="4"/>
  <c r="S47" i="4"/>
  <c r="S18" i="4"/>
  <c r="S6" i="4"/>
  <c r="S74" i="4"/>
  <c r="S72" i="4"/>
  <c r="S24" i="4"/>
  <c r="S7" i="4"/>
  <c r="S12" i="4"/>
  <c r="S25" i="4"/>
  <c r="S45" i="4"/>
  <c r="S13" i="4"/>
  <c r="P55" i="4"/>
  <c r="P29" i="4"/>
  <c r="P32" i="4"/>
  <c r="P19" i="4"/>
  <c r="P30" i="4"/>
  <c r="P20" i="4"/>
  <c r="P60" i="4"/>
  <c r="P43" i="4"/>
  <c r="P16" i="4"/>
  <c r="P28" i="4"/>
  <c r="P53" i="4"/>
  <c r="P38" i="4"/>
  <c r="P21" i="4"/>
  <c r="P71" i="4"/>
  <c r="P26" i="4"/>
  <c r="P54" i="4"/>
  <c r="P61" i="4"/>
  <c r="P58" i="4"/>
  <c r="P34" i="4"/>
  <c r="P59" i="4"/>
  <c r="P42" i="4"/>
  <c r="P37" i="4"/>
  <c r="P57" i="4"/>
  <c r="P27" i="4"/>
  <c r="P10" i="4"/>
  <c r="P51" i="4"/>
  <c r="P44" i="4"/>
  <c r="P15" i="4"/>
  <c r="P66" i="4"/>
  <c r="P52" i="4"/>
  <c r="P4" i="4"/>
  <c r="P17" i="4"/>
  <c r="P2" i="4"/>
  <c r="P56" i="4"/>
  <c r="P23" i="4"/>
  <c r="P3" i="4"/>
  <c r="P65" i="4"/>
  <c r="P48" i="4"/>
  <c r="P69" i="4"/>
  <c r="P62" i="4"/>
  <c r="P63" i="4"/>
  <c r="P64" i="4"/>
  <c r="P36" i="4"/>
  <c r="P35" i="4"/>
  <c r="P49" i="4"/>
  <c r="P14" i="4"/>
  <c r="P39" i="4"/>
  <c r="P31" i="4"/>
  <c r="P70" i="4"/>
  <c r="P22" i="4"/>
  <c r="P8" i="4"/>
  <c r="P9" i="4"/>
  <c r="P73" i="4"/>
  <c r="P46" i="4"/>
  <c r="P41" i="4"/>
  <c r="P5" i="4"/>
  <c r="P50" i="4"/>
  <c r="P67" i="4"/>
  <c r="P40" i="4"/>
  <c r="P11" i="4"/>
  <c r="P33" i="4"/>
  <c r="P68" i="4"/>
  <c r="P47" i="4"/>
  <c r="P18" i="4"/>
  <c r="P6" i="4"/>
  <c r="P74" i="4"/>
  <c r="P72" i="4"/>
  <c r="P24" i="4"/>
  <c r="P7" i="4"/>
  <c r="P12" i="4"/>
  <c r="P25" i="4"/>
  <c r="P45" i="4"/>
  <c r="P13" i="4"/>
  <c r="L55" i="4"/>
  <c r="L29" i="4"/>
  <c r="L32" i="4"/>
  <c r="L19" i="4"/>
  <c r="H19" i="4" s="1"/>
  <c r="L30" i="4"/>
  <c r="H30" i="4" s="1"/>
  <c r="L20" i="4"/>
  <c r="H20" i="4" s="1"/>
  <c r="L60" i="4"/>
  <c r="H60" i="4" s="1"/>
  <c r="L43" i="4"/>
  <c r="L16" i="4"/>
  <c r="L28" i="4"/>
  <c r="L53" i="4"/>
  <c r="L38" i="4"/>
  <c r="L21" i="4"/>
  <c r="H21" i="4" s="1"/>
  <c r="L71" i="4"/>
  <c r="H71" i="4" s="1"/>
  <c r="L26" i="4"/>
  <c r="H26" i="4" s="1"/>
  <c r="L54" i="4"/>
  <c r="L61" i="4"/>
  <c r="L58" i="4"/>
  <c r="L34" i="4"/>
  <c r="L59" i="4"/>
  <c r="H59" i="4" s="1"/>
  <c r="L42" i="4"/>
  <c r="H42" i="4" s="1"/>
  <c r="L37" i="4"/>
  <c r="L57" i="4"/>
  <c r="H57" i="4" s="1"/>
  <c r="L27" i="4"/>
  <c r="L10" i="4"/>
  <c r="L51" i="4"/>
  <c r="L44" i="4"/>
  <c r="L15" i="4"/>
  <c r="H15" i="4" s="1"/>
  <c r="L66" i="4"/>
  <c r="H66" i="4" s="1"/>
  <c r="L52" i="4"/>
  <c r="H52" i="4" s="1"/>
  <c r="L4" i="4"/>
  <c r="H4" i="4" s="1"/>
  <c r="L17" i="4"/>
  <c r="L2" i="4"/>
  <c r="L56" i="4"/>
  <c r="L23" i="4"/>
  <c r="L3" i="4"/>
  <c r="L65" i="4"/>
  <c r="L48" i="4"/>
  <c r="H48" i="4" s="1"/>
  <c r="L69" i="4"/>
  <c r="H69" i="4" s="1"/>
  <c r="L62" i="4"/>
  <c r="L63" i="4"/>
  <c r="L64" i="4"/>
  <c r="L36" i="4"/>
  <c r="L35" i="4"/>
  <c r="L49" i="4"/>
  <c r="L14" i="4"/>
  <c r="H14" i="4" s="1"/>
  <c r="L39" i="4"/>
  <c r="H39" i="4" s="1"/>
  <c r="L31" i="4"/>
  <c r="L70" i="4"/>
  <c r="L22" i="4"/>
  <c r="L8" i="4"/>
  <c r="L9" i="4"/>
  <c r="H9" i="4" s="1"/>
  <c r="L73" i="4"/>
  <c r="L46" i="4"/>
  <c r="H46" i="4" s="1"/>
  <c r="L41" i="4"/>
  <c r="H41" i="4" s="1"/>
  <c r="L5" i="4"/>
  <c r="L50" i="4"/>
  <c r="L67" i="4"/>
  <c r="L40" i="4"/>
  <c r="L11" i="4"/>
  <c r="H11" i="4" s="1"/>
  <c r="L33" i="4"/>
  <c r="L68" i="4"/>
  <c r="H68" i="4" s="1"/>
  <c r="L47" i="4"/>
  <c r="H47" i="4" s="1"/>
  <c r="L18" i="4"/>
  <c r="L6" i="4"/>
  <c r="L74" i="4"/>
  <c r="L72" i="4"/>
  <c r="L24" i="4"/>
  <c r="L7" i="4"/>
  <c r="L12" i="4"/>
  <c r="H12" i="4" s="1"/>
  <c r="L25" i="4"/>
  <c r="H25" i="4" s="1"/>
  <c r="L45" i="4"/>
  <c r="L13" i="4"/>
  <c r="K55" i="4"/>
  <c r="K29" i="4"/>
  <c r="K32" i="4"/>
  <c r="K19" i="4"/>
  <c r="K30" i="4"/>
  <c r="K20" i="4"/>
  <c r="K60" i="4"/>
  <c r="K43" i="4"/>
  <c r="K16" i="4"/>
  <c r="K28" i="4"/>
  <c r="K53" i="4"/>
  <c r="K38" i="4"/>
  <c r="K21" i="4"/>
  <c r="K71" i="4"/>
  <c r="K26" i="4"/>
  <c r="K54" i="4"/>
  <c r="K61" i="4"/>
  <c r="K58" i="4"/>
  <c r="K34" i="4"/>
  <c r="K59" i="4"/>
  <c r="K42" i="4"/>
  <c r="K37" i="4"/>
  <c r="K57" i="4"/>
  <c r="K27" i="4"/>
  <c r="K10" i="4"/>
  <c r="K51" i="4"/>
  <c r="K44" i="4"/>
  <c r="K15" i="4"/>
  <c r="K66" i="4"/>
  <c r="K52" i="4"/>
  <c r="K4" i="4"/>
  <c r="K17" i="4"/>
  <c r="K2" i="4"/>
  <c r="K56" i="4"/>
  <c r="K23" i="4"/>
  <c r="K3" i="4"/>
  <c r="K65" i="4"/>
  <c r="K48" i="4"/>
  <c r="K69" i="4"/>
  <c r="K62" i="4"/>
  <c r="K63" i="4"/>
  <c r="K64" i="4"/>
  <c r="K36" i="4"/>
  <c r="K35" i="4"/>
  <c r="K49" i="4"/>
  <c r="K14" i="4"/>
  <c r="K39" i="4"/>
  <c r="K31" i="4"/>
  <c r="K70" i="4"/>
  <c r="K22" i="4"/>
  <c r="K8" i="4"/>
  <c r="K9" i="4"/>
  <c r="K73" i="4"/>
  <c r="K46" i="4"/>
  <c r="K41" i="4"/>
  <c r="K5" i="4"/>
  <c r="K50" i="4"/>
  <c r="K67" i="4"/>
  <c r="K40" i="4"/>
  <c r="K11" i="4"/>
  <c r="K33" i="4"/>
  <c r="K68" i="4"/>
  <c r="K47" i="4"/>
  <c r="K18" i="4"/>
  <c r="K6" i="4"/>
  <c r="K74" i="4"/>
  <c r="K72" i="4"/>
  <c r="K24" i="4"/>
  <c r="K7" i="4"/>
  <c r="K12" i="4"/>
  <c r="K25" i="4"/>
  <c r="K45" i="4"/>
  <c r="K13" i="4"/>
  <c r="W55" i="4"/>
  <c r="W29" i="4"/>
  <c r="W32" i="4"/>
  <c r="W19" i="4"/>
  <c r="W30" i="4"/>
  <c r="W20" i="4"/>
  <c r="W60" i="4"/>
  <c r="W43" i="4"/>
  <c r="W16" i="4"/>
  <c r="W28" i="4"/>
  <c r="W53" i="4"/>
  <c r="W38" i="4"/>
  <c r="W21" i="4"/>
  <c r="W71" i="4"/>
  <c r="W26" i="4"/>
  <c r="W54" i="4"/>
  <c r="W61" i="4"/>
  <c r="W58" i="4"/>
  <c r="W34" i="4"/>
  <c r="W59" i="4"/>
  <c r="W42" i="4"/>
  <c r="W37" i="4"/>
  <c r="W57" i="4"/>
  <c r="W27" i="4"/>
  <c r="W10" i="4"/>
  <c r="W51" i="4"/>
  <c r="W44" i="4"/>
  <c r="W15" i="4"/>
  <c r="W66" i="4"/>
  <c r="W52" i="4"/>
  <c r="W4" i="4"/>
  <c r="W17" i="4"/>
  <c r="W2" i="4"/>
  <c r="W56" i="4"/>
  <c r="W23" i="4"/>
  <c r="W3" i="4"/>
  <c r="W65" i="4"/>
  <c r="W48" i="4"/>
  <c r="W69" i="4"/>
  <c r="W62" i="4"/>
  <c r="W63" i="4"/>
  <c r="W64" i="4"/>
  <c r="W36" i="4"/>
  <c r="W35" i="4"/>
  <c r="W49" i="4"/>
  <c r="W14" i="4"/>
  <c r="W39" i="4"/>
  <c r="W31" i="4"/>
  <c r="W70" i="4"/>
  <c r="W22" i="4"/>
  <c r="W8" i="4"/>
  <c r="W9" i="4"/>
  <c r="W73" i="4"/>
  <c r="W46" i="4"/>
  <c r="W41" i="4"/>
  <c r="W5" i="4"/>
  <c r="W50" i="4"/>
  <c r="W67" i="4"/>
  <c r="W40" i="4"/>
  <c r="W11" i="4"/>
  <c r="W33" i="4"/>
  <c r="W68" i="4"/>
  <c r="W47" i="4"/>
  <c r="W18" i="4"/>
  <c r="W6" i="4"/>
  <c r="W74" i="4"/>
  <c r="W72" i="4"/>
  <c r="W24" i="4"/>
  <c r="W7" i="4"/>
  <c r="W12" i="4"/>
  <c r="W25" i="4"/>
  <c r="W45" i="4"/>
  <c r="W13" i="4"/>
  <c r="I55" i="4"/>
  <c r="I29" i="4"/>
  <c r="I32" i="4"/>
  <c r="I19" i="4"/>
  <c r="I30" i="4"/>
  <c r="I20" i="4"/>
  <c r="I60" i="4"/>
  <c r="I43" i="4"/>
  <c r="I16" i="4"/>
  <c r="I28" i="4"/>
  <c r="I53" i="4"/>
  <c r="I38" i="4"/>
  <c r="I21" i="4"/>
  <c r="I71" i="4"/>
  <c r="I26" i="4"/>
  <c r="I54" i="4"/>
  <c r="I61" i="4"/>
  <c r="I58" i="4"/>
  <c r="I34" i="4"/>
  <c r="I59" i="4"/>
  <c r="I42" i="4"/>
  <c r="I37" i="4"/>
  <c r="I57" i="4"/>
  <c r="I27" i="4"/>
  <c r="I10" i="4"/>
  <c r="I51" i="4"/>
  <c r="I44" i="4"/>
  <c r="I15" i="4"/>
  <c r="I66" i="4"/>
  <c r="I52" i="4"/>
  <c r="I4" i="4"/>
  <c r="I17" i="4"/>
  <c r="I2" i="4"/>
  <c r="I56" i="4"/>
  <c r="I23" i="4"/>
  <c r="I3" i="4"/>
  <c r="I65" i="4"/>
  <c r="I48" i="4"/>
  <c r="I69" i="4"/>
  <c r="I62" i="4"/>
  <c r="I63" i="4"/>
  <c r="I64" i="4"/>
  <c r="I36" i="4"/>
  <c r="I35" i="4"/>
  <c r="I49" i="4"/>
  <c r="I14" i="4"/>
  <c r="I39" i="4"/>
  <c r="I31" i="4"/>
  <c r="I70" i="4"/>
  <c r="I22" i="4"/>
  <c r="I8" i="4"/>
  <c r="I9" i="4"/>
  <c r="I73" i="4"/>
  <c r="I46" i="4"/>
  <c r="I41" i="4"/>
  <c r="I5" i="4"/>
  <c r="I50" i="4"/>
  <c r="I67" i="4"/>
  <c r="I40" i="4"/>
  <c r="I11" i="4"/>
  <c r="I33" i="4"/>
  <c r="I68" i="4"/>
  <c r="I47" i="4"/>
  <c r="I18" i="4"/>
  <c r="I6" i="4"/>
  <c r="I74" i="4"/>
  <c r="I72" i="4"/>
  <c r="I24" i="4"/>
  <c r="I7" i="4"/>
  <c r="I12" i="4"/>
  <c r="I25" i="4"/>
  <c r="I45" i="4"/>
  <c r="I13" i="4"/>
  <c r="J55" i="4"/>
  <c r="F55" i="4" s="1"/>
  <c r="J29" i="4"/>
  <c r="F29" i="4" s="1"/>
  <c r="J32" i="4"/>
  <c r="F32" i="4" s="1"/>
  <c r="J19" i="4"/>
  <c r="F19" i="4" s="1"/>
  <c r="J30" i="4"/>
  <c r="F30" i="4" s="1"/>
  <c r="J20" i="4"/>
  <c r="F20" i="4" s="1"/>
  <c r="J60" i="4"/>
  <c r="F60" i="4" s="1"/>
  <c r="J43" i="4"/>
  <c r="F43" i="4" s="1"/>
  <c r="J16" i="4"/>
  <c r="F16" i="4" s="1"/>
  <c r="J28" i="4"/>
  <c r="F28" i="4" s="1"/>
  <c r="J53" i="4"/>
  <c r="F53" i="4" s="1"/>
  <c r="J38" i="4"/>
  <c r="F38" i="4" s="1"/>
  <c r="J21" i="4"/>
  <c r="F21" i="4" s="1"/>
  <c r="J71" i="4"/>
  <c r="F71" i="4" s="1"/>
  <c r="J26" i="4"/>
  <c r="F26" i="4" s="1"/>
  <c r="J54" i="4"/>
  <c r="F54" i="4" s="1"/>
  <c r="J61" i="4"/>
  <c r="F61" i="4" s="1"/>
  <c r="J58" i="4"/>
  <c r="F58" i="4" s="1"/>
  <c r="J34" i="4"/>
  <c r="F34" i="4" s="1"/>
  <c r="J59" i="4"/>
  <c r="F59" i="4" s="1"/>
  <c r="J42" i="4"/>
  <c r="F42" i="4" s="1"/>
  <c r="J37" i="4"/>
  <c r="F37" i="4" s="1"/>
  <c r="J57" i="4"/>
  <c r="F57" i="4" s="1"/>
  <c r="J27" i="4"/>
  <c r="F27" i="4" s="1"/>
  <c r="J10" i="4"/>
  <c r="F10" i="4" s="1"/>
  <c r="J51" i="4"/>
  <c r="F51" i="4" s="1"/>
  <c r="J44" i="4"/>
  <c r="F44" i="4" s="1"/>
  <c r="J15" i="4"/>
  <c r="F15" i="4" s="1"/>
  <c r="J66" i="4"/>
  <c r="F66" i="4" s="1"/>
  <c r="J52" i="4"/>
  <c r="F52" i="4" s="1"/>
  <c r="J4" i="4"/>
  <c r="F4" i="4" s="1"/>
  <c r="J17" i="4"/>
  <c r="F17" i="4" s="1"/>
  <c r="J2" i="4"/>
  <c r="J56" i="4"/>
  <c r="F56" i="4" s="1"/>
  <c r="J23" i="4"/>
  <c r="F23" i="4" s="1"/>
  <c r="J3" i="4"/>
  <c r="F3" i="4" s="1"/>
  <c r="J65" i="4"/>
  <c r="F65" i="4" s="1"/>
  <c r="J48" i="4"/>
  <c r="F48" i="4" s="1"/>
  <c r="J69" i="4"/>
  <c r="F69" i="4" s="1"/>
  <c r="J62" i="4"/>
  <c r="F62" i="4" s="1"/>
  <c r="J63" i="4"/>
  <c r="F63" i="4" s="1"/>
  <c r="J64" i="4"/>
  <c r="F64" i="4" s="1"/>
  <c r="J36" i="4"/>
  <c r="F36" i="4" s="1"/>
  <c r="J35" i="4"/>
  <c r="F35" i="4" s="1"/>
  <c r="J49" i="4"/>
  <c r="F49" i="4" s="1"/>
  <c r="J14" i="4"/>
  <c r="F14" i="4" s="1"/>
  <c r="J39" i="4"/>
  <c r="F39" i="4" s="1"/>
  <c r="J31" i="4"/>
  <c r="F31" i="4" s="1"/>
  <c r="J70" i="4"/>
  <c r="F70" i="4" s="1"/>
  <c r="J22" i="4"/>
  <c r="F22" i="4" s="1"/>
  <c r="J8" i="4"/>
  <c r="F8" i="4" s="1"/>
  <c r="J9" i="4"/>
  <c r="F9" i="4" s="1"/>
  <c r="J73" i="4"/>
  <c r="F73" i="4" s="1"/>
  <c r="J46" i="4"/>
  <c r="F46" i="4" s="1"/>
  <c r="J41" i="4"/>
  <c r="F41" i="4" s="1"/>
  <c r="J5" i="4"/>
  <c r="F5" i="4" s="1"/>
  <c r="J50" i="4"/>
  <c r="F50" i="4" s="1"/>
  <c r="J67" i="4"/>
  <c r="F67" i="4" s="1"/>
  <c r="J40" i="4"/>
  <c r="F40" i="4" s="1"/>
  <c r="J11" i="4"/>
  <c r="F11" i="4" s="1"/>
  <c r="J33" i="4"/>
  <c r="F33" i="4" s="1"/>
  <c r="J68" i="4"/>
  <c r="F68" i="4" s="1"/>
  <c r="J47" i="4"/>
  <c r="F47" i="4" s="1"/>
  <c r="J18" i="4"/>
  <c r="F18" i="4" s="1"/>
  <c r="J6" i="4"/>
  <c r="F6" i="4" s="1"/>
  <c r="J74" i="4"/>
  <c r="F74" i="4" s="1"/>
  <c r="J72" i="4"/>
  <c r="F72" i="4" s="1"/>
  <c r="J24" i="4"/>
  <c r="F24" i="4" s="1"/>
  <c r="J7" i="4"/>
  <c r="F7" i="4" s="1"/>
  <c r="J12" i="4"/>
  <c r="F12" i="4" s="1"/>
  <c r="J25" i="4"/>
  <c r="F25" i="4" s="1"/>
  <c r="J45" i="4"/>
  <c r="F45" i="4" s="1"/>
  <c r="J13" i="4"/>
  <c r="F13" i="4" s="1"/>
  <c r="H55" i="4"/>
  <c r="H29" i="4"/>
  <c r="H32" i="4"/>
  <c r="H43" i="4"/>
  <c r="H16" i="4"/>
  <c r="H28" i="4"/>
  <c r="H53" i="4"/>
  <c r="H38" i="4"/>
  <c r="H54" i="4"/>
  <c r="H61" i="4"/>
  <c r="H58" i="4"/>
  <c r="H34" i="4"/>
  <c r="H37" i="4"/>
  <c r="H27" i="4"/>
  <c r="H10" i="4"/>
  <c r="H51" i="4"/>
  <c r="H44" i="4"/>
  <c r="H17" i="4"/>
  <c r="H2" i="4"/>
  <c r="H56" i="4"/>
  <c r="H23" i="4"/>
  <c r="H3" i="4"/>
  <c r="H65" i="4"/>
  <c r="H62" i="4"/>
  <c r="H63" i="4"/>
  <c r="H64" i="4"/>
  <c r="H36" i="4"/>
  <c r="H35" i="4"/>
  <c r="H49" i="4"/>
  <c r="H31" i="4"/>
  <c r="H70" i="4"/>
  <c r="H22" i="4"/>
  <c r="H8" i="4"/>
  <c r="H73" i="4"/>
  <c r="H5" i="4"/>
  <c r="H50" i="4"/>
  <c r="H67" i="4"/>
  <c r="H40" i="4"/>
  <c r="H33" i="4"/>
  <c r="H18" i="4"/>
  <c r="H6" i="4"/>
  <c r="H74" i="4"/>
  <c r="H72" i="4"/>
  <c r="H24" i="4"/>
  <c r="H7" i="4"/>
  <c r="H45" i="4"/>
  <c r="H13" i="4"/>
  <c r="G55" i="4"/>
  <c r="G29" i="4"/>
  <c r="G32" i="4"/>
  <c r="G19" i="4"/>
  <c r="G30" i="4"/>
  <c r="G20" i="4"/>
  <c r="G60" i="4"/>
  <c r="G43" i="4"/>
  <c r="G16" i="4"/>
  <c r="G28" i="4"/>
  <c r="G53" i="4"/>
  <c r="G38" i="4"/>
  <c r="G21" i="4"/>
  <c r="G71" i="4"/>
  <c r="G26" i="4"/>
  <c r="G54" i="4"/>
  <c r="G61" i="4"/>
  <c r="G58" i="4"/>
  <c r="G34" i="4"/>
  <c r="G59" i="4"/>
  <c r="G42" i="4"/>
  <c r="G37" i="4"/>
  <c r="G57" i="4"/>
  <c r="G27" i="4"/>
  <c r="G10" i="4"/>
  <c r="G51" i="4"/>
  <c r="G44" i="4"/>
  <c r="G15" i="4"/>
  <c r="G66" i="4"/>
  <c r="G52" i="4"/>
  <c r="G4" i="4"/>
  <c r="G17" i="4"/>
  <c r="G2" i="4"/>
  <c r="G56" i="4"/>
  <c r="G23" i="4"/>
  <c r="G3" i="4"/>
  <c r="G65" i="4"/>
  <c r="G48" i="4"/>
  <c r="G69" i="4"/>
  <c r="G62" i="4"/>
  <c r="G63" i="4"/>
  <c r="G64" i="4"/>
  <c r="G36" i="4"/>
  <c r="G35" i="4"/>
  <c r="G49" i="4"/>
  <c r="G14" i="4"/>
  <c r="G39" i="4"/>
  <c r="G31" i="4"/>
  <c r="G70" i="4"/>
  <c r="G22" i="4"/>
  <c r="G8" i="4"/>
  <c r="G9" i="4"/>
  <c r="G73" i="4"/>
  <c r="G46" i="4"/>
  <c r="G41" i="4"/>
  <c r="G5" i="4"/>
  <c r="G50" i="4"/>
  <c r="G67" i="4"/>
  <c r="G40" i="4"/>
  <c r="G11" i="4"/>
  <c r="G33" i="4"/>
  <c r="G68" i="4"/>
  <c r="G47" i="4"/>
  <c r="G18" i="4"/>
  <c r="G6" i="4"/>
  <c r="G74" i="4"/>
  <c r="G72" i="4"/>
  <c r="G24" i="4"/>
  <c r="G7" i="4"/>
  <c r="G12" i="4"/>
  <c r="G25" i="4"/>
  <c r="G45" i="4"/>
  <c r="G13" i="4"/>
  <c r="C6" i="6" l="1"/>
  <c r="C4" i="6"/>
  <c r="C5" i="6"/>
  <c r="U9" i="6"/>
  <c r="W9" i="6" s="1"/>
  <c r="U27" i="6"/>
  <c r="F2" i="4"/>
  <c r="U37" i="6"/>
  <c r="U12" i="6"/>
  <c r="W12" i="6" s="1"/>
  <c r="U28" i="6"/>
  <c r="U3" i="6"/>
  <c r="U4" i="6"/>
  <c r="W4" i="6" s="1"/>
  <c r="U35" i="6"/>
  <c r="U5" i="6"/>
  <c r="W5" i="6" s="1"/>
  <c r="U29" i="6" l="1"/>
  <c r="V7" i="6"/>
  <c r="V6" i="6"/>
  <c r="V12" i="6"/>
  <c r="V9" i="6"/>
  <c r="V11" i="6"/>
  <c r="W3" i="6"/>
  <c r="V13" i="6"/>
  <c r="V14" i="6"/>
  <c r="V10" i="6"/>
  <c r="V15" i="6"/>
  <c r="V4" i="6"/>
  <c r="V5" i="6"/>
  <c r="V8" i="6"/>
</calcChain>
</file>

<file path=xl/sharedStrings.xml><?xml version="1.0" encoding="utf-8"?>
<sst xmlns="http://schemas.openxmlformats.org/spreadsheetml/2006/main" count="1301" uniqueCount="331">
  <si>
    <t>PREMIER REHAB AND HEALTHCARE</t>
  </si>
  <si>
    <t>HANOVER HILL HEALTH CARE CENTER</t>
  </si>
  <si>
    <t>HAVENWOOD-HERITAGE HEIGHTS</t>
  </si>
  <si>
    <t>DOVER CENTER FOR HEALTH &amp; REHABILITATION</t>
  </si>
  <si>
    <t>HANOVER TERRACE HEALTH AND REHABILITATION CENTER</t>
  </si>
  <si>
    <t>EDGEWOOD CENTRE (THE)</t>
  </si>
  <si>
    <t>ROCHESTER MANOR</t>
  </si>
  <si>
    <t>MAPLE LEAF HEALTH CARE CENTER</t>
  </si>
  <si>
    <t>COURVILLE AT NASHUA</t>
  </si>
  <si>
    <t>HACKETT HILL HEALTHCARE CENTER</t>
  </si>
  <si>
    <t>PLEASANT VALLEY NURSING CENTER</t>
  </si>
  <si>
    <t>LACONIA REHABILITATION CENTER</t>
  </si>
  <si>
    <t>ELM WOOD CENTER AT CLAREMONT</t>
  </si>
  <si>
    <t>WARDE HEALTH CENTER</t>
  </si>
  <si>
    <t>GOLDEN VIEW HEALTH CARE CENTER</t>
  </si>
  <si>
    <t>PLEASANT VIEW CENTER</t>
  </si>
  <si>
    <t>ROCKINGHAM COUNTY NURSING HOME</t>
  </si>
  <si>
    <t>RIVERSIDE REST HOME</t>
  </si>
  <si>
    <t>HILLSBOROUGH COUNTY NURSING HOME</t>
  </si>
  <si>
    <t>RIVERWOODS AT EXETER</t>
  </si>
  <si>
    <t>LEBANON CENTER, GENESIS HEALTHCARE</t>
  </si>
  <si>
    <t>KEENE  CENTER, GENESIS HEALTHCARE</t>
  </si>
  <si>
    <t>RIDGEWOOD CENTER, GENESIS HEALTHCARE</t>
  </si>
  <si>
    <t>GRAFTON COUNTY NURSING HOME</t>
  </si>
  <si>
    <t>CHESHIRE COUNTY HOME</t>
  </si>
  <si>
    <t>OCEANSIDE SKILLED NURSING AND REHABILITATION</t>
  </si>
  <si>
    <t>MERRIMACK COUNTY NURSING HOME</t>
  </si>
  <si>
    <t>COURVILLE AT MANCHESTER</t>
  </si>
  <si>
    <t>SALEMHAVEN</t>
  </si>
  <si>
    <t>PHEASANT WOOD CENTER</t>
  </si>
  <si>
    <t>BEDFORD HILLS CENTER</t>
  </si>
  <si>
    <t>CRESTWOOD CENTER</t>
  </si>
  <si>
    <t>ALPINE HEALTHCARE CENTER</t>
  </si>
  <si>
    <t>PRESIDENTIAL OAKS</t>
  </si>
  <si>
    <t>EXETER CENTER</t>
  </si>
  <si>
    <t>APPLEWOOD CENTER</t>
  </si>
  <si>
    <t>SAINT VINCENT REHABILITATION &amp; NURSING CENTER</t>
  </si>
  <si>
    <t>MOUNT CARMEL REHABILITATION AND NURSING CENTER</t>
  </si>
  <si>
    <t>THE ELMS CENTER</t>
  </si>
  <si>
    <t>SAINT ANN REHABILITATION AND NURSING CENTER</t>
  </si>
  <si>
    <t>SAINT FRANCIS REHABILITATION AND NURSING CENTER</t>
  </si>
  <si>
    <t>SAINT TERESA REHABILITATION &amp; NURSING CENTER</t>
  </si>
  <si>
    <t>JAFFREY REHABILITATION AND NURSING CENTER</t>
  </si>
  <si>
    <t>HOLY CROSS HEALTH CENTER</t>
  </si>
  <si>
    <t>MOUNTAIN RIDGE CENTER, GENESIS HEALTHCARE</t>
  </si>
  <si>
    <t>COUNTRY VILLAGE CENTER, GENESIS HEALTHCARE</t>
  </si>
  <si>
    <t>LAFAYETTE CENTER</t>
  </si>
  <si>
    <t>HARRIS HILL CENTER, GENESIS HEALTHCARE</t>
  </si>
  <si>
    <t>VILLA CREST</t>
  </si>
  <si>
    <t>EPSOM HEALTHCARE CENTER</t>
  </si>
  <si>
    <t>BIRCH HEALTHCARE CENTER</t>
  </si>
  <si>
    <t>CEDAR HEALTHCARE CENTER</t>
  </si>
  <si>
    <t>WOLFEBORO BAY CENTER</t>
  </si>
  <si>
    <t>MINERAL SPRINGS</t>
  </si>
  <si>
    <t>LANGDON PLACE OF KEENE</t>
  </si>
  <si>
    <t>BEDFORD NURSING &amp; REHABILITATION CENTER</t>
  </si>
  <si>
    <t>MOUNTAIN VIEW COMMUNITY</t>
  </si>
  <si>
    <t>ST JOSEPH RESIDENCE</t>
  </si>
  <si>
    <t>LANGDON PLACE OF DOVER</t>
  </si>
  <si>
    <t>COLONIAL POPLIN NURSING HOME</t>
  </si>
  <si>
    <t>HILLSBORO HOUSE NURSING HOME</t>
  </si>
  <si>
    <t>SULLIVAN COUNTY HEALTH CARE</t>
  </si>
  <si>
    <t>MORRISON NURSING HOME</t>
  </si>
  <si>
    <t>DERRY CENTER FOR REHABILITATION AND HEALTHCARE</t>
  </si>
  <si>
    <t>BEL-AIR NURSING AND REHAB CENTER INC</t>
  </si>
  <si>
    <t>WOODLAWN CARE CENTER</t>
  </si>
  <si>
    <t>WEBSTER AT RYE</t>
  </si>
  <si>
    <t>FAIRVIEW NURSING HOME</t>
  </si>
  <si>
    <t>BELKNAP COUNTY NURSING HOME</t>
  </si>
  <si>
    <t>COOS COUNTY NURSING HOME</t>
  </si>
  <si>
    <t>GLENCLIFF HOME FOR THE ELDERLY</t>
  </si>
  <si>
    <t>MERRIMAN HOUSE</t>
  </si>
  <si>
    <t>COOS COUNTY NURSING HOSPITAL</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</si>
  <si>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</si>
  <si>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</si>
  <si>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</si>
  <si>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</si>
  <si>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</si>
  <si>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</si>
  <si>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</si>
  <si>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</si>
  <si>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</si>
  <si>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</si>
  <si>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</si>
  <si>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</si>
  <si>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</si>
  <si>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</si>
  <si>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</si>
  <si>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</si>
  <si>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</si>
  <si>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</si>
  <si>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</si>
  <si>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</si>
  <si>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</si>
  <si>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</si>
  <si>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</si>
  <si>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</si>
  <si>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</si>
  <si>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</si>
  <si>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</si>
  <si>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</si>
  <si>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</si>
  <si>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</si>
  <si>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</si>
  <si>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</si>
  <si>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</si>
  <si>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</si>
  <si>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</si>
  <si>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</si>
  <si>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</si>
  <si>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</si>
  <si>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</si>
  <si>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</si>
  <si>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</si>
  <si>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</si>
  <si>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</si>
  <si>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</si>
  <si>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</si>
  <si>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</si>
  <si>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</si>
  <si>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</si>
  <si>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</si>
  <si>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</si>
  <si>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</si>
  <si>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Carroll</t>
  </si>
  <si>
    <t>Hillsborough</t>
  </si>
  <si>
    <t>Sullivan</t>
  </si>
  <si>
    <t>Merrimack</t>
  </si>
  <si>
    <t>Strafford</t>
  </si>
  <si>
    <t>Grafton</t>
  </si>
  <si>
    <t>Rockingham</t>
  </si>
  <si>
    <t>Belknap</t>
  </si>
  <si>
    <t>Cheshire</t>
  </si>
  <si>
    <t>Coos</t>
  </si>
  <si>
    <t>SALEM</t>
  </si>
  <si>
    <t>NEWPORT</t>
  </si>
  <si>
    <t>CONCORD</t>
  </si>
  <si>
    <t>CLAREMONT</t>
  </si>
  <si>
    <t>FREMONT</t>
  </si>
  <si>
    <t>LANCASTER</t>
  </si>
  <si>
    <t>MANCHESTER</t>
  </si>
  <si>
    <t>MILFORD</t>
  </si>
  <si>
    <t>WINDHAM</t>
  </si>
  <si>
    <t>DOVER</t>
  </si>
  <si>
    <t>HUDSON</t>
  </si>
  <si>
    <t>BEDFORD</t>
  </si>
  <si>
    <t>HAMPTON</t>
  </si>
  <si>
    <t>HILLSBORO</t>
  </si>
  <si>
    <t>LEBANON</t>
  </si>
  <si>
    <t>WINCHESTER</t>
  </si>
  <si>
    <t>FRANKLIN</t>
  </si>
  <si>
    <t>HANOVER</t>
  </si>
  <si>
    <t>ROCHESTER</t>
  </si>
  <si>
    <t>WESTMORELAND</t>
  </si>
  <si>
    <t>BERLIN</t>
  </si>
  <si>
    <t>NASHUA</t>
  </si>
  <si>
    <t>PORTSMOUTH</t>
  </si>
  <si>
    <t>DERRY</t>
  </si>
  <si>
    <t>LACONIA</t>
  </si>
  <si>
    <t>MEREDITH</t>
  </si>
  <si>
    <t>BRENTWOOD</t>
  </si>
  <si>
    <t>GOFFSTOWN</t>
  </si>
  <si>
    <t>EXETER</t>
  </si>
  <si>
    <t>KEENE</t>
  </si>
  <si>
    <t>NORTH HAVERHILL</t>
  </si>
  <si>
    <t>BOSCAWEN</t>
  </si>
  <si>
    <t>PETERBOROUGH</t>
  </si>
  <si>
    <t>JAFFREY</t>
  </si>
  <si>
    <t>FRANCONIA</t>
  </si>
  <si>
    <t>EPSOM</t>
  </si>
  <si>
    <t>WOLFEBORO</t>
  </si>
  <si>
    <t>NORTH CONWAY</t>
  </si>
  <si>
    <t>OSSIPEE</t>
  </si>
  <si>
    <t>UNITY</t>
  </si>
  <si>
    <t>WHITEFIELD</t>
  </si>
  <si>
    <t>RYE</t>
  </si>
  <si>
    <t>GLENCLIFF</t>
  </si>
  <si>
    <t>WEST STEWARTSTOWN</t>
  </si>
  <si>
    <t>State</t>
  </si>
  <si>
    <t>Total Contract</t>
  </si>
  <si>
    <t>Provider</t>
  </si>
  <si>
    <t>City</t>
  </si>
  <si>
    <t>County</t>
  </si>
  <si>
    <t>MDS Census</t>
  </si>
  <si>
    <t>Total Nurse Staff HPRD</t>
  </si>
  <si>
    <t>Total Direct Care Staff HPRD</t>
  </si>
  <si>
    <t>Total RN Staff HPRD</t>
  </si>
  <si>
    <t>Total RN Care Staff HPRD (excl. Admin/DON)</t>
  </si>
  <si>
    <t>Total Nurse Staff Hours</t>
  </si>
  <si>
    <t>Total Direct Care Staff Hours</t>
  </si>
  <si>
    <t>Total RN Hours (w/ Admin, DON)</t>
  </si>
  <si>
    <t>RN Hours (excl. Admin, DON)</t>
  </si>
  <si>
    <t>RN Admin Hours</t>
  </si>
  <si>
    <t>RN DON Hours</t>
  </si>
  <si>
    <t>Total LPN Hours (w/ Admin)</t>
  </si>
  <si>
    <t>LPN Hours (excl.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</si>
  <si>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</si>
  <si>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</si>
  <si>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</si>
  <si>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</si>
  <si>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</si>
  <si>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</si>
  <si>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</si>
  <si>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</si>
  <si>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</si>
  <si>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</si>
  <si>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</si>
  <si>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</si>
  <si>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</si>
  <si>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</si>
  <si>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</si>
  <si>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CMS Region Number</t>
  </si>
  <si>
    <t>Total Direct Care Staff Contract Hours</t>
  </si>
  <si>
    <t>Total RN Hours Contract (w/ Admin, DON)</t>
  </si>
  <si>
    <t>Total Nurse Staff Contract Hours</t>
  </si>
  <si>
    <t>Percent Total Nurse Contract</t>
  </si>
  <si>
    <t>Percent Total Direct Care Contract</t>
  </si>
  <si>
    <t>Percent RN Admin Contract</t>
  </si>
  <si>
    <t>Percent RN Contract (excl. Admin, DON)</t>
  </si>
  <si>
    <t>Percent RN DON Contract</t>
  </si>
  <si>
    <t>Percent LPN Contract (excl. Admin)</t>
  </si>
  <si>
    <t>Percent CNA Contract</t>
  </si>
  <si>
    <t>Percent NA TR Contract</t>
  </si>
  <si>
    <t>Percent Med Aide/Tech Contract</t>
  </si>
  <si>
    <t>Percent Total RN Contract (w/ Admin, DON)</t>
  </si>
  <si>
    <t>Percent LPN Admin  Contract</t>
  </si>
  <si>
    <t>N/A</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</si>
  <si>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</si>
  <si>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</si>
  <si>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</si>
  <si>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</si>
  <si>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</si>
  <si>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</si>
  <si>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</si>
  <si>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</si>
  <si>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</si>
  <si>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</si>
  <si>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</si>
  <si>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</si>
  <si>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</si>
  <si>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</si>
  <si>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</si>
  <si>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</si>
  <si>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</si>
  <si>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</si>
  <si>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</si>
  <si>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</si>
  <si>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</si>
  <si>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</si>
  <si>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</si>
  <si>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</si>
  <si>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</si>
  <si>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</si>
  <si>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</si>
  <si>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</si>
  <si>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</si>
  <si>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</si>
  <si>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</si>
  <si>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</si>
  <si>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</si>
  <si>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</si>
  <si>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</si>
  <si>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Hours</t>
  </si>
  <si>
    <t>Total Contract %</t>
  </si>
  <si>
    <t>Total Nurse Staff</t>
  </si>
  <si>
    <t>RN (w/ Admin, DON)</t>
  </si>
  <si>
    <t>LPN (w/ Admin)</t>
  </si>
  <si>
    <t>Combined CNA, NA TR, Med Aide/Tech</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</si>
  <si>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</si>
  <si>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</si>
  <si>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</si>
  <si>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</si>
  <si>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</si>
  <si>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</si>
  <si>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</si>
  <si>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</si>
  <si>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</si>
  <si>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</si>
  <si>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</si>
  <si>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</si>
  <si>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</si>
  <si>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</si>
  <si>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</si>
  <si>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</si>
  <si>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</si>
  <si>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</si>
  <si>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</si>
  <si>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</si>
  <si>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</si>
  <si>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</si>
  <si>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</si>
  <si>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</si>
  <si>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</si>
  <si>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</si>
  <si>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</si>
  <si>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</si>
  <si>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</si>
  <si>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US</t>
  </si>
  <si>
    <t>State - Q4 2021</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</si>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</sst>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sz val="8"/>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0" fontId="0" fillId="0" borderId="0" xfId="0" applyNumberFormat="1"/>
    <xf numFmtId="0" fontId="0" fillId="0" borderId="0" xfId="0" applyAlignment="1">
      <alignment wrapText="1"/>
    </xf>
    <xf numFmtId="2" fontId="0" fillId="0" borderId="0" xfId="0" applyNumberFormat="1" applyAlignment="1">
      <alignment wrapText="1"/>
    </xf>
    <xf numFmtId="4" fontId="0" fillId="0" borderId="0" xfId="0" applyNumberFormat="1"/>
    <xf numFmtId="1" fontId="0" fillId="0" borderId="0" xfId="0" applyNumberFormat="1"/>
    <xf numFmtId="2" fontId="0" fillId="0" borderId="0" xfId="0" applyNumberFormat="1"/>
    <xf numFmtId="11" fontId="0" fillId="0" borderId="0" xfId="0" applyNumberFormat="1"/>
    <xf numFmtId="9" fontId="0" fillId="0" borderId="0" xfId="1" applyFont="1" applyAlignment="1">
      <alignment wrapText="1"/>
    </xf>
    <xf numFmtId="9" fontId="0" fillId="0" borderId="0" xfId="1" applyFont="1"/>
    <xf numFmtId="10" fontId="0" fillId="0" borderId="0" xfId="1" applyNumberFormat="1" applyFont="1" applyAlignment="1">
      <alignment wrapText="1"/>
    </xf>
    <xf numFmtId="10" fontId="0" fillId="0" borderId="0" xfId="1" applyNumberFormat="1" applyFon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11"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2"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cellXfs>
  <cellStyles count="3">
    <cellStyle name="Normal" xfId="0" builtinId="0"/>
    <cellStyle name="Normal 2 2" xfId="2" xr:uid="{797FEFCC-53A1-4700-8B67-560D38AC6F0B}"/>
    <cellStyle name="Percent" xfId="1" builtinId="5"/>
  </cellStyles>
  <dxfs count="132">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2"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45C7FEAE-9F33-4B88-A0D4-FA2283CEE07C}"/>
            </a:ext>
          </a:extLst>
        </xdr:cNvPr>
        <xdr:cNvSpPr txBox="1"/>
      </xdr:nvSpPr>
      <xdr:spPr>
        <a:xfrm>
          <a:off x="5233147" y="78440"/>
          <a:ext cx="5726206"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CE3FCB58-81A1-427E-8B21-CBFF7114DC22}"/>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826F07F3-46A3-4A45-AD37-D7539844A5DE}"/>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160804</xdr:colOff>
      <xdr:row>0</xdr:row>
      <xdr:rowOff>160243</xdr:rowOff>
    </xdr:from>
    <xdr:to>
      <xdr:col>1</xdr:col>
      <xdr:colOff>1989604</xdr:colOff>
      <xdr:row>0</xdr:row>
      <xdr:rowOff>1546412</xdr:rowOff>
    </xdr:to>
    <mc:AlternateContent xmlns:mc="http://schemas.openxmlformats.org/markup-compatibility/2006" xmlns:sle15="http://schemas.microsoft.com/office/drawing/2012/slicer">
      <mc:Choice Requires="sle15">
        <xdr:graphicFrame macro="">
          <xdr:nvGraphicFramePr>
            <xdr:cNvPr id="6" name="Filter by County">
              <a:extLst>
                <a:ext uri="{FF2B5EF4-FFF2-40B4-BE49-F238E27FC236}">
                  <a16:creationId xmlns:a16="http://schemas.microsoft.com/office/drawing/2014/main" id="{C21EAA88-DCE5-4AF8-6AF7-BAA3E7524E42}"/>
                </a:ext>
              </a:extLst>
            </xdr:cNvPr>
            <xdr:cNvGraphicFramePr/>
          </xdr:nvGraphicFramePr>
          <xdr:xfrm>
            <a:off x="0" y="0"/>
            <a:ext cx="0" cy="0"/>
          </xdr:xfrm>
          <a:graphic>
            <a:graphicData uri="http://schemas.microsoft.com/office/drawing/2010/slicer">
              <sle:slicer xmlns:sle="http://schemas.microsoft.com/office/drawing/2010/slicer" name="Filter by County"/>
            </a:graphicData>
          </a:graphic>
        </xdr:graphicFrame>
      </mc:Choice>
      <mc:Fallback xmlns="">
        <xdr:sp macro="" textlink="">
          <xdr:nvSpPr>
            <xdr:cNvPr id="0" name=""/>
            <xdr:cNvSpPr>
              <a:spLocks noTextEdit="1"/>
            </xdr:cNvSpPr>
          </xdr:nvSpPr>
          <xdr:spPr>
            <a:xfrm>
              <a:off x="732304" y="160243"/>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2256305</xdr:colOff>
      <xdr:row>0</xdr:row>
      <xdr:rowOff>171449</xdr:rowOff>
    </xdr:from>
    <xdr:to>
      <xdr:col>2</xdr:col>
      <xdr:colOff>39781</xdr:colOff>
      <xdr:row>0</xdr:row>
      <xdr:rowOff>1557618</xdr:rowOff>
    </xdr:to>
    <mc:AlternateContent xmlns:mc="http://schemas.openxmlformats.org/markup-compatibility/2006" xmlns:sle15="http://schemas.microsoft.com/office/drawing/2012/slicer">
      <mc:Choice Requires="sle15">
        <xdr:graphicFrame macro="">
          <xdr:nvGraphicFramePr>
            <xdr:cNvPr id="7" name="City">
              <a:extLst>
                <a:ext uri="{FF2B5EF4-FFF2-40B4-BE49-F238E27FC236}">
                  <a16:creationId xmlns:a16="http://schemas.microsoft.com/office/drawing/2014/main" id="{4A169FED-7A5E-4E57-E7B4-D2518C38C778}"/>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827805" y="171449"/>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B681B65A-ACD6-4E97-A8BA-D119423A798F}"/>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D85B13C1-B97F-456C-ADD4-02EC08D28FA0}"/>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1028700</xdr:colOff>
      <xdr:row>37</xdr:row>
      <xdr:rowOff>93542</xdr:rowOff>
    </xdr:to>
    <xdr:sp macro="" textlink="">
      <xdr:nvSpPr>
        <xdr:cNvPr id="5" name="TextBox 4">
          <a:extLst>
            <a:ext uri="{FF2B5EF4-FFF2-40B4-BE49-F238E27FC236}">
              <a16:creationId xmlns:a16="http://schemas.microsoft.com/office/drawing/2014/main" id="{495ADCC2-0E7B-41A4-B6AB-5B35D6773C94}"/>
            </a:ext>
          </a:extLst>
        </xdr:cNvPr>
        <xdr:cNvSpPr txBox="1"/>
      </xdr:nvSpPr>
      <xdr:spPr>
        <a:xfrm>
          <a:off x="171140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1883706</xdr:colOff>
      <xdr:row>0</xdr:row>
      <xdr:rowOff>125506</xdr:rowOff>
    </xdr:from>
    <xdr:to>
      <xdr:col>1</xdr:col>
      <xdr:colOff>3712506</xdr:colOff>
      <xdr:row>0</xdr:row>
      <xdr:rowOff>1288677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DD5DD862-A384-1371-EE1C-FDBE8CFA4A1C}"/>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55206" y="125506"/>
              <a:ext cx="1828800"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112059</xdr:colOff>
      <xdr:row>0</xdr:row>
      <xdr:rowOff>131109</xdr:rowOff>
    </xdr:from>
    <xdr:to>
      <xdr:col>1</xdr:col>
      <xdr:colOff>1588991</xdr:colOff>
      <xdr:row>0</xdr:row>
      <xdr:rowOff>1294280</xdr:rowOff>
    </xdr:to>
    <mc:AlternateContent xmlns:mc="http://schemas.openxmlformats.org/markup-compatibility/2006" xmlns:sle15="http://schemas.microsoft.com/office/drawing/2012/slicer">
      <mc:Choice Requires="sle15">
        <xdr:graphicFrame macro="">
          <xdr:nvGraphicFramePr>
            <xdr:cNvPr id="8" name="County">
              <a:extLst>
                <a:ext uri="{FF2B5EF4-FFF2-40B4-BE49-F238E27FC236}">
                  <a16:creationId xmlns:a16="http://schemas.microsoft.com/office/drawing/2014/main" id="{88E45435-B534-E23A-8EF3-1E27BFCB72FA}"/>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83559" y="131109"/>
              <a:ext cx="1476932"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98B9AC7C-B05D-4870-BB86-E7ACF5F32E43}"/>
            </a:ext>
          </a:extLst>
        </xdr:cNvPr>
        <xdr:cNvSpPr txBox="1">
          <a:spLocks noChangeAspect="1"/>
        </xdr:cNvSpPr>
      </xdr:nvSpPr>
      <xdr:spPr>
        <a:xfrm>
          <a:off x="14269521" y="211186"/>
          <a:ext cx="3259794"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01E0FFD0-D079-46DF-8A31-C27E6507E42C}"/>
            </a:ext>
          </a:extLst>
        </xdr:cNvPr>
        <xdr:cNvSpPr txBox="1">
          <a:spLocks noChangeAspect="1"/>
        </xdr:cNvSpPr>
      </xdr:nvSpPr>
      <xdr:spPr>
        <a:xfrm>
          <a:off x="34466213" y="773906"/>
          <a:ext cx="6436858" cy="88049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72CBD466-751B-492F-95AA-56BF0E594F6D}"/>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67A8D5-6C91-46F8-9108-7B1209389F56}"/>
            </a:ext>
          </a:extLst>
        </xdr:cNvPr>
        <xdr:cNvSpPr txBox="1"/>
      </xdr:nvSpPr>
      <xdr:spPr>
        <a:xfrm>
          <a:off x="7772958" y="100855"/>
          <a:ext cx="6024285"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114301</xdr:rowOff>
    </xdr:from>
    <xdr:to>
      <xdr:col>1</xdr:col>
      <xdr:colOff>3981450</xdr:colOff>
      <xdr:row>0</xdr:row>
      <xdr:rowOff>1535207</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1DB14846-D8D0-D8BC-B82C-89F0A9C1ADE4}"/>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114301"/>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152400</xdr:colOff>
      <xdr:row>0</xdr:row>
      <xdr:rowOff>131109</xdr:rowOff>
    </xdr:from>
    <xdr:to>
      <xdr:col>1</xdr:col>
      <xdr:colOff>1981200</xdr:colOff>
      <xdr:row>0</xdr:row>
      <xdr:rowOff>1552015</xdr:rowOff>
    </xdr:to>
    <mc:AlternateContent xmlns:mc="http://schemas.openxmlformats.org/markup-compatibility/2006" xmlns:sle15="http://schemas.microsoft.com/office/drawing/2012/slicer">
      <mc:Choice Requires="sle15">
        <xdr:graphicFrame macro="">
          <xdr:nvGraphicFramePr>
            <xdr:cNvPr id="9" name="County 1">
              <a:extLst>
                <a:ext uri="{FF2B5EF4-FFF2-40B4-BE49-F238E27FC236}">
                  <a16:creationId xmlns:a16="http://schemas.microsoft.com/office/drawing/2014/main" id="{03E98C60-2D55-068D-008A-180511B3C7BC}"/>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723900" y="131109"/>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10</xdr:col>
      <xdr:colOff>357186</xdr:colOff>
      <xdr:row>60</xdr:row>
      <xdr:rowOff>145369</xdr:rowOff>
    </xdr:to>
    <xdr:sp macro="" textlink="">
      <xdr:nvSpPr>
        <xdr:cNvPr id="2" name="TextBox 1">
          <a:extLst>
            <a:ext uri="{FF2B5EF4-FFF2-40B4-BE49-F238E27FC236}">
              <a16:creationId xmlns:a16="http://schemas.microsoft.com/office/drawing/2014/main" id="{5185CD9E-8A08-403D-8F96-483F328281A8}"/>
            </a:ext>
          </a:extLst>
        </xdr:cNvPr>
        <xdr:cNvSpPr txBox="1"/>
      </xdr:nvSpPr>
      <xdr:spPr>
        <a:xfrm>
          <a:off x="226218" y="3750468"/>
          <a:ext cx="645318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40</xdr:row>
      <xdr:rowOff>190500</xdr:rowOff>
    </xdr:to>
    <xdr:sp macro="" textlink="">
      <xdr:nvSpPr>
        <xdr:cNvPr id="2" name="TextBox 1">
          <a:extLst>
            <a:ext uri="{FF2B5EF4-FFF2-40B4-BE49-F238E27FC236}">
              <a16:creationId xmlns:a16="http://schemas.microsoft.com/office/drawing/2014/main" id="{B0C4083E-6096-4F8E-A017-B27E76C6E778}"/>
            </a:ext>
          </a:extLst>
        </xdr:cNvPr>
        <xdr:cNvSpPr txBox="1"/>
      </xdr:nvSpPr>
      <xdr:spPr>
        <a:xfrm>
          <a:off x="163286" y="95250"/>
          <a:ext cx="6504214" cy="842282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8D3064C2-3D7C-49FA-B7AA-C675F751B419}" sourceName="County">
  <extLst>
    <x:ext xmlns:x15="http://schemas.microsoft.com/office/spreadsheetml/2010/11/main" uri="{2F2917AC-EB37-4324-AD4E-5DD8C200BD13}">
      <x15:tableSlicerCache tableId="2"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540B27E3-6770-4C72-B4BF-7025BDACF5F5}" sourceName="City">
  <extLst>
    <x:ext xmlns:x15="http://schemas.microsoft.com/office/spreadsheetml/2010/11/main" uri="{2F2917AC-EB37-4324-AD4E-5DD8C200BD13}">
      <x15:tableSlicerCache tableId="2"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88747553-DDA1-4D6A-9667-957ED277AD47}" sourceName="City">
  <extLst>
    <x:ext xmlns:x15="http://schemas.microsoft.com/office/spreadsheetml/2010/11/main" uri="{2F2917AC-EB37-4324-AD4E-5DD8C200BD13}">
      <x15:tableSlicerCache tableId="3"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61A0495B-7EA9-463D-ADCE-C98A8ADF0A68}" sourceName="County">
  <extLst>
    <x:ext xmlns:x15="http://schemas.microsoft.com/office/spreadsheetml/2010/11/main" uri="{2F2917AC-EB37-4324-AD4E-5DD8C200BD13}">
      <x15:tableSlicerCache tableId="3"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E547CD84-47C0-4C2B-955C-BE182BEF8B9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E1657CC-89AD-412D-ABBC-6776C4089DBB}"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ilter by County" xr10:uid="{997EDF07-166D-4D74-A39E-AFD34C40CA8E}" cache="Slicer_County" caption="Filter by County" rowHeight="241300"/>
  <slicer name="City" xr10:uid="{898E960E-4908-41EB-8F88-9BBC40FB354C}" cache="Slicer_City" caption="City" style="SlicerStyleLight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EDFC039F-8432-4936-9CDA-B5AED512D6D1}" cache="Slicer_City1" caption="City" style="SlicerStyleLight2" rowHeight="241300"/>
  <slicer name="County" xr10:uid="{6AA5AAB4-EC8C-4FC7-973D-5C0D9C937274}"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40CFD02-4485-4C00-B8B2-7169FE986106}" cache="Slicer_City2" caption="City" style="SlicerStyleLight2" rowHeight="241300"/>
  <slicer name="County 1" xr10:uid="{9C36F0C3-CFE1-45BC-89E0-E53F99FC2D4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5699AD-BB6A-4554-98B0-B2D7C76E516C}" name="Nurse" displayName="Nurse" ref="A1:AG74" totalsRowShown="0" headerRowDxfId="131">
  <autoFilter ref="A1:AG74" xr:uid="{F6C3CB19-CE12-4B14-8BE9-BE2DA56924F3}"/>
  <sortState xmlns:xlrd2="http://schemas.microsoft.com/office/spreadsheetml/2017/richdata2" ref="A2:AG74">
    <sortCondition ref="A1:A74"/>
  </sortState>
  <tableColumns count="33">
    <tableColumn id="1" xr3:uid="{A8260DC9-6B54-405F-BBA6-D2FE16D6B297}" name="State"/>
    <tableColumn id="2" xr3:uid="{F6FE27DA-DFC8-4556-B8A0-01CD04F7A631}" name="Provider"/>
    <tableColumn id="3" xr3:uid="{2C454061-6A06-4109-AA11-2644E7499F02}" name="City"/>
    <tableColumn id="4" xr3:uid="{81A1ABDC-27DE-41F1-950C-B2C7AFEF651F}" name="County"/>
    <tableColumn id="6" xr3:uid="{90222BC9-E6F0-4275-920C-C1C89EC2B058}" name="MDS Census" dataDxfId="130"/>
    <tableColumn id="32" xr3:uid="{FABA7BE7-53DD-4479-BF7D-321D82576A22}" name="Total Nurse Staff HPRD" dataDxfId="129">
      <calculatedColumnFormula>Nurse[[#This Row],[Total Nurse Staff Hours]]/Nurse[[#This Row],[MDS Census]]</calculatedColumnFormula>
    </tableColumn>
    <tableColumn id="33" xr3:uid="{013AAF20-B5AF-43BB-AB5B-F505E8394830}" name="Total Direct Care Staff HPRD" dataDxfId="128">
      <calculatedColumnFormula>Nurse[[#This Row],[Total Direct Care Staff Hours]]/Nurse[[#This Row],[MDS Census]]</calculatedColumnFormula>
    </tableColumn>
    <tableColumn id="37" xr3:uid="{BC8E9732-4FF8-4EAB-BFAB-C67064B747DC}" name="Total RN Staff HPRD" dataDxfId="127">
      <calculatedColumnFormula>Nurse[[#This Row],[Total RN Hours (w/ Admin, DON)]]/Nurse[[#This Row],[MDS Census]]</calculatedColumnFormula>
    </tableColumn>
    <tableColumn id="36" xr3:uid="{C39AFDF3-5B6B-4BDC-A648-AB41A16F0989}" name="Total RN Care Staff HPRD (excl. Admin/DON)" dataDxfId="126">
      <calculatedColumnFormula>Nurse[[#This Row],[RN Hours (excl. Admin, DON)]]/Nurse[[#This Row],[MDS Census]]</calculatedColumnFormula>
    </tableColumn>
    <tableColumn id="35" xr3:uid="{1D794E53-F14E-4523-A86F-DC8FC3F314D0}" name="Total Nurse Staff Hours" dataDxfId="125">
      <calculatedColumnFormula>SUM(Nurse[[#This Row],[RN Hours (excl. Admin, DON)]],Nurse[[#This Row],[RN Admin Hours]],Nurse[[#This Row],[RN DON Hours]],Nurse[[#This Row],[LPN Hours (excl. Admin)]],Nurse[[#This Row],[LPN Admin Hours]],Nurse[[#This Row],[CNA Hours]],Nurse[[#This Row],[NA TR Hours]],Nurse[[#This Row],[Med Aide/Tech Hours]])</calculatedColumnFormula>
    </tableColumn>
    <tableColumn id="34" xr3:uid="{FCFA4BAB-65EA-488E-A43A-288D88D2ED47}" name="Total Direct Care Staff Hours" dataDxfId="124">
      <calculatedColumnFormula>SUM(Nurse[[#This Row],[RN Hours (excl. Admin, DON)]],Nurse[[#This Row],[LPN Hours (excl. Admin)]],Nurse[[#This Row],[CNA Hours]],Nurse[[#This Row],[NA TR Hours]],Nurse[[#This Row],[Med Aide/Tech Hours]])</calculatedColumnFormula>
    </tableColumn>
    <tableColumn id="38" xr3:uid="{5E8F283D-4BB1-4279-BF29-F78CF5A9BD13}" name="Total RN Hours (w/ Admin, DON)" dataDxfId="123">
      <calculatedColumnFormula>SUM(Nurse[[#This Row],[RN Hours (excl. Admin, DON)]],Nurse[[#This Row],[RN Admin Hours]],Nurse[[#This Row],[RN DON Hours]])</calculatedColumnFormula>
    </tableColumn>
    <tableColumn id="7" xr3:uid="{6FB0F2C7-1324-45EA-A016-9C74CA8221F4}" name="RN Hours (excl. Admin, DON)" dataDxfId="122"/>
    <tableColumn id="10" xr3:uid="{CEC5F2B0-E6C5-4616-B4FC-11B945448B5B}" name="RN Admin Hours" dataDxfId="121"/>
    <tableColumn id="13" xr3:uid="{D4F1A2C6-A8F4-4C64-8C45-278B59247FC6}" name="RN DON Hours" dataDxfId="120"/>
    <tableColumn id="11" xr3:uid="{4BC98E4C-0F0C-4D9F-A60A-FF0254E25D18}" name="Total LPN Hours (w/ Admin)" dataDxfId="119">
      <calculatedColumnFormula>SUM(Nurse[[#This Row],[LPN Hours (excl. Admin)]],Nurse[[#This Row],[LPN Admin Hours]])</calculatedColumnFormula>
    </tableColumn>
    <tableColumn id="16" xr3:uid="{9B8CACE7-F835-48AE-9DC8-73B0289AF2DA}" name="LPN Hours (excl. Admin)" dataDxfId="118"/>
    <tableColumn id="19" xr3:uid="{E92DC4E5-C297-4819-9E94-37A771835A5F}" name="LPN Admin Hours" dataDxfId="117"/>
    <tableColumn id="8" xr3:uid="{B9F0D17E-BF89-4DFB-941E-BC2A938B8922}" name="Total CNA, NA TR, Med Aide/Tech Hours" dataDxfId="116">
      <calculatedColumnFormula>SUM(Nurse[[#This Row],[CNA Hours]],Nurse[[#This Row],[NA TR Hours]],Nurse[[#This Row],[Med Aide/Tech Hours]])</calculatedColumnFormula>
    </tableColumn>
    <tableColumn id="22" xr3:uid="{61D5BF67-7A32-4658-B0C3-4C9B5623F363}" name="CNA Hours" dataDxfId="115"/>
    <tableColumn id="25" xr3:uid="{B90C96E9-0162-4FF0-AAC3-4EE342D90163}" name="NA TR Hours" dataDxfId="114"/>
    <tableColumn id="28" xr3:uid="{6C1D2B88-EE47-4797-972E-F8379C90BB8A}" name="Med Aide/Tech Hours" dataDxfId="113"/>
    <tableColumn id="39" xr3:uid="{B76610AD-BCD2-4CD0-AC06-5687026F41BA}" name="Total Contract Hours" dataDxfId="112">
      <calculatedColumnFormula>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calculatedColumnFormula>
    </tableColumn>
    <tableColumn id="9" xr3:uid="{21438A84-B56E-4023-8DF8-160D98DDC35F}" name="RN Hours Contract (excl. Admin, DON)" dataDxfId="111"/>
    <tableColumn id="12" xr3:uid="{880163BD-7A81-4471-BBA1-01C0C2454725}" name="RN Admin Hours Contract" dataDxfId="110"/>
    <tableColumn id="15" xr3:uid="{6F133DCF-6A0A-45EE-931A-83420A8DD420}" name="RN DON Hours Contract" dataDxfId="109"/>
    <tableColumn id="18" xr3:uid="{5A9C9CA4-73C7-4486-8610-EACF879B4F85}" name="LPN Hours Contract (excl. Admin)" dataDxfId="108"/>
    <tableColumn id="21" xr3:uid="{5CEAD67B-5860-4423-A19F-D537144F5325}" name="LPN Admin Hours Contract" dataDxfId="107"/>
    <tableColumn id="24" xr3:uid="{D84BEE57-6A72-4D2F-AF61-9273FBB14117}" name="CNA Hours Contract" dataDxfId="106"/>
    <tableColumn id="27" xr3:uid="{B99C43B0-B8EC-40DF-B9E4-59BFFEB13F96}" name="NA TR Hours Contract" dataDxfId="105"/>
    <tableColumn id="30" xr3:uid="{EA0B4F12-3180-463C-B906-D382F72A849C}" name="Med Aide/Tech Hours Contract" dataDxfId="104"/>
    <tableColumn id="5" xr3:uid="{B5C09BC6-E92F-45FE-9C51-29B1DD99C4B1}" name="Provider Number"/>
    <tableColumn id="14" xr3:uid="{85552D46-1F1E-4861-A4F5-644CB0218C0C}" name="CMS Region Number" dataDxfId="103"/>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94824B-C0BD-445F-B7FD-9A657106F5A8}" name="Nurse4" displayName="Nurse4" ref="A1:AN74" totalsRowShown="0" headerRowDxfId="102">
  <autoFilter ref="A1:AN74" xr:uid="{F6C3CB19-CE12-4B14-8BE9-BE2DA56924F3}"/>
  <sortState xmlns:xlrd2="http://schemas.microsoft.com/office/spreadsheetml/2017/richdata2" ref="A2:AN74">
    <sortCondition ref="A1:A74"/>
  </sortState>
  <tableColumns count="40">
    <tableColumn id="1" xr3:uid="{13A67EC4-0523-455E-A96C-F90180074E2E}" name="State"/>
    <tableColumn id="2" xr3:uid="{DB573ACD-2371-42DB-8BD9-CAF2AC904CC6}" name="Provider"/>
    <tableColumn id="3" xr3:uid="{F7DFC857-D96B-4F01-9AA7-B35497AE53EF}" name="City"/>
    <tableColumn id="4" xr3:uid="{22660A94-8818-4ED2-B518-0ADC6306689A}" name="County"/>
    <tableColumn id="6" xr3:uid="{1E5B5380-F1C3-4336-AEAA-5AC251AA2BF3}" name="MDS Census" dataDxfId="101"/>
    <tableColumn id="35" xr3:uid="{55302CCB-E8A9-49F9-9607-F65551813ADA}" name="Total Nurse Staff Hours" dataDxfId="100"/>
    <tableColumn id="39" xr3:uid="{106C13B6-6DD8-4D75-AF3A-2993C5C29276}" name="Total Nurse Staff Contract Hours" dataDxfId="99"/>
    <tableColumn id="20" xr3:uid="{311D90A9-C08F-4630-B10C-FB77356FC495}" name="Percent Total Nurse Contract" dataDxfId="98" dataCellStyle="Percent"/>
    <tableColumn id="34" xr3:uid="{78834767-D745-469C-9AB5-6DE220ADD5C6}" name="Total Direct Care Staff Hours" dataDxfId="97"/>
    <tableColumn id="17" xr3:uid="{57CBD5D0-B445-4EE4-88AD-A48641629096}" name="Total Direct Care Staff Contract Hours" dataDxfId="96"/>
    <tableColumn id="23" xr3:uid="{855F0F2D-9CC2-4CC8-84F1-CFEDBEC48C13}" name="Percent Total Direct Care Contract" dataDxfId="95" dataCellStyle="Percent"/>
    <tableColumn id="38" xr3:uid="{4154799A-B318-4B18-8871-3DB549022955}" name="Total RN Hours (w/ Admin, DON)" dataDxfId="94"/>
    <tableColumn id="29" xr3:uid="{361F57EA-237B-4C43-A770-7001E22B53FF}" name="Total RN Hours Contract (w/ Admin, DON)" dataDxfId="93"/>
    <tableColumn id="26" xr3:uid="{CF51B660-4201-4956-852E-92550AFF31E5}" name="Percent Total RN Contract (w/ Admin, DON)" dataDxfId="92" dataCellStyle="Percent"/>
    <tableColumn id="7" xr3:uid="{C4901783-CC77-40EC-A306-827A4F3E6592}" name="RN Hours (excl. Admin, DON)" dataDxfId="91"/>
    <tableColumn id="9" xr3:uid="{C696FE22-C1D3-4049-9125-8EB7FA30B372}" name="RN Hours Contract (excl. Admin, DON)" dataDxfId="90"/>
    <tableColumn id="31" xr3:uid="{63C0141E-84BD-45CD-B671-7DDE0AA744DC}" name="Percent RN Contract (excl. Admin, DON)" dataCellStyle="Percent"/>
    <tableColumn id="10" xr3:uid="{F07BB098-C49C-4BD7-BCB9-225381A8297C}" name="RN Admin Hours" dataDxfId="89"/>
    <tableColumn id="12" xr3:uid="{59D56FF7-6C85-4837-A7D5-6C3087B78DF1}" name="RN Admin Hours Contract" dataDxfId="88"/>
    <tableColumn id="32" xr3:uid="{64B5375C-B1AC-45D9-BE7F-752EDDCF4691}" name="Percent RN Admin Contract" dataDxfId="87" dataCellStyle="Percent"/>
    <tableColumn id="13" xr3:uid="{A27207CB-DA98-45F0-A726-9096EA6ACBAA}" name="RN DON Hours" dataDxfId="86"/>
    <tableColumn id="15" xr3:uid="{B3DB7766-296C-472D-9DBC-C8302F38F6BB}" name="RN DON Hours Contract" dataDxfId="85"/>
    <tableColumn id="33" xr3:uid="{943A884D-22AF-46A3-83DB-3AC61A7D6FD2}" name="Percent RN DON Contract" dataDxfId="84" dataCellStyle="Percent"/>
    <tableColumn id="16" xr3:uid="{94F35A65-83A4-43AE-BF05-D1B777638B3A}" name="LPN Hours (excl. Admin)" dataDxfId="83"/>
    <tableColumn id="18" xr3:uid="{A98471B5-7850-4E4C-9BF0-8927559C4FA0}" name="LPN Hours Contract (excl. Admin)" dataDxfId="82"/>
    <tableColumn id="40" xr3:uid="{F64C88D9-EC6A-47D5-B57D-6B816557A6F6}" name="Percent LPN Contract (excl. Admin)" dataDxfId="81" dataCellStyle="Percent"/>
    <tableColumn id="19" xr3:uid="{BD45F57D-D8D9-4E73-8EFA-792F611572C8}" name="LPN Admin Hours" dataDxfId="80"/>
    <tableColumn id="21" xr3:uid="{BEF1EAEA-1775-471F-8BD3-B76092FFC206}" name="LPN Admin Hours Contract" dataDxfId="79"/>
    <tableColumn id="44" xr3:uid="{03C967BB-664D-448F-87D7-8D2BCD526E17}" name="Percent LPN Admin  Contract" dataDxfId="78" dataCellStyle="Percent"/>
    <tableColumn id="22" xr3:uid="{EA4759AA-E596-4AAB-A0BD-6CF60CAC5C75}" name="CNA Hours" dataDxfId="77"/>
    <tableColumn id="24" xr3:uid="{6F5B5CEE-2FAC-4575-9D77-471F1F21CCCB}" name="CNA Hours Contract" dataDxfId="76"/>
    <tableColumn id="41" xr3:uid="{B86587A9-8FD8-4F09-8991-CBBD360D2E4D}" name="Percent CNA Contract" dataDxfId="75" dataCellStyle="Percent"/>
    <tableColumn id="25" xr3:uid="{64380B0F-7C89-4D10-84F4-1D9312D71ACA}" name="NA TR Hours" dataDxfId="74"/>
    <tableColumn id="27" xr3:uid="{DE8BA77F-B4BD-4647-A0FD-4826C36DD47F}" name="NA TR Hours Contract" dataDxfId="73"/>
    <tableColumn id="42" xr3:uid="{799B86B5-6D48-48F6-8BF2-822740CA295C}" name="Percent NA TR Contract" dataDxfId="72" dataCellStyle="Percent"/>
    <tableColumn id="28" xr3:uid="{2543E6F9-8230-4F53-8898-0A406D99D917}" name="Med Aide/Tech Hours" dataDxfId="71"/>
    <tableColumn id="30" xr3:uid="{608192F2-C273-45A4-A441-691F7BC348B9}" name="Med Aide/Tech Hours Contract" dataDxfId="70"/>
    <tableColumn id="43" xr3:uid="{2C4D323D-8916-4D12-8E50-411ACCA98F60}" name="Percent Med Aide/Tech Contract" dataDxfId="69" dataCellStyle="Percent"/>
    <tableColumn id="5" xr3:uid="{D92786D7-7F57-4D5B-A292-9D03B132554C}" name="Provider Number"/>
    <tableColumn id="14" xr3:uid="{552F3604-8659-4629-BE1B-3F1992A78488}" name="CMS Region Number" dataDxfId="68"/>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E60691-D19F-47D5-92F8-86626EA5D711}" name="NonNurse" displayName="NonNurse" ref="A1:AI74" totalsRowShown="0" headerRowDxfId="67">
  <autoFilter ref="A1:AI74" xr:uid="{0BC5ADF1-15D4-4F74-902E-CBC634AC45F1}"/>
  <tableColumns count="35">
    <tableColumn id="1" xr3:uid="{0F12BC52-B3AA-4BF7-9EDE-4F9C09E177C5}" name="State"/>
    <tableColumn id="3" xr3:uid="{B71A558F-765A-41A0-8FCE-B349752EED00}" name="Provider"/>
    <tableColumn id="4" xr3:uid="{B4548C26-0CE5-40C5-ACA5-1572405C7868}" name="City"/>
    <tableColumn id="5" xr3:uid="{0218A081-587D-4B49-825D-A96DE84597D6}" name="County"/>
    <tableColumn id="6" xr3:uid="{B92FE217-C35C-4D6B-ABD7-84F3C8F8AFDB}" name="MDS Census" dataDxfId="66"/>
    <tableColumn id="7" xr3:uid="{BD95940C-C221-4B99-BBB8-74391991921F}" name="Admin Hours" dataDxfId="65"/>
    <tableColumn id="30" xr3:uid="{8461E98C-D639-4221-8E17-F9B4B3647F32}" name="Medical Director Hours" dataDxfId="64"/>
    <tableColumn id="8" xr3:uid="{00E1BF50-741E-4A60-A994-C90792999CD2}" name="Pharmacist Hours" dataDxfId="63"/>
    <tableColumn id="10" xr3:uid="{7B0BBB81-0CC1-42FC-A508-5508488631F3}" name="Dietician Hours" dataDxfId="62"/>
    <tableColumn id="28" xr3:uid="{043ACAEB-46E9-4A86-91C3-77EB269AEECE}" name="Physician Assistant Hours" dataDxfId="61"/>
    <tableColumn id="29" xr3:uid="{90A4D72B-A49B-4672-A6F2-DC9D3F6A9BB1}" name="Nurse Practictioner Hours" dataDxfId="60"/>
    <tableColumn id="20" xr3:uid="{74E9C96F-B346-4818-B22D-A331E4E6DABC}" name="Speech/Language Pathologist Hours" dataDxfId="59"/>
    <tableColumn id="17" xr3:uid="{3B6EEDBE-F31F-4B03-A8F0-C25085CEC7BE}" name="Qualified Social Work Staff Hours" dataDxfId="58"/>
    <tableColumn id="15" xr3:uid="{38961E3C-E7F5-45FE-A67F-34D2032AAF8A}" name="Other Social Work Staff Hours" dataDxfId="57"/>
    <tableColumn id="34" xr3:uid="{27A5BF9A-9301-4D14-AE3E-206F06DA8F04}" name="HPRD: Total Social Work " dataDxfId="56">
      <calculatedColumnFormula>SUM(NonNurse[[#This Row],[Qualified Social Work Staff Hours]],NonNurse[[#This Row],[Other Social Work Staff Hours]])/NonNurse[[#This Row],[MDS Census]]</calculatedColumnFormula>
    </tableColumn>
    <tableColumn id="18" xr3:uid="{9E1F9A34-52BE-4BC9-B37F-686201756750}" name="Qualified Activities Professional Hours" dataDxfId="55"/>
    <tableColumn id="16" xr3:uid="{E72B4DA8-3E28-4578-817C-657F0E01F93F}" name="Other Activities Professional Hours" dataDxfId="54"/>
    <tableColumn id="33" xr3:uid="{35F9FD62-C56F-41E8-A0CD-EDAC63F16CC0}" name="HPRD: Combined Activities" dataDxfId="53">
      <calculatedColumnFormula>SUM(NonNurse[[#This Row],[Qualified Activities Professional Hours]],NonNurse[[#This Row],[Other Activities Professional Hours]])/NonNurse[[#This Row],[MDS Census]]</calculatedColumnFormula>
    </tableColumn>
    <tableColumn id="12" xr3:uid="{D586ED6C-7AE4-4AEA-A5C4-50C5076602B3}" name="Occupational Therapist Hours" dataDxfId="52"/>
    <tableColumn id="13" xr3:uid="{4368312D-2F90-47AF-AD9F-34984CB7B822}" name="OT Assistant Hours" dataDxfId="51"/>
    <tableColumn id="22" xr3:uid="{8F630B6E-DBEA-4328-9617-3C12DA15BE28}" name="OT Aide Hours" dataDxfId="50"/>
    <tableColumn id="35" xr3:uid="{39751B72-98B1-43BD-89C4-998FD0067706}" name="HPRD: OT (incl. Assistant &amp; Aide)" dataDxfId="49">
      <calculatedColumnFormula>SUM(NonNurse[[#This Row],[Occupational Therapist Hours]],NonNurse[[#This Row],[OT Assistant Hours]],NonNurse[[#This Row],[OT Aide Hours]])/NonNurse[[#This Row],[MDS Census]]</calculatedColumnFormula>
    </tableColumn>
    <tableColumn id="23" xr3:uid="{DCB5AD99-0106-443B-BC1E-830A890472F1}" name="Physical Therapist (PT) Hours" dataDxfId="48"/>
    <tableColumn id="24" xr3:uid="{58005970-EBD6-41AE-8008-569B17636ECC}" name="PT Assistant Hours" dataDxfId="47"/>
    <tableColumn id="25" xr3:uid="{8317FABC-F95D-4DF4-B783-C4B8F90B8ECA}" name="PT Aide Hours" dataDxfId="46"/>
    <tableColumn id="36" xr3:uid="{8665471F-9013-4B2E-A476-019664F3C7BD}" name="HPRD: PT (incl. Assistant &amp; Aide)" dataDxfId="45">
      <calculatedColumnFormula>SUM(NonNurse[[#This Row],[Physical Therapist (PT) Hours]],NonNurse[[#This Row],[PT Assistant Hours]],NonNurse[[#This Row],[PT Aide Hours]])/NonNurse[[#This Row],[MDS Census]]</calculatedColumnFormula>
    </tableColumn>
    <tableColumn id="14" xr3:uid="{7AB9C742-B57E-4AD4-9F84-AE98D624F5E3}" name="Mental Health Service Worker Hours" dataDxfId="44"/>
    <tableColumn id="21" xr3:uid="{A992897D-0DDD-418E-9FF4-57265BA4FA2C}" name="Therapeutic Recreation Specialist" dataDxfId="43"/>
    <tableColumn id="9" xr3:uid="{B7494098-906B-4E0D-9EA3-071C39EABD00}" name="Clinical Nurse Specialist Hours" dataDxfId="42"/>
    <tableColumn id="11" xr3:uid="{58B1AA82-1409-446B-9BD4-8BD08A38A1F8}" name="Feeding Assistant Hours" dataDxfId="41"/>
    <tableColumn id="26" xr3:uid="{60A2A0AA-F19B-4327-886A-987D54156EBF}" name="Respiratory Therapist Hours" dataDxfId="40"/>
    <tableColumn id="27" xr3:uid="{AF405DC4-72CE-4DAA-91BE-324703CC58C3}" name="Respiratory Therapy Technician Hours" dataDxfId="39"/>
    <tableColumn id="31" xr3:uid="{FB63CF9B-AD5B-4785-8AA6-6AD50F80B6DB}" name="Other Physician Hours" dataDxfId="38"/>
    <tableColumn id="2" xr3:uid="{4D9BE29A-C963-49A0-ABD1-14BAFE20D482}" name="Provider Number" dataDxfId="37"/>
    <tableColumn id="32" xr3:uid="{1B1EC3C1-EDDF-483D-925C-14B2A9C67EEE}" name="CMS Region" dataDxfId="36"/>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08214DE-20E7-4E70-AAD8-D255129D11A6}" name="Summary" displayName="Summary" ref="B2:D9" totalsRowShown="0" headerRowDxfId="35" dataDxfId="34" tableBorderDxfId="33">
  <autoFilter ref="B2:D9" xr:uid="{1ED771D8-DBF2-4B5C-9F7D-A59FBB047463}"/>
  <tableColumns count="3">
    <tableColumn id="1" xr3:uid="{389FCC74-B19C-42C8-A797-541AED419FD6}" name="State - Q4 2021" dataDxfId="32"/>
    <tableColumn id="4" xr3:uid="{A1FC1EC7-BECF-4352-9E98-F30E602936E4}" name="State" dataDxfId="31" dataCellStyle="Normal 2 2"/>
    <tableColumn id="2" xr3:uid="{6E5DDEB8-E792-43CB-89B4-3D17BF007707}" name="US" dataDxfId="30"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729BCE2-2710-4726-8A6F-843530635045}" name="CMSRegion" displayName="CMSRegion" ref="F2:K12" totalsRowShown="0" headerRowDxfId="29" dataDxfId="28">
  <autoFilter ref="F2:K12" xr:uid="{8DA5A7B1-12B2-4B6A-ACD1-897DD9C7A713}"/>
  <tableColumns count="6">
    <tableColumn id="1" xr3:uid="{C4B2AFCC-C97E-427D-A776-CF0C68A21B89}" name="CMS Region Number" dataDxfId="27"/>
    <tableColumn id="2" xr3:uid="{6784502D-7798-448F-ABB0-7D32B0B162ED}" name="Total Census" dataDxfId="26"/>
    <tableColumn id="7" xr3:uid="{53D36865-BFC8-4C8F-8E83-9AB3C6375F12}" name="Total Nurse Staff HPRD" dataDxfId="25"/>
    <tableColumn id="3" xr3:uid="{78DA99B6-7FC4-48F2-A7C8-A46E7E7208DE}" name="Rank: Total Nurse Staff HPRD" dataDxfId="24"/>
    <tableColumn id="5" xr3:uid="{D5A6D0F6-8C7D-416A-8D85-9B32D25B4117}" name="RN Staff HPRD" dataDxfId="23"/>
    <tableColumn id="6" xr3:uid="{F37F0119-6BD5-49B2-9564-EF8E4AF2BEED}" name="Rank: RN Staff HPRD" dataDxfId="22"/>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9E22A4-292C-4DC1-8EA9-657C68796676}" name="State" displayName="State" ref="M2:R53" totalsRowShown="0" headerRowDxfId="21" dataDxfId="20">
  <autoFilter ref="M2:R53" xr:uid="{3A6DC66B-51AF-4021-A205-FEA1BCFE532F}"/>
  <tableColumns count="6">
    <tableColumn id="1" xr3:uid="{EEA98220-FFEC-4727-8723-CA1E2B95700E}" name="State" dataDxfId="19"/>
    <tableColumn id="2" xr3:uid="{AA32D520-AD43-45CA-A09E-E53C2C32180E}" name="Total Census" dataDxfId="18"/>
    <tableColumn id="4" xr3:uid="{4CC75842-DB65-4ECE-9742-18FB3BFA70D8}" name="Total Nurse Staff HPRD" dataDxfId="17"/>
    <tableColumn id="3" xr3:uid="{62840C6B-BB5D-4D05-BAC5-8752B63E9D4A}" name="Rank: Total Nurse Staff HPRD" dataDxfId="16"/>
    <tableColumn id="5" xr3:uid="{2185FABF-8CF7-4A4F-A71A-64D7A99D66F4}" name="RN Staff HPRD" dataDxfId="15"/>
    <tableColumn id="6" xr3:uid="{336D1A50-259D-4271-B7CE-6731960CC1D0}" name="Rank: RN Staff HPRD"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4760526-8F3B-4AF3-BF87-4544646ACA13}" name="Category" displayName="Category" ref="T2:W15" totalsRowShown="0" headerRowDxfId="13" dataDxfId="12">
  <autoFilter ref="T2:W15" xr:uid="{565E5F01-F55D-4423-8221-FE9537902289}"/>
  <tableColumns count="4">
    <tableColumn id="1" xr3:uid="{4CF67214-B6B4-44C5-BED3-E5FCF3DEB729}" name="Staffing Category" dataDxfId="11"/>
    <tableColumn id="2" xr3:uid="{06FE2815-E20F-4977-9799-F54A4807A89E}" name="State Total" dataDxfId="10"/>
    <tableColumn id="3" xr3:uid="{74A0C03F-D35E-408A-A32A-6723D2A7D7D2}" name="Percentage of Total" dataDxfId="9">
      <calculatedColumnFormula>Category[[#This Row],[State Total]]/U1</calculatedColumnFormula>
    </tableColumn>
    <tableColumn id="4" xr3:uid="{8A5E63B7-2630-4421-85E8-50FF967597D3}"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FE4DD6-7A4C-4C08-9B89-302ECBC0DDE0}" name="ContractSummary" displayName="ContractSummary" ref="T18:U29" totalsRowShown="0" headerRowDxfId="7" dataDxfId="6">
  <autoFilter ref="T18:U29" xr:uid="{611C2622-9CCC-48CE-821F-F51D1E505E95}"/>
  <tableColumns count="2">
    <tableColumn id="1" xr3:uid="{FD73FAC6-C8DB-4EB6-A0F2-BA38F1F558E9}" name="Contract Hours" dataDxfId="5"/>
    <tableColumn id="2" xr3:uid="{56909294-0243-4228-882D-91848E82081F}"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17FE30-1241-40B1-B595-37BFDDF6E424}" name="CategorySummary" displayName="CategorySummary" ref="T33:U37" totalsRowShown="0" headerRowDxfId="3" dataDxfId="2">
  <autoFilter ref="T33:U37" xr:uid="{03106FE6-CCEA-42AA-9F14-64FFC94AC8E0}"/>
  <tableColumns count="2">
    <tableColumn id="1" xr3:uid="{87C50067-5BA9-4358-9AB4-D6A46A1F811E}" name="Staffing Category" dataDxfId="1"/>
    <tableColumn id="4" xr3:uid="{40FCB9CB-82C3-471B-8009-D33FB82B3EE5}"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E7F0B-8ABE-4A54-8C58-44796D2FEF8E}">
  <sheetPr>
    <outlinePr summaryRight="0"/>
  </sheetPr>
  <dimension ref="A1:AH265"/>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6" customWidth="1"/>
    <col min="34" max="34" width="15.7109375" style="5"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 customFormat="1" ht="189.95" customHeight="1" x14ac:dyDescent="0.25">
      <c r="A1" s="2" t="s">
        <v>178</v>
      </c>
      <c r="B1" s="2" t="s">
        <v>180</v>
      </c>
      <c r="C1" s="2" t="s">
        <v>181</v>
      </c>
      <c r="D1" s="2" t="s">
        <v>182</v>
      </c>
      <c r="E1" s="2" t="s">
        <v>183</v>
      </c>
      <c r="F1" s="2" t="s">
        <v>184</v>
      </c>
      <c r="G1" s="2" t="s">
        <v>185</v>
      </c>
      <c r="H1" s="2" t="s">
        <v>186</v>
      </c>
      <c r="I1" s="2" t="s">
        <v>187</v>
      </c>
      <c r="J1" s="2" t="s">
        <v>188</v>
      </c>
      <c r="K1" s="2" t="s">
        <v>189</v>
      </c>
      <c r="L1" s="2" t="s">
        <v>190</v>
      </c>
      <c r="M1" s="2" t="s">
        <v>191</v>
      </c>
      <c r="N1" s="2" t="s">
        <v>192</v>
      </c>
      <c r="O1" s="2" t="s">
        <v>193</v>
      </c>
      <c r="P1" s="2" t="s">
        <v>194</v>
      </c>
      <c r="Q1" s="2" t="s">
        <v>195</v>
      </c>
      <c r="R1" s="2" t="s">
        <v>196</v>
      </c>
      <c r="S1" s="2" t="s">
        <v>197</v>
      </c>
      <c r="T1" s="2" t="s">
        <v>198</v>
      </c>
      <c r="U1" s="2" t="s">
        <v>199</v>
      </c>
      <c r="V1" s="2" t="s">
        <v>200</v>
      </c>
      <c r="W1" s="2" t="s">
        <v>201</v>
      </c>
      <c r="X1" s="2" t="s">
        <v>202</v>
      </c>
      <c r="Y1" s="2" t="s">
        <v>203</v>
      </c>
      <c r="Z1" s="2" t="s">
        <v>204</v>
      </c>
      <c r="AA1" s="2" t="s">
        <v>205</v>
      </c>
      <c r="AB1" s="2" t="s">
        <v>206</v>
      </c>
      <c r="AC1" s="2" t="s">
        <v>207</v>
      </c>
      <c r="AD1" s="2" t="s">
        <v>208</v>
      </c>
      <c r="AE1" s="2" t="s">
        <v>209</v>
      </c>
      <c r="AF1" s="2" t="s">
        <v>210</v>
      </c>
      <c r="AG1" s="3" t="s">
        <v>211</v>
      </c>
    </row>
    <row r="2" spans="1:34" x14ac:dyDescent="0.25">
      <c r="A2" t="s">
        <v>102</v>
      </c>
      <c r="B2" t="s">
        <v>32</v>
      </c>
      <c r="C2" t="s">
        <v>163</v>
      </c>
      <c r="D2" t="s">
        <v>132</v>
      </c>
      <c r="E2" s="4">
        <v>73.445652173913047</v>
      </c>
      <c r="F2" s="4">
        <f>Nurse[[#This Row],[Total Nurse Staff Hours]]/Nurse[[#This Row],[MDS Census]]</f>
        <v>3.3315450643776821</v>
      </c>
      <c r="G2" s="4">
        <f>Nurse[[#This Row],[Total Direct Care Staff Hours]]/Nurse[[#This Row],[MDS Census]]</f>
        <v>2.9909723249962998</v>
      </c>
      <c r="H2" s="4">
        <f>Nurse[[#This Row],[Total RN Hours (w/ Admin, DON)]]/Nurse[[#This Row],[MDS Census]]</f>
        <v>0.83579991120319674</v>
      </c>
      <c r="I2" s="4">
        <f>Nurse[[#This Row],[RN Hours (excl. Admin, DON)]]/Nurse[[#This Row],[MDS Census]]</f>
        <v>0.56678259582655022</v>
      </c>
      <c r="J2" s="4">
        <f>SUM(Nurse[[#This Row],[RN Hours (excl. Admin, DON)]],Nurse[[#This Row],[RN Admin Hours]],Nurse[[#This Row],[RN DON Hours]],Nurse[[#This Row],[LPN Hours (excl. Admin)]],Nurse[[#This Row],[LPN Admin Hours]],Nurse[[#This Row],[CNA Hours]],Nurse[[#This Row],[NA TR Hours]],Nurse[[#This Row],[Med Aide/Tech Hours]])</f>
        <v>244.6875</v>
      </c>
      <c r="K2" s="4">
        <f>SUM(Nurse[[#This Row],[RN Hours (excl. Admin, DON)]],Nurse[[#This Row],[LPN Hours (excl. Admin)]],Nurse[[#This Row],[CNA Hours]],Nurse[[#This Row],[NA TR Hours]],Nurse[[#This Row],[Med Aide/Tech Hours]])</f>
        <v>219.67391304347825</v>
      </c>
      <c r="L2" s="4">
        <f>SUM(Nurse[[#This Row],[RN Hours (excl. Admin, DON)]],Nurse[[#This Row],[RN Admin Hours]],Nurse[[#This Row],[RN DON Hours]])</f>
        <v>61.385869565217398</v>
      </c>
      <c r="M2" s="4">
        <v>41.627717391304351</v>
      </c>
      <c r="N2" s="4">
        <v>13.932065217391305</v>
      </c>
      <c r="O2" s="4">
        <v>5.8260869565217392</v>
      </c>
      <c r="P2" s="4">
        <f>SUM(Nurse[[#This Row],[LPN Hours (excl. Admin)]],Nurse[[#This Row],[LPN Admin Hours]])</f>
        <v>22.461956521739129</v>
      </c>
      <c r="Q2" s="4">
        <v>17.206521739130434</v>
      </c>
      <c r="R2" s="4">
        <v>5.2554347826086953</v>
      </c>
      <c r="S2" s="4">
        <f>SUM(Nurse[[#This Row],[CNA Hours]],Nurse[[#This Row],[NA TR Hours]],Nurse[[#This Row],[Med Aide/Tech Hours]])</f>
        <v>160.8396739130435</v>
      </c>
      <c r="T2" s="4">
        <v>105.16304347826087</v>
      </c>
      <c r="U2" s="4">
        <v>0</v>
      </c>
      <c r="V2" s="4">
        <v>55.676630434782609</v>
      </c>
      <c r="W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3.2336956521739131</v>
      </c>
      <c r="X2" s="4">
        <v>3.2336956521739131</v>
      </c>
      <c r="Y2" s="4">
        <v>0</v>
      </c>
      <c r="Z2" s="4">
        <v>0</v>
      </c>
      <c r="AA2" s="4">
        <v>0</v>
      </c>
      <c r="AB2" s="4">
        <v>0</v>
      </c>
      <c r="AC2" s="4">
        <v>0</v>
      </c>
      <c r="AD2" s="4">
        <v>0</v>
      </c>
      <c r="AE2" s="4">
        <v>0</v>
      </c>
      <c r="AF2" s="1">
        <v>305062</v>
      </c>
      <c r="AG2" s="1">
        <v>1</v>
      </c>
      <c r="AH2"/>
    </row>
    <row r="3" spans="1:34" x14ac:dyDescent="0.25">
      <c r="A3" t="s">
        <v>102</v>
      </c>
      <c r="B3" t="s">
        <v>35</v>
      </c>
      <c r="C3" t="s">
        <v>149</v>
      </c>
      <c r="D3" t="s">
        <v>132</v>
      </c>
      <c r="E3" s="4">
        <v>69.358695652173907</v>
      </c>
      <c r="F3" s="4">
        <f>Nurse[[#This Row],[Total Nurse Staff Hours]]/Nurse[[#This Row],[MDS Census]]</f>
        <v>3.0342767591286637</v>
      </c>
      <c r="G3" s="4">
        <f>Nurse[[#This Row],[Total Direct Care Staff Hours]]/Nurse[[#This Row],[MDS Census]]</f>
        <v>2.8152546622786399</v>
      </c>
      <c r="H3" s="4">
        <f>Nurse[[#This Row],[Total RN Hours (w/ Admin, DON)]]/Nurse[[#This Row],[MDS Census]]</f>
        <v>0.56669957686882921</v>
      </c>
      <c r="I3" s="4">
        <f>Nurse[[#This Row],[RN Hours (excl. Admin, DON)]]/Nurse[[#This Row],[MDS Census]]</f>
        <v>0.41687979940448194</v>
      </c>
      <c r="J3" s="4">
        <f>SUM(Nurse[[#This Row],[RN Hours (excl. Admin, DON)]],Nurse[[#This Row],[RN Admin Hours]],Nurse[[#This Row],[RN DON Hours]],Nurse[[#This Row],[LPN Hours (excl. Admin)]],Nurse[[#This Row],[LPN Admin Hours]],Nurse[[#This Row],[CNA Hours]],Nurse[[#This Row],[NA TR Hours]],Nurse[[#This Row],[Med Aide/Tech Hours]])</f>
        <v>210.45347826086959</v>
      </c>
      <c r="K3" s="4">
        <f>SUM(Nurse[[#This Row],[RN Hours (excl. Admin, DON)]],Nurse[[#This Row],[LPN Hours (excl. Admin)]],Nurse[[#This Row],[CNA Hours]],Nurse[[#This Row],[NA TR Hours]],Nurse[[#This Row],[Med Aide/Tech Hours]])</f>
        <v>195.26239130434783</v>
      </c>
      <c r="L3" s="4">
        <f>SUM(Nurse[[#This Row],[RN Hours (excl. Admin, DON)]],Nurse[[#This Row],[RN Admin Hours]],Nurse[[#This Row],[RN DON Hours]])</f>
        <v>39.305543478260859</v>
      </c>
      <c r="M3" s="4">
        <v>28.914239130434773</v>
      </c>
      <c r="N3" s="4">
        <v>4.8695652173913047</v>
      </c>
      <c r="O3" s="4">
        <v>5.5217391304347823</v>
      </c>
      <c r="P3" s="4">
        <f>SUM(Nurse[[#This Row],[LPN Hours (excl. Admin)]],Nurse[[#This Row],[LPN Admin Hours]])</f>
        <v>56.745326086956517</v>
      </c>
      <c r="Q3" s="4">
        <v>51.945543478260866</v>
      </c>
      <c r="R3" s="4">
        <v>4.7997826086956534</v>
      </c>
      <c r="S3" s="4">
        <f>SUM(Nurse[[#This Row],[CNA Hours]],Nurse[[#This Row],[NA TR Hours]],Nurse[[#This Row],[Med Aide/Tech Hours]])</f>
        <v>114.40260869565219</v>
      </c>
      <c r="T3" s="4">
        <v>103.24663043478263</v>
      </c>
      <c r="U3" s="4">
        <v>0</v>
      </c>
      <c r="V3" s="4">
        <v>11.155978260869567</v>
      </c>
      <c r="W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0.16239130434782609</v>
      </c>
      <c r="X3" s="4">
        <v>0</v>
      </c>
      <c r="Y3" s="4">
        <v>0</v>
      </c>
      <c r="Z3" s="4">
        <v>0</v>
      </c>
      <c r="AA3" s="4">
        <v>0</v>
      </c>
      <c r="AB3" s="4">
        <v>0</v>
      </c>
      <c r="AC3" s="4">
        <v>0.16239130434782609</v>
      </c>
      <c r="AD3" s="4">
        <v>0</v>
      </c>
      <c r="AE3" s="4">
        <v>0</v>
      </c>
      <c r="AF3" s="1">
        <v>305065</v>
      </c>
      <c r="AG3" s="1">
        <v>1</v>
      </c>
      <c r="AH3"/>
    </row>
    <row r="4" spans="1:34" x14ac:dyDescent="0.25">
      <c r="A4" t="s">
        <v>102</v>
      </c>
      <c r="B4" t="s">
        <v>30</v>
      </c>
      <c r="C4" t="s">
        <v>145</v>
      </c>
      <c r="D4" t="s">
        <v>125</v>
      </c>
      <c r="E4" s="4">
        <v>130.17391304347825</v>
      </c>
      <c r="F4" s="4">
        <f>Nurse[[#This Row],[Total Nurse Staff Hours]]/Nurse[[#This Row],[MDS Census]]</f>
        <v>3.4547695390781556</v>
      </c>
      <c r="G4" s="4">
        <f>Nurse[[#This Row],[Total Direct Care Staff Hours]]/Nurse[[#This Row],[MDS Census]]</f>
        <v>3.2383041082164326</v>
      </c>
      <c r="H4" s="4">
        <f>Nurse[[#This Row],[Total RN Hours (w/ Admin, DON)]]/Nurse[[#This Row],[MDS Census]]</f>
        <v>0.65518787575150272</v>
      </c>
      <c r="I4" s="4">
        <f>Nurse[[#This Row],[RN Hours (excl. Admin, DON)]]/Nurse[[#This Row],[MDS Census]]</f>
        <v>0.54404726118904456</v>
      </c>
      <c r="J4" s="4">
        <f>SUM(Nurse[[#This Row],[RN Hours (excl. Admin, DON)]],Nurse[[#This Row],[RN Admin Hours]],Nurse[[#This Row],[RN DON Hours]],Nurse[[#This Row],[LPN Hours (excl. Admin)]],Nurse[[#This Row],[LPN Admin Hours]],Nurse[[#This Row],[CNA Hours]],Nurse[[#This Row],[NA TR Hours]],Nurse[[#This Row],[Med Aide/Tech Hours]])</f>
        <v>449.7208695652173</v>
      </c>
      <c r="K4" s="4">
        <f>SUM(Nurse[[#This Row],[RN Hours (excl. Admin, DON)]],Nurse[[#This Row],[LPN Hours (excl. Admin)]],Nurse[[#This Row],[CNA Hours]],Nurse[[#This Row],[NA TR Hours]],Nurse[[#This Row],[Med Aide/Tech Hours]])</f>
        <v>421.54271739130428</v>
      </c>
      <c r="L4" s="4">
        <f>SUM(Nurse[[#This Row],[RN Hours (excl. Admin, DON)]],Nurse[[#This Row],[RN Admin Hours]],Nurse[[#This Row],[RN DON Hours]])</f>
        <v>85.288369565217351</v>
      </c>
      <c r="M4" s="4">
        <v>70.820760869565191</v>
      </c>
      <c r="N4" s="4">
        <v>9.6197826086956493</v>
      </c>
      <c r="O4" s="4">
        <v>4.8478260869565215</v>
      </c>
      <c r="P4" s="4">
        <f>SUM(Nurse[[#This Row],[LPN Hours (excl. Admin)]],Nurse[[#This Row],[LPN Admin Hours]])</f>
        <v>108.43358695652176</v>
      </c>
      <c r="Q4" s="4">
        <v>94.723043478260891</v>
      </c>
      <c r="R4" s="4">
        <v>13.71054347826087</v>
      </c>
      <c r="S4" s="4">
        <f>SUM(Nurse[[#This Row],[CNA Hours]],Nurse[[#This Row],[NA TR Hours]],Nurse[[#This Row],[Med Aide/Tech Hours]])</f>
        <v>255.99891304347827</v>
      </c>
      <c r="T4" s="4">
        <v>239.8470652173913</v>
      </c>
      <c r="U4" s="4">
        <v>4.3586956521739127E-2</v>
      </c>
      <c r="V4" s="4">
        <v>16.108260869565211</v>
      </c>
      <c r="W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11.764130434782608</v>
      </c>
      <c r="X4" s="4">
        <v>1.2632608695652174</v>
      </c>
      <c r="Y4" s="4">
        <v>0</v>
      </c>
      <c r="Z4" s="4">
        <v>0</v>
      </c>
      <c r="AA4" s="4">
        <v>3.4998913043478255</v>
      </c>
      <c r="AB4" s="4">
        <v>0</v>
      </c>
      <c r="AC4" s="4">
        <v>7.0009782608695641</v>
      </c>
      <c r="AD4" s="4">
        <v>0</v>
      </c>
      <c r="AE4" s="4">
        <v>0</v>
      </c>
      <c r="AF4" s="1">
        <v>305060</v>
      </c>
      <c r="AG4" s="1">
        <v>1</v>
      </c>
      <c r="AH4"/>
    </row>
    <row r="5" spans="1:34" x14ac:dyDescent="0.25">
      <c r="A5" t="s">
        <v>102</v>
      </c>
      <c r="B5" t="s">
        <v>55</v>
      </c>
      <c r="C5" t="s">
        <v>145</v>
      </c>
      <c r="D5" t="s">
        <v>125</v>
      </c>
      <c r="E5" s="4">
        <v>74.065217391304344</v>
      </c>
      <c r="F5" s="4">
        <f>Nurse[[#This Row],[Total Nurse Staff Hours]]/Nurse[[#This Row],[MDS Census]]</f>
        <v>4.165340475491635</v>
      </c>
      <c r="G5" s="4">
        <f>Nurse[[#This Row],[Total Direct Care Staff Hours]]/Nurse[[#This Row],[MDS Census]]</f>
        <v>3.4883343117111831</v>
      </c>
      <c r="H5" s="4">
        <f>Nurse[[#This Row],[Total RN Hours (w/ Admin, DON)]]/Nurse[[#This Row],[MDS Census]]</f>
        <v>0.89900792486058112</v>
      </c>
      <c r="I5" s="4">
        <f>Nurse[[#This Row],[RN Hours (excl. Admin, DON)]]/Nurse[[#This Row],[MDS Census]]</f>
        <v>0.28013501614323444</v>
      </c>
      <c r="J5" s="4">
        <f>SUM(Nurse[[#This Row],[RN Hours (excl. Admin, DON)]],Nurse[[#This Row],[RN Admin Hours]],Nurse[[#This Row],[RN DON Hours]],Nurse[[#This Row],[LPN Hours (excl. Admin)]],Nurse[[#This Row],[LPN Admin Hours]],Nurse[[#This Row],[CNA Hours]],Nurse[[#This Row],[NA TR Hours]],Nurse[[#This Row],[Med Aide/Tech Hours]])</f>
        <v>308.50684782608693</v>
      </c>
      <c r="K5" s="4">
        <f>SUM(Nurse[[#This Row],[RN Hours (excl. Admin, DON)]],Nurse[[#This Row],[LPN Hours (excl. Admin)]],Nurse[[#This Row],[CNA Hours]],Nurse[[#This Row],[NA TR Hours]],Nurse[[#This Row],[Med Aide/Tech Hours]])</f>
        <v>258.36423913043478</v>
      </c>
      <c r="L5" s="4">
        <f>SUM(Nurse[[#This Row],[RN Hours (excl. Admin, DON)]],Nurse[[#This Row],[RN Admin Hours]],Nurse[[#This Row],[RN DON Hours]])</f>
        <v>66.58521739130434</v>
      </c>
      <c r="M5" s="4">
        <v>20.748260869565211</v>
      </c>
      <c r="N5" s="4">
        <v>39.958913043478262</v>
      </c>
      <c r="O5" s="4">
        <v>5.878043478260869</v>
      </c>
      <c r="P5" s="4">
        <f>SUM(Nurse[[#This Row],[LPN Hours (excl. Admin)]],Nurse[[#This Row],[LPN Admin Hours]])</f>
        <v>63.324891304347837</v>
      </c>
      <c r="Q5" s="4">
        <v>59.019239130434791</v>
      </c>
      <c r="R5" s="4">
        <v>4.3056521739130442</v>
      </c>
      <c r="S5" s="4">
        <f>SUM(Nurse[[#This Row],[CNA Hours]],Nurse[[#This Row],[NA TR Hours]],Nurse[[#This Row],[Med Aide/Tech Hours]])</f>
        <v>178.59673913043477</v>
      </c>
      <c r="T5" s="4">
        <v>176.76815217391302</v>
      </c>
      <c r="U5" s="4">
        <v>0</v>
      </c>
      <c r="V5" s="4">
        <v>1.8285869565217396</v>
      </c>
      <c r="W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25.50413043478261</v>
      </c>
      <c r="X5" s="4">
        <v>6.2445652173913047</v>
      </c>
      <c r="Y5" s="4">
        <v>0</v>
      </c>
      <c r="Z5" s="4">
        <v>0</v>
      </c>
      <c r="AA5" s="4">
        <v>3.8160869565217395</v>
      </c>
      <c r="AB5" s="4">
        <v>0</v>
      </c>
      <c r="AC5" s="4">
        <v>15.443478260869565</v>
      </c>
      <c r="AD5" s="4">
        <v>0</v>
      </c>
      <c r="AE5" s="4">
        <v>0</v>
      </c>
      <c r="AF5" s="1">
        <v>305086</v>
      </c>
      <c r="AG5" s="1">
        <v>1</v>
      </c>
      <c r="AH5"/>
    </row>
    <row r="6" spans="1:34" x14ac:dyDescent="0.25">
      <c r="A6" t="s">
        <v>102</v>
      </c>
      <c r="B6" t="s">
        <v>64</v>
      </c>
      <c r="C6" t="s">
        <v>161</v>
      </c>
      <c r="D6" t="s">
        <v>125</v>
      </c>
      <c r="E6" s="4">
        <v>30.847826086956523</v>
      </c>
      <c r="F6" s="4">
        <f>Nurse[[#This Row],[Total Nurse Staff Hours]]/Nurse[[#This Row],[MDS Census]]</f>
        <v>4.6286116983791405</v>
      </c>
      <c r="G6" s="4">
        <f>Nurse[[#This Row],[Total Direct Care Staff Hours]]/Nurse[[#This Row],[MDS Census]]</f>
        <v>4.476391825229034</v>
      </c>
      <c r="H6" s="4">
        <f>Nurse[[#This Row],[Total RN Hours (w/ Admin, DON)]]/Nurse[[#This Row],[MDS Census]]</f>
        <v>0.66622621564482032</v>
      </c>
      <c r="I6" s="4">
        <f>Nurse[[#This Row],[RN Hours (excl. Admin, DON)]]/Nurse[[#This Row],[MDS Census]]</f>
        <v>0.51400634249471455</v>
      </c>
      <c r="J6" s="4">
        <f>SUM(Nurse[[#This Row],[RN Hours (excl. Admin, DON)]],Nurse[[#This Row],[RN Admin Hours]],Nurse[[#This Row],[RN DON Hours]],Nurse[[#This Row],[LPN Hours (excl. Admin)]],Nurse[[#This Row],[LPN Admin Hours]],Nurse[[#This Row],[CNA Hours]],Nurse[[#This Row],[NA TR Hours]],Nurse[[#This Row],[Med Aide/Tech Hours]])</f>
        <v>142.78260869565219</v>
      </c>
      <c r="K6" s="4">
        <f>SUM(Nurse[[#This Row],[RN Hours (excl. Admin, DON)]],Nurse[[#This Row],[LPN Hours (excl. Admin)]],Nurse[[#This Row],[CNA Hours]],Nurse[[#This Row],[NA TR Hours]],Nurse[[#This Row],[Med Aide/Tech Hours]])</f>
        <v>138.08695652173913</v>
      </c>
      <c r="L6" s="4">
        <f>SUM(Nurse[[#This Row],[RN Hours (excl. Admin, DON)]],Nurse[[#This Row],[RN Admin Hours]],Nurse[[#This Row],[RN DON Hours]])</f>
        <v>20.551630434782609</v>
      </c>
      <c r="M6" s="4">
        <v>15.855978260869565</v>
      </c>
      <c r="N6" s="4">
        <v>0</v>
      </c>
      <c r="O6" s="4">
        <v>4.6956521739130439</v>
      </c>
      <c r="P6" s="4">
        <f>SUM(Nurse[[#This Row],[LPN Hours (excl. Admin)]],Nurse[[#This Row],[LPN Admin Hours]])</f>
        <v>28.494565217391305</v>
      </c>
      <c r="Q6" s="4">
        <v>28.494565217391305</v>
      </c>
      <c r="R6" s="4">
        <v>0</v>
      </c>
      <c r="S6" s="4">
        <f>SUM(Nurse[[#This Row],[CNA Hours]],Nurse[[#This Row],[NA TR Hours]],Nurse[[#This Row],[Med Aide/Tech Hours]])</f>
        <v>93.736413043478265</v>
      </c>
      <c r="T6" s="4">
        <v>93.736413043478265</v>
      </c>
      <c r="U6" s="4">
        <v>0</v>
      </c>
      <c r="V6" s="4">
        <v>0</v>
      </c>
      <c r="W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 s="4">
        <v>0</v>
      </c>
      <c r="Y6" s="4">
        <v>0</v>
      </c>
      <c r="Z6" s="4">
        <v>0</v>
      </c>
      <c r="AA6" s="4">
        <v>0</v>
      </c>
      <c r="AB6" s="4">
        <v>0</v>
      </c>
      <c r="AC6" s="4">
        <v>0</v>
      </c>
      <c r="AD6" s="4">
        <v>0</v>
      </c>
      <c r="AE6" s="4">
        <v>0</v>
      </c>
      <c r="AF6" s="1">
        <v>305096</v>
      </c>
      <c r="AG6" s="1">
        <v>1</v>
      </c>
      <c r="AH6"/>
    </row>
    <row r="7" spans="1:34" x14ac:dyDescent="0.25">
      <c r="A7" t="s">
        <v>102</v>
      </c>
      <c r="B7" t="s">
        <v>68</v>
      </c>
      <c r="C7" t="s">
        <v>158</v>
      </c>
      <c r="D7" t="s">
        <v>131</v>
      </c>
      <c r="E7" s="4">
        <v>63.902173913043477</v>
      </c>
      <c r="F7" s="4">
        <f>Nurse[[#This Row],[Total Nurse Staff Hours]]/Nurse[[#This Row],[MDS Census]]</f>
        <v>4.3628967511481553</v>
      </c>
      <c r="G7" s="4">
        <f>Nurse[[#This Row],[Total Direct Care Staff Hours]]/Nurse[[#This Row],[MDS Census]]</f>
        <v>4.1936519816295297</v>
      </c>
      <c r="H7" s="4">
        <f>Nurse[[#This Row],[Total RN Hours (w/ Admin, DON)]]/Nurse[[#This Row],[MDS Census]]</f>
        <v>0.49639054260928744</v>
      </c>
      <c r="I7" s="4">
        <f>Nurse[[#This Row],[RN Hours (excl. Admin, DON)]]/Nurse[[#This Row],[MDS Census]]</f>
        <v>0.32714577309066184</v>
      </c>
      <c r="J7" s="4">
        <f>SUM(Nurse[[#This Row],[RN Hours (excl. Admin, DON)]],Nurse[[#This Row],[RN Admin Hours]],Nurse[[#This Row],[RN DON Hours]],Nurse[[#This Row],[LPN Hours (excl. Admin)]],Nurse[[#This Row],[LPN Admin Hours]],Nurse[[#This Row],[CNA Hours]],Nurse[[#This Row],[NA TR Hours]],Nurse[[#This Row],[Med Aide/Tech Hours]])</f>
        <v>278.79858695652177</v>
      </c>
      <c r="K7" s="4">
        <f>SUM(Nurse[[#This Row],[RN Hours (excl. Admin, DON)]],Nurse[[#This Row],[LPN Hours (excl. Admin)]],Nurse[[#This Row],[CNA Hours]],Nurse[[#This Row],[NA TR Hours]],Nurse[[#This Row],[Med Aide/Tech Hours]])</f>
        <v>267.98347826086962</v>
      </c>
      <c r="L7" s="4">
        <f>SUM(Nurse[[#This Row],[RN Hours (excl. Admin, DON)]],Nurse[[#This Row],[RN Admin Hours]],Nurse[[#This Row],[RN DON Hours]])</f>
        <v>31.720434782608706</v>
      </c>
      <c r="M7" s="4">
        <v>20.905326086956531</v>
      </c>
      <c r="N7" s="4">
        <v>9.1683695652173931</v>
      </c>
      <c r="O7" s="4">
        <v>1.6467391304347827</v>
      </c>
      <c r="P7" s="4">
        <f>SUM(Nurse[[#This Row],[LPN Hours (excl. Admin)]],Nurse[[#This Row],[LPN Admin Hours]])</f>
        <v>32.544782608695662</v>
      </c>
      <c r="Q7" s="4">
        <v>32.544782608695662</v>
      </c>
      <c r="R7" s="4">
        <v>0</v>
      </c>
      <c r="S7" s="4">
        <f>SUM(Nurse[[#This Row],[CNA Hours]],Nurse[[#This Row],[NA TR Hours]],Nurse[[#This Row],[Med Aide/Tech Hours]])</f>
        <v>214.53336956521741</v>
      </c>
      <c r="T7" s="4">
        <v>180.10532608695655</v>
      </c>
      <c r="U7" s="4">
        <v>0</v>
      </c>
      <c r="V7" s="4">
        <v>34.428043478260868</v>
      </c>
      <c r="W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10.644021739130435</v>
      </c>
      <c r="X7" s="4">
        <v>0</v>
      </c>
      <c r="Y7" s="4">
        <v>0</v>
      </c>
      <c r="Z7" s="4">
        <v>0</v>
      </c>
      <c r="AA7" s="4">
        <v>7.0570652173913047</v>
      </c>
      <c r="AB7" s="4">
        <v>0</v>
      </c>
      <c r="AC7" s="4">
        <v>3.5869565217391304</v>
      </c>
      <c r="AD7" s="4">
        <v>0</v>
      </c>
      <c r="AE7" s="4">
        <v>0</v>
      </c>
      <c r="AF7" s="1">
        <v>305101</v>
      </c>
      <c r="AG7" s="1">
        <v>1</v>
      </c>
      <c r="AH7"/>
    </row>
    <row r="8" spans="1:34" x14ac:dyDescent="0.25">
      <c r="A8" t="s">
        <v>102</v>
      </c>
      <c r="B8" t="s">
        <v>50</v>
      </c>
      <c r="C8" t="s">
        <v>152</v>
      </c>
      <c r="D8" t="s">
        <v>128</v>
      </c>
      <c r="E8" s="4">
        <v>51.652173913043477</v>
      </c>
      <c r="F8" s="4">
        <f>Nurse[[#This Row],[Total Nurse Staff Hours]]/Nurse[[#This Row],[MDS Census]]</f>
        <v>3.2962542087542084</v>
      </c>
      <c r="G8" s="4">
        <f>Nurse[[#This Row],[Total Direct Care Staff Hours]]/Nurse[[#This Row],[MDS Census]]</f>
        <v>2.9386468855218855</v>
      </c>
      <c r="H8" s="4">
        <f>Nurse[[#This Row],[Total RN Hours (w/ Admin, DON)]]/Nurse[[#This Row],[MDS Census]]</f>
        <v>0.48771043771043771</v>
      </c>
      <c r="I8" s="4">
        <f>Nurse[[#This Row],[RN Hours (excl. Admin, DON)]]/Nurse[[#This Row],[MDS Census]]</f>
        <v>0.17471590909090912</v>
      </c>
      <c r="J8" s="4">
        <f>SUM(Nurse[[#This Row],[RN Hours (excl. Admin, DON)]],Nurse[[#This Row],[RN Admin Hours]],Nurse[[#This Row],[RN DON Hours]],Nurse[[#This Row],[LPN Hours (excl. Admin)]],Nurse[[#This Row],[LPN Admin Hours]],Nurse[[#This Row],[CNA Hours]],Nurse[[#This Row],[NA TR Hours]],Nurse[[#This Row],[Med Aide/Tech Hours]])</f>
        <v>170.25869565217388</v>
      </c>
      <c r="K8" s="4">
        <f>SUM(Nurse[[#This Row],[RN Hours (excl. Admin, DON)]],Nurse[[#This Row],[LPN Hours (excl. Admin)]],Nurse[[#This Row],[CNA Hours]],Nurse[[#This Row],[NA TR Hours]],Nurse[[#This Row],[Med Aide/Tech Hours]])</f>
        <v>151.78749999999999</v>
      </c>
      <c r="L8" s="4">
        <f>SUM(Nurse[[#This Row],[RN Hours (excl. Admin, DON)]],Nurse[[#This Row],[RN Admin Hours]],Nurse[[#This Row],[RN DON Hours]])</f>
        <v>25.191304347826087</v>
      </c>
      <c r="M8" s="4">
        <v>9.0244565217391308</v>
      </c>
      <c r="N8" s="4">
        <v>15.732065217391304</v>
      </c>
      <c r="O8" s="4">
        <v>0.43478260869565216</v>
      </c>
      <c r="P8" s="4">
        <f>SUM(Nurse[[#This Row],[LPN Hours (excl. Admin)]],Nurse[[#This Row],[LPN Admin Hours]])</f>
        <v>33.969565217391299</v>
      </c>
      <c r="Q8" s="4">
        <v>31.665217391304346</v>
      </c>
      <c r="R8" s="4">
        <v>2.3043478260869565</v>
      </c>
      <c r="S8" s="4">
        <f>SUM(Nurse[[#This Row],[CNA Hours]],Nurse[[#This Row],[NA TR Hours]],Nurse[[#This Row],[Med Aide/Tech Hours]])</f>
        <v>111.09782608695652</v>
      </c>
      <c r="T8" s="4">
        <v>97.494565217391298</v>
      </c>
      <c r="U8" s="4">
        <v>12.190217391304348</v>
      </c>
      <c r="V8" s="4">
        <v>1.4130434782608696</v>
      </c>
      <c r="W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43.616847826086953</v>
      </c>
      <c r="X8" s="4">
        <v>2.4456521739130435</v>
      </c>
      <c r="Y8" s="4">
        <v>0</v>
      </c>
      <c r="Z8" s="4">
        <v>0</v>
      </c>
      <c r="AA8" s="4">
        <v>7.75</v>
      </c>
      <c r="AB8" s="4">
        <v>0</v>
      </c>
      <c r="AC8" s="4">
        <v>33.421195652173914</v>
      </c>
      <c r="AD8" s="4">
        <v>0</v>
      </c>
      <c r="AE8" s="4">
        <v>0</v>
      </c>
      <c r="AF8" s="1">
        <v>305081</v>
      </c>
      <c r="AG8" s="1">
        <v>1</v>
      </c>
      <c r="AH8"/>
    </row>
    <row r="9" spans="1:34" x14ac:dyDescent="0.25">
      <c r="A9" t="s">
        <v>102</v>
      </c>
      <c r="B9" t="s">
        <v>51</v>
      </c>
      <c r="C9" t="s">
        <v>156</v>
      </c>
      <c r="D9" t="s">
        <v>130</v>
      </c>
      <c r="E9" s="4">
        <v>82.989130434782609</v>
      </c>
      <c r="F9" s="4">
        <f>Nurse[[#This Row],[Total Nurse Staff Hours]]/Nurse[[#This Row],[MDS Census]]</f>
        <v>3.11316699410609</v>
      </c>
      <c r="G9" s="4">
        <f>Nurse[[#This Row],[Total Direct Care Staff Hours]]/Nurse[[#This Row],[MDS Census]]</f>
        <v>2.9264937786509493</v>
      </c>
      <c r="H9" s="4">
        <f>Nurse[[#This Row],[Total RN Hours (w/ Admin, DON)]]/Nurse[[#This Row],[MDS Census]]</f>
        <v>0.74154551407989522</v>
      </c>
      <c r="I9" s="4">
        <f>Nurse[[#This Row],[RN Hours (excl. Admin, DON)]]/Nurse[[#This Row],[MDS Census]]</f>
        <v>0.65601833660772768</v>
      </c>
      <c r="J9" s="4">
        <f>SUM(Nurse[[#This Row],[RN Hours (excl. Admin, DON)]],Nurse[[#This Row],[RN Admin Hours]],Nurse[[#This Row],[RN DON Hours]],Nurse[[#This Row],[LPN Hours (excl. Admin)]],Nurse[[#This Row],[LPN Admin Hours]],Nurse[[#This Row],[CNA Hours]],Nurse[[#This Row],[NA TR Hours]],Nurse[[#This Row],[Med Aide/Tech Hours]])</f>
        <v>258.35902173913041</v>
      </c>
      <c r="K9" s="4">
        <f>SUM(Nurse[[#This Row],[RN Hours (excl. Admin, DON)]],Nurse[[#This Row],[LPN Hours (excl. Admin)]],Nurse[[#This Row],[CNA Hours]],Nurse[[#This Row],[NA TR Hours]],Nurse[[#This Row],[Med Aide/Tech Hours]])</f>
        <v>242.86717391304347</v>
      </c>
      <c r="L9" s="4">
        <f>SUM(Nurse[[#This Row],[RN Hours (excl. Admin, DON)]],Nurse[[#This Row],[RN Admin Hours]],Nurse[[#This Row],[RN DON Hours]])</f>
        <v>61.540217391304353</v>
      </c>
      <c r="M9" s="4">
        <v>54.442391304347836</v>
      </c>
      <c r="N9" s="4">
        <v>1.2880434782608696</v>
      </c>
      <c r="O9" s="4">
        <v>5.8097826086956523</v>
      </c>
      <c r="P9" s="4">
        <f>SUM(Nurse[[#This Row],[LPN Hours (excl. Admin)]],Nurse[[#This Row],[LPN Admin Hours]])</f>
        <v>71.184782608695656</v>
      </c>
      <c r="Q9" s="4">
        <v>62.790760869565219</v>
      </c>
      <c r="R9" s="4">
        <v>8.3940217391304355</v>
      </c>
      <c r="S9" s="4">
        <f>SUM(Nurse[[#This Row],[CNA Hours]],Nurse[[#This Row],[NA TR Hours]],Nurse[[#This Row],[Med Aide/Tech Hours]])</f>
        <v>125.63402173913042</v>
      </c>
      <c r="T9" s="4">
        <v>98.157934782608677</v>
      </c>
      <c r="U9" s="4">
        <v>0.11141304347826086</v>
      </c>
      <c r="V9" s="4">
        <v>27.364673913043479</v>
      </c>
      <c r="W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13.817934782608695</v>
      </c>
      <c r="X9" s="4">
        <v>0</v>
      </c>
      <c r="Y9" s="4">
        <v>0</v>
      </c>
      <c r="Z9" s="4">
        <v>0</v>
      </c>
      <c r="AA9" s="4">
        <v>0</v>
      </c>
      <c r="AB9" s="4">
        <v>0</v>
      </c>
      <c r="AC9" s="4">
        <v>13.817934782608695</v>
      </c>
      <c r="AD9" s="4">
        <v>0</v>
      </c>
      <c r="AE9" s="4">
        <v>0</v>
      </c>
      <c r="AF9" s="1">
        <v>305082</v>
      </c>
      <c r="AG9" s="1">
        <v>1</v>
      </c>
      <c r="AH9"/>
    </row>
    <row r="10" spans="1:34" x14ac:dyDescent="0.25">
      <c r="A10" t="s">
        <v>102</v>
      </c>
      <c r="B10" t="s">
        <v>24</v>
      </c>
      <c r="C10" t="s">
        <v>153</v>
      </c>
      <c r="D10" t="s">
        <v>132</v>
      </c>
      <c r="E10" s="4">
        <v>96.467391304347828</v>
      </c>
      <c r="F10" s="4">
        <f>Nurse[[#This Row],[Total Nurse Staff Hours]]/Nurse[[#This Row],[MDS Census]]</f>
        <v>5.0845352112676059</v>
      </c>
      <c r="G10" s="4">
        <f>Nurse[[#This Row],[Total Direct Care Staff Hours]]/Nurse[[#This Row],[MDS Census]]</f>
        <v>4.6666140845070423</v>
      </c>
      <c r="H10" s="4">
        <f>Nurse[[#This Row],[Total RN Hours (w/ Admin, DON)]]/Nurse[[#This Row],[MDS Census]]</f>
        <v>0.91740845070422594</v>
      </c>
      <c r="I10" s="4">
        <f>Nurse[[#This Row],[RN Hours (excl. Admin, DON)]]/Nurse[[#This Row],[MDS Census]]</f>
        <v>0.54816338028169087</v>
      </c>
      <c r="J10" s="4">
        <f>SUM(Nurse[[#This Row],[RN Hours (excl. Admin, DON)]],Nurse[[#This Row],[RN Admin Hours]],Nurse[[#This Row],[RN DON Hours]],Nurse[[#This Row],[LPN Hours (excl. Admin)]],Nurse[[#This Row],[LPN Admin Hours]],Nurse[[#This Row],[CNA Hours]],Nurse[[#This Row],[NA TR Hours]],Nurse[[#This Row],[Med Aide/Tech Hours]])</f>
        <v>490.491847826087</v>
      </c>
      <c r="K10" s="4">
        <f>SUM(Nurse[[#This Row],[RN Hours (excl. Admin, DON)]],Nurse[[#This Row],[LPN Hours (excl. Admin)]],Nurse[[#This Row],[CNA Hours]],Nurse[[#This Row],[NA TR Hours]],Nurse[[#This Row],[Med Aide/Tech Hours]])</f>
        <v>450.17608695652177</v>
      </c>
      <c r="L10" s="4">
        <f>SUM(Nurse[[#This Row],[RN Hours (excl. Admin, DON)]],Nurse[[#This Row],[RN Admin Hours]],Nurse[[#This Row],[RN DON Hours]])</f>
        <v>88.500000000000057</v>
      </c>
      <c r="M10" s="4">
        <v>52.8798913043479</v>
      </c>
      <c r="N10" s="4">
        <v>30.315760869565199</v>
      </c>
      <c r="O10" s="4">
        <v>5.3043478260869561</v>
      </c>
      <c r="P10" s="4">
        <f>SUM(Nurse[[#This Row],[LPN Hours (excl. Admin)]],Nurse[[#This Row],[LPN Admin Hours]])</f>
        <v>110.02989130434783</v>
      </c>
      <c r="Q10" s="4">
        <v>105.33423913043478</v>
      </c>
      <c r="R10" s="4">
        <v>4.6956521739130439</v>
      </c>
      <c r="S10" s="4">
        <f>SUM(Nurse[[#This Row],[CNA Hours]],Nurse[[#This Row],[NA TR Hours]],Nurse[[#This Row],[Med Aide/Tech Hours]])</f>
        <v>291.96195652173913</v>
      </c>
      <c r="T10" s="4">
        <v>283.37228260869563</v>
      </c>
      <c r="U10" s="4">
        <v>0</v>
      </c>
      <c r="V10" s="4">
        <v>8.5896739130434785</v>
      </c>
      <c r="W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111.66576086956522</v>
      </c>
      <c r="X10" s="4">
        <v>0</v>
      </c>
      <c r="Y10" s="4">
        <v>0</v>
      </c>
      <c r="Z10" s="4">
        <v>0</v>
      </c>
      <c r="AA10" s="4">
        <v>59.725543478260867</v>
      </c>
      <c r="AB10" s="4">
        <v>0</v>
      </c>
      <c r="AC10" s="4">
        <v>51.940217391304351</v>
      </c>
      <c r="AD10" s="4">
        <v>0</v>
      </c>
      <c r="AE10" s="4">
        <v>0</v>
      </c>
      <c r="AF10" s="1">
        <v>305054</v>
      </c>
      <c r="AG10" s="1">
        <v>1</v>
      </c>
      <c r="AH10"/>
    </row>
    <row r="11" spans="1:34" x14ac:dyDescent="0.25">
      <c r="A11" t="s">
        <v>102</v>
      </c>
      <c r="B11" t="s">
        <v>59</v>
      </c>
      <c r="C11" t="s">
        <v>138</v>
      </c>
      <c r="D11" t="s">
        <v>130</v>
      </c>
      <c r="E11" s="4">
        <v>38.152173913043477</v>
      </c>
      <c r="F11" s="4">
        <f>Nurse[[#This Row],[Total Nurse Staff Hours]]/Nurse[[#This Row],[MDS Census]]</f>
        <v>3.4951538461538467</v>
      </c>
      <c r="G11" s="4">
        <f>Nurse[[#This Row],[Total Direct Care Staff Hours]]/Nurse[[#This Row],[MDS Census]]</f>
        <v>3.2923048433048447</v>
      </c>
      <c r="H11" s="4">
        <f>Nurse[[#This Row],[Total RN Hours (w/ Admin, DON)]]/Nurse[[#This Row],[MDS Census]]</f>
        <v>0.61171225071225066</v>
      </c>
      <c r="I11" s="4">
        <f>Nurse[[#This Row],[RN Hours (excl. Admin, DON)]]/Nurse[[#This Row],[MDS Census]]</f>
        <v>0.40886324786324785</v>
      </c>
      <c r="J11" s="4">
        <f>SUM(Nurse[[#This Row],[RN Hours (excl. Admin, DON)]],Nurse[[#This Row],[RN Admin Hours]],Nurse[[#This Row],[RN DON Hours]],Nurse[[#This Row],[LPN Hours (excl. Admin)]],Nurse[[#This Row],[LPN Admin Hours]],Nurse[[#This Row],[CNA Hours]],Nurse[[#This Row],[NA TR Hours]],Nurse[[#This Row],[Med Aide/Tech Hours]])</f>
        <v>133.34771739130437</v>
      </c>
      <c r="K11" s="4">
        <f>SUM(Nurse[[#This Row],[RN Hours (excl. Admin, DON)]],Nurse[[#This Row],[LPN Hours (excl. Admin)]],Nurse[[#This Row],[CNA Hours]],Nurse[[#This Row],[NA TR Hours]],Nurse[[#This Row],[Med Aide/Tech Hours]])</f>
        <v>125.60858695652179</v>
      </c>
      <c r="L11" s="4">
        <f>SUM(Nurse[[#This Row],[RN Hours (excl. Admin, DON)]],Nurse[[#This Row],[RN Admin Hours]],Nurse[[#This Row],[RN DON Hours]])</f>
        <v>23.338152173913041</v>
      </c>
      <c r="M11" s="4">
        <v>15.599021739130434</v>
      </c>
      <c r="N11" s="4">
        <v>0</v>
      </c>
      <c r="O11" s="4">
        <v>7.7391304347826084</v>
      </c>
      <c r="P11" s="4">
        <f>SUM(Nurse[[#This Row],[LPN Hours (excl. Admin)]],Nurse[[#This Row],[LPN Admin Hours]])</f>
        <v>28.085217391304354</v>
      </c>
      <c r="Q11" s="4">
        <v>28.085217391304354</v>
      </c>
      <c r="R11" s="4">
        <v>0</v>
      </c>
      <c r="S11" s="4">
        <f>SUM(Nurse[[#This Row],[CNA Hours]],Nurse[[#This Row],[NA TR Hours]],Nurse[[#This Row],[Med Aide/Tech Hours]])</f>
        <v>81.924347826086986</v>
      </c>
      <c r="T11" s="4">
        <v>63.328260869565248</v>
      </c>
      <c r="U11" s="4">
        <v>0</v>
      </c>
      <c r="V11" s="4">
        <v>18.596086956521741</v>
      </c>
      <c r="W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19.375</v>
      </c>
      <c r="X11" s="4">
        <v>0</v>
      </c>
      <c r="Y11" s="4">
        <v>0</v>
      </c>
      <c r="Z11" s="4">
        <v>0</v>
      </c>
      <c r="AA11" s="4">
        <v>0</v>
      </c>
      <c r="AB11" s="4">
        <v>0</v>
      </c>
      <c r="AC11" s="4">
        <v>19.375</v>
      </c>
      <c r="AD11" s="4">
        <v>0</v>
      </c>
      <c r="AE11" s="4">
        <v>0</v>
      </c>
      <c r="AF11" s="1">
        <v>305091</v>
      </c>
      <c r="AG11" s="1">
        <v>1</v>
      </c>
      <c r="AH11"/>
    </row>
    <row r="12" spans="1:34" x14ac:dyDescent="0.25">
      <c r="A12" t="s">
        <v>102</v>
      </c>
      <c r="B12" t="s">
        <v>69</v>
      </c>
      <c r="C12" t="s">
        <v>154</v>
      </c>
      <c r="D12" t="s">
        <v>133</v>
      </c>
      <c r="E12" s="4">
        <v>71.771739130434781</v>
      </c>
      <c r="F12" s="4">
        <f>Nurse[[#This Row],[Total Nurse Staff Hours]]/Nurse[[#This Row],[MDS Census]]</f>
        <v>4.9449492654853859</v>
      </c>
      <c r="G12" s="4">
        <f>Nurse[[#This Row],[Total Direct Care Staff Hours]]/Nurse[[#This Row],[MDS Census]]</f>
        <v>4.7674920490686059</v>
      </c>
      <c r="H12" s="4">
        <f>Nurse[[#This Row],[Total RN Hours (w/ Admin, DON)]]/Nurse[[#This Row],[MDS Census]]</f>
        <v>1.170717855520218</v>
      </c>
      <c r="I12" s="4">
        <f>Nurse[[#This Row],[RN Hours (excl. Admin, DON)]]/Nurse[[#This Row],[MDS Census]]</f>
        <v>0.99326063910343787</v>
      </c>
      <c r="J12" s="4">
        <f>SUM(Nurse[[#This Row],[RN Hours (excl. Admin, DON)]],Nurse[[#This Row],[RN Admin Hours]],Nurse[[#This Row],[RN DON Hours]],Nurse[[#This Row],[LPN Hours (excl. Admin)]],Nurse[[#This Row],[LPN Admin Hours]],Nurse[[#This Row],[CNA Hours]],Nurse[[#This Row],[NA TR Hours]],Nurse[[#This Row],[Med Aide/Tech Hours]])</f>
        <v>354.90760869565219</v>
      </c>
      <c r="K12" s="4">
        <f>SUM(Nurse[[#This Row],[RN Hours (excl. Admin, DON)]],Nurse[[#This Row],[LPN Hours (excl. Admin)]],Nurse[[#This Row],[CNA Hours]],Nurse[[#This Row],[NA TR Hours]],Nurse[[#This Row],[Med Aide/Tech Hours]])</f>
        <v>342.17119565217394</v>
      </c>
      <c r="L12" s="4">
        <f>SUM(Nurse[[#This Row],[RN Hours (excl. Admin, DON)]],Nurse[[#This Row],[RN Admin Hours]],Nurse[[#This Row],[RN DON Hours]])</f>
        <v>84.024456521739125</v>
      </c>
      <c r="M12" s="4">
        <v>71.288043478260875</v>
      </c>
      <c r="N12" s="4">
        <v>8.5353260869565215</v>
      </c>
      <c r="O12" s="4">
        <v>4.2010869565217392</v>
      </c>
      <c r="P12" s="4">
        <f>SUM(Nurse[[#This Row],[LPN Hours (excl. Admin)]],Nurse[[#This Row],[LPN Admin Hours]])</f>
        <v>17.516304347826086</v>
      </c>
      <c r="Q12" s="4">
        <v>17.516304347826086</v>
      </c>
      <c r="R12" s="4">
        <v>0</v>
      </c>
      <c r="S12" s="4">
        <f>SUM(Nurse[[#This Row],[CNA Hours]],Nurse[[#This Row],[NA TR Hours]],Nurse[[#This Row],[Med Aide/Tech Hours]])</f>
        <v>253.36684782608697</v>
      </c>
      <c r="T12" s="4">
        <v>210.28804347826087</v>
      </c>
      <c r="U12" s="4">
        <v>0</v>
      </c>
      <c r="V12" s="4">
        <v>43.078804347826086</v>
      </c>
      <c r="W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20.565217391304344</v>
      </c>
      <c r="X12" s="4">
        <v>4.0054347826086953</v>
      </c>
      <c r="Y12" s="4">
        <v>0</v>
      </c>
      <c r="Z12" s="4">
        <v>0</v>
      </c>
      <c r="AA12" s="4">
        <v>6.5190217391304346</v>
      </c>
      <c r="AB12" s="4">
        <v>0</v>
      </c>
      <c r="AC12" s="4">
        <v>10.040760869565217</v>
      </c>
      <c r="AD12" s="4">
        <v>0</v>
      </c>
      <c r="AE12" s="4">
        <v>0</v>
      </c>
      <c r="AF12" s="1">
        <v>305102</v>
      </c>
      <c r="AG12" s="1">
        <v>1</v>
      </c>
      <c r="AH12"/>
    </row>
    <row r="13" spans="1:34" x14ac:dyDescent="0.25">
      <c r="A13" t="s">
        <v>102</v>
      </c>
      <c r="B13" t="s">
        <v>72</v>
      </c>
      <c r="C13" t="s">
        <v>177</v>
      </c>
      <c r="D13" t="s">
        <v>133</v>
      </c>
      <c r="E13" s="4">
        <v>52.065217391304351</v>
      </c>
      <c r="F13" s="4">
        <f>Nurse[[#This Row],[Total Nurse Staff Hours]]/Nurse[[#This Row],[MDS Census]]</f>
        <v>5.1328288100208761</v>
      </c>
      <c r="G13" s="4">
        <f>Nurse[[#This Row],[Total Direct Care Staff Hours]]/Nurse[[#This Row],[MDS Census]]</f>
        <v>4.7300104384133608</v>
      </c>
      <c r="H13" s="4">
        <f>Nurse[[#This Row],[Total RN Hours (w/ Admin, DON)]]/Nurse[[#This Row],[MDS Census]]</f>
        <v>1.2353340292275574</v>
      </c>
      <c r="I13" s="4">
        <f>Nurse[[#This Row],[RN Hours (excl. Admin, DON)]]/Nurse[[#This Row],[MDS Census]]</f>
        <v>0.83251565762004165</v>
      </c>
      <c r="J13" s="4">
        <f>SUM(Nurse[[#This Row],[RN Hours (excl. Admin, DON)]],Nurse[[#This Row],[RN Admin Hours]],Nurse[[#This Row],[RN DON Hours]],Nurse[[#This Row],[LPN Hours (excl. Admin)]],Nurse[[#This Row],[LPN Admin Hours]],Nurse[[#This Row],[CNA Hours]],Nurse[[#This Row],[NA TR Hours]],Nurse[[#This Row],[Med Aide/Tech Hours]])</f>
        <v>267.24184782608694</v>
      </c>
      <c r="K13" s="4">
        <f>SUM(Nurse[[#This Row],[RN Hours (excl. Admin, DON)]],Nurse[[#This Row],[LPN Hours (excl. Admin)]],Nurse[[#This Row],[CNA Hours]],Nurse[[#This Row],[NA TR Hours]],Nurse[[#This Row],[Med Aide/Tech Hours]])</f>
        <v>246.26902173913044</v>
      </c>
      <c r="L13" s="4">
        <f>SUM(Nurse[[#This Row],[RN Hours (excl. Admin, DON)]],Nurse[[#This Row],[RN Admin Hours]],Nurse[[#This Row],[RN DON Hours]])</f>
        <v>64.317934782608702</v>
      </c>
      <c r="M13" s="4">
        <v>43.345108695652172</v>
      </c>
      <c r="N13" s="4">
        <v>15.934782608695652</v>
      </c>
      <c r="O13" s="4">
        <v>5.0380434782608692</v>
      </c>
      <c r="P13" s="4">
        <f>SUM(Nurse[[#This Row],[LPN Hours (excl. Admin)]],Nurse[[#This Row],[LPN Admin Hours]])</f>
        <v>26.842391304347824</v>
      </c>
      <c r="Q13" s="4">
        <v>26.842391304347824</v>
      </c>
      <c r="R13" s="4">
        <v>0</v>
      </c>
      <c r="S13" s="4">
        <f>SUM(Nurse[[#This Row],[CNA Hours]],Nurse[[#This Row],[NA TR Hours]],Nurse[[#This Row],[Med Aide/Tech Hours]])</f>
        <v>176.08152173913044</v>
      </c>
      <c r="T13" s="4">
        <v>161.84239130434781</v>
      </c>
      <c r="U13" s="4">
        <v>0</v>
      </c>
      <c r="V13" s="4">
        <v>14.239130434782609</v>
      </c>
      <c r="W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14.290760869565219</v>
      </c>
      <c r="X13" s="4">
        <v>0</v>
      </c>
      <c r="Y13" s="4">
        <v>0</v>
      </c>
      <c r="Z13" s="4">
        <v>0</v>
      </c>
      <c r="AA13" s="4">
        <v>7.6684782608695654</v>
      </c>
      <c r="AB13" s="4">
        <v>0</v>
      </c>
      <c r="AC13" s="4">
        <v>6.6222826086956523</v>
      </c>
      <c r="AD13" s="4">
        <v>0</v>
      </c>
      <c r="AE13" s="4">
        <v>0</v>
      </c>
      <c r="AF13" s="7">
        <v>2.9999999999999998E+77</v>
      </c>
      <c r="AG13" s="1">
        <v>1</v>
      </c>
      <c r="AH13"/>
    </row>
    <row r="14" spans="1:34" x14ac:dyDescent="0.25">
      <c r="A14" t="s">
        <v>102</v>
      </c>
      <c r="B14" t="s">
        <v>45</v>
      </c>
      <c r="C14" t="s">
        <v>139</v>
      </c>
      <c r="D14" t="s">
        <v>133</v>
      </c>
      <c r="E14" s="4">
        <v>66.108695652173907</v>
      </c>
      <c r="F14" s="4">
        <f>Nurse[[#This Row],[Total Nurse Staff Hours]]/Nurse[[#This Row],[MDS Census]]</f>
        <v>3.5167855968431452</v>
      </c>
      <c r="G14" s="4">
        <f>Nurse[[#This Row],[Total Direct Care Staff Hours]]/Nurse[[#This Row],[MDS Census]]</f>
        <v>3.2945971719829021</v>
      </c>
      <c r="H14" s="4">
        <f>Nurse[[#This Row],[Total RN Hours (w/ Admin, DON)]]/Nurse[[#This Row],[MDS Census]]</f>
        <v>0.81763893456099968</v>
      </c>
      <c r="I14" s="4">
        <f>Nurse[[#This Row],[RN Hours (excl. Admin, DON)]]/Nurse[[#This Row],[MDS Census]]</f>
        <v>0.75844787898717536</v>
      </c>
      <c r="J14" s="4">
        <f>SUM(Nurse[[#This Row],[RN Hours (excl. Admin, DON)]],Nurse[[#This Row],[RN Admin Hours]],Nurse[[#This Row],[RN DON Hours]],Nurse[[#This Row],[LPN Hours (excl. Admin)]],Nurse[[#This Row],[LPN Admin Hours]],Nurse[[#This Row],[CNA Hours]],Nurse[[#This Row],[NA TR Hours]],Nurse[[#This Row],[Med Aide/Tech Hours]])</f>
        <v>232.49010869565225</v>
      </c>
      <c r="K14" s="4">
        <f>SUM(Nurse[[#This Row],[RN Hours (excl. Admin, DON)]],Nurse[[#This Row],[LPN Hours (excl. Admin)]],Nurse[[#This Row],[CNA Hours]],Nurse[[#This Row],[NA TR Hours]],Nurse[[#This Row],[Med Aide/Tech Hours]])</f>
        <v>217.80152173913052</v>
      </c>
      <c r="L14" s="4">
        <f>SUM(Nurse[[#This Row],[RN Hours (excl. Admin, DON)]],Nurse[[#This Row],[RN Admin Hours]],Nurse[[#This Row],[RN DON Hours]])</f>
        <v>54.053043478260868</v>
      </c>
      <c r="M14" s="4">
        <v>50.14</v>
      </c>
      <c r="N14" s="4">
        <v>0</v>
      </c>
      <c r="O14" s="4">
        <v>3.9130434782608696</v>
      </c>
      <c r="P14" s="4">
        <f>SUM(Nurse[[#This Row],[LPN Hours (excl. Admin)]],Nurse[[#This Row],[LPN Admin Hours]])</f>
        <v>45.717608695652181</v>
      </c>
      <c r="Q14" s="4">
        <v>34.94206521739131</v>
      </c>
      <c r="R14" s="4">
        <v>10.775543478260872</v>
      </c>
      <c r="S14" s="4">
        <f>SUM(Nurse[[#This Row],[CNA Hours]],Nurse[[#This Row],[NA TR Hours]],Nurse[[#This Row],[Med Aide/Tech Hours]])</f>
        <v>132.7194565217392</v>
      </c>
      <c r="T14" s="4">
        <v>124.03380434782613</v>
      </c>
      <c r="U14" s="4">
        <v>6.3041304347826088</v>
      </c>
      <c r="V14" s="4">
        <v>2.3815217391304349</v>
      </c>
      <c r="W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 s="4">
        <v>0</v>
      </c>
      <c r="Y14" s="4">
        <v>0</v>
      </c>
      <c r="Z14" s="4">
        <v>0</v>
      </c>
      <c r="AA14" s="4">
        <v>0</v>
      </c>
      <c r="AB14" s="4">
        <v>0</v>
      </c>
      <c r="AC14" s="4">
        <v>0</v>
      </c>
      <c r="AD14" s="4">
        <v>0</v>
      </c>
      <c r="AE14" s="4">
        <v>0</v>
      </c>
      <c r="AF14" s="1">
        <v>305076</v>
      </c>
      <c r="AG14" s="1">
        <v>1</v>
      </c>
      <c r="AH14"/>
    </row>
    <row r="15" spans="1:34" x14ac:dyDescent="0.25">
      <c r="A15" t="s">
        <v>102</v>
      </c>
      <c r="B15" t="s">
        <v>27</v>
      </c>
      <c r="C15" t="s">
        <v>140</v>
      </c>
      <c r="D15" t="s">
        <v>125</v>
      </c>
      <c r="E15" s="4">
        <v>57.815217391304351</v>
      </c>
      <c r="F15" s="4">
        <f>Nurse[[#This Row],[Total Nurse Staff Hours]]/Nurse[[#This Row],[MDS Census]]</f>
        <v>4.5703252491069755</v>
      </c>
      <c r="G15" s="4">
        <f>Nurse[[#This Row],[Total Direct Care Staff Hours]]/Nurse[[#This Row],[MDS Census]]</f>
        <v>4.2364278999811997</v>
      </c>
      <c r="H15" s="4">
        <f>Nurse[[#This Row],[Total RN Hours (w/ Admin, DON)]]/Nurse[[#This Row],[MDS Census]]</f>
        <v>0.67789998119947359</v>
      </c>
      <c r="I15" s="4">
        <f>Nurse[[#This Row],[RN Hours (excl. Admin, DON)]]/Nurse[[#This Row],[MDS Census]]</f>
        <v>0.42070877984583566</v>
      </c>
      <c r="J15" s="4">
        <f>SUM(Nurse[[#This Row],[RN Hours (excl. Admin, DON)]],Nurse[[#This Row],[RN Admin Hours]],Nurse[[#This Row],[RN DON Hours]],Nurse[[#This Row],[LPN Hours (excl. Admin)]],Nurse[[#This Row],[LPN Admin Hours]],Nurse[[#This Row],[CNA Hours]],Nurse[[#This Row],[NA TR Hours]],Nurse[[#This Row],[Med Aide/Tech Hours]])</f>
        <v>264.234347826087</v>
      </c>
      <c r="K15" s="4">
        <f>SUM(Nurse[[#This Row],[RN Hours (excl. Admin, DON)]],Nurse[[#This Row],[LPN Hours (excl. Admin)]],Nurse[[#This Row],[CNA Hours]],Nurse[[#This Row],[NA TR Hours]],Nurse[[#This Row],[Med Aide/Tech Hours]])</f>
        <v>244.93</v>
      </c>
      <c r="L15" s="4">
        <f>SUM(Nurse[[#This Row],[RN Hours (excl. Admin, DON)]],Nurse[[#This Row],[RN Admin Hours]],Nurse[[#This Row],[RN DON Hours]])</f>
        <v>39.192934782608695</v>
      </c>
      <c r="M15" s="4">
        <v>24.323369565217391</v>
      </c>
      <c r="N15" s="4">
        <v>9.7391304347826093</v>
      </c>
      <c r="O15" s="4">
        <v>5.1304347826086953</v>
      </c>
      <c r="P15" s="4">
        <f>SUM(Nurse[[#This Row],[LPN Hours (excl. Admin)]],Nurse[[#This Row],[LPN Admin Hours]])</f>
        <v>90.426630434782609</v>
      </c>
      <c r="Q15" s="4">
        <v>85.991847826086953</v>
      </c>
      <c r="R15" s="4">
        <v>4.4347826086956523</v>
      </c>
      <c r="S15" s="4">
        <f>SUM(Nurse[[#This Row],[CNA Hours]],Nurse[[#This Row],[NA TR Hours]],Nurse[[#This Row],[Med Aide/Tech Hours]])</f>
        <v>134.61478260869566</v>
      </c>
      <c r="T15" s="4">
        <v>130.87021739130435</v>
      </c>
      <c r="U15" s="4">
        <v>0</v>
      </c>
      <c r="V15" s="4">
        <v>3.7445652173913042</v>
      </c>
      <c r="W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48.375652173913039</v>
      </c>
      <c r="X15" s="4">
        <v>4.8586956521739131</v>
      </c>
      <c r="Y15" s="4">
        <v>0</v>
      </c>
      <c r="Z15" s="4">
        <v>0</v>
      </c>
      <c r="AA15" s="4">
        <v>16.513586956521738</v>
      </c>
      <c r="AB15" s="4">
        <v>0</v>
      </c>
      <c r="AC15" s="4">
        <v>27.00336956521739</v>
      </c>
      <c r="AD15" s="4">
        <v>0</v>
      </c>
      <c r="AE15" s="4">
        <v>0</v>
      </c>
      <c r="AF15" s="1">
        <v>305057</v>
      </c>
      <c r="AG15" s="1">
        <v>1</v>
      </c>
      <c r="AH15"/>
    </row>
    <row r="16" spans="1:34" x14ac:dyDescent="0.25">
      <c r="A16" t="s">
        <v>102</v>
      </c>
      <c r="B16" t="s">
        <v>8</v>
      </c>
      <c r="C16" t="s">
        <v>155</v>
      </c>
      <c r="D16" t="s">
        <v>125</v>
      </c>
      <c r="E16" s="4">
        <v>73.760869565217391</v>
      </c>
      <c r="F16" s="4">
        <f>Nurse[[#This Row],[Total Nurse Staff Hours]]/Nurse[[#This Row],[MDS Census]]</f>
        <v>3.4037356321839081</v>
      </c>
      <c r="G16" s="4">
        <f>Nurse[[#This Row],[Total Direct Care Staff Hours]]/Nurse[[#This Row],[MDS Census]]</f>
        <v>3.2041703507220749</v>
      </c>
      <c r="H16" s="4">
        <f>Nurse[[#This Row],[Total RN Hours (w/ Admin, DON)]]/Nurse[[#This Row],[MDS Census]]</f>
        <v>0.37739463601532569</v>
      </c>
      <c r="I16" s="4">
        <f>Nurse[[#This Row],[RN Hours (excl. Admin, DON)]]/Nurse[[#This Row],[MDS Census]]</f>
        <v>0.24384762746831715</v>
      </c>
      <c r="J16" s="4">
        <f>SUM(Nurse[[#This Row],[RN Hours (excl. Admin, DON)]],Nurse[[#This Row],[RN Admin Hours]],Nurse[[#This Row],[RN DON Hours]],Nurse[[#This Row],[LPN Hours (excl. Admin)]],Nurse[[#This Row],[LPN Admin Hours]],Nurse[[#This Row],[CNA Hours]],Nurse[[#This Row],[NA TR Hours]],Nurse[[#This Row],[Med Aide/Tech Hours]])</f>
        <v>251.0625</v>
      </c>
      <c r="K16" s="4">
        <f>SUM(Nurse[[#This Row],[RN Hours (excl. Admin, DON)]],Nurse[[#This Row],[LPN Hours (excl. Admin)]],Nurse[[#This Row],[CNA Hours]],Nurse[[#This Row],[NA TR Hours]],Nurse[[#This Row],[Med Aide/Tech Hours]])</f>
        <v>236.34239130434784</v>
      </c>
      <c r="L16" s="4">
        <f>SUM(Nurse[[#This Row],[RN Hours (excl. Admin, DON)]],Nurse[[#This Row],[RN Admin Hours]],Nurse[[#This Row],[RN DON Hours]])</f>
        <v>27.836956521739133</v>
      </c>
      <c r="M16" s="4">
        <v>17.986413043478262</v>
      </c>
      <c r="N16" s="4">
        <v>5.3043478260869561</v>
      </c>
      <c r="O16" s="4">
        <v>4.5461956521739131</v>
      </c>
      <c r="P16" s="4">
        <f>SUM(Nurse[[#This Row],[LPN Hours (excl. Admin)]],Nurse[[#This Row],[LPN Admin Hours]])</f>
        <v>103.35054347826087</v>
      </c>
      <c r="Q16" s="4">
        <v>98.480978260869563</v>
      </c>
      <c r="R16" s="4">
        <v>4.8695652173913047</v>
      </c>
      <c r="S16" s="4">
        <f>SUM(Nurse[[#This Row],[CNA Hours]],Nurse[[#This Row],[NA TR Hours]],Nurse[[#This Row],[Med Aide/Tech Hours]])</f>
        <v>119.875</v>
      </c>
      <c r="T16" s="4">
        <v>119.39673913043478</v>
      </c>
      <c r="U16" s="4">
        <v>0</v>
      </c>
      <c r="V16" s="4">
        <v>0.47826086956521741</v>
      </c>
      <c r="W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108.82336956521738</v>
      </c>
      <c r="X16" s="4">
        <v>5.7038043478260869</v>
      </c>
      <c r="Y16" s="4">
        <v>0</v>
      </c>
      <c r="Z16" s="4">
        <v>0</v>
      </c>
      <c r="AA16" s="4">
        <v>35.157608695652172</v>
      </c>
      <c r="AB16" s="4">
        <v>0</v>
      </c>
      <c r="AC16" s="4">
        <v>67.961956521739125</v>
      </c>
      <c r="AD16" s="4">
        <v>0</v>
      </c>
      <c r="AE16" s="4">
        <v>0</v>
      </c>
      <c r="AF16" s="1">
        <v>305037</v>
      </c>
      <c r="AG16" s="1">
        <v>1</v>
      </c>
      <c r="AH16"/>
    </row>
    <row r="17" spans="1:34" x14ac:dyDescent="0.25">
      <c r="A17" t="s">
        <v>102</v>
      </c>
      <c r="B17" t="s">
        <v>31</v>
      </c>
      <c r="C17" t="s">
        <v>141</v>
      </c>
      <c r="D17" t="s">
        <v>125</v>
      </c>
      <c r="E17" s="4">
        <v>54.130434782608695</v>
      </c>
      <c r="F17" s="4">
        <f>Nurse[[#This Row],[Total Nurse Staff Hours]]/Nurse[[#This Row],[MDS Census]]</f>
        <v>3.26979919678715</v>
      </c>
      <c r="G17" s="4">
        <f>Nurse[[#This Row],[Total Direct Care Staff Hours]]/Nurse[[#This Row],[MDS Census]]</f>
        <v>2.9388293172690778</v>
      </c>
      <c r="H17" s="4">
        <f>Nurse[[#This Row],[Total RN Hours (w/ Admin, DON)]]/Nurse[[#This Row],[MDS Census]]</f>
        <v>0.64714859437751004</v>
      </c>
      <c r="I17" s="4">
        <f>Nurse[[#This Row],[RN Hours (excl. Admin, DON)]]/Nurse[[#This Row],[MDS Census]]</f>
        <v>0.31617871485943772</v>
      </c>
      <c r="J17" s="4">
        <f>SUM(Nurse[[#This Row],[RN Hours (excl. Admin, DON)]],Nurse[[#This Row],[RN Admin Hours]],Nurse[[#This Row],[RN DON Hours]],Nurse[[#This Row],[LPN Hours (excl. Admin)]],Nurse[[#This Row],[LPN Admin Hours]],Nurse[[#This Row],[CNA Hours]],Nurse[[#This Row],[NA TR Hours]],Nurse[[#This Row],[Med Aide/Tech Hours]])</f>
        <v>176.99565217391313</v>
      </c>
      <c r="K17" s="4">
        <f>SUM(Nurse[[#This Row],[RN Hours (excl. Admin, DON)]],Nurse[[#This Row],[LPN Hours (excl. Admin)]],Nurse[[#This Row],[CNA Hours]],Nurse[[#This Row],[NA TR Hours]],Nurse[[#This Row],[Med Aide/Tech Hours]])</f>
        <v>159.08010869565226</v>
      </c>
      <c r="L17" s="4">
        <f>SUM(Nurse[[#This Row],[RN Hours (excl. Admin, DON)]],Nurse[[#This Row],[RN Admin Hours]],Nurse[[#This Row],[RN DON Hours]])</f>
        <v>35.030434782608694</v>
      </c>
      <c r="M17" s="4">
        <v>17.114891304347825</v>
      </c>
      <c r="N17" s="4">
        <v>12.08945652173913</v>
      </c>
      <c r="O17" s="4">
        <v>5.8260869565217392</v>
      </c>
      <c r="P17" s="4">
        <f>SUM(Nurse[[#This Row],[LPN Hours (excl. Admin)]],Nurse[[#This Row],[LPN Admin Hours]])</f>
        <v>38.951195652173922</v>
      </c>
      <c r="Q17" s="4">
        <v>38.951195652173922</v>
      </c>
      <c r="R17" s="4">
        <v>0</v>
      </c>
      <c r="S17" s="4">
        <f>SUM(Nurse[[#This Row],[CNA Hours]],Nurse[[#This Row],[NA TR Hours]],Nurse[[#This Row],[Med Aide/Tech Hours]])</f>
        <v>103.01402173913048</v>
      </c>
      <c r="T17" s="4">
        <v>95.060434782608752</v>
      </c>
      <c r="U17" s="4">
        <v>3.2608695652173912E-2</v>
      </c>
      <c r="V17" s="4">
        <v>7.9209782608695658</v>
      </c>
      <c r="W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 s="4">
        <v>0</v>
      </c>
      <c r="Y17" s="4">
        <v>0</v>
      </c>
      <c r="Z17" s="4">
        <v>0</v>
      </c>
      <c r="AA17" s="4">
        <v>0</v>
      </c>
      <c r="AB17" s="4">
        <v>0</v>
      </c>
      <c r="AC17" s="4">
        <v>0</v>
      </c>
      <c r="AD17" s="4">
        <v>0</v>
      </c>
      <c r="AE17" s="4">
        <v>0</v>
      </c>
      <c r="AF17" s="1">
        <v>305061</v>
      </c>
      <c r="AG17" s="1">
        <v>1</v>
      </c>
      <c r="AH17"/>
    </row>
    <row r="18" spans="1:34" x14ac:dyDescent="0.25">
      <c r="A18" t="s">
        <v>102</v>
      </c>
      <c r="B18" t="s">
        <v>63</v>
      </c>
      <c r="C18" t="s">
        <v>157</v>
      </c>
      <c r="D18" t="s">
        <v>130</v>
      </c>
      <c r="E18" s="4">
        <v>50.836956521739133</v>
      </c>
      <c r="F18" s="4">
        <f>Nurse[[#This Row],[Total Nurse Staff Hours]]/Nurse[[#This Row],[MDS Census]]</f>
        <v>2.7628907419285862</v>
      </c>
      <c r="G18" s="4">
        <f>Nurse[[#This Row],[Total Direct Care Staff Hours]]/Nurse[[#This Row],[MDS Census]]</f>
        <v>2.3673979046397258</v>
      </c>
      <c r="H18" s="4">
        <f>Nurse[[#This Row],[Total RN Hours (w/ Admin, DON)]]/Nurse[[#This Row],[MDS Census]]</f>
        <v>0.33082531537310239</v>
      </c>
      <c r="I18" s="4">
        <f>Nurse[[#This Row],[RN Hours (excl. Admin, DON)]]/Nurse[[#This Row],[MDS Census]]</f>
        <v>2.4753046824887746E-2</v>
      </c>
      <c r="J18" s="4">
        <f>SUM(Nurse[[#This Row],[RN Hours (excl. Admin, DON)]],Nurse[[#This Row],[RN Admin Hours]],Nurse[[#This Row],[RN DON Hours]],Nurse[[#This Row],[LPN Hours (excl. Admin)]],Nurse[[#This Row],[LPN Admin Hours]],Nurse[[#This Row],[CNA Hours]],Nurse[[#This Row],[NA TR Hours]],Nurse[[#This Row],[Med Aide/Tech Hours]])</f>
        <v>140.4569565217391</v>
      </c>
      <c r="K18" s="4">
        <f>SUM(Nurse[[#This Row],[RN Hours (excl. Admin, DON)]],Nurse[[#This Row],[LPN Hours (excl. Admin)]],Nurse[[#This Row],[CNA Hours]],Nurse[[#This Row],[NA TR Hours]],Nurse[[#This Row],[Med Aide/Tech Hours]])</f>
        <v>120.35130434782606</v>
      </c>
      <c r="L18" s="4">
        <f>SUM(Nurse[[#This Row],[RN Hours (excl. Admin, DON)]],Nurse[[#This Row],[RN Admin Hours]],Nurse[[#This Row],[RN DON Hours]])</f>
        <v>16.818152173913042</v>
      </c>
      <c r="M18" s="4">
        <v>1.2583695652173912</v>
      </c>
      <c r="N18" s="4">
        <v>11.125</v>
      </c>
      <c r="O18" s="4">
        <v>4.4347826086956523</v>
      </c>
      <c r="P18" s="4">
        <f>SUM(Nurse[[#This Row],[LPN Hours (excl. Admin)]],Nurse[[#This Row],[LPN Admin Hours]])</f>
        <v>43.768804347826098</v>
      </c>
      <c r="Q18" s="4">
        <v>39.222934782608704</v>
      </c>
      <c r="R18" s="4">
        <v>4.5458695652173917</v>
      </c>
      <c r="S18" s="4">
        <f>SUM(Nurse[[#This Row],[CNA Hours]],Nurse[[#This Row],[NA TR Hours]],Nurse[[#This Row],[Med Aide/Tech Hours]])</f>
        <v>79.869999999999962</v>
      </c>
      <c r="T18" s="4">
        <v>70.573152173913016</v>
      </c>
      <c r="U18" s="4">
        <v>0</v>
      </c>
      <c r="V18" s="4">
        <v>9.2968478260869514</v>
      </c>
      <c r="W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28.986413043478265</v>
      </c>
      <c r="X18" s="4">
        <v>0</v>
      </c>
      <c r="Y18" s="4">
        <v>0.74184782608695654</v>
      </c>
      <c r="Z18" s="4">
        <v>0</v>
      </c>
      <c r="AA18" s="4">
        <v>19.252717391304348</v>
      </c>
      <c r="AB18" s="4">
        <v>1.2173913043478262</v>
      </c>
      <c r="AC18" s="4">
        <v>7.7744565217391308</v>
      </c>
      <c r="AD18" s="4">
        <v>0</v>
      </c>
      <c r="AE18" s="4">
        <v>0</v>
      </c>
      <c r="AF18" s="1">
        <v>305095</v>
      </c>
      <c r="AG18" s="1">
        <v>1</v>
      </c>
      <c r="AH18"/>
    </row>
    <row r="19" spans="1:34" x14ac:dyDescent="0.25">
      <c r="A19" t="s">
        <v>102</v>
      </c>
      <c r="B19" t="s">
        <v>3</v>
      </c>
      <c r="C19" t="s">
        <v>143</v>
      </c>
      <c r="D19" t="s">
        <v>128</v>
      </c>
      <c r="E19" s="4">
        <v>75.184782608695656</v>
      </c>
      <c r="F19" s="4">
        <f>Nurse[[#This Row],[Total Nurse Staff Hours]]/Nurse[[#This Row],[MDS Census]]</f>
        <v>3.0424620500216855</v>
      </c>
      <c r="G19" s="4">
        <f>Nurse[[#This Row],[Total Direct Care Staff Hours]]/Nurse[[#This Row],[MDS Census]]</f>
        <v>2.9062035564551101</v>
      </c>
      <c r="H19" s="4">
        <f>Nurse[[#This Row],[Total RN Hours (w/ Admin, DON)]]/Nurse[[#This Row],[MDS Census]]</f>
        <v>0.42063033106838221</v>
      </c>
      <c r="I19" s="4">
        <f>Nurse[[#This Row],[RN Hours (excl. Admin, DON)]]/Nurse[[#This Row],[MDS Census]]</f>
        <v>0.28437183750180711</v>
      </c>
      <c r="J19" s="4">
        <f>SUM(Nurse[[#This Row],[RN Hours (excl. Admin, DON)]],Nurse[[#This Row],[RN Admin Hours]],Nurse[[#This Row],[RN DON Hours]],Nurse[[#This Row],[LPN Hours (excl. Admin)]],Nurse[[#This Row],[LPN Admin Hours]],Nurse[[#This Row],[CNA Hours]],Nurse[[#This Row],[NA TR Hours]],Nurse[[#This Row],[Med Aide/Tech Hours]])</f>
        <v>228.74684782608693</v>
      </c>
      <c r="K19" s="4">
        <f>SUM(Nurse[[#This Row],[RN Hours (excl. Admin, DON)]],Nurse[[#This Row],[LPN Hours (excl. Admin)]],Nurse[[#This Row],[CNA Hours]],Nurse[[#This Row],[NA TR Hours]],Nurse[[#This Row],[Med Aide/Tech Hours]])</f>
        <v>218.50228260869562</v>
      </c>
      <c r="L19" s="4">
        <f>SUM(Nurse[[#This Row],[RN Hours (excl. Admin, DON)]],Nurse[[#This Row],[RN Admin Hours]],Nurse[[#This Row],[RN DON Hours]])</f>
        <v>31.625</v>
      </c>
      <c r="M19" s="4">
        <v>21.380434782608695</v>
      </c>
      <c r="N19" s="4">
        <v>5.4184782608695654</v>
      </c>
      <c r="O19" s="4">
        <v>4.8260869565217392</v>
      </c>
      <c r="P19" s="4">
        <f>SUM(Nurse[[#This Row],[LPN Hours (excl. Admin)]],Nurse[[#This Row],[LPN Admin Hours]])</f>
        <v>78.404673913043467</v>
      </c>
      <c r="Q19" s="4">
        <v>78.404673913043467</v>
      </c>
      <c r="R19" s="4">
        <v>0</v>
      </c>
      <c r="S19" s="4">
        <f>SUM(Nurse[[#This Row],[CNA Hours]],Nurse[[#This Row],[NA TR Hours]],Nurse[[#This Row],[Med Aide/Tech Hours]])</f>
        <v>118.7171739130435</v>
      </c>
      <c r="T19" s="4">
        <v>112.10576086956523</v>
      </c>
      <c r="U19" s="4">
        <v>1.0842391304347827</v>
      </c>
      <c r="V19" s="4">
        <v>5.5271739130434785</v>
      </c>
      <c r="W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49.059347826086956</v>
      </c>
      <c r="X19" s="4">
        <v>2.5</v>
      </c>
      <c r="Y19" s="4">
        <v>0.28804347826086957</v>
      </c>
      <c r="Z19" s="4">
        <v>0</v>
      </c>
      <c r="AA19" s="4">
        <v>42.89108695652174</v>
      </c>
      <c r="AB19" s="4">
        <v>0</v>
      </c>
      <c r="AC19" s="4">
        <v>3.3802173913043476</v>
      </c>
      <c r="AD19" s="4">
        <v>0</v>
      </c>
      <c r="AE19" s="4">
        <v>0</v>
      </c>
      <c r="AF19" s="1">
        <v>305018</v>
      </c>
      <c r="AG19" s="1">
        <v>1</v>
      </c>
      <c r="AH19"/>
    </row>
    <row r="20" spans="1:34" x14ac:dyDescent="0.25">
      <c r="A20" t="s">
        <v>102</v>
      </c>
      <c r="B20" t="s">
        <v>5</v>
      </c>
      <c r="C20" t="s">
        <v>156</v>
      </c>
      <c r="D20" t="s">
        <v>130</v>
      </c>
      <c r="E20" s="4">
        <v>72.434782608695656</v>
      </c>
      <c r="F20" s="4">
        <f>Nurse[[#This Row],[Total Nurse Staff Hours]]/Nurse[[#This Row],[MDS Census]]</f>
        <v>4.2869387755102029</v>
      </c>
      <c r="G20" s="4">
        <f>Nurse[[#This Row],[Total Direct Care Staff Hours]]/Nurse[[#This Row],[MDS Census]]</f>
        <v>4.0099279711884739</v>
      </c>
      <c r="H20" s="4">
        <f>Nurse[[#This Row],[Total RN Hours (w/ Admin, DON)]]/Nurse[[#This Row],[MDS Census]]</f>
        <v>0.96964735894357745</v>
      </c>
      <c r="I20" s="4">
        <f>Nurse[[#This Row],[RN Hours (excl. Admin, DON)]]/Nurse[[#This Row],[MDS Census]]</f>
        <v>0.84119597839135651</v>
      </c>
      <c r="J20" s="4">
        <f>SUM(Nurse[[#This Row],[RN Hours (excl. Admin, DON)]],Nurse[[#This Row],[RN Admin Hours]],Nurse[[#This Row],[RN DON Hours]],Nurse[[#This Row],[LPN Hours (excl. Admin)]],Nurse[[#This Row],[LPN Admin Hours]],Nurse[[#This Row],[CNA Hours]],Nurse[[#This Row],[NA TR Hours]],Nurse[[#This Row],[Med Aide/Tech Hours]])</f>
        <v>310.52347826086952</v>
      </c>
      <c r="K20" s="4">
        <f>SUM(Nurse[[#This Row],[RN Hours (excl. Admin, DON)]],Nurse[[#This Row],[LPN Hours (excl. Admin)]],Nurse[[#This Row],[CNA Hours]],Nurse[[#This Row],[NA TR Hours]],Nurse[[#This Row],[Med Aide/Tech Hours]])</f>
        <v>290.45826086956515</v>
      </c>
      <c r="L20" s="4">
        <f>SUM(Nurse[[#This Row],[RN Hours (excl. Admin, DON)]],Nurse[[#This Row],[RN Admin Hours]],Nurse[[#This Row],[RN DON Hours]])</f>
        <v>70.236195652173919</v>
      </c>
      <c r="M20" s="4">
        <v>60.931847826086958</v>
      </c>
      <c r="N20" s="4">
        <v>4.6086956521739131</v>
      </c>
      <c r="O20" s="4">
        <v>4.6956521739130439</v>
      </c>
      <c r="P20" s="4">
        <f>SUM(Nurse[[#This Row],[LPN Hours (excl. Admin)]],Nurse[[#This Row],[LPN Admin Hours]])</f>
        <v>52.53086956521738</v>
      </c>
      <c r="Q20" s="4">
        <v>41.769999999999989</v>
      </c>
      <c r="R20" s="4">
        <v>10.760869565217391</v>
      </c>
      <c r="S20" s="4">
        <f>SUM(Nurse[[#This Row],[CNA Hours]],Nurse[[#This Row],[NA TR Hours]],Nurse[[#This Row],[Med Aide/Tech Hours]])</f>
        <v>187.75641304347823</v>
      </c>
      <c r="T20" s="4">
        <v>170.74228260869563</v>
      </c>
      <c r="U20" s="4">
        <v>0</v>
      </c>
      <c r="V20" s="4">
        <v>17.014130434782611</v>
      </c>
      <c r="W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 s="4">
        <v>0</v>
      </c>
      <c r="Y20" s="4">
        <v>0</v>
      </c>
      <c r="Z20" s="4">
        <v>0</v>
      </c>
      <c r="AA20" s="4">
        <v>0</v>
      </c>
      <c r="AB20" s="4">
        <v>0</v>
      </c>
      <c r="AC20" s="4">
        <v>0</v>
      </c>
      <c r="AD20" s="4">
        <v>0</v>
      </c>
      <c r="AE20" s="4">
        <v>0</v>
      </c>
      <c r="AF20" s="1">
        <v>305022</v>
      </c>
      <c r="AG20" s="1">
        <v>1</v>
      </c>
      <c r="AH20"/>
    </row>
    <row r="21" spans="1:34" x14ac:dyDescent="0.25">
      <c r="A21" t="s">
        <v>102</v>
      </c>
      <c r="B21" t="s">
        <v>12</v>
      </c>
      <c r="C21" t="s">
        <v>137</v>
      </c>
      <c r="D21" t="s">
        <v>126</v>
      </c>
      <c r="E21" s="4">
        <v>64.152173913043484</v>
      </c>
      <c r="F21" s="4">
        <f>Nurse[[#This Row],[Total Nurse Staff Hours]]/Nurse[[#This Row],[MDS Census]]</f>
        <v>3.1117739749237545</v>
      </c>
      <c r="G21" s="4">
        <f>Nurse[[#This Row],[Total Direct Care Staff Hours]]/Nurse[[#This Row],[MDS Census]]</f>
        <v>2.9058065062690615</v>
      </c>
      <c r="H21" s="4">
        <f>Nurse[[#This Row],[Total RN Hours (w/ Admin, DON)]]/Nurse[[#This Row],[MDS Census]]</f>
        <v>0.29863944425618433</v>
      </c>
      <c r="I21" s="4">
        <f>Nurse[[#This Row],[RN Hours (excl. Admin, DON)]]/Nurse[[#This Row],[MDS Census]]</f>
        <v>0.20704168078617419</v>
      </c>
      <c r="J21" s="4">
        <f>SUM(Nurse[[#This Row],[RN Hours (excl. Admin, DON)]],Nurse[[#This Row],[RN Admin Hours]],Nurse[[#This Row],[RN DON Hours]],Nurse[[#This Row],[LPN Hours (excl. Admin)]],Nurse[[#This Row],[LPN Admin Hours]],Nurse[[#This Row],[CNA Hours]],Nurse[[#This Row],[NA TR Hours]],Nurse[[#This Row],[Med Aide/Tech Hours]])</f>
        <v>199.6270652173913</v>
      </c>
      <c r="K21" s="4">
        <f>SUM(Nurse[[#This Row],[RN Hours (excl. Admin, DON)]],Nurse[[#This Row],[LPN Hours (excl. Admin)]],Nurse[[#This Row],[CNA Hours]],Nurse[[#This Row],[NA TR Hours]],Nurse[[#This Row],[Med Aide/Tech Hours]])</f>
        <v>186.4138043478261</v>
      </c>
      <c r="L21" s="4">
        <f>SUM(Nurse[[#This Row],[RN Hours (excl. Admin, DON)]],Nurse[[#This Row],[RN Admin Hours]],Nurse[[#This Row],[RN DON Hours]])</f>
        <v>19.158369565217392</v>
      </c>
      <c r="M21" s="4">
        <v>13.282173913043479</v>
      </c>
      <c r="N21" s="4">
        <v>1.6195652173913044</v>
      </c>
      <c r="O21" s="4">
        <v>4.2566304347826085</v>
      </c>
      <c r="P21" s="4">
        <f>SUM(Nurse[[#This Row],[LPN Hours (excl. Admin)]],Nurse[[#This Row],[LPN Admin Hours]])</f>
        <v>58.175543478260856</v>
      </c>
      <c r="Q21" s="4">
        <v>50.83847826086955</v>
      </c>
      <c r="R21" s="4">
        <v>7.3370652173913031</v>
      </c>
      <c r="S21" s="4">
        <f>SUM(Nurse[[#This Row],[CNA Hours]],Nurse[[#This Row],[NA TR Hours]],Nurse[[#This Row],[Med Aide/Tech Hours]])</f>
        <v>122.29315217391309</v>
      </c>
      <c r="T21" s="4">
        <v>114.16923913043482</v>
      </c>
      <c r="U21" s="4">
        <v>0.17021739130434782</v>
      </c>
      <c r="V21" s="4">
        <v>7.9536956521739128</v>
      </c>
      <c r="W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0.45108695652173914</v>
      </c>
      <c r="X21" s="4">
        <v>0</v>
      </c>
      <c r="Y21" s="4">
        <v>0</v>
      </c>
      <c r="Z21" s="4">
        <v>0</v>
      </c>
      <c r="AA21" s="4">
        <v>0</v>
      </c>
      <c r="AB21" s="4">
        <v>0</v>
      </c>
      <c r="AC21" s="4">
        <v>0.45108695652173914</v>
      </c>
      <c r="AD21" s="4">
        <v>0</v>
      </c>
      <c r="AE21" s="4">
        <v>0</v>
      </c>
      <c r="AF21" s="1">
        <v>305041</v>
      </c>
      <c r="AG21" s="1">
        <v>1</v>
      </c>
      <c r="AH21"/>
    </row>
    <row r="22" spans="1:34" x14ac:dyDescent="0.25">
      <c r="A22" t="s">
        <v>102</v>
      </c>
      <c r="B22" t="s">
        <v>49</v>
      </c>
      <c r="C22" t="s">
        <v>169</v>
      </c>
      <c r="D22" t="s">
        <v>127</v>
      </c>
      <c r="E22" s="4">
        <v>84.163043478260875</v>
      </c>
      <c r="F22" s="4">
        <f>Nurse[[#This Row],[Total Nurse Staff Hours]]/Nurse[[#This Row],[MDS Census]]</f>
        <v>3.3503512850316408</v>
      </c>
      <c r="G22" s="4">
        <f>Nurse[[#This Row],[Total Direct Care Staff Hours]]/Nurse[[#This Row],[MDS Census]]</f>
        <v>3.1617938783417281</v>
      </c>
      <c r="H22" s="4">
        <f>Nurse[[#This Row],[Total RN Hours (w/ Admin, DON)]]/Nurse[[#This Row],[MDS Census]]</f>
        <v>0.60286710577295621</v>
      </c>
      <c r="I22" s="4">
        <f>Nurse[[#This Row],[RN Hours (excl. Admin, DON)]]/Nurse[[#This Row],[MDS Census]]</f>
        <v>0.47785096215936973</v>
      </c>
      <c r="J22" s="4">
        <f>SUM(Nurse[[#This Row],[RN Hours (excl. Admin, DON)]],Nurse[[#This Row],[RN Admin Hours]],Nurse[[#This Row],[RN DON Hours]],Nurse[[#This Row],[LPN Hours (excl. Admin)]],Nurse[[#This Row],[LPN Admin Hours]],Nurse[[#This Row],[CNA Hours]],Nurse[[#This Row],[NA TR Hours]],Nurse[[#This Row],[Med Aide/Tech Hours]])</f>
        <v>281.97576086956519</v>
      </c>
      <c r="K22" s="4">
        <f>SUM(Nurse[[#This Row],[RN Hours (excl. Admin, DON)]],Nurse[[#This Row],[LPN Hours (excl. Admin)]],Nurse[[#This Row],[CNA Hours]],Nurse[[#This Row],[NA TR Hours]],Nurse[[#This Row],[Med Aide/Tech Hours]])</f>
        <v>266.10619565217394</v>
      </c>
      <c r="L22" s="4">
        <f>SUM(Nurse[[#This Row],[RN Hours (excl. Admin, DON)]],Nurse[[#This Row],[RN Admin Hours]],Nurse[[#This Row],[RN DON Hours]])</f>
        <v>50.739130434782609</v>
      </c>
      <c r="M22" s="4">
        <v>40.217391304347828</v>
      </c>
      <c r="N22" s="4">
        <v>5.7391304347826084</v>
      </c>
      <c r="O22" s="4">
        <v>4.7826086956521738</v>
      </c>
      <c r="P22" s="4">
        <f>SUM(Nurse[[#This Row],[LPN Hours (excl. Admin)]],Nurse[[#This Row],[LPN Admin Hours]])</f>
        <v>67.02717391304347</v>
      </c>
      <c r="Q22" s="4">
        <v>61.679347826086953</v>
      </c>
      <c r="R22" s="4">
        <v>5.3478260869565215</v>
      </c>
      <c r="S22" s="4">
        <f>SUM(Nurse[[#This Row],[CNA Hours]],Nurse[[#This Row],[NA TR Hours]],Nurse[[#This Row],[Med Aide/Tech Hours]])</f>
        <v>164.20945652173913</v>
      </c>
      <c r="T22" s="4">
        <v>164.20945652173913</v>
      </c>
      <c r="U22" s="4">
        <v>0</v>
      </c>
      <c r="V22" s="4">
        <v>0</v>
      </c>
      <c r="W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 s="4">
        <v>0</v>
      </c>
      <c r="Y22" s="4">
        <v>0</v>
      </c>
      <c r="Z22" s="4">
        <v>0</v>
      </c>
      <c r="AA22" s="4">
        <v>0</v>
      </c>
      <c r="AB22" s="4">
        <v>0</v>
      </c>
      <c r="AC22" s="4">
        <v>0</v>
      </c>
      <c r="AD22" s="4">
        <v>0</v>
      </c>
      <c r="AE22" s="4">
        <v>0</v>
      </c>
      <c r="AF22" s="1">
        <v>305080</v>
      </c>
      <c r="AG22" s="1">
        <v>1</v>
      </c>
      <c r="AH22"/>
    </row>
    <row r="23" spans="1:34" x14ac:dyDescent="0.25">
      <c r="A23" t="s">
        <v>102</v>
      </c>
      <c r="B23" t="s">
        <v>34</v>
      </c>
      <c r="C23" t="s">
        <v>162</v>
      </c>
      <c r="D23" t="s">
        <v>130</v>
      </c>
      <c r="E23" s="4">
        <v>66.206521739130437</v>
      </c>
      <c r="F23" s="4">
        <f>Nurse[[#This Row],[Total Nurse Staff Hours]]/Nurse[[#This Row],[MDS Census]]</f>
        <v>3.3178722705631265</v>
      </c>
      <c r="G23" s="4">
        <f>Nurse[[#This Row],[Total Direct Care Staff Hours]]/Nurse[[#This Row],[MDS Census]]</f>
        <v>3.0034312920702684</v>
      </c>
      <c r="H23" s="4">
        <f>Nurse[[#This Row],[Total RN Hours (w/ Admin, DON)]]/Nurse[[#This Row],[MDS Census]]</f>
        <v>0.82281398785092752</v>
      </c>
      <c r="I23" s="4">
        <f>Nurse[[#This Row],[RN Hours (excl. Admin, DON)]]/Nurse[[#This Row],[MDS Census]]</f>
        <v>0.50989656870792965</v>
      </c>
      <c r="J23" s="4">
        <f>SUM(Nurse[[#This Row],[RN Hours (excl. Admin, DON)]],Nurse[[#This Row],[RN Admin Hours]],Nurse[[#This Row],[RN DON Hours]],Nurse[[#This Row],[LPN Hours (excl. Admin)]],Nurse[[#This Row],[LPN Admin Hours]],Nurse[[#This Row],[CNA Hours]],Nurse[[#This Row],[NA TR Hours]],Nurse[[#This Row],[Med Aide/Tech Hours]])</f>
        <v>219.6647826086957</v>
      </c>
      <c r="K23" s="4">
        <f>SUM(Nurse[[#This Row],[RN Hours (excl. Admin, DON)]],Nurse[[#This Row],[LPN Hours (excl. Admin)]],Nurse[[#This Row],[CNA Hours]],Nurse[[#This Row],[NA TR Hours]],Nurse[[#This Row],[Med Aide/Tech Hours]])</f>
        <v>198.84673913043483</v>
      </c>
      <c r="L23" s="4">
        <f>SUM(Nurse[[#This Row],[RN Hours (excl. Admin, DON)]],Nurse[[#This Row],[RN Admin Hours]],Nurse[[#This Row],[RN DON Hours]])</f>
        <v>54.475652173913041</v>
      </c>
      <c r="M23" s="4">
        <v>33.758478260869559</v>
      </c>
      <c r="N23" s="4">
        <v>15.285108695652173</v>
      </c>
      <c r="O23" s="4">
        <v>5.4320652173913047</v>
      </c>
      <c r="P23" s="4">
        <f>SUM(Nurse[[#This Row],[LPN Hours (excl. Admin)]],Nurse[[#This Row],[LPN Admin Hours]])</f>
        <v>51.262173913043476</v>
      </c>
      <c r="Q23" s="4">
        <v>51.161304347826082</v>
      </c>
      <c r="R23" s="4">
        <v>0.10086956521739129</v>
      </c>
      <c r="S23" s="4">
        <f>SUM(Nurse[[#This Row],[CNA Hours]],Nurse[[#This Row],[NA TR Hours]],Nurse[[#This Row],[Med Aide/Tech Hours]])</f>
        <v>113.92695652173919</v>
      </c>
      <c r="T23" s="4">
        <v>91.894347826086999</v>
      </c>
      <c r="U23" s="4">
        <v>17.125543478260873</v>
      </c>
      <c r="V23" s="4">
        <v>4.9070652173913052</v>
      </c>
      <c r="W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4.7740217391304345</v>
      </c>
      <c r="X23" s="4">
        <v>0</v>
      </c>
      <c r="Y23" s="4">
        <v>0</v>
      </c>
      <c r="Z23" s="4">
        <v>0</v>
      </c>
      <c r="AA23" s="4">
        <v>4.7740217391304345</v>
      </c>
      <c r="AB23" s="4">
        <v>0</v>
      </c>
      <c r="AC23" s="4">
        <v>0</v>
      </c>
      <c r="AD23" s="4">
        <v>0</v>
      </c>
      <c r="AE23" s="4">
        <v>0</v>
      </c>
      <c r="AF23" s="1">
        <v>305064</v>
      </c>
      <c r="AG23" s="1">
        <v>1</v>
      </c>
      <c r="AH23"/>
    </row>
    <row r="24" spans="1:34" x14ac:dyDescent="0.25">
      <c r="A24" t="s">
        <v>102</v>
      </c>
      <c r="B24" t="s">
        <v>67</v>
      </c>
      <c r="C24" t="s">
        <v>144</v>
      </c>
      <c r="D24" t="s">
        <v>125</v>
      </c>
      <c r="E24" s="4">
        <v>95.260869565217391</v>
      </c>
      <c r="F24" s="4">
        <f>Nurse[[#This Row],[Total Nurse Staff Hours]]/Nurse[[#This Row],[MDS Census]]</f>
        <v>3.2976163852122324</v>
      </c>
      <c r="G24" s="4">
        <f>Nurse[[#This Row],[Total Direct Care Staff Hours]]/Nurse[[#This Row],[MDS Census]]</f>
        <v>3.0316134185303518</v>
      </c>
      <c r="H24" s="4">
        <f>Nurse[[#This Row],[Total RN Hours (w/ Admin, DON)]]/Nurse[[#This Row],[MDS Census]]</f>
        <v>0.77027156549520759</v>
      </c>
      <c r="I24" s="4">
        <f>Nurse[[#This Row],[RN Hours (excl. Admin, DON)]]/Nurse[[#This Row],[MDS Census]]</f>
        <v>0.5042685988133272</v>
      </c>
      <c r="J24" s="4">
        <f>SUM(Nurse[[#This Row],[RN Hours (excl. Admin, DON)]],Nurse[[#This Row],[RN Admin Hours]],Nurse[[#This Row],[RN DON Hours]],Nurse[[#This Row],[LPN Hours (excl. Admin)]],Nurse[[#This Row],[LPN Admin Hours]],Nurse[[#This Row],[CNA Hours]],Nurse[[#This Row],[NA TR Hours]],Nurse[[#This Row],[Med Aide/Tech Hours]])</f>
        <v>314.13380434782613</v>
      </c>
      <c r="K24" s="4">
        <f>SUM(Nurse[[#This Row],[RN Hours (excl. Admin, DON)]],Nurse[[#This Row],[LPN Hours (excl. Admin)]],Nurse[[#This Row],[CNA Hours]],Nurse[[#This Row],[NA TR Hours]],Nurse[[#This Row],[Med Aide/Tech Hours]])</f>
        <v>288.79413043478263</v>
      </c>
      <c r="L24" s="4">
        <f>SUM(Nurse[[#This Row],[RN Hours (excl. Admin, DON)]],Nurse[[#This Row],[RN Admin Hours]],Nurse[[#This Row],[RN DON Hours]])</f>
        <v>73.376739130434771</v>
      </c>
      <c r="M24" s="4">
        <v>48.037065217391294</v>
      </c>
      <c r="N24" s="4">
        <v>20.383152173913043</v>
      </c>
      <c r="O24" s="4">
        <v>4.9565217391304346</v>
      </c>
      <c r="P24" s="4">
        <f>SUM(Nurse[[#This Row],[LPN Hours (excl. Admin)]],Nurse[[#This Row],[LPN Admin Hours]])</f>
        <v>60.01217391304349</v>
      </c>
      <c r="Q24" s="4">
        <v>60.01217391304349</v>
      </c>
      <c r="R24" s="4">
        <v>0</v>
      </c>
      <c r="S24" s="4">
        <f>SUM(Nurse[[#This Row],[CNA Hours]],Nurse[[#This Row],[NA TR Hours]],Nurse[[#This Row],[Med Aide/Tech Hours]])</f>
        <v>180.74489130434785</v>
      </c>
      <c r="T24" s="4">
        <v>174.84815217391306</v>
      </c>
      <c r="U24" s="4">
        <v>0</v>
      </c>
      <c r="V24" s="4">
        <v>5.8967391304347823</v>
      </c>
      <c r="W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33.349456521739128</v>
      </c>
      <c r="X24" s="4">
        <v>6.1630434782608692</v>
      </c>
      <c r="Y24" s="4">
        <v>0</v>
      </c>
      <c r="Z24" s="4">
        <v>0</v>
      </c>
      <c r="AA24" s="4">
        <v>6.2989130434782608</v>
      </c>
      <c r="AB24" s="4">
        <v>0</v>
      </c>
      <c r="AC24" s="4">
        <v>14.990760869565218</v>
      </c>
      <c r="AD24" s="4">
        <v>0</v>
      </c>
      <c r="AE24" s="4">
        <v>5.8967391304347823</v>
      </c>
      <c r="AF24" s="1">
        <v>305100</v>
      </c>
      <c r="AG24" s="1">
        <v>1</v>
      </c>
      <c r="AH24"/>
    </row>
    <row r="25" spans="1:34" x14ac:dyDescent="0.25">
      <c r="A25" t="s">
        <v>102</v>
      </c>
      <c r="B25" t="s">
        <v>70</v>
      </c>
      <c r="C25" t="s">
        <v>176</v>
      </c>
      <c r="D25" t="s">
        <v>129</v>
      </c>
      <c r="E25" s="4">
        <v>78.445652173913047</v>
      </c>
      <c r="F25" s="4">
        <f>Nurse[[#This Row],[Total Nurse Staff Hours]]/Nurse[[#This Row],[MDS Census]]</f>
        <v>4.1638353886656505</v>
      </c>
      <c r="G25" s="4">
        <f>Nurse[[#This Row],[Total Direct Care Staff Hours]]/Nurse[[#This Row],[MDS Census]]</f>
        <v>3.7184397949286412</v>
      </c>
      <c r="H25" s="4">
        <f>Nurse[[#This Row],[Total RN Hours (w/ Admin, DON)]]/Nurse[[#This Row],[MDS Census]]</f>
        <v>0.9319301648884577</v>
      </c>
      <c r="I25" s="4">
        <f>Nurse[[#This Row],[RN Hours (excl. Admin, DON)]]/Nurse[[#This Row],[MDS Census]]</f>
        <v>0.51829984758209779</v>
      </c>
      <c r="J25" s="4">
        <f>SUM(Nurse[[#This Row],[RN Hours (excl. Admin, DON)]],Nurse[[#This Row],[RN Admin Hours]],Nurse[[#This Row],[RN DON Hours]],Nurse[[#This Row],[LPN Hours (excl. Admin)]],Nurse[[#This Row],[LPN Admin Hours]],Nurse[[#This Row],[CNA Hours]],Nurse[[#This Row],[NA TR Hours]],Nurse[[#This Row],[Med Aide/Tech Hours]])</f>
        <v>326.63478260869567</v>
      </c>
      <c r="K25" s="4">
        <f>SUM(Nurse[[#This Row],[RN Hours (excl. Admin, DON)]],Nurse[[#This Row],[LPN Hours (excl. Admin)]],Nurse[[#This Row],[CNA Hours]],Nurse[[#This Row],[NA TR Hours]],Nurse[[#This Row],[Med Aide/Tech Hours]])</f>
        <v>291.69543478260874</v>
      </c>
      <c r="L25" s="4">
        <f>SUM(Nurse[[#This Row],[RN Hours (excl. Admin, DON)]],Nurse[[#This Row],[RN Admin Hours]],Nurse[[#This Row],[RN DON Hours]])</f>
        <v>73.10586956521739</v>
      </c>
      <c r="M25" s="4">
        <v>40.658369565217392</v>
      </c>
      <c r="N25" s="4">
        <v>27.830652173913045</v>
      </c>
      <c r="O25" s="4">
        <v>4.6168478260869561</v>
      </c>
      <c r="P25" s="4">
        <f>SUM(Nurse[[#This Row],[LPN Hours (excl. Admin)]],Nurse[[#This Row],[LPN Admin Hours]])</f>
        <v>55.816086956521744</v>
      </c>
      <c r="Q25" s="4">
        <v>53.32423913043479</v>
      </c>
      <c r="R25" s="4">
        <v>2.4918478260869565</v>
      </c>
      <c r="S25" s="4">
        <f>SUM(Nurse[[#This Row],[CNA Hours]],Nurse[[#This Row],[NA TR Hours]],Nurse[[#This Row],[Med Aide/Tech Hours]])</f>
        <v>197.71282608695651</v>
      </c>
      <c r="T25" s="4">
        <v>187.25717391304349</v>
      </c>
      <c r="U25" s="4">
        <v>2.9456521739130435</v>
      </c>
      <c r="V25" s="4">
        <v>7.5100000000000007</v>
      </c>
      <c r="W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27.790760869565219</v>
      </c>
      <c r="X25" s="4">
        <v>6.544239130434784</v>
      </c>
      <c r="Y25" s="4">
        <v>0</v>
      </c>
      <c r="Z25" s="4">
        <v>0</v>
      </c>
      <c r="AA25" s="4">
        <v>21.246521739130433</v>
      </c>
      <c r="AB25" s="4">
        <v>0</v>
      </c>
      <c r="AC25" s="4">
        <v>0</v>
      </c>
      <c r="AD25" s="4">
        <v>0</v>
      </c>
      <c r="AE25" s="4">
        <v>0</v>
      </c>
      <c r="AF25" s="7">
        <v>2.9999999999999998E+60</v>
      </c>
      <c r="AG25" s="1">
        <v>1</v>
      </c>
      <c r="AH25"/>
    </row>
    <row r="26" spans="1:34" x14ac:dyDescent="0.25">
      <c r="A26" t="s">
        <v>102</v>
      </c>
      <c r="B26" t="s">
        <v>14</v>
      </c>
      <c r="C26" t="s">
        <v>159</v>
      </c>
      <c r="D26" t="s">
        <v>131</v>
      </c>
      <c r="E26" s="4">
        <v>60.815217391304351</v>
      </c>
      <c r="F26" s="4">
        <f>Nurse[[#This Row],[Total Nurse Staff Hours]]/Nurse[[#This Row],[MDS Census]]</f>
        <v>4.2203199285075952</v>
      </c>
      <c r="G26" s="4">
        <f>Nurse[[#This Row],[Total Direct Care Staff Hours]]/Nurse[[#This Row],[MDS Census]]</f>
        <v>4.0200965147453074</v>
      </c>
      <c r="H26" s="4">
        <f>Nurse[[#This Row],[Total RN Hours (w/ Admin, DON)]]/Nurse[[#This Row],[MDS Census]]</f>
        <v>1.0865951742627347</v>
      </c>
      <c r="I26" s="4">
        <f>Nurse[[#This Row],[RN Hours (excl. Admin, DON)]]/Nurse[[#This Row],[MDS Census]]</f>
        <v>0.99606791778373549</v>
      </c>
      <c r="J26" s="4">
        <f>SUM(Nurse[[#This Row],[RN Hours (excl. Admin, DON)]],Nurse[[#This Row],[RN Admin Hours]],Nurse[[#This Row],[RN DON Hours]],Nurse[[#This Row],[LPN Hours (excl. Admin)]],Nurse[[#This Row],[LPN Admin Hours]],Nurse[[#This Row],[CNA Hours]],Nurse[[#This Row],[NA TR Hours]],Nurse[[#This Row],[Med Aide/Tech Hours]])</f>
        <v>256.65967391304343</v>
      </c>
      <c r="K26" s="4">
        <f>SUM(Nurse[[#This Row],[RN Hours (excl. Admin, DON)]],Nurse[[#This Row],[LPN Hours (excl. Admin)]],Nurse[[#This Row],[CNA Hours]],Nurse[[#This Row],[NA TR Hours]],Nurse[[#This Row],[Med Aide/Tech Hours]])</f>
        <v>244.48304347826084</v>
      </c>
      <c r="L26" s="4">
        <f>SUM(Nurse[[#This Row],[RN Hours (excl. Admin, DON)]],Nurse[[#This Row],[RN Admin Hours]],Nurse[[#This Row],[RN DON Hours]])</f>
        <v>66.081521739130437</v>
      </c>
      <c r="M26" s="4">
        <v>60.576086956521742</v>
      </c>
      <c r="N26" s="4">
        <v>0</v>
      </c>
      <c r="O26" s="4">
        <v>5.5054347826086953</v>
      </c>
      <c r="P26" s="4">
        <f>SUM(Nurse[[#This Row],[LPN Hours (excl. Admin)]],Nurse[[#This Row],[LPN Admin Hours]])</f>
        <v>30.083043478260873</v>
      </c>
      <c r="Q26" s="4">
        <v>23.411847826086959</v>
      </c>
      <c r="R26" s="4">
        <v>6.6711956521739131</v>
      </c>
      <c r="S26" s="4">
        <f>SUM(Nurse[[#This Row],[CNA Hours]],Nurse[[#This Row],[NA TR Hours]],Nurse[[#This Row],[Med Aide/Tech Hours]])</f>
        <v>160.49510869565214</v>
      </c>
      <c r="T26" s="4">
        <v>151.57391304347823</v>
      </c>
      <c r="U26" s="4">
        <v>1.1630434782608696</v>
      </c>
      <c r="V26" s="4">
        <v>7.7581521739130439</v>
      </c>
      <c r="W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31.518369565217391</v>
      </c>
      <c r="X26" s="4">
        <v>1.9211956521739131</v>
      </c>
      <c r="Y26" s="4">
        <v>0</v>
      </c>
      <c r="Z26" s="4">
        <v>0</v>
      </c>
      <c r="AA26" s="4">
        <v>15.439021739130435</v>
      </c>
      <c r="AB26" s="4">
        <v>0</v>
      </c>
      <c r="AC26" s="4">
        <v>14.158152173913043</v>
      </c>
      <c r="AD26" s="4">
        <v>0</v>
      </c>
      <c r="AE26" s="4">
        <v>0</v>
      </c>
      <c r="AF26" s="1">
        <v>305044</v>
      </c>
      <c r="AG26" s="1">
        <v>1</v>
      </c>
      <c r="AH26"/>
    </row>
    <row r="27" spans="1:34" x14ac:dyDescent="0.25">
      <c r="A27" t="s">
        <v>102</v>
      </c>
      <c r="B27" t="s">
        <v>23</v>
      </c>
      <c r="C27" t="s">
        <v>164</v>
      </c>
      <c r="D27" t="s">
        <v>129</v>
      </c>
      <c r="E27" s="4">
        <v>102.27173913043478</v>
      </c>
      <c r="F27" s="4">
        <f>Nurse[[#This Row],[Total Nurse Staff Hours]]/Nurse[[#This Row],[MDS Census]]</f>
        <v>4.8530662132001279</v>
      </c>
      <c r="G27" s="4">
        <f>Nurse[[#This Row],[Total Direct Care Staff Hours]]/Nurse[[#This Row],[MDS Census]]</f>
        <v>4.545754065256669</v>
      </c>
      <c r="H27" s="4">
        <f>Nurse[[#This Row],[Total RN Hours (w/ Admin, DON)]]/Nurse[[#This Row],[MDS Census]]</f>
        <v>0.65105218407907317</v>
      </c>
      <c r="I27" s="4">
        <f>Nurse[[#This Row],[RN Hours (excl. Admin, DON)]]/Nurse[[#This Row],[MDS Census]]</f>
        <v>0.34374003613561488</v>
      </c>
      <c r="J27" s="4">
        <f>SUM(Nurse[[#This Row],[RN Hours (excl. Admin, DON)]],Nurse[[#This Row],[RN Admin Hours]],Nurse[[#This Row],[RN DON Hours]],Nurse[[#This Row],[LPN Hours (excl. Admin)]],Nurse[[#This Row],[LPN Admin Hours]],Nurse[[#This Row],[CNA Hours]],Nurse[[#This Row],[NA TR Hours]],Nurse[[#This Row],[Med Aide/Tech Hours]])</f>
        <v>496.33152173913044</v>
      </c>
      <c r="K27" s="4">
        <f>SUM(Nurse[[#This Row],[RN Hours (excl. Admin, DON)]],Nurse[[#This Row],[LPN Hours (excl. Admin)]],Nurse[[#This Row],[CNA Hours]],Nurse[[#This Row],[NA TR Hours]],Nurse[[#This Row],[Med Aide/Tech Hours]])</f>
        <v>464.9021739130435</v>
      </c>
      <c r="L27" s="4">
        <f>SUM(Nurse[[#This Row],[RN Hours (excl. Admin, DON)]],Nurse[[#This Row],[RN Admin Hours]],Nurse[[#This Row],[RN DON Hours]])</f>
        <v>66.584239130434781</v>
      </c>
      <c r="M27" s="4">
        <v>35.154891304347828</v>
      </c>
      <c r="N27" s="4">
        <v>26.027173913043477</v>
      </c>
      <c r="O27" s="4">
        <v>5.4021739130434785</v>
      </c>
      <c r="P27" s="4">
        <f>SUM(Nurse[[#This Row],[LPN Hours (excl. Admin)]],Nurse[[#This Row],[LPN Admin Hours]])</f>
        <v>66.165760869565219</v>
      </c>
      <c r="Q27" s="4">
        <v>66.165760869565219</v>
      </c>
      <c r="R27" s="4">
        <v>0</v>
      </c>
      <c r="S27" s="4">
        <f>SUM(Nurse[[#This Row],[CNA Hours]],Nurse[[#This Row],[NA TR Hours]],Nurse[[#This Row],[Med Aide/Tech Hours]])</f>
        <v>363.58152173913044</v>
      </c>
      <c r="T27" s="4">
        <v>320.9021739130435</v>
      </c>
      <c r="U27" s="4">
        <v>29.225543478260871</v>
      </c>
      <c r="V27" s="4">
        <v>13.453804347826088</v>
      </c>
      <c r="W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31.046195652173914</v>
      </c>
      <c r="X27" s="4">
        <v>0</v>
      </c>
      <c r="Y27" s="4">
        <v>0</v>
      </c>
      <c r="Z27" s="4">
        <v>0</v>
      </c>
      <c r="AA27" s="4">
        <v>20.866847826086957</v>
      </c>
      <c r="AB27" s="4">
        <v>0</v>
      </c>
      <c r="AC27" s="4">
        <v>10.179347826086957</v>
      </c>
      <c r="AD27" s="4">
        <v>0</v>
      </c>
      <c r="AE27" s="4">
        <v>0</v>
      </c>
      <c r="AF27" s="1">
        <v>305053</v>
      </c>
      <c r="AG27" s="1">
        <v>1</v>
      </c>
      <c r="AH27"/>
    </row>
    <row r="28" spans="1:34" x14ac:dyDescent="0.25">
      <c r="A28" t="s">
        <v>102</v>
      </c>
      <c r="B28" t="s">
        <v>9</v>
      </c>
      <c r="C28" t="s">
        <v>140</v>
      </c>
      <c r="D28" t="s">
        <v>125</v>
      </c>
      <c r="E28" s="4">
        <v>59.532608695652172</v>
      </c>
      <c r="F28" s="4">
        <f>Nurse[[#This Row],[Total Nurse Staff Hours]]/Nurse[[#This Row],[MDS Census]]</f>
        <v>3.8035895563264566</v>
      </c>
      <c r="G28" s="4">
        <f>Nurse[[#This Row],[Total Direct Care Staff Hours]]/Nurse[[#This Row],[MDS Census]]</f>
        <v>3.4315245572393649</v>
      </c>
      <c r="H28" s="4">
        <f>Nurse[[#This Row],[Total RN Hours (w/ Admin, DON)]]/Nurse[[#This Row],[MDS Census]]</f>
        <v>0.75574402044915123</v>
      </c>
      <c r="I28" s="4">
        <f>Nurse[[#This Row],[RN Hours (excl. Admin, DON)]]/Nurse[[#This Row],[MDS Census]]</f>
        <v>0.38367902136205967</v>
      </c>
      <c r="J28" s="4">
        <f>SUM(Nurse[[#This Row],[RN Hours (excl. Admin, DON)]],Nurse[[#This Row],[RN Admin Hours]],Nurse[[#This Row],[RN DON Hours]],Nurse[[#This Row],[LPN Hours (excl. Admin)]],Nurse[[#This Row],[LPN Admin Hours]],Nurse[[#This Row],[CNA Hours]],Nurse[[#This Row],[NA TR Hours]],Nurse[[#This Row],[Med Aide/Tech Hours]])</f>
        <v>226.43760869565219</v>
      </c>
      <c r="K28" s="4">
        <f>SUM(Nurse[[#This Row],[RN Hours (excl. Admin, DON)]],Nurse[[#This Row],[LPN Hours (excl. Admin)]],Nurse[[#This Row],[CNA Hours]],Nurse[[#This Row],[NA TR Hours]],Nurse[[#This Row],[Med Aide/Tech Hours]])</f>
        <v>204.28760869565218</v>
      </c>
      <c r="L28" s="4">
        <f>SUM(Nurse[[#This Row],[RN Hours (excl. Admin, DON)]],Nurse[[#This Row],[RN Admin Hours]],Nurse[[#This Row],[RN DON Hours]])</f>
        <v>44.991413043478275</v>
      </c>
      <c r="M28" s="4">
        <v>22.841413043478269</v>
      </c>
      <c r="N28" s="4">
        <v>17.340217391304346</v>
      </c>
      <c r="O28" s="4">
        <v>4.8097826086956523</v>
      </c>
      <c r="P28" s="4">
        <f>SUM(Nurse[[#This Row],[LPN Hours (excl. Admin)]],Nurse[[#This Row],[LPN Admin Hours]])</f>
        <v>67.855978260869577</v>
      </c>
      <c r="Q28" s="4">
        <v>67.855978260869577</v>
      </c>
      <c r="R28" s="4">
        <v>0</v>
      </c>
      <c r="S28" s="4">
        <f>SUM(Nurse[[#This Row],[CNA Hours]],Nurse[[#This Row],[NA TR Hours]],Nurse[[#This Row],[Med Aide/Tech Hours]])</f>
        <v>113.59021739130436</v>
      </c>
      <c r="T28" s="4">
        <v>111.60804347826088</v>
      </c>
      <c r="U28" s="4">
        <v>1.8055434782608697</v>
      </c>
      <c r="V28" s="4">
        <v>0.1766304347826087</v>
      </c>
      <c r="W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 s="4">
        <v>0</v>
      </c>
      <c r="Y28" s="4">
        <v>0</v>
      </c>
      <c r="Z28" s="4">
        <v>0</v>
      </c>
      <c r="AA28" s="4">
        <v>0</v>
      </c>
      <c r="AB28" s="4">
        <v>0</v>
      </c>
      <c r="AC28" s="4">
        <v>0</v>
      </c>
      <c r="AD28" s="4">
        <v>0</v>
      </c>
      <c r="AE28" s="4">
        <v>0</v>
      </c>
      <c r="AF28" s="1">
        <v>305038</v>
      </c>
      <c r="AG28" s="1">
        <v>1</v>
      </c>
      <c r="AH28"/>
    </row>
    <row r="29" spans="1:34" x14ac:dyDescent="0.25">
      <c r="A29" t="s">
        <v>102</v>
      </c>
      <c r="B29" t="s">
        <v>1</v>
      </c>
      <c r="C29" t="s">
        <v>140</v>
      </c>
      <c r="D29" t="s">
        <v>125</v>
      </c>
      <c r="E29" s="4">
        <v>104.70652173913044</v>
      </c>
      <c r="F29" s="4">
        <f>Nurse[[#This Row],[Total Nurse Staff Hours]]/Nurse[[#This Row],[MDS Census]]</f>
        <v>4.2132824665213331</v>
      </c>
      <c r="G29" s="4">
        <f>Nurse[[#This Row],[Total Direct Care Staff Hours]]/Nurse[[#This Row],[MDS Census]]</f>
        <v>3.761086888819682</v>
      </c>
      <c r="H29" s="4">
        <f>Nurse[[#This Row],[Total RN Hours (w/ Admin, DON)]]/Nurse[[#This Row],[MDS Census]]</f>
        <v>0.54258797882279663</v>
      </c>
      <c r="I29" s="4">
        <f>Nurse[[#This Row],[RN Hours (excl. Admin, DON)]]/Nurse[[#This Row],[MDS Census]]</f>
        <v>0.37306654209488216</v>
      </c>
      <c r="J29" s="4">
        <f>SUM(Nurse[[#This Row],[RN Hours (excl. Admin, DON)]],Nurse[[#This Row],[RN Admin Hours]],Nurse[[#This Row],[RN DON Hours]],Nurse[[#This Row],[LPN Hours (excl. Admin)]],Nurse[[#This Row],[LPN Admin Hours]],Nurse[[#This Row],[CNA Hours]],Nurse[[#This Row],[NA TR Hours]],Nurse[[#This Row],[Med Aide/Tech Hours]])</f>
        <v>441.15815217391304</v>
      </c>
      <c r="K29" s="4">
        <f>SUM(Nurse[[#This Row],[RN Hours (excl. Admin, DON)]],Nurse[[#This Row],[LPN Hours (excl. Admin)]],Nurse[[#This Row],[CNA Hours]],Nurse[[#This Row],[NA TR Hours]],Nurse[[#This Row],[Med Aide/Tech Hours]])</f>
        <v>393.81032608695648</v>
      </c>
      <c r="L29" s="4">
        <f>SUM(Nurse[[#This Row],[RN Hours (excl. Admin, DON)]],Nurse[[#This Row],[RN Admin Hours]],Nurse[[#This Row],[RN DON Hours]])</f>
        <v>56.8125</v>
      </c>
      <c r="M29" s="4">
        <v>39.0625</v>
      </c>
      <c r="N29" s="4">
        <v>11.793478260869565</v>
      </c>
      <c r="O29" s="4">
        <v>5.9565217391304346</v>
      </c>
      <c r="P29" s="4">
        <f>SUM(Nurse[[#This Row],[LPN Hours (excl. Admin)]],Nurse[[#This Row],[LPN Admin Hours]])</f>
        <v>130.45380434782609</v>
      </c>
      <c r="Q29" s="4">
        <v>100.85597826086956</v>
      </c>
      <c r="R29" s="4">
        <v>29.597826086956523</v>
      </c>
      <c r="S29" s="4">
        <f>SUM(Nurse[[#This Row],[CNA Hours]],Nurse[[#This Row],[NA TR Hours]],Nurse[[#This Row],[Med Aide/Tech Hours]])</f>
        <v>253.89184782608694</v>
      </c>
      <c r="T29" s="4">
        <v>253.89184782608694</v>
      </c>
      <c r="U29" s="4">
        <v>0</v>
      </c>
      <c r="V29" s="4">
        <v>0</v>
      </c>
      <c r="W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16.25054347826087</v>
      </c>
      <c r="X29" s="4">
        <v>0</v>
      </c>
      <c r="Y29" s="4">
        <v>0</v>
      </c>
      <c r="Z29" s="4">
        <v>0</v>
      </c>
      <c r="AA29" s="4">
        <v>4.5190217391304346</v>
      </c>
      <c r="AB29" s="4">
        <v>0</v>
      </c>
      <c r="AC29" s="4">
        <v>11.731521739130434</v>
      </c>
      <c r="AD29" s="4">
        <v>0</v>
      </c>
      <c r="AE29" s="4">
        <v>0</v>
      </c>
      <c r="AF29" s="1">
        <v>305009</v>
      </c>
      <c r="AG29" s="1">
        <v>1</v>
      </c>
      <c r="AH29"/>
    </row>
    <row r="30" spans="1:34" x14ac:dyDescent="0.25">
      <c r="A30" t="s">
        <v>102</v>
      </c>
      <c r="B30" t="s">
        <v>4</v>
      </c>
      <c r="C30" t="s">
        <v>151</v>
      </c>
      <c r="D30" t="s">
        <v>129</v>
      </c>
      <c r="E30" s="4">
        <v>60.597826086956523</v>
      </c>
      <c r="F30" s="4">
        <f>Nurse[[#This Row],[Total Nurse Staff Hours]]/Nurse[[#This Row],[MDS Census]]</f>
        <v>2.8057130044843053</v>
      </c>
      <c r="G30" s="4">
        <f>Nurse[[#This Row],[Total Direct Care Staff Hours]]/Nurse[[#This Row],[MDS Census]]</f>
        <v>2.5756233183856501</v>
      </c>
      <c r="H30" s="4">
        <f>Nurse[[#This Row],[Total RN Hours (w/ Admin, DON)]]/Nurse[[#This Row],[MDS Census]]</f>
        <v>0.31165919282511206</v>
      </c>
      <c r="I30" s="4">
        <f>Nurse[[#This Row],[RN Hours (excl. Admin, DON)]]/Nurse[[#This Row],[MDS Census]]</f>
        <v>0.19112107623318386</v>
      </c>
      <c r="J30" s="4">
        <f>SUM(Nurse[[#This Row],[RN Hours (excl. Admin, DON)]],Nurse[[#This Row],[RN Admin Hours]],Nurse[[#This Row],[RN DON Hours]],Nurse[[#This Row],[LPN Hours (excl. Admin)]],Nurse[[#This Row],[LPN Admin Hours]],Nurse[[#This Row],[CNA Hours]],Nurse[[#This Row],[NA TR Hours]],Nurse[[#This Row],[Med Aide/Tech Hours]])</f>
        <v>170.0201086956522</v>
      </c>
      <c r="K30" s="4">
        <f>SUM(Nurse[[#This Row],[RN Hours (excl. Admin, DON)]],Nurse[[#This Row],[LPN Hours (excl. Admin)]],Nurse[[#This Row],[CNA Hours]],Nurse[[#This Row],[NA TR Hours]],Nurse[[#This Row],[Med Aide/Tech Hours]])</f>
        <v>156.07717391304348</v>
      </c>
      <c r="L30" s="4">
        <f>SUM(Nurse[[#This Row],[RN Hours (excl. Admin, DON)]],Nurse[[#This Row],[RN Admin Hours]],Nurse[[#This Row],[RN DON Hours]])</f>
        <v>18.885869565217391</v>
      </c>
      <c r="M30" s="4">
        <v>11.581521739130435</v>
      </c>
      <c r="N30" s="4">
        <v>1.1413043478260869</v>
      </c>
      <c r="O30" s="4">
        <v>6.1630434782608692</v>
      </c>
      <c r="P30" s="4">
        <f>SUM(Nurse[[#This Row],[LPN Hours (excl. Admin)]],Nurse[[#This Row],[LPN Admin Hours]])</f>
        <v>36.888586956521742</v>
      </c>
      <c r="Q30" s="4">
        <v>30.25</v>
      </c>
      <c r="R30" s="4">
        <v>6.6385869565217392</v>
      </c>
      <c r="S30" s="4">
        <f>SUM(Nurse[[#This Row],[CNA Hours]],Nurse[[#This Row],[NA TR Hours]],Nurse[[#This Row],[Med Aide/Tech Hours]])</f>
        <v>114.24565217391304</v>
      </c>
      <c r="T30" s="4">
        <v>112.64782608695653</v>
      </c>
      <c r="U30" s="4">
        <v>0</v>
      </c>
      <c r="V30" s="4">
        <v>1.5978260869565217</v>
      </c>
      <c r="W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17.006521739130434</v>
      </c>
      <c r="X30" s="4">
        <v>0</v>
      </c>
      <c r="Y30" s="4">
        <v>0</v>
      </c>
      <c r="Z30" s="4">
        <v>0</v>
      </c>
      <c r="AA30" s="4">
        <v>7.4565217391304346</v>
      </c>
      <c r="AB30" s="4">
        <v>0</v>
      </c>
      <c r="AC30" s="4">
        <v>9.5500000000000007</v>
      </c>
      <c r="AD30" s="4">
        <v>0</v>
      </c>
      <c r="AE30" s="4">
        <v>0</v>
      </c>
      <c r="AF30" s="1">
        <v>305020</v>
      </c>
      <c r="AG30" s="1">
        <v>1</v>
      </c>
      <c r="AH30"/>
    </row>
    <row r="31" spans="1:34" x14ac:dyDescent="0.25">
      <c r="A31" t="s">
        <v>102</v>
      </c>
      <c r="B31" t="s">
        <v>47</v>
      </c>
      <c r="C31" t="s">
        <v>136</v>
      </c>
      <c r="D31" t="s">
        <v>127</v>
      </c>
      <c r="E31" s="4">
        <v>78.206521739130437</v>
      </c>
      <c r="F31" s="4">
        <f>Nurse[[#This Row],[Total Nurse Staff Hours]]/Nurse[[#This Row],[MDS Census]]</f>
        <v>3.5349270326615705</v>
      </c>
      <c r="G31" s="4">
        <f>Nurse[[#This Row],[Total Direct Care Staff Hours]]/Nurse[[#This Row],[MDS Census]]</f>
        <v>3.1872230715774847</v>
      </c>
      <c r="H31" s="4">
        <f>Nurse[[#This Row],[Total RN Hours (w/ Admin, DON)]]/Nurse[[#This Row],[MDS Census]]</f>
        <v>0.49480055594162609</v>
      </c>
      <c r="I31" s="4">
        <f>Nurse[[#This Row],[RN Hours (excl. Admin, DON)]]/Nurse[[#This Row],[MDS Census]]</f>
        <v>0.22115774843641414</v>
      </c>
      <c r="J31" s="4">
        <f>SUM(Nurse[[#This Row],[RN Hours (excl. Admin, DON)]],Nurse[[#This Row],[RN Admin Hours]],Nurse[[#This Row],[RN DON Hours]],Nurse[[#This Row],[LPN Hours (excl. Admin)]],Nurse[[#This Row],[LPN Admin Hours]],Nurse[[#This Row],[CNA Hours]],Nurse[[#This Row],[NA TR Hours]],Nurse[[#This Row],[Med Aide/Tech Hours]])</f>
        <v>276.45434782608697</v>
      </c>
      <c r="K31" s="4">
        <f>SUM(Nurse[[#This Row],[RN Hours (excl. Admin, DON)]],Nurse[[#This Row],[LPN Hours (excl. Admin)]],Nurse[[#This Row],[CNA Hours]],Nurse[[#This Row],[NA TR Hours]],Nurse[[#This Row],[Med Aide/Tech Hours]])</f>
        <v>249.26163043478266</v>
      </c>
      <c r="L31" s="4">
        <f>SUM(Nurse[[#This Row],[RN Hours (excl. Admin, DON)]],Nurse[[#This Row],[RN Admin Hours]],Nurse[[#This Row],[RN DON Hours]])</f>
        <v>38.696630434782605</v>
      </c>
      <c r="M31" s="4">
        <v>17.295978260869564</v>
      </c>
      <c r="N31" s="4">
        <v>13.978260869565217</v>
      </c>
      <c r="O31" s="4">
        <v>7.4223913043478253</v>
      </c>
      <c r="P31" s="4">
        <f>SUM(Nurse[[#This Row],[LPN Hours (excl. Admin)]],Nurse[[#This Row],[LPN Admin Hours]])</f>
        <v>79.483043478260868</v>
      </c>
      <c r="Q31" s="4">
        <v>73.690978260869571</v>
      </c>
      <c r="R31" s="4">
        <v>5.7920652173913041</v>
      </c>
      <c r="S31" s="4">
        <f>SUM(Nurse[[#This Row],[CNA Hours]],Nurse[[#This Row],[NA TR Hours]],Nurse[[#This Row],[Med Aide/Tech Hours]])</f>
        <v>158.27467391304353</v>
      </c>
      <c r="T31" s="4">
        <v>147.02119565217396</v>
      </c>
      <c r="U31" s="4">
        <v>1.107608695652174</v>
      </c>
      <c r="V31" s="4">
        <v>10.145869565217394</v>
      </c>
      <c r="W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10.800543478260868</v>
      </c>
      <c r="X31" s="4">
        <v>0</v>
      </c>
      <c r="Y31" s="4">
        <v>0</v>
      </c>
      <c r="Z31" s="4">
        <v>0</v>
      </c>
      <c r="AA31" s="4">
        <v>7.3496739130434774</v>
      </c>
      <c r="AB31" s="4">
        <v>0</v>
      </c>
      <c r="AC31" s="4">
        <v>3.4508695652173915</v>
      </c>
      <c r="AD31" s="4">
        <v>0</v>
      </c>
      <c r="AE31" s="4">
        <v>0</v>
      </c>
      <c r="AF31" s="1">
        <v>305078</v>
      </c>
      <c r="AG31" s="1">
        <v>1</v>
      </c>
      <c r="AH31"/>
    </row>
    <row r="32" spans="1:34" x14ac:dyDescent="0.25">
      <c r="A32" t="s">
        <v>102</v>
      </c>
      <c r="B32" t="s">
        <v>2</v>
      </c>
      <c r="C32" t="s">
        <v>136</v>
      </c>
      <c r="D32" t="s">
        <v>127</v>
      </c>
      <c r="E32" s="4">
        <v>63.739130434782609</v>
      </c>
      <c r="F32" s="4">
        <f>Nurse[[#This Row],[Total Nurse Staff Hours]]/Nurse[[#This Row],[MDS Census]]</f>
        <v>4.8453666439290597</v>
      </c>
      <c r="G32" s="4">
        <f>Nurse[[#This Row],[Total Direct Care Staff Hours]]/Nurse[[#This Row],[MDS Census]]</f>
        <v>4.5172629604365628</v>
      </c>
      <c r="H32" s="4">
        <f>Nurse[[#This Row],[Total RN Hours (w/ Admin, DON)]]/Nurse[[#This Row],[MDS Census]]</f>
        <v>1.1239887448840382</v>
      </c>
      <c r="I32" s="4">
        <f>Nurse[[#This Row],[RN Hours (excl. Admin, DON)]]/Nurse[[#This Row],[MDS Census]]</f>
        <v>0.79588506139154158</v>
      </c>
      <c r="J32" s="4">
        <f>SUM(Nurse[[#This Row],[RN Hours (excl. Admin, DON)]],Nurse[[#This Row],[RN Admin Hours]],Nurse[[#This Row],[RN DON Hours]],Nurse[[#This Row],[LPN Hours (excl. Admin)]],Nurse[[#This Row],[LPN Admin Hours]],Nurse[[#This Row],[CNA Hours]],Nurse[[#This Row],[NA TR Hours]],Nurse[[#This Row],[Med Aide/Tech Hours]])</f>
        <v>308.83945652173918</v>
      </c>
      <c r="K32" s="4">
        <f>SUM(Nurse[[#This Row],[RN Hours (excl. Admin, DON)]],Nurse[[#This Row],[LPN Hours (excl. Admin)]],Nurse[[#This Row],[CNA Hours]],Nurse[[#This Row],[NA TR Hours]],Nurse[[#This Row],[Med Aide/Tech Hours]])</f>
        <v>287.92641304347831</v>
      </c>
      <c r="L32" s="4">
        <f>SUM(Nurse[[#This Row],[RN Hours (excl. Admin, DON)]],Nurse[[#This Row],[RN Admin Hours]],Nurse[[#This Row],[RN DON Hours]])</f>
        <v>71.642065217391306</v>
      </c>
      <c r="M32" s="4">
        <v>50.729021739130431</v>
      </c>
      <c r="N32" s="4">
        <v>15.521739130434783</v>
      </c>
      <c r="O32" s="4">
        <v>5.3913043478260869</v>
      </c>
      <c r="P32" s="4">
        <f>SUM(Nurse[[#This Row],[LPN Hours (excl. Admin)]],Nurse[[#This Row],[LPN Admin Hours]])</f>
        <v>49.248586956521748</v>
      </c>
      <c r="Q32" s="4">
        <v>49.248586956521748</v>
      </c>
      <c r="R32" s="4">
        <v>0</v>
      </c>
      <c r="S32" s="4">
        <f>SUM(Nurse[[#This Row],[CNA Hours]],Nurse[[#This Row],[NA TR Hours]],Nurse[[#This Row],[Med Aide/Tech Hours]])</f>
        <v>187.94880434782613</v>
      </c>
      <c r="T32" s="4">
        <v>168.6884782608696</v>
      </c>
      <c r="U32" s="4">
        <v>0</v>
      </c>
      <c r="V32" s="4">
        <v>19.260326086956514</v>
      </c>
      <c r="W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25.732934782608694</v>
      </c>
      <c r="X32" s="4">
        <v>7.9305434782608701</v>
      </c>
      <c r="Y32" s="4">
        <v>0</v>
      </c>
      <c r="Z32" s="4">
        <v>0</v>
      </c>
      <c r="AA32" s="4">
        <v>1.361413043478261</v>
      </c>
      <c r="AB32" s="4">
        <v>0</v>
      </c>
      <c r="AC32" s="4">
        <v>16.440978260869564</v>
      </c>
      <c r="AD32" s="4">
        <v>0</v>
      </c>
      <c r="AE32" s="4">
        <v>0</v>
      </c>
      <c r="AF32" s="1">
        <v>305016</v>
      </c>
      <c r="AG32" s="1">
        <v>1</v>
      </c>
      <c r="AH32"/>
    </row>
    <row r="33" spans="1:34" x14ac:dyDescent="0.25">
      <c r="A33" t="s">
        <v>102</v>
      </c>
      <c r="B33" t="s">
        <v>60</v>
      </c>
      <c r="C33" t="s">
        <v>147</v>
      </c>
      <c r="D33" t="s">
        <v>125</v>
      </c>
      <c r="E33" s="4">
        <v>26.641304347826086</v>
      </c>
      <c r="F33" s="4">
        <f>Nurse[[#This Row],[Total Nurse Staff Hours]]/Nurse[[#This Row],[MDS Census]]</f>
        <v>4.0499796001631987</v>
      </c>
      <c r="G33" s="4">
        <f>Nurse[[#This Row],[Total Direct Care Staff Hours]]/Nurse[[#This Row],[MDS Census]]</f>
        <v>4.0499796001631987</v>
      </c>
      <c r="H33" s="4">
        <f>Nurse[[#This Row],[Total RN Hours (w/ Admin, DON)]]/Nurse[[#This Row],[MDS Census]]</f>
        <v>0.48949408404732764</v>
      </c>
      <c r="I33" s="4">
        <f>Nurse[[#This Row],[RN Hours (excl. Admin, DON)]]/Nurse[[#This Row],[MDS Census]]</f>
        <v>0.48949408404732764</v>
      </c>
      <c r="J33" s="4">
        <f>SUM(Nurse[[#This Row],[RN Hours (excl. Admin, DON)]],Nurse[[#This Row],[RN Admin Hours]],Nurse[[#This Row],[RN DON Hours]],Nurse[[#This Row],[LPN Hours (excl. Admin)]],Nurse[[#This Row],[LPN Admin Hours]],Nurse[[#This Row],[CNA Hours]],Nurse[[#This Row],[NA TR Hours]],Nurse[[#This Row],[Med Aide/Tech Hours]])</f>
        <v>107.89673913043478</v>
      </c>
      <c r="K33" s="4">
        <f>SUM(Nurse[[#This Row],[RN Hours (excl. Admin, DON)]],Nurse[[#This Row],[LPN Hours (excl. Admin)]],Nurse[[#This Row],[CNA Hours]],Nurse[[#This Row],[NA TR Hours]],Nurse[[#This Row],[Med Aide/Tech Hours]])</f>
        <v>107.89673913043478</v>
      </c>
      <c r="L33" s="4">
        <f>SUM(Nurse[[#This Row],[RN Hours (excl. Admin, DON)]],Nurse[[#This Row],[RN Admin Hours]],Nurse[[#This Row],[RN DON Hours]])</f>
        <v>13.040760869565217</v>
      </c>
      <c r="M33" s="4">
        <v>13.040760869565217</v>
      </c>
      <c r="N33" s="4">
        <v>0</v>
      </c>
      <c r="O33" s="4">
        <v>0</v>
      </c>
      <c r="P33" s="4">
        <f>SUM(Nurse[[#This Row],[LPN Hours (excl. Admin)]],Nurse[[#This Row],[LPN Admin Hours]])</f>
        <v>20.472826086956523</v>
      </c>
      <c r="Q33" s="4">
        <v>20.472826086956523</v>
      </c>
      <c r="R33" s="4">
        <v>0</v>
      </c>
      <c r="S33" s="4">
        <f>SUM(Nurse[[#This Row],[CNA Hours]],Nurse[[#This Row],[NA TR Hours]],Nurse[[#This Row],[Med Aide/Tech Hours]])</f>
        <v>74.383152173913047</v>
      </c>
      <c r="T33" s="4">
        <v>74.383152173913047</v>
      </c>
      <c r="U33" s="4">
        <v>0</v>
      </c>
      <c r="V33" s="4">
        <v>0</v>
      </c>
      <c r="W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3" s="4">
        <v>0</v>
      </c>
      <c r="Y33" s="4">
        <v>0</v>
      </c>
      <c r="Z33" s="4">
        <v>0</v>
      </c>
      <c r="AA33" s="4">
        <v>0</v>
      </c>
      <c r="AB33" s="4">
        <v>0</v>
      </c>
      <c r="AC33" s="4">
        <v>0</v>
      </c>
      <c r="AD33" s="4">
        <v>0</v>
      </c>
      <c r="AE33" s="4">
        <v>0</v>
      </c>
      <c r="AF33" s="1">
        <v>305092</v>
      </c>
      <c r="AG33" s="1">
        <v>1</v>
      </c>
      <c r="AH33"/>
    </row>
    <row r="34" spans="1:34" x14ac:dyDescent="0.25">
      <c r="A34" t="s">
        <v>102</v>
      </c>
      <c r="B34" t="s">
        <v>18</v>
      </c>
      <c r="C34" t="s">
        <v>161</v>
      </c>
      <c r="D34" t="s">
        <v>125</v>
      </c>
      <c r="E34" s="4">
        <v>234.42391304347825</v>
      </c>
      <c r="F34" s="4">
        <f>Nurse[[#This Row],[Total Nurse Staff Hours]]/Nurse[[#This Row],[MDS Census]]</f>
        <v>3.548233412157463</v>
      </c>
      <c r="G34" s="4">
        <f>Nurse[[#This Row],[Total Direct Care Staff Hours]]/Nurse[[#This Row],[MDS Census]]</f>
        <v>3.1341748968331249</v>
      </c>
      <c r="H34" s="4">
        <f>Nurse[[#This Row],[Total RN Hours (w/ Admin, DON)]]/Nurse[[#This Row],[MDS Census]]</f>
        <v>0.80157184587564345</v>
      </c>
      <c r="I34" s="4">
        <f>Nurse[[#This Row],[RN Hours (excl. Admin, DON)]]/Nurse[[#This Row],[MDS Census]]</f>
        <v>0.38751333055130527</v>
      </c>
      <c r="J34" s="4">
        <f>SUM(Nurse[[#This Row],[RN Hours (excl. Admin, DON)]],Nurse[[#This Row],[RN Admin Hours]],Nurse[[#This Row],[RN DON Hours]],Nurse[[#This Row],[LPN Hours (excl. Admin)]],Nurse[[#This Row],[LPN Admin Hours]],Nurse[[#This Row],[CNA Hours]],Nurse[[#This Row],[NA TR Hours]],Nurse[[#This Row],[Med Aide/Tech Hours]])</f>
        <v>831.79076086956525</v>
      </c>
      <c r="K34" s="4">
        <f>SUM(Nurse[[#This Row],[RN Hours (excl. Admin, DON)]],Nurse[[#This Row],[LPN Hours (excl. Admin)]],Nurse[[#This Row],[CNA Hours]],Nurse[[#This Row],[NA TR Hours]],Nurse[[#This Row],[Med Aide/Tech Hours]])</f>
        <v>734.72554347826087</v>
      </c>
      <c r="L34" s="4">
        <f>SUM(Nurse[[#This Row],[RN Hours (excl. Admin, DON)]],Nurse[[#This Row],[RN Admin Hours]],Nurse[[#This Row],[RN DON Hours]])</f>
        <v>187.90760869565219</v>
      </c>
      <c r="M34" s="4">
        <v>90.842391304347828</v>
      </c>
      <c r="N34" s="4">
        <v>92.510869565217391</v>
      </c>
      <c r="O34" s="4">
        <v>4.5543478260869561</v>
      </c>
      <c r="P34" s="4">
        <f>SUM(Nurse[[#This Row],[LPN Hours (excl. Admin)]],Nurse[[#This Row],[LPN Admin Hours]])</f>
        <v>137.37228260869566</v>
      </c>
      <c r="Q34" s="4">
        <v>137.37228260869566</v>
      </c>
      <c r="R34" s="4">
        <v>0</v>
      </c>
      <c r="S34" s="4">
        <f>SUM(Nurse[[#This Row],[CNA Hours]],Nurse[[#This Row],[NA TR Hours]],Nurse[[#This Row],[Med Aide/Tech Hours]])</f>
        <v>506.51086956521738</v>
      </c>
      <c r="T34" s="4">
        <v>405.25271739130437</v>
      </c>
      <c r="U34" s="4">
        <v>60.323369565217391</v>
      </c>
      <c r="V34" s="4">
        <v>40.934782608695649</v>
      </c>
      <c r="W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17.358695652173914</v>
      </c>
      <c r="X34" s="4">
        <v>0</v>
      </c>
      <c r="Y34" s="4">
        <v>0</v>
      </c>
      <c r="Z34" s="4">
        <v>0</v>
      </c>
      <c r="AA34" s="4">
        <v>2.0163043478260869</v>
      </c>
      <c r="AB34" s="4">
        <v>0</v>
      </c>
      <c r="AC34" s="4">
        <v>15.342391304347826</v>
      </c>
      <c r="AD34" s="4">
        <v>0</v>
      </c>
      <c r="AE34" s="4">
        <v>0</v>
      </c>
      <c r="AF34" s="1">
        <v>305048</v>
      </c>
      <c r="AG34" s="1">
        <v>1</v>
      </c>
      <c r="AH34"/>
    </row>
    <row r="35" spans="1:34" x14ac:dyDescent="0.25">
      <c r="A35" t="s">
        <v>102</v>
      </c>
      <c r="B35" t="s">
        <v>43</v>
      </c>
      <c r="C35" t="s">
        <v>140</v>
      </c>
      <c r="D35" t="s">
        <v>125</v>
      </c>
      <c r="E35" s="4">
        <v>21.489130434782609</v>
      </c>
      <c r="F35" s="4">
        <f>Nurse[[#This Row],[Total Nurse Staff Hours]]/Nurse[[#This Row],[MDS Census]]</f>
        <v>4.3576530096105213</v>
      </c>
      <c r="G35" s="4">
        <f>Nurse[[#This Row],[Total Direct Care Staff Hours]]/Nurse[[#This Row],[MDS Census]]</f>
        <v>3.8835912999494187</v>
      </c>
      <c r="H35" s="4">
        <f>Nurse[[#This Row],[Total RN Hours (w/ Admin, DON)]]/Nurse[[#This Row],[MDS Census]]</f>
        <v>0.48710166919575104</v>
      </c>
      <c r="I35" s="4">
        <f>Nurse[[#This Row],[RN Hours (excl. Admin, DON)]]/Nurse[[#This Row],[MDS Census]]</f>
        <v>9.0035407182599878E-2</v>
      </c>
      <c r="J35" s="4">
        <f>SUM(Nurse[[#This Row],[RN Hours (excl. Admin, DON)]],Nurse[[#This Row],[RN Admin Hours]],Nurse[[#This Row],[RN DON Hours]],Nurse[[#This Row],[LPN Hours (excl. Admin)]],Nurse[[#This Row],[LPN Admin Hours]],Nurse[[#This Row],[CNA Hours]],Nurse[[#This Row],[NA TR Hours]],Nurse[[#This Row],[Med Aide/Tech Hours]])</f>
        <v>93.642173913043479</v>
      </c>
      <c r="K35" s="4">
        <f>SUM(Nurse[[#This Row],[RN Hours (excl. Admin, DON)]],Nurse[[#This Row],[LPN Hours (excl. Admin)]],Nurse[[#This Row],[CNA Hours]],Nurse[[#This Row],[NA TR Hours]],Nurse[[#This Row],[Med Aide/Tech Hours]])</f>
        <v>83.455000000000013</v>
      </c>
      <c r="L35" s="4">
        <f>SUM(Nurse[[#This Row],[RN Hours (excl. Admin, DON)]],Nurse[[#This Row],[RN Admin Hours]],Nurse[[#This Row],[RN DON Hours]])</f>
        <v>10.467391304347824</v>
      </c>
      <c r="M35" s="4">
        <v>1.9347826086956519</v>
      </c>
      <c r="N35" s="4">
        <v>4.9510869565217392</v>
      </c>
      <c r="O35" s="4">
        <v>3.5815217391304346</v>
      </c>
      <c r="P35" s="4">
        <f>SUM(Nurse[[#This Row],[LPN Hours (excl. Admin)]],Nurse[[#This Row],[LPN Admin Hours]])</f>
        <v>28.827500000000015</v>
      </c>
      <c r="Q35" s="4">
        <v>27.17293478260871</v>
      </c>
      <c r="R35" s="4">
        <v>1.6545652173913044</v>
      </c>
      <c r="S35" s="4">
        <f>SUM(Nurse[[#This Row],[CNA Hours]],Nurse[[#This Row],[NA TR Hours]],Nurse[[#This Row],[Med Aide/Tech Hours]])</f>
        <v>54.347282608695643</v>
      </c>
      <c r="T35" s="4">
        <v>54.347282608695643</v>
      </c>
      <c r="U35" s="4">
        <v>0</v>
      </c>
      <c r="V35" s="4">
        <v>0</v>
      </c>
      <c r="W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1.7018478260869567</v>
      </c>
      <c r="X35" s="4">
        <v>8.445652173913043E-2</v>
      </c>
      <c r="Y35" s="4">
        <v>0</v>
      </c>
      <c r="Z35" s="4">
        <v>0</v>
      </c>
      <c r="AA35" s="4">
        <v>0</v>
      </c>
      <c r="AB35" s="4">
        <v>0</v>
      </c>
      <c r="AC35" s="4">
        <v>1.6173913043478263</v>
      </c>
      <c r="AD35" s="4">
        <v>0</v>
      </c>
      <c r="AE35" s="4">
        <v>0</v>
      </c>
      <c r="AF35" s="1">
        <v>305074</v>
      </c>
      <c r="AG35" s="1">
        <v>1</v>
      </c>
      <c r="AH35"/>
    </row>
    <row r="36" spans="1:34" x14ac:dyDescent="0.25">
      <c r="A36" t="s">
        <v>102</v>
      </c>
      <c r="B36" t="s">
        <v>42</v>
      </c>
      <c r="C36" t="s">
        <v>167</v>
      </c>
      <c r="D36" t="s">
        <v>132</v>
      </c>
      <c r="E36" s="4">
        <v>56.847826086956523</v>
      </c>
      <c r="F36" s="4">
        <f>Nurse[[#This Row],[Total Nurse Staff Hours]]/Nurse[[#This Row],[MDS Census]]</f>
        <v>3.6802103250478009</v>
      </c>
      <c r="G36" s="4">
        <f>Nurse[[#This Row],[Total Direct Care Staff Hours]]/Nurse[[#This Row],[MDS Census]]</f>
        <v>3.4235181644359458</v>
      </c>
      <c r="H36" s="4">
        <f>Nurse[[#This Row],[Total RN Hours (w/ Admin, DON)]]/Nurse[[#This Row],[MDS Census]]</f>
        <v>0.42762906309751442</v>
      </c>
      <c r="I36" s="4">
        <f>Nurse[[#This Row],[RN Hours (excl. Admin, DON)]]/Nurse[[#This Row],[MDS Census]]</f>
        <v>0.17093690248565965</v>
      </c>
      <c r="J36" s="4">
        <f>SUM(Nurse[[#This Row],[RN Hours (excl. Admin, DON)]],Nurse[[#This Row],[RN Admin Hours]],Nurse[[#This Row],[RN DON Hours]],Nurse[[#This Row],[LPN Hours (excl. Admin)]],Nurse[[#This Row],[LPN Admin Hours]],Nurse[[#This Row],[CNA Hours]],Nurse[[#This Row],[NA TR Hours]],Nurse[[#This Row],[Med Aide/Tech Hours]])</f>
        <v>209.21195652173913</v>
      </c>
      <c r="K36" s="4">
        <f>SUM(Nurse[[#This Row],[RN Hours (excl. Admin, DON)]],Nurse[[#This Row],[LPN Hours (excl. Admin)]],Nurse[[#This Row],[CNA Hours]],Nurse[[#This Row],[NA TR Hours]],Nurse[[#This Row],[Med Aide/Tech Hours]])</f>
        <v>194.61956521739128</v>
      </c>
      <c r="L36" s="4">
        <f>SUM(Nurse[[#This Row],[RN Hours (excl. Admin, DON)]],Nurse[[#This Row],[RN Admin Hours]],Nurse[[#This Row],[RN DON Hours]])</f>
        <v>24.309782608695656</v>
      </c>
      <c r="M36" s="4">
        <v>9.7173913043478262</v>
      </c>
      <c r="N36" s="4">
        <v>10.255434782608695</v>
      </c>
      <c r="O36" s="4">
        <v>4.3369565217391308</v>
      </c>
      <c r="P36" s="4">
        <f>SUM(Nurse[[#This Row],[LPN Hours (excl. Admin)]],Nurse[[#This Row],[LPN Admin Hours]])</f>
        <v>67.551195652173902</v>
      </c>
      <c r="Q36" s="4">
        <v>67.551195652173902</v>
      </c>
      <c r="R36" s="4">
        <v>0</v>
      </c>
      <c r="S36" s="4">
        <f>SUM(Nurse[[#This Row],[CNA Hours]],Nurse[[#This Row],[NA TR Hours]],Nurse[[#This Row],[Med Aide/Tech Hours]])</f>
        <v>117.35097826086957</v>
      </c>
      <c r="T36" s="4">
        <v>115.92978260869566</v>
      </c>
      <c r="U36" s="4">
        <v>0</v>
      </c>
      <c r="V36" s="4">
        <v>1.4211956521739131</v>
      </c>
      <c r="W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34.641304347826086</v>
      </c>
      <c r="X36" s="4">
        <v>0</v>
      </c>
      <c r="Y36" s="4">
        <v>0</v>
      </c>
      <c r="Z36" s="4">
        <v>0</v>
      </c>
      <c r="AA36" s="4">
        <v>19.858260869565218</v>
      </c>
      <c r="AB36" s="4">
        <v>0</v>
      </c>
      <c r="AC36" s="4">
        <v>14.783043478260868</v>
      </c>
      <c r="AD36" s="4">
        <v>0</v>
      </c>
      <c r="AE36" s="4">
        <v>0</v>
      </c>
      <c r="AF36" s="1">
        <v>305072</v>
      </c>
      <c r="AG36" s="1">
        <v>1</v>
      </c>
      <c r="AH36"/>
    </row>
    <row r="37" spans="1:34" x14ac:dyDescent="0.25">
      <c r="A37" t="s">
        <v>102</v>
      </c>
      <c r="B37" t="s">
        <v>21</v>
      </c>
      <c r="C37" t="s">
        <v>163</v>
      </c>
      <c r="D37" t="s">
        <v>132</v>
      </c>
      <c r="E37" s="4">
        <v>93.043478260869563</v>
      </c>
      <c r="F37" s="4">
        <f>Nurse[[#This Row],[Total Nurse Staff Hours]]/Nurse[[#This Row],[MDS Census]]</f>
        <v>2.9580093457943919</v>
      </c>
      <c r="G37" s="4">
        <f>Nurse[[#This Row],[Total Direct Care Staff Hours]]/Nurse[[#This Row],[MDS Census]]</f>
        <v>2.7091203271028035</v>
      </c>
      <c r="H37" s="4">
        <f>Nurse[[#This Row],[Total RN Hours (w/ Admin, DON)]]/Nurse[[#This Row],[MDS Census]]</f>
        <v>0.68728154205607483</v>
      </c>
      <c r="I37" s="4">
        <f>Nurse[[#This Row],[RN Hours (excl. Admin, DON)]]/Nurse[[#This Row],[MDS Census]]</f>
        <v>0.449926401869159</v>
      </c>
      <c r="J37" s="4">
        <f>SUM(Nurse[[#This Row],[RN Hours (excl. Admin, DON)]],Nurse[[#This Row],[RN Admin Hours]],Nurse[[#This Row],[RN DON Hours]],Nurse[[#This Row],[LPN Hours (excl. Admin)]],Nurse[[#This Row],[LPN Admin Hours]],Nurse[[#This Row],[CNA Hours]],Nurse[[#This Row],[NA TR Hours]],Nurse[[#This Row],[Med Aide/Tech Hours]])</f>
        <v>275.22347826086951</v>
      </c>
      <c r="K37" s="4">
        <f>SUM(Nurse[[#This Row],[RN Hours (excl. Admin, DON)]],Nurse[[#This Row],[LPN Hours (excl. Admin)]],Nurse[[#This Row],[CNA Hours]],Nurse[[#This Row],[NA TR Hours]],Nurse[[#This Row],[Med Aide/Tech Hours]])</f>
        <v>252.06597826086954</v>
      </c>
      <c r="L37" s="4">
        <f>SUM(Nurse[[#This Row],[RN Hours (excl. Admin, DON)]],Nurse[[#This Row],[RN Admin Hours]],Nurse[[#This Row],[RN DON Hours]])</f>
        <v>63.947065217391305</v>
      </c>
      <c r="M37" s="4">
        <v>41.862717391304358</v>
      </c>
      <c r="N37" s="4">
        <v>17.432173913043474</v>
      </c>
      <c r="O37" s="4">
        <v>4.6521739130434785</v>
      </c>
      <c r="P37" s="4">
        <f>SUM(Nurse[[#This Row],[LPN Hours (excl. Admin)]],Nurse[[#This Row],[LPN Admin Hours]])</f>
        <v>48.434021739130436</v>
      </c>
      <c r="Q37" s="4">
        <v>47.360869565217392</v>
      </c>
      <c r="R37" s="4">
        <v>1.0731521739130434</v>
      </c>
      <c r="S37" s="4">
        <f>SUM(Nurse[[#This Row],[CNA Hours]],Nurse[[#This Row],[NA TR Hours]],Nurse[[#This Row],[Med Aide/Tech Hours]])</f>
        <v>162.84239130434779</v>
      </c>
      <c r="T37" s="4">
        <v>138.46847826086955</v>
      </c>
      <c r="U37" s="4">
        <v>11.568804347826086</v>
      </c>
      <c r="V37" s="4">
        <v>12.805108695652178</v>
      </c>
      <c r="W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17.625760869565223</v>
      </c>
      <c r="X37" s="4">
        <v>0</v>
      </c>
      <c r="Y37" s="4">
        <v>0</v>
      </c>
      <c r="Z37" s="4">
        <v>0</v>
      </c>
      <c r="AA37" s="4">
        <v>17.625760869565223</v>
      </c>
      <c r="AB37" s="4">
        <v>0</v>
      </c>
      <c r="AC37" s="4">
        <v>0</v>
      </c>
      <c r="AD37" s="4">
        <v>0</v>
      </c>
      <c r="AE37" s="4">
        <v>0</v>
      </c>
      <c r="AF37" s="1">
        <v>305051</v>
      </c>
      <c r="AG37" s="1">
        <v>1</v>
      </c>
      <c r="AH37"/>
    </row>
    <row r="38" spans="1:34" x14ac:dyDescent="0.25">
      <c r="A38" t="s">
        <v>102</v>
      </c>
      <c r="B38" t="s">
        <v>11</v>
      </c>
      <c r="C38" t="s">
        <v>158</v>
      </c>
      <c r="D38" t="s">
        <v>131</v>
      </c>
      <c r="E38" s="4">
        <v>97.554347826086953</v>
      </c>
      <c r="F38" s="4">
        <f>Nurse[[#This Row],[Total Nurse Staff Hours]]/Nurse[[#This Row],[MDS Census]]</f>
        <v>3.8894395543175477</v>
      </c>
      <c r="G38" s="4">
        <f>Nurse[[#This Row],[Total Direct Care Staff Hours]]/Nurse[[#This Row],[MDS Census]]</f>
        <v>3.6341994428969349</v>
      </c>
      <c r="H38" s="4">
        <f>Nurse[[#This Row],[Total RN Hours (w/ Admin, DON)]]/Nurse[[#This Row],[MDS Census]]</f>
        <v>0.65843565459609998</v>
      </c>
      <c r="I38" s="4">
        <f>Nurse[[#This Row],[RN Hours (excl. Admin, DON)]]/Nurse[[#This Row],[MDS Census]]</f>
        <v>0.50323565459609998</v>
      </c>
      <c r="J38" s="4">
        <f>SUM(Nurse[[#This Row],[RN Hours (excl. Admin, DON)]],Nurse[[#This Row],[RN Admin Hours]],Nurse[[#This Row],[RN DON Hours]],Nurse[[#This Row],[LPN Hours (excl. Admin)]],Nurse[[#This Row],[LPN Admin Hours]],Nurse[[#This Row],[CNA Hours]],Nurse[[#This Row],[NA TR Hours]],Nurse[[#This Row],[Med Aide/Tech Hours]])</f>
        <v>379.43173913043466</v>
      </c>
      <c r="K38" s="4">
        <f>SUM(Nurse[[#This Row],[RN Hours (excl. Admin, DON)]],Nurse[[#This Row],[LPN Hours (excl. Admin)]],Nurse[[#This Row],[CNA Hours]],Nurse[[#This Row],[NA TR Hours]],Nurse[[#This Row],[Med Aide/Tech Hours]])</f>
        <v>354.531956521739</v>
      </c>
      <c r="L38" s="4">
        <f>SUM(Nurse[[#This Row],[RN Hours (excl. Admin, DON)]],Nurse[[#This Row],[RN Admin Hours]],Nurse[[#This Row],[RN DON Hours]])</f>
        <v>64.233260869565186</v>
      </c>
      <c r="M38" s="4">
        <v>49.092826086956492</v>
      </c>
      <c r="N38" s="4">
        <v>10.010000000000005</v>
      </c>
      <c r="O38" s="4">
        <v>5.1304347826086953</v>
      </c>
      <c r="P38" s="4">
        <f>SUM(Nurse[[#This Row],[LPN Hours (excl. Admin)]],Nurse[[#This Row],[LPN Admin Hours]])</f>
        <v>103.60413043478262</v>
      </c>
      <c r="Q38" s="4">
        <v>93.844782608695667</v>
      </c>
      <c r="R38" s="4">
        <v>9.7593478260869517</v>
      </c>
      <c r="S38" s="4">
        <f>SUM(Nurse[[#This Row],[CNA Hours]],Nurse[[#This Row],[NA TR Hours]],Nurse[[#This Row],[Med Aide/Tech Hours]])</f>
        <v>211.59434782608687</v>
      </c>
      <c r="T38" s="4">
        <v>197.29293478260863</v>
      </c>
      <c r="U38" s="4">
        <v>0</v>
      </c>
      <c r="V38" s="4">
        <v>14.301413043478256</v>
      </c>
      <c r="W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8" s="4">
        <v>0</v>
      </c>
      <c r="Y38" s="4">
        <v>0</v>
      </c>
      <c r="Z38" s="4">
        <v>0</v>
      </c>
      <c r="AA38" s="4">
        <v>0</v>
      </c>
      <c r="AB38" s="4">
        <v>0</v>
      </c>
      <c r="AC38" s="4">
        <v>0</v>
      </c>
      <c r="AD38" s="4">
        <v>0</v>
      </c>
      <c r="AE38" s="4">
        <v>0</v>
      </c>
      <c r="AF38" s="1">
        <v>305040</v>
      </c>
      <c r="AG38" s="1">
        <v>1</v>
      </c>
      <c r="AH38"/>
    </row>
    <row r="39" spans="1:34" x14ac:dyDescent="0.25">
      <c r="A39" t="s">
        <v>102</v>
      </c>
      <c r="B39" t="s">
        <v>46</v>
      </c>
      <c r="C39" t="s">
        <v>168</v>
      </c>
      <c r="D39" t="s">
        <v>129</v>
      </c>
      <c r="E39" s="4">
        <v>53.119565217391305</v>
      </c>
      <c r="F39" s="4">
        <f>Nurse[[#This Row],[Total Nurse Staff Hours]]/Nurse[[#This Row],[MDS Census]]</f>
        <v>3.0678248414160016</v>
      </c>
      <c r="G39" s="4">
        <f>Nurse[[#This Row],[Total Direct Care Staff Hours]]/Nurse[[#This Row],[MDS Census]]</f>
        <v>2.7085041948025372</v>
      </c>
      <c r="H39" s="4">
        <f>Nurse[[#This Row],[Total RN Hours (w/ Admin, DON)]]/Nurse[[#This Row],[MDS Census]]</f>
        <v>0.98402291794556995</v>
      </c>
      <c r="I39" s="4">
        <f>Nurse[[#This Row],[RN Hours (excl. Admin, DON)]]/Nurse[[#This Row],[MDS Census]]</f>
        <v>0.62470227133210565</v>
      </c>
      <c r="J39" s="4">
        <f>SUM(Nurse[[#This Row],[RN Hours (excl. Admin, DON)]],Nurse[[#This Row],[RN Admin Hours]],Nurse[[#This Row],[RN DON Hours]],Nurse[[#This Row],[LPN Hours (excl. Admin)]],Nurse[[#This Row],[LPN Admin Hours]],Nurse[[#This Row],[CNA Hours]],Nurse[[#This Row],[NA TR Hours]],Nurse[[#This Row],[Med Aide/Tech Hours]])</f>
        <v>162.96152173913043</v>
      </c>
      <c r="K39" s="4">
        <f>SUM(Nurse[[#This Row],[RN Hours (excl. Admin, DON)]],Nurse[[#This Row],[LPN Hours (excl. Admin)]],Nurse[[#This Row],[CNA Hours]],Nurse[[#This Row],[NA TR Hours]],Nurse[[#This Row],[Med Aide/Tech Hours]])</f>
        <v>143.87456521739131</v>
      </c>
      <c r="L39" s="4">
        <f>SUM(Nurse[[#This Row],[RN Hours (excl. Admin, DON)]],Nurse[[#This Row],[RN Admin Hours]],Nurse[[#This Row],[RN DON Hours]])</f>
        <v>52.270869565217396</v>
      </c>
      <c r="M39" s="4">
        <v>33.183913043478263</v>
      </c>
      <c r="N39" s="4">
        <v>12.176630434782609</v>
      </c>
      <c r="O39" s="4">
        <v>6.9103260869565215</v>
      </c>
      <c r="P39" s="4">
        <f>SUM(Nurse[[#This Row],[LPN Hours (excl. Admin)]],Nurse[[#This Row],[LPN Admin Hours]])</f>
        <v>27.342934782608697</v>
      </c>
      <c r="Q39" s="4">
        <v>27.342934782608697</v>
      </c>
      <c r="R39" s="4">
        <v>0</v>
      </c>
      <c r="S39" s="4">
        <f>SUM(Nurse[[#This Row],[CNA Hours]],Nurse[[#This Row],[NA TR Hours]],Nurse[[#This Row],[Med Aide/Tech Hours]])</f>
        <v>83.347717391304343</v>
      </c>
      <c r="T39" s="4">
        <v>83.347717391304343</v>
      </c>
      <c r="U39" s="4">
        <v>0</v>
      </c>
      <c r="V39" s="4">
        <v>0</v>
      </c>
      <c r="W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21.265869565217393</v>
      </c>
      <c r="X39" s="4">
        <v>8.8850000000000016</v>
      </c>
      <c r="Y39" s="4">
        <v>0</v>
      </c>
      <c r="Z39" s="4">
        <v>0</v>
      </c>
      <c r="AA39" s="4">
        <v>6.6771739130434788</v>
      </c>
      <c r="AB39" s="4">
        <v>0</v>
      </c>
      <c r="AC39" s="4">
        <v>5.7036956521739146</v>
      </c>
      <c r="AD39" s="4">
        <v>0</v>
      </c>
      <c r="AE39" s="4">
        <v>0</v>
      </c>
      <c r="AF39" s="1">
        <v>305077</v>
      </c>
      <c r="AG39" s="1">
        <v>1</v>
      </c>
      <c r="AH39"/>
    </row>
    <row r="40" spans="1:34" x14ac:dyDescent="0.25">
      <c r="A40" t="s">
        <v>102</v>
      </c>
      <c r="B40" t="s">
        <v>58</v>
      </c>
      <c r="C40" t="s">
        <v>143</v>
      </c>
      <c r="D40" t="s">
        <v>128</v>
      </c>
      <c r="E40" s="4">
        <v>19.119565217391305</v>
      </c>
      <c r="F40" s="4">
        <f>Nurse[[#This Row],[Total Nurse Staff Hours]]/Nurse[[#This Row],[MDS Census]]</f>
        <v>4.8707617964752705</v>
      </c>
      <c r="G40" s="4">
        <f>Nurse[[#This Row],[Total Direct Care Staff Hours]]/Nurse[[#This Row],[MDS Census]]</f>
        <v>4.2817737350767482</v>
      </c>
      <c r="H40" s="4">
        <f>Nurse[[#This Row],[Total RN Hours (w/ Admin, DON)]]/Nurse[[#This Row],[MDS Census]]</f>
        <v>1.7011085844229681</v>
      </c>
      <c r="I40" s="4">
        <f>Nurse[[#This Row],[RN Hours (excl. Admin, DON)]]/Nurse[[#This Row],[MDS Census]]</f>
        <v>1.1624502558271748</v>
      </c>
      <c r="J40" s="4">
        <f>SUM(Nurse[[#This Row],[RN Hours (excl. Admin, DON)]],Nurse[[#This Row],[RN Admin Hours]],Nurse[[#This Row],[RN DON Hours]],Nurse[[#This Row],[LPN Hours (excl. Admin)]],Nurse[[#This Row],[LPN Admin Hours]],Nurse[[#This Row],[CNA Hours]],Nurse[[#This Row],[NA TR Hours]],Nurse[[#This Row],[Med Aide/Tech Hours]])</f>
        <v>93.126847826086973</v>
      </c>
      <c r="K40" s="4">
        <f>SUM(Nurse[[#This Row],[RN Hours (excl. Admin, DON)]],Nurse[[#This Row],[LPN Hours (excl. Admin)]],Nurse[[#This Row],[CNA Hours]],Nurse[[#This Row],[NA TR Hours]],Nurse[[#This Row],[Med Aide/Tech Hours]])</f>
        <v>81.865652173913048</v>
      </c>
      <c r="L40" s="4">
        <f>SUM(Nurse[[#This Row],[RN Hours (excl. Admin, DON)]],Nurse[[#This Row],[RN Admin Hours]],Nurse[[#This Row],[RN DON Hours]])</f>
        <v>32.52445652173914</v>
      </c>
      <c r="M40" s="4">
        <v>22.225543478260875</v>
      </c>
      <c r="N40" s="4">
        <v>5.6032608695652177</v>
      </c>
      <c r="O40" s="4">
        <v>4.6956521739130439</v>
      </c>
      <c r="P40" s="4">
        <f>SUM(Nurse[[#This Row],[LPN Hours (excl. Admin)]],Nurse[[#This Row],[LPN Admin Hours]])</f>
        <v>18.72</v>
      </c>
      <c r="Q40" s="4">
        <v>17.757717391304347</v>
      </c>
      <c r="R40" s="4">
        <v>0.9622826086956523</v>
      </c>
      <c r="S40" s="4">
        <f>SUM(Nurse[[#This Row],[CNA Hours]],Nurse[[#This Row],[NA TR Hours]],Nurse[[#This Row],[Med Aide/Tech Hours]])</f>
        <v>41.882391304347827</v>
      </c>
      <c r="T40" s="4">
        <v>41.715000000000003</v>
      </c>
      <c r="U40" s="4">
        <v>0</v>
      </c>
      <c r="V40" s="4">
        <v>0.16739130434782609</v>
      </c>
      <c r="W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2.1711956521739131</v>
      </c>
      <c r="X40" s="4">
        <v>0</v>
      </c>
      <c r="Y40" s="4">
        <v>0</v>
      </c>
      <c r="Z40" s="4">
        <v>0</v>
      </c>
      <c r="AA40" s="4">
        <v>2.1711956521739131</v>
      </c>
      <c r="AB40" s="4">
        <v>0</v>
      </c>
      <c r="AC40" s="4">
        <v>0</v>
      </c>
      <c r="AD40" s="4">
        <v>0</v>
      </c>
      <c r="AE40" s="4">
        <v>0</v>
      </c>
      <c r="AF40" s="1">
        <v>305089</v>
      </c>
      <c r="AG40" s="1">
        <v>1</v>
      </c>
      <c r="AH40"/>
    </row>
    <row r="41" spans="1:34" x14ac:dyDescent="0.25">
      <c r="A41" t="s">
        <v>102</v>
      </c>
      <c r="B41" t="s">
        <v>54</v>
      </c>
      <c r="C41" t="s">
        <v>163</v>
      </c>
      <c r="D41" t="s">
        <v>132</v>
      </c>
      <c r="E41" s="4">
        <v>21.695652173913043</v>
      </c>
      <c r="F41" s="4">
        <f>Nurse[[#This Row],[Total Nurse Staff Hours]]/Nurse[[#This Row],[MDS Census]]</f>
        <v>5.1474699398797599</v>
      </c>
      <c r="G41" s="4">
        <f>Nurse[[#This Row],[Total Direct Care Staff Hours]]/Nurse[[#This Row],[MDS Census]]</f>
        <v>4.3250601202404813</v>
      </c>
      <c r="H41" s="4">
        <f>Nurse[[#This Row],[Total RN Hours (w/ Admin, DON)]]/Nurse[[#This Row],[MDS Census]]</f>
        <v>1.363316633266533</v>
      </c>
      <c r="I41" s="4">
        <f>Nurse[[#This Row],[RN Hours (excl. Admin, DON)]]/Nurse[[#This Row],[MDS Census]]</f>
        <v>0.74426352705410814</v>
      </c>
      <c r="J41" s="4">
        <f>SUM(Nurse[[#This Row],[RN Hours (excl. Admin, DON)]],Nurse[[#This Row],[RN Admin Hours]],Nurse[[#This Row],[RN DON Hours]],Nurse[[#This Row],[LPN Hours (excl. Admin)]],Nurse[[#This Row],[LPN Admin Hours]],Nurse[[#This Row],[CNA Hours]],Nurse[[#This Row],[NA TR Hours]],Nurse[[#This Row],[Med Aide/Tech Hours]])</f>
        <v>111.67771739130436</v>
      </c>
      <c r="K41" s="4">
        <f>SUM(Nurse[[#This Row],[RN Hours (excl. Admin, DON)]],Nurse[[#This Row],[LPN Hours (excl. Admin)]],Nurse[[#This Row],[CNA Hours]],Nurse[[#This Row],[NA TR Hours]],Nurse[[#This Row],[Med Aide/Tech Hours]])</f>
        <v>93.835000000000008</v>
      </c>
      <c r="L41" s="4">
        <f>SUM(Nurse[[#This Row],[RN Hours (excl. Admin, DON)]],Nurse[[#This Row],[RN Admin Hours]],Nurse[[#This Row],[RN DON Hours]])</f>
        <v>29.578043478260867</v>
      </c>
      <c r="M41" s="4">
        <v>16.147282608695651</v>
      </c>
      <c r="N41" s="4">
        <v>7.0434782608695654</v>
      </c>
      <c r="O41" s="4">
        <v>6.3872826086956511</v>
      </c>
      <c r="P41" s="4">
        <f>SUM(Nurse[[#This Row],[LPN Hours (excl. Admin)]],Nurse[[#This Row],[LPN Admin Hours]])</f>
        <v>21.641739130434786</v>
      </c>
      <c r="Q41" s="4">
        <v>17.229782608695654</v>
      </c>
      <c r="R41" s="4">
        <v>4.4119565217391301</v>
      </c>
      <c r="S41" s="4">
        <f>SUM(Nurse[[#This Row],[CNA Hours]],Nurse[[#This Row],[NA TR Hours]],Nurse[[#This Row],[Med Aide/Tech Hours]])</f>
        <v>60.457934782608696</v>
      </c>
      <c r="T41" s="4">
        <v>57.933043478260871</v>
      </c>
      <c r="U41" s="4">
        <v>0.60130434782608699</v>
      </c>
      <c r="V41" s="4">
        <v>1.9235869565217392</v>
      </c>
      <c r="W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1" s="4">
        <v>0</v>
      </c>
      <c r="Y41" s="4">
        <v>0</v>
      </c>
      <c r="Z41" s="4">
        <v>0</v>
      </c>
      <c r="AA41" s="4">
        <v>0</v>
      </c>
      <c r="AB41" s="4">
        <v>0</v>
      </c>
      <c r="AC41" s="4">
        <v>0</v>
      </c>
      <c r="AD41" s="4">
        <v>0</v>
      </c>
      <c r="AE41" s="4">
        <v>0</v>
      </c>
      <c r="AF41" s="1">
        <v>305085</v>
      </c>
      <c r="AG41" s="1">
        <v>1</v>
      </c>
      <c r="AH41"/>
    </row>
    <row r="42" spans="1:34" x14ac:dyDescent="0.25">
      <c r="A42" t="s">
        <v>102</v>
      </c>
      <c r="B42" t="s">
        <v>20</v>
      </c>
      <c r="C42" t="s">
        <v>148</v>
      </c>
      <c r="D42" t="s">
        <v>129</v>
      </c>
      <c r="E42" s="4">
        <v>95.673913043478265</v>
      </c>
      <c r="F42" s="4">
        <f>Nurse[[#This Row],[Total Nurse Staff Hours]]/Nurse[[#This Row],[MDS Census]]</f>
        <v>3.3226971142922062</v>
      </c>
      <c r="G42" s="4">
        <f>Nurse[[#This Row],[Total Direct Care Staff Hours]]/Nurse[[#This Row],[MDS Census]]</f>
        <v>3.0204794364917062</v>
      </c>
      <c r="H42" s="4">
        <f>Nurse[[#This Row],[Total RN Hours (w/ Admin, DON)]]/Nurse[[#This Row],[MDS Census]]</f>
        <v>0.62026925698704827</v>
      </c>
      <c r="I42" s="4">
        <f>Nurse[[#This Row],[RN Hours (excl. Admin, DON)]]/Nurse[[#This Row],[MDS Census]]</f>
        <v>0.39244944330833892</v>
      </c>
      <c r="J42" s="4">
        <f>SUM(Nurse[[#This Row],[RN Hours (excl. Admin, DON)]],Nurse[[#This Row],[RN Admin Hours]],Nurse[[#This Row],[RN DON Hours]],Nurse[[#This Row],[LPN Hours (excl. Admin)]],Nurse[[#This Row],[LPN Admin Hours]],Nurse[[#This Row],[CNA Hours]],Nurse[[#This Row],[NA TR Hours]],Nurse[[#This Row],[Med Aide/Tech Hours]])</f>
        <v>317.89543478260867</v>
      </c>
      <c r="K42" s="4">
        <f>SUM(Nurse[[#This Row],[RN Hours (excl. Admin, DON)]],Nurse[[#This Row],[LPN Hours (excl. Admin)]],Nurse[[#This Row],[CNA Hours]],Nurse[[#This Row],[NA TR Hours]],Nurse[[#This Row],[Med Aide/Tech Hours]])</f>
        <v>288.98108695652172</v>
      </c>
      <c r="L42" s="4">
        <f>SUM(Nurse[[#This Row],[RN Hours (excl. Admin, DON)]],Nurse[[#This Row],[RN Admin Hours]],Nurse[[#This Row],[RN DON Hours]])</f>
        <v>59.343586956521726</v>
      </c>
      <c r="M42" s="4">
        <v>37.547173913043473</v>
      </c>
      <c r="N42" s="4">
        <v>14.796413043478255</v>
      </c>
      <c r="O42" s="4">
        <v>7</v>
      </c>
      <c r="P42" s="4">
        <f>SUM(Nurse[[#This Row],[LPN Hours (excl. Admin)]],Nurse[[#This Row],[LPN Admin Hours]])</f>
        <v>75.351521739130476</v>
      </c>
      <c r="Q42" s="4">
        <v>68.233586956521776</v>
      </c>
      <c r="R42" s="4">
        <v>7.1179347826086934</v>
      </c>
      <c r="S42" s="4">
        <f>SUM(Nurse[[#This Row],[CNA Hours]],Nurse[[#This Row],[NA TR Hours]],Nurse[[#This Row],[Med Aide/Tech Hours]])</f>
        <v>183.20032608695647</v>
      </c>
      <c r="T42" s="4">
        <v>165.54554347826081</v>
      </c>
      <c r="U42" s="4">
        <v>9.0814130434782605</v>
      </c>
      <c r="V42" s="4">
        <v>8.5733695652173907</v>
      </c>
      <c r="W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28.539891304347822</v>
      </c>
      <c r="X42" s="4">
        <v>0</v>
      </c>
      <c r="Y42" s="4">
        <v>0</v>
      </c>
      <c r="Z42" s="4">
        <v>0</v>
      </c>
      <c r="AA42" s="4">
        <v>8.6409782608695629</v>
      </c>
      <c r="AB42" s="4">
        <v>0</v>
      </c>
      <c r="AC42" s="4">
        <v>19.89891304347826</v>
      </c>
      <c r="AD42" s="4">
        <v>0</v>
      </c>
      <c r="AE42" s="4">
        <v>0</v>
      </c>
      <c r="AF42" s="1">
        <v>305050</v>
      </c>
      <c r="AG42" s="1">
        <v>1</v>
      </c>
      <c r="AH42"/>
    </row>
    <row r="43" spans="1:34" x14ac:dyDescent="0.25">
      <c r="A43" t="s">
        <v>102</v>
      </c>
      <c r="B43" t="s">
        <v>7</v>
      </c>
      <c r="C43" t="s">
        <v>140</v>
      </c>
      <c r="D43" t="s">
        <v>125</v>
      </c>
      <c r="E43" s="4">
        <v>91.565217391304344</v>
      </c>
      <c r="F43" s="4">
        <f>Nurse[[#This Row],[Total Nurse Staff Hours]]/Nurse[[#This Row],[MDS Census]]</f>
        <v>3.5477670940170944</v>
      </c>
      <c r="G43" s="4">
        <f>Nurse[[#This Row],[Total Direct Care Staff Hours]]/Nurse[[#This Row],[MDS Census]]</f>
        <v>3.3521058879392212</v>
      </c>
      <c r="H43" s="4">
        <f>Nurse[[#This Row],[Total RN Hours (w/ Admin, DON)]]/Nurse[[#This Row],[MDS Census]]</f>
        <v>0.56981006647673316</v>
      </c>
      <c r="I43" s="4">
        <f>Nurse[[#This Row],[RN Hours (excl. Admin, DON)]]/Nurse[[#This Row],[MDS Census]]</f>
        <v>0.42827991452991454</v>
      </c>
      <c r="J43" s="4">
        <f>SUM(Nurse[[#This Row],[RN Hours (excl. Admin, DON)]],Nurse[[#This Row],[RN Admin Hours]],Nurse[[#This Row],[RN DON Hours]],Nurse[[#This Row],[LPN Hours (excl. Admin)]],Nurse[[#This Row],[LPN Admin Hours]],Nurse[[#This Row],[CNA Hours]],Nurse[[#This Row],[NA TR Hours]],Nurse[[#This Row],[Med Aide/Tech Hours]])</f>
        <v>324.85206521739133</v>
      </c>
      <c r="K43" s="4">
        <f>SUM(Nurse[[#This Row],[RN Hours (excl. Admin, DON)]],Nurse[[#This Row],[LPN Hours (excl. Admin)]],Nurse[[#This Row],[CNA Hours]],Nurse[[#This Row],[NA TR Hours]],Nurse[[#This Row],[Med Aide/Tech Hours]])</f>
        <v>306.93630434782608</v>
      </c>
      <c r="L43" s="4">
        <f>SUM(Nurse[[#This Row],[RN Hours (excl. Admin, DON)]],Nurse[[#This Row],[RN Admin Hours]],Nurse[[#This Row],[RN DON Hours]])</f>
        <v>52.174782608695651</v>
      </c>
      <c r="M43" s="4">
        <v>39.215543478260869</v>
      </c>
      <c r="N43" s="4">
        <v>7.3940217391304346</v>
      </c>
      <c r="O43" s="4">
        <v>5.5652173913043477</v>
      </c>
      <c r="P43" s="4">
        <f>SUM(Nurse[[#This Row],[LPN Hours (excl. Admin)]],Nurse[[#This Row],[LPN Admin Hours]])</f>
        <v>71.293260869565216</v>
      </c>
      <c r="Q43" s="4">
        <v>66.336739130434779</v>
      </c>
      <c r="R43" s="4">
        <v>4.9565217391304346</v>
      </c>
      <c r="S43" s="4">
        <f>SUM(Nurse[[#This Row],[CNA Hours]],Nurse[[#This Row],[NA TR Hours]],Nurse[[#This Row],[Med Aide/Tech Hours]])</f>
        <v>201.38402173913045</v>
      </c>
      <c r="T43" s="4">
        <v>201.38402173913045</v>
      </c>
      <c r="U43" s="4">
        <v>0</v>
      </c>
      <c r="V43" s="4">
        <v>0</v>
      </c>
      <c r="W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15.735217391304348</v>
      </c>
      <c r="X43" s="4">
        <v>0.37858695652173913</v>
      </c>
      <c r="Y43" s="4">
        <v>0</v>
      </c>
      <c r="Z43" s="4">
        <v>0</v>
      </c>
      <c r="AA43" s="4">
        <v>9.692717391304349</v>
      </c>
      <c r="AB43" s="4">
        <v>0</v>
      </c>
      <c r="AC43" s="4">
        <v>5.6639130434782601</v>
      </c>
      <c r="AD43" s="4">
        <v>0</v>
      </c>
      <c r="AE43" s="4">
        <v>0</v>
      </c>
      <c r="AF43" s="1">
        <v>305030</v>
      </c>
      <c r="AG43" s="1">
        <v>1</v>
      </c>
      <c r="AH43"/>
    </row>
    <row r="44" spans="1:34" x14ac:dyDescent="0.25">
      <c r="A44" t="s">
        <v>102</v>
      </c>
      <c r="B44" t="s">
        <v>26</v>
      </c>
      <c r="C44" t="s">
        <v>165</v>
      </c>
      <c r="D44" t="s">
        <v>127</v>
      </c>
      <c r="E44" s="4">
        <v>183.59782608695653</v>
      </c>
      <c r="F44" s="4">
        <f>Nurse[[#This Row],[Total Nurse Staff Hours]]/Nurse[[#This Row],[MDS Census]]</f>
        <v>0.78455153632111774</v>
      </c>
      <c r="G44" s="4">
        <f>Nurse[[#This Row],[Total Direct Care Staff Hours]]/Nurse[[#This Row],[MDS Census]]</f>
        <v>0.78455153632111774</v>
      </c>
      <c r="H44" s="4">
        <f>Nurse[[#This Row],[Total RN Hours (w/ Admin, DON)]]/Nurse[[#This Row],[MDS Census]]</f>
        <v>1.8204961221952518E-2</v>
      </c>
      <c r="I44" s="4">
        <f>Nurse[[#This Row],[RN Hours (excl. Admin, DON)]]/Nurse[[#This Row],[MDS Census]]</f>
        <v>1.8204961221952518E-2</v>
      </c>
      <c r="J44" s="4">
        <f>SUM(Nurse[[#This Row],[RN Hours (excl. Admin, DON)]],Nurse[[#This Row],[RN Admin Hours]],Nurse[[#This Row],[RN DON Hours]],Nurse[[#This Row],[LPN Hours (excl. Admin)]],Nurse[[#This Row],[LPN Admin Hours]],Nurse[[#This Row],[CNA Hours]],Nurse[[#This Row],[NA TR Hours]],Nurse[[#This Row],[Med Aide/Tech Hours]])</f>
        <v>144.04195652173914</v>
      </c>
      <c r="K44" s="4">
        <f>SUM(Nurse[[#This Row],[RN Hours (excl. Admin, DON)]],Nurse[[#This Row],[LPN Hours (excl. Admin)]],Nurse[[#This Row],[CNA Hours]],Nurse[[#This Row],[NA TR Hours]],Nurse[[#This Row],[Med Aide/Tech Hours]])</f>
        <v>144.04195652173914</v>
      </c>
      <c r="L44" s="4">
        <f>SUM(Nurse[[#This Row],[RN Hours (excl. Admin, DON)]],Nurse[[#This Row],[RN Admin Hours]],Nurse[[#This Row],[RN DON Hours]])</f>
        <v>3.3423913043478262</v>
      </c>
      <c r="M44" s="4">
        <v>3.3423913043478262</v>
      </c>
      <c r="N44" s="4">
        <v>0</v>
      </c>
      <c r="O44" s="4">
        <v>0</v>
      </c>
      <c r="P44" s="4">
        <f>SUM(Nurse[[#This Row],[LPN Hours (excl. Admin)]],Nurse[[#This Row],[LPN Admin Hours]])</f>
        <v>43.952282608695661</v>
      </c>
      <c r="Q44" s="4">
        <v>43.952282608695661</v>
      </c>
      <c r="R44" s="4">
        <v>0</v>
      </c>
      <c r="S44" s="4">
        <f>SUM(Nurse[[#This Row],[CNA Hours]],Nurse[[#This Row],[NA TR Hours]],Nurse[[#This Row],[Med Aide/Tech Hours]])</f>
        <v>96.747282608695656</v>
      </c>
      <c r="T44" s="4">
        <v>96.747282608695656</v>
      </c>
      <c r="U44" s="4">
        <v>0</v>
      </c>
      <c r="V44" s="4">
        <v>0</v>
      </c>
      <c r="W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144.04195652173914</v>
      </c>
      <c r="X44" s="4">
        <v>3.3423913043478262</v>
      </c>
      <c r="Y44" s="4">
        <v>0</v>
      </c>
      <c r="Z44" s="4">
        <v>0</v>
      </c>
      <c r="AA44" s="4">
        <v>43.952282608695661</v>
      </c>
      <c r="AB44" s="4">
        <v>0</v>
      </c>
      <c r="AC44" s="4">
        <v>96.747282608695656</v>
      </c>
      <c r="AD44" s="4">
        <v>0</v>
      </c>
      <c r="AE44" s="4">
        <v>0</v>
      </c>
      <c r="AF44" s="1">
        <v>305056</v>
      </c>
      <c r="AG44" s="1">
        <v>1</v>
      </c>
      <c r="AH44"/>
    </row>
    <row r="45" spans="1:34" x14ac:dyDescent="0.25">
      <c r="A45" t="s">
        <v>102</v>
      </c>
      <c r="B45" t="s">
        <v>71</v>
      </c>
      <c r="C45" t="s">
        <v>171</v>
      </c>
      <c r="D45" t="s">
        <v>124</v>
      </c>
      <c r="E45" s="4">
        <v>39.554347826086953</v>
      </c>
      <c r="F45" s="4">
        <f>Nurse[[#This Row],[Total Nurse Staff Hours]]/Nurse[[#This Row],[MDS Census]]</f>
        <v>3.9079609782907401</v>
      </c>
      <c r="G45" s="4">
        <f>Nurse[[#This Row],[Total Direct Care Staff Hours]]/Nurse[[#This Row],[MDS Census]]</f>
        <v>3.4041137675185493</v>
      </c>
      <c r="H45" s="4">
        <f>Nurse[[#This Row],[Total RN Hours (w/ Admin, DON)]]/Nurse[[#This Row],[MDS Census]]</f>
        <v>1.1931162407254741</v>
      </c>
      <c r="I45" s="4">
        <f>Nurse[[#This Row],[RN Hours (excl. Admin, DON)]]/Nurse[[#This Row],[MDS Census]]</f>
        <v>0.77871668040670516</v>
      </c>
      <c r="J45" s="4">
        <f>SUM(Nurse[[#This Row],[RN Hours (excl. Admin, DON)]],Nurse[[#This Row],[RN Admin Hours]],Nurse[[#This Row],[RN DON Hours]],Nurse[[#This Row],[LPN Hours (excl. Admin)]],Nurse[[#This Row],[LPN Admin Hours]],Nurse[[#This Row],[CNA Hours]],Nurse[[#This Row],[NA TR Hours]],Nurse[[#This Row],[Med Aide/Tech Hours]])</f>
        <v>154.57684782608698</v>
      </c>
      <c r="K45" s="4">
        <f>SUM(Nurse[[#This Row],[RN Hours (excl. Admin, DON)]],Nurse[[#This Row],[LPN Hours (excl. Admin)]],Nurse[[#This Row],[CNA Hours]],Nurse[[#This Row],[NA TR Hours]],Nurse[[#This Row],[Med Aide/Tech Hours]])</f>
        <v>134.64750000000001</v>
      </c>
      <c r="L45" s="4">
        <f>SUM(Nurse[[#This Row],[RN Hours (excl. Admin, DON)]],Nurse[[#This Row],[RN Admin Hours]],Nurse[[#This Row],[RN DON Hours]])</f>
        <v>47.192934782608695</v>
      </c>
      <c r="M45" s="4">
        <v>30.801630434782609</v>
      </c>
      <c r="N45" s="4">
        <v>11.304347826086957</v>
      </c>
      <c r="O45" s="4">
        <v>5.0869565217391308</v>
      </c>
      <c r="P45" s="4">
        <f>SUM(Nurse[[#This Row],[LPN Hours (excl. Admin)]],Nurse[[#This Row],[LPN Admin Hours]])</f>
        <v>17.375760869565219</v>
      </c>
      <c r="Q45" s="4">
        <v>13.83771739130435</v>
      </c>
      <c r="R45" s="4">
        <v>3.5380434782608696</v>
      </c>
      <c r="S45" s="4">
        <f>SUM(Nurse[[#This Row],[CNA Hours]],Nurse[[#This Row],[NA TR Hours]],Nurse[[#This Row],[Med Aide/Tech Hours]])</f>
        <v>90.008152173913047</v>
      </c>
      <c r="T45" s="4">
        <v>90.008152173913047</v>
      </c>
      <c r="U45" s="4">
        <v>0</v>
      </c>
      <c r="V45" s="4">
        <v>0</v>
      </c>
      <c r="W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11.098586956521737</v>
      </c>
      <c r="X45" s="4">
        <v>1.0407608695652173</v>
      </c>
      <c r="Y45" s="4">
        <v>0</v>
      </c>
      <c r="Z45" s="4">
        <v>0</v>
      </c>
      <c r="AA45" s="4">
        <v>10.057826086956521</v>
      </c>
      <c r="AB45" s="4">
        <v>0</v>
      </c>
      <c r="AC45" s="4">
        <v>0</v>
      </c>
      <c r="AD45" s="4">
        <v>0</v>
      </c>
      <c r="AE45" s="4">
        <v>0</v>
      </c>
      <c r="AF45" s="7">
        <v>3E+63</v>
      </c>
      <c r="AG45" s="1">
        <v>1</v>
      </c>
      <c r="AH45"/>
    </row>
    <row r="46" spans="1:34" x14ac:dyDescent="0.25">
      <c r="A46" t="s">
        <v>102</v>
      </c>
      <c r="B46" t="s">
        <v>53</v>
      </c>
      <c r="C46" t="s">
        <v>171</v>
      </c>
      <c r="D46" t="s">
        <v>124</v>
      </c>
      <c r="E46" s="4">
        <v>78.826086956521735</v>
      </c>
      <c r="F46" s="4">
        <f>Nurse[[#This Row],[Total Nurse Staff Hours]]/Nurse[[#This Row],[MDS Census]]</f>
        <v>2.9262107004964144</v>
      </c>
      <c r="G46" s="4">
        <f>Nurse[[#This Row],[Total Direct Care Staff Hours]]/Nurse[[#This Row],[MDS Census]]</f>
        <v>2.6840706012134579</v>
      </c>
      <c r="H46" s="4">
        <f>Nurse[[#This Row],[Total RN Hours (w/ Admin, DON)]]/Nurse[[#This Row],[MDS Census]]</f>
        <v>0.77706839492553792</v>
      </c>
      <c r="I46" s="4">
        <f>Nurse[[#This Row],[RN Hours (excl. Admin, DON)]]/Nurse[[#This Row],[MDS Census]]</f>
        <v>0.53492829564258138</v>
      </c>
      <c r="J46" s="4">
        <f>SUM(Nurse[[#This Row],[RN Hours (excl. Admin, DON)]],Nurse[[#This Row],[RN Admin Hours]],Nurse[[#This Row],[RN DON Hours]],Nurse[[#This Row],[LPN Hours (excl. Admin)]],Nurse[[#This Row],[LPN Admin Hours]],Nurse[[#This Row],[CNA Hours]],Nurse[[#This Row],[NA TR Hours]],Nurse[[#This Row],[Med Aide/Tech Hours]])</f>
        <v>230.66173913043474</v>
      </c>
      <c r="K46" s="4">
        <f>SUM(Nurse[[#This Row],[RN Hours (excl. Admin, DON)]],Nurse[[#This Row],[LPN Hours (excl. Admin)]],Nurse[[#This Row],[CNA Hours]],Nurse[[#This Row],[NA TR Hours]],Nurse[[#This Row],[Med Aide/Tech Hours]])</f>
        <v>211.57478260869561</v>
      </c>
      <c r="L46" s="4">
        <f>SUM(Nurse[[#This Row],[RN Hours (excl. Admin, DON)]],Nurse[[#This Row],[RN Admin Hours]],Nurse[[#This Row],[RN DON Hours]])</f>
        <v>61.253260869565224</v>
      </c>
      <c r="M46" s="4">
        <v>42.166304347826085</v>
      </c>
      <c r="N46" s="4">
        <v>14.130434782608699</v>
      </c>
      <c r="O46" s="4">
        <v>4.9565217391304346</v>
      </c>
      <c r="P46" s="4">
        <f>SUM(Nurse[[#This Row],[LPN Hours (excl. Admin)]],Nurse[[#This Row],[LPN Admin Hours]])</f>
        <v>36.989782608695641</v>
      </c>
      <c r="Q46" s="4">
        <v>36.989782608695641</v>
      </c>
      <c r="R46" s="4">
        <v>0</v>
      </c>
      <c r="S46" s="4">
        <f>SUM(Nurse[[#This Row],[CNA Hours]],Nurse[[#This Row],[NA TR Hours]],Nurse[[#This Row],[Med Aide/Tech Hours]])</f>
        <v>132.41869565217388</v>
      </c>
      <c r="T46" s="4">
        <v>122.54054347826084</v>
      </c>
      <c r="U46" s="4">
        <v>0</v>
      </c>
      <c r="V46" s="4">
        <v>9.8781521739130458</v>
      </c>
      <c r="W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6" s="4">
        <v>0</v>
      </c>
      <c r="Y46" s="4">
        <v>0</v>
      </c>
      <c r="Z46" s="4">
        <v>0</v>
      </c>
      <c r="AA46" s="4">
        <v>0</v>
      </c>
      <c r="AB46" s="4">
        <v>0</v>
      </c>
      <c r="AC46" s="4">
        <v>0</v>
      </c>
      <c r="AD46" s="4">
        <v>0</v>
      </c>
      <c r="AE46" s="4">
        <v>0</v>
      </c>
      <c r="AF46" s="1">
        <v>305084</v>
      </c>
      <c r="AG46" s="1">
        <v>1</v>
      </c>
      <c r="AH46"/>
    </row>
    <row r="47" spans="1:34" x14ac:dyDescent="0.25">
      <c r="A47" t="s">
        <v>102</v>
      </c>
      <c r="B47" t="s">
        <v>62</v>
      </c>
      <c r="C47" t="s">
        <v>174</v>
      </c>
      <c r="D47" t="s">
        <v>133</v>
      </c>
      <c r="E47" s="4">
        <v>48.815217391304351</v>
      </c>
      <c r="F47" s="4">
        <f>Nurse[[#This Row],[Total Nurse Staff Hours]]/Nurse[[#This Row],[MDS Census]]</f>
        <v>4.4736851480739261</v>
      </c>
      <c r="G47" s="4">
        <f>Nurse[[#This Row],[Total Direct Care Staff Hours]]/Nurse[[#This Row],[MDS Census]]</f>
        <v>4.1257158761968391</v>
      </c>
      <c r="H47" s="4">
        <f>Nurse[[#This Row],[Total RN Hours (w/ Admin, DON)]]/Nurse[[#This Row],[MDS Census]]</f>
        <v>0.99588287686484056</v>
      </c>
      <c r="I47" s="4">
        <f>Nurse[[#This Row],[RN Hours (excl. Admin, DON)]]/Nurse[[#This Row],[MDS Census]]</f>
        <v>0.73497661990647944</v>
      </c>
      <c r="J47" s="4">
        <f>SUM(Nurse[[#This Row],[RN Hours (excl. Admin, DON)]],Nurse[[#This Row],[RN Admin Hours]],Nurse[[#This Row],[RN DON Hours]],Nurse[[#This Row],[LPN Hours (excl. Admin)]],Nurse[[#This Row],[LPN Admin Hours]],Nurse[[#This Row],[CNA Hours]],Nurse[[#This Row],[NA TR Hours]],Nurse[[#This Row],[Med Aide/Tech Hours]])</f>
        <v>218.38391304347829</v>
      </c>
      <c r="K47" s="4">
        <f>SUM(Nurse[[#This Row],[RN Hours (excl. Admin, DON)]],Nurse[[#This Row],[LPN Hours (excl. Admin)]],Nurse[[#This Row],[CNA Hours]],Nurse[[#This Row],[NA TR Hours]],Nurse[[#This Row],[Med Aide/Tech Hours]])</f>
        <v>201.39771739130441</v>
      </c>
      <c r="L47" s="4">
        <f>SUM(Nurse[[#This Row],[RN Hours (excl. Admin, DON)]],Nurse[[#This Row],[RN Admin Hours]],Nurse[[#This Row],[RN DON Hours]])</f>
        <v>48.614239130434775</v>
      </c>
      <c r="M47" s="4">
        <v>35.878043478260864</v>
      </c>
      <c r="N47" s="4">
        <v>7.9970652173913033</v>
      </c>
      <c r="O47" s="4">
        <v>4.7391304347826084</v>
      </c>
      <c r="P47" s="4">
        <f>SUM(Nurse[[#This Row],[LPN Hours (excl. Admin)]],Nurse[[#This Row],[LPN Admin Hours]])</f>
        <v>31.527934782608693</v>
      </c>
      <c r="Q47" s="4">
        <v>27.277934782608693</v>
      </c>
      <c r="R47" s="4">
        <v>4.25</v>
      </c>
      <c r="S47" s="4">
        <f>SUM(Nurse[[#This Row],[CNA Hours]],Nurse[[#This Row],[NA TR Hours]],Nurse[[#This Row],[Med Aide/Tech Hours]])</f>
        <v>138.24173913043484</v>
      </c>
      <c r="T47" s="4">
        <v>131.82163043478266</v>
      </c>
      <c r="U47" s="4">
        <v>6.4201086956521776</v>
      </c>
      <c r="V47" s="4">
        <v>0</v>
      </c>
      <c r="W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11.255434782608695</v>
      </c>
      <c r="X47" s="4">
        <v>0</v>
      </c>
      <c r="Y47" s="4">
        <v>0</v>
      </c>
      <c r="Z47" s="4">
        <v>0</v>
      </c>
      <c r="AA47" s="4">
        <v>11.255434782608695</v>
      </c>
      <c r="AB47" s="4">
        <v>0</v>
      </c>
      <c r="AC47" s="4">
        <v>0</v>
      </c>
      <c r="AD47" s="4">
        <v>0</v>
      </c>
      <c r="AE47" s="4">
        <v>0</v>
      </c>
      <c r="AF47" s="1">
        <v>305094</v>
      </c>
      <c r="AG47" s="1">
        <v>1</v>
      </c>
      <c r="AH47"/>
    </row>
    <row r="48" spans="1:34" x14ac:dyDescent="0.25">
      <c r="A48" t="s">
        <v>102</v>
      </c>
      <c r="B48" t="s">
        <v>37</v>
      </c>
      <c r="C48" t="s">
        <v>140</v>
      </c>
      <c r="D48" t="s">
        <v>125</v>
      </c>
      <c r="E48" s="4">
        <v>91.978260869565219</v>
      </c>
      <c r="F48" s="4">
        <f>Nurse[[#This Row],[Total Nurse Staff Hours]]/Nurse[[#This Row],[MDS Census]]</f>
        <v>4.912989836917987</v>
      </c>
      <c r="G48" s="4">
        <f>Nurse[[#This Row],[Total Direct Care Staff Hours]]/Nurse[[#This Row],[MDS Census]]</f>
        <v>4.5090120538879699</v>
      </c>
      <c r="H48" s="4">
        <f>Nurse[[#This Row],[Total RN Hours (w/ Admin, DON)]]/Nurse[[#This Row],[MDS Census]]</f>
        <v>0.75368943512172082</v>
      </c>
      <c r="I48" s="4">
        <f>Nurse[[#This Row],[RN Hours (excl. Admin, DON)]]/Nurse[[#This Row],[MDS Census]]</f>
        <v>0.43821791538643357</v>
      </c>
      <c r="J48" s="4">
        <f>SUM(Nurse[[#This Row],[RN Hours (excl. Admin, DON)]],Nurse[[#This Row],[RN Admin Hours]],Nurse[[#This Row],[RN DON Hours]],Nurse[[#This Row],[LPN Hours (excl. Admin)]],Nurse[[#This Row],[LPN Admin Hours]],Nurse[[#This Row],[CNA Hours]],Nurse[[#This Row],[NA TR Hours]],Nurse[[#This Row],[Med Aide/Tech Hours]])</f>
        <v>451.88826086956527</v>
      </c>
      <c r="K48" s="4">
        <f>SUM(Nurse[[#This Row],[RN Hours (excl. Admin, DON)]],Nurse[[#This Row],[LPN Hours (excl. Admin)]],Nurse[[#This Row],[CNA Hours]],Nurse[[#This Row],[NA TR Hours]],Nurse[[#This Row],[Med Aide/Tech Hours]])</f>
        <v>414.73108695652178</v>
      </c>
      <c r="L48" s="4">
        <f>SUM(Nurse[[#This Row],[RN Hours (excl. Admin, DON)]],Nurse[[#This Row],[RN Admin Hours]],Nurse[[#This Row],[RN DON Hours]])</f>
        <v>69.323043478260885</v>
      </c>
      <c r="M48" s="4">
        <v>40.306521739130446</v>
      </c>
      <c r="N48" s="4">
        <v>24.23391304347826</v>
      </c>
      <c r="O48" s="4">
        <v>4.7826086956521738</v>
      </c>
      <c r="P48" s="4">
        <f>SUM(Nurse[[#This Row],[LPN Hours (excl. Admin)]],Nurse[[#This Row],[LPN Admin Hours]])</f>
        <v>115.72923913043478</v>
      </c>
      <c r="Q48" s="4">
        <v>107.58858695652174</v>
      </c>
      <c r="R48" s="4">
        <v>8.1406521739130433</v>
      </c>
      <c r="S48" s="4">
        <f>SUM(Nurse[[#This Row],[CNA Hours]],Nurse[[#This Row],[NA TR Hours]],Nurse[[#This Row],[Med Aide/Tech Hours]])</f>
        <v>266.83597826086958</v>
      </c>
      <c r="T48" s="4">
        <v>266.3845652173913</v>
      </c>
      <c r="U48" s="4">
        <v>0</v>
      </c>
      <c r="V48" s="4">
        <v>0.45141304347826089</v>
      </c>
      <c r="W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92.893478260869557</v>
      </c>
      <c r="X48" s="4">
        <v>12.166413043478263</v>
      </c>
      <c r="Y48" s="4">
        <v>0</v>
      </c>
      <c r="Z48" s="4">
        <v>0</v>
      </c>
      <c r="AA48" s="4">
        <v>13.143043478260868</v>
      </c>
      <c r="AB48" s="4">
        <v>0</v>
      </c>
      <c r="AC48" s="4">
        <v>67.584021739130421</v>
      </c>
      <c r="AD48" s="4">
        <v>0</v>
      </c>
      <c r="AE48" s="4">
        <v>0</v>
      </c>
      <c r="AF48" s="1">
        <v>305067</v>
      </c>
      <c r="AG48" s="1">
        <v>1</v>
      </c>
      <c r="AH48"/>
    </row>
    <row r="49" spans="1:34" x14ac:dyDescent="0.25">
      <c r="A49" t="s">
        <v>102</v>
      </c>
      <c r="B49" t="s">
        <v>44</v>
      </c>
      <c r="C49" t="s">
        <v>150</v>
      </c>
      <c r="D49" t="s">
        <v>127</v>
      </c>
      <c r="E49" s="4">
        <v>80.739130434782609</v>
      </c>
      <c r="F49" s="4">
        <f>Nurse[[#This Row],[Total Nurse Staff Hours]]/Nurse[[#This Row],[MDS Census]]</f>
        <v>2.913656435110394</v>
      </c>
      <c r="G49" s="4">
        <f>Nurse[[#This Row],[Total Direct Care Staff Hours]]/Nurse[[#This Row],[MDS Census]]</f>
        <v>2.6977746365105015</v>
      </c>
      <c r="H49" s="4">
        <f>Nurse[[#This Row],[Total RN Hours (w/ Admin, DON)]]/Nurse[[#This Row],[MDS Census]]</f>
        <v>0.42170974690360796</v>
      </c>
      <c r="I49" s="4">
        <f>Nurse[[#This Row],[RN Hours (excl. Admin, DON)]]/Nurse[[#This Row],[MDS Census]]</f>
        <v>0.27844238018309098</v>
      </c>
      <c r="J49" s="4">
        <f>SUM(Nurse[[#This Row],[RN Hours (excl. Admin, DON)]],Nurse[[#This Row],[RN Admin Hours]],Nurse[[#This Row],[RN DON Hours]],Nurse[[#This Row],[LPN Hours (excl. Admin)]],Nurse[[#This Row],[LPN Admin Hours]],Nurse[[#This Row],[CNA Hours]],Nurse[[#This Row],[NA TR Hours]],Nurse[[#This Row],[Med Aide/Tech Hours]])</f>
        <v>235.24608695652179</v>
      </c>
      <c r="K49" s="4">
        <f>SUM(Nurse[[#This Row],[RN Hours (excl. Admin, DON)]],Nurse[[#This Row],[LPN Hours (excl. Admin)]],Nurse[[#This Row],[CNA Hours]],Nurse[[#This Row],[NA TR Hours]],Nurse[[#This Row],[Med Aide/Tech Hours]])</f>
        <v>217.81597826086963</v>
      </c>
      <c r="L49" s="4">
        <f>SUM(Nurse[[#This Row],[RN Hours (excl. Admin, DON)]],Nurse[[#This Row],[RN Admin Hours]],Nurse[[#This Row],[RN DON Hours]])</f>
        <v>34.048478260869565</v>
      </c>
      <c r="M49" s="4">
        <v>22.481195652173913</v>
      </c>
      <c r="N49" s="4">
        <v>5.8308695652173919</v>
      </c>
      <c r="O49" s="4">
        <v>5.7364130434782608</v>
      </c>
      <c r="P49" s="4">
        <f>SUM(Nurse[[#This Row],[LPN Hours (excl. Admin)]],Nurse[[#This Row],[LPN Admin Hours]])</f>
        <v>57.044673913043518</v>
      </c>
      <c r="Q49" s="4">
        <v>51.181847826086994</v>
      </c>
      <c r="R49" s="4">
        <v>5.862826086956523</v>
      </c>
      <c r="S49" s="4">
        <f>SUM(Nurse[[#This Row],[CNA Hours]],Nurse[[#This Row],[NA TR Hours]],Nurse[[#This Row],[Med Aide/Tech Hours]])</f>
        <v>144.15293478260872</v>
      </c>
      <c r="T49" s="4">
        <v>129.79119565217397</v>
      </c>
      <c r="U49" s="4">
        <v>1.7649999999999999</v>
      </c>
      <c r="V49" s="4">
        <v>12.596739130434779</v>
      </c>
      <c r="W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4.5159782608695656</v>
      </c>
      <c r="X49" s="4">
        <v>4.1029347826086964</v>
      </c>
      <c r="Y49" s="4">
        <v>0</v>
      </c>
      <c r="Z49" s="4">
        <v>0</v>
      </c>
      <c r="AA49" s="4">
        <v>0</v>
      </c>
      <c r="AB49" s="4">
        <v>0</v>
      </c>
      <c r="AC49" s="4">
        <v>0.41304347826086957</v>
      </c>
      <c r="AD49" s="4">
        <v>0</v>
      </c>
      <c r="AE49" s="4">
        <v>0</v>
      </c>
      <c r="AF49" s="1">
        <v>305075</v>
      </c>
      <c r="AG49" s="1">
        <v>1</v>
      </c>
      <c r="AH49"/>
    </row>
    <row r="50" spans="1:34" x14ac:dyDescent="0.25">
      <c r="A50" t="s">
        <v>102</v>
      </c>
      <c r="B50" t="s">
        <v>56</v>
      </c>
      <c r="C50" t="s">
        <v>172</v>
      </c>
      <c r="D50" t="s">
        <v>124</v>
      </c>
      <c r="E50" s="4">
        <v>98.695652173913047</v>
      </c>
      <c r="F50" s="4">
        <f>Nurse[[#This Row],[Total Nurse Staff Hours]]/Nurse[[#This Row],[MDS Census]]</f>
        <v>2.8836729074889869</v>
      </c>
      <c r="G50" s="4">
        <f>Nurse[[#This Row],[Total Direct Care Staff Hours]]/Nurse[[#This Row],[MDS Census]]</f>
        <v>2.737968061674009</v>
      </c>
      <c r="H50" s="4">
        <f>Nurse[[#This Row],[Total RN Hours (w/ Admin, DON)]]/Nurse[[#This Row],[MDS Census]]</f>
        <v>0.51327092511013217</v>
      </c>
      <c r="I50" s="4">
        <f>Nurse[[#This Row],[RN Hours (excl. Admin, DON)]]/Nurse[[#This Row],[MDS Census]]</f>
        <v>0.36756607929515417</v>
      </c>
      <c r="J50" s="4">
        <f>SUM(Nurse[[#This Row],[RN Hours (excl. Admin, DON)]],Nurse[[#This Row],[RN Admin Hours]],Nurse[[#This Row],[RN DON Hours]],Nurse[[#This Row],[LPN Hours (excl. Admin)]],Nurse[[#This Row],[LPN Admin Hours]],Nurse[[#This Row],[CNA Hours]],Nurse[[#This Row],[NA TR Hours]],Nurse[[#This Row],[Med Aide/Tech Hours]])</f>
        <v>284.60597826086956</v>
      </c>
      <c r="K50" s="4">
        <f>SUM(Nurse[[#This Row],[RN Hours (excl. Admin, DON)]],Nurse[[#This Row],[LPN Hours (excl. Admin)]],Nurse[[#This Row],[CNA Hours]],Nurse[[#This Row],[NA TR Hours]],Nurse[[#This Row],[Med Aide/Tech Hours]])</f>
        <v>270.22554347826087</v>
      </c>
      <c r="L50" s="4">
        <f>SUM(Nurse[[#This Row],[RN Hours (excl. Admin, DON)]],Nurse[[#This Row],[RN Admin Hours]],Nurse[[#This Row],[RN DON Hours]])</f>
        <v>50.657608695652172</v>
      </c>
      <c r="M50" s="4">
        <v>36.277173913043477</v>
      </c>
      <c r="N50" s="4">
        <v>14.380434782608695</v>
      </c>
      <c r="O50" s="4">
        <v>0</v>
      </c>
      <c r="P50" s="4">
        <f>SUM(Nurse[[#This Row],[LPN Hours (excl. Admin)]],Nurse[[#This Row],[LPN Admin Hours]])</f>
        <v>29.331521739130434</v>
      </c>
      <c r="Q50" s="4">
        <v>29.331521739130434</v>
      </c>
      <c r="R50" s="4">
        <v>0</v>
      </c>
      <c r="S50" s="4">
        <f>SUM(Nurse[[#This Row],[CNA Hours]],Nurse[[#This Row],[NA TR Hours]],Nurse[[#This Row],[Med Aide/Tech Hours]])</f>
        <v>204.61684782608694</v>
      </c>
      <c r="T50" s="4">
        <v>162.17391304347825</v>
      </c>
      <c r="U50" s="4">
        <v>0</v>
      </c>
      <c r="V50" s="4">
        <v>42.442934782608695</v>
      </c>
      <c r="W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0" s="4">
        <v>0</v>
      </c>
      <c r="Y50" s="4">
        <v>0</v>
      </c>
      <c r="Z50" s="4">
        <v>0</v>
      </c>
      <c r="AA50" s="4">
        <v>0</v>
      </c>
      <c r="AB50" s="4">
        <v>0</v>
      </c>
      <c r="AC50" s="4">
        <v>0</v>
      </c>
      <c r="AD50" s="4">
        <v>0</v>
      </c>
      <c r="AE50" s="4">
        <v>0</v>
      </c>
      <c r="AF50" s="1">
        <v>305087</v>
      </c>
      <c r="AG50" s="1">
        <v>1</v>
      </c>
      <c r="AH50"/>
    </row>
    <row r="51" spans="1:34" x14ac:dyDescent="0.25">
      <c r="A51" t="s">
        <v>102</v>
      </c>
      <c r="B51" t="s">
        <v>25</v>
      </c>
      <c r="C51" t="s">
        <v>146</v>
      </c>
      <c r="D51" t="s">
        <v>130</v>
      </c>
      <c r="E51" s="4">
        <v>93.956521739130437</v>
      </c>
      <c r="F51" s="4">
        <f>Nurse[[#This Row],[Total Nurse Staff Hours]]/Nurse[[#This Row],[MDS Census]]</f>
        <v>3.2720233688107356</v>
      </c>
      <c r="G51" s="4">
        <f>Nurse[[#This Row],[Total Direct Care Staff Hours]]/Nurse[[#This Row],[MDS Census]]</f>
        <v>3.0057577510411848</v>
      </c>
      <c r="H51" s="4">
        <f>Nurse[[#This Row],[Total RN Hours (w/ Admin, DON)]]/Nurse[[#This Row],[MDS Census]]</f>
        <v>0.57151087459509475</v>
      </c>
      <c r="I51" s="4">
        <f>Nurse[[#This Row],[RN Hours (excl. Admin, DON)]]/Nurse[[#This Row],[MDS Census]]</f>
        <v>0.34638361869504852</v>
      </c>
      <c r="J51" s="4">
        <f>SUM(Nurse[[#This Row],[RN Hours (excl. Admin, DON)]],Nurse[[#This Row],[RN Admin Hours]],Nurse[[#This Row],[RN DON Hours]],Nurse[[#This Row],[LPN Hours (excl. Admin)]],Nurse[[#This Row],[LPN Admin Hours]],Nurse[[#This Row],[CNA Hours]],Nurse[[#This Row],[NA TR Hours]],Nurse[[#This Row],[Med Aide/Tech Hours]])</f>
        <v>307.4279347826087</v>
      </c>
      <c r="K51" s="4">
        <f>SUM(Nurse[[#This Row],[RN Hours (excl. Admin, DON)]],Nurse[[#This Row],[LPN Hours (excl. Admin)]],Nurse[[#This Row],[CNA Hours]],Nurse[[#This Row],[NA TR Hours]],Nurse[[#This Row],[Med Aide/Tech Hours]])</f>
        <v>282.41054347826088</v>
      </c>
      <c r="L51" s="4">
        <f>SUM(Nurse[[#This Row],[RN Hours (excl. Admin, DON)]],Nurse[[#This Row],[RN Admin Hours]],Nurse[[#This Row],[RN DON Hours]])</f>
        <v>53.697173913043471</v>
      </c>
      <c r="M51" s="4">
        <v>32.544999999999995</v>
      </c>
      <c r="N51" s="4">
        <v>15.760869565217391</v>
      </c>
      <c r="O51" s="4">
        <v>5.3913043478260869</v>
      </c>
      <c r="P51" s="4">
        <f>SUM(Nurse[[#This Row],[LPN Hours (excl. Admin)]],Nurse[[#This Row],[LPN Admin Hours]])</f>
        <v>68.695869565217407</v>
      </c>
      <c r="Q51" s="4">
        <v>64.830652173913066</v>
      </c>
      <c r="R51" s="4">
        <v>3.8652173913043479</v>
      </c>
      <c r="S51" s="4">
        <f>SUM(Nurse[[#This Row],[CNA Hours]],Nurse[[#This Row],[NA TR Hours]],Nurse[[#This Row],[Med Aide/Tech Hours]])</f>
        <v>185.03489130434781</v>
      </c>
      <c r="T51" s="4">
        <v>153.14402173913041</v>
      </c>
      <c r="U51" s="4">
        <v>12.844130434782615</v>
      </c>
      <c r="V51" s="4">
        <v>19.046739130434787</v>
      </c>
      <c r="W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1" s="4">
        <v>0</v>
      </c>
      <c r="Y51" s="4">
        <v>0</v>
      </c>
      <c r="Z51" s="4">
        <v>0</v>
      </c>
      <c r="AA51" s="4">
        <v>0</v>
      </c>
      <c r="AB51" s="4">
        <v>0</v>
      </c>
      <c r="AC51" s="4">
        <v>0</v>
      </c>
      <c r="AD51" s="4">
        <v>0</v>
      </c>
      <c r="AE51" s="4">
        <v>0</v>
      </c>
      <c r="AF51" s="1">
        <v>305055</v>
      </c>
      <c r="AG51" s="1">
        <v>1</v>
      </c>
      <c r="AH51"/>
    </row>
    <row r="52" spans="1:34" x14ac:dyDescent="0.25">
      <c r="A52" t="s">
        <v>102</v>
      </c>
      <c r="B52" t="s">
        <v>29</v>
      </c>
      <c r="C52" t="s">
        <v>166</v>
      </c>
      <c r="D52" t="s">
        <v>125</v>
      </c>
      <c r="E52" s="4">
        <v>84.597826086956516</v>
      </c>
      <c r="F52" s="4">
        <f>Nurse[[#This Row],[Total Nurse Staff Hours]]/Nurse[[#This Row],[MDS Census]]</f>
        <v>2.8427572915328283</v>
      </c>
      <c r="G52" s="4">
        <f>Nurse[[#This Row],[Total Direct Care Staff Hours]]/Nurse[[#This Row],[MDS Census]]</f>
        <v>2.684111525118849</v>
      </c>
      <c r="H52" s="4">
        <f>Nurse[[#This Row],[Total RN Hours (w/ Admin, DON)]]/Nurse[[#This Row],[MDS Census]]</f>
        <v>0.50988564820763205</v>
      </c>
      <c r="I52" s="4">
        <f>Nurse[[#This Row],[RN Hours (excl. Admin, DON)]]/Nurse[[#This Row],[MDS Census]]</f>
        <v>0.36816651676731338</v>
      </c>
      <c r="J52" s="4">
        <f>SUM(Nurse[[#This Row],[RN Hours (excl. Admin, DON)]],Nurse[[#This Row],[RN Admin Hours]],Nurse[[#This Row],[RN DON Hours]],Nurse[[#This Row],[LPN Hours (excl. Admin)]],Nurse[[#This Row],[LPN Admin Hours]],Nurse[[#This Row],[CNA Hours]],Nurse[[#This Row],[NA TR Hours]],Nurse[[#This Row],[Med Aide/Tech Hours]])</f>
        <v>240.49108695652174</v>
      </c>
      <c r="K52" s="4">
        <f>SUM(Nurse[[#This Row],[RN Hours (excl. Admin, DON)]],Nurse[[#This Row],[LPN Hours (excl. Admin)]],Nurse[[#This Row],[CNA Hours]],Nurse[[#This Row],[NA TR Hours]],Nurse[[#This Row],[Med Aide/Tech Hours]])</f>
        <v>227.07000000000002</v>
      </c>
      <c r="L52" s="4">
        <f>SUM(Nurse[[#This Row],[RN Hours (excl. Admin, DON)]],Nurse[[#This Row],[RN Admin Hours]],Nurse[[#This Row],[RN DON Hours]])</f>
        <v>43.135217391304344</v>
      </c>
      <c r="M52" s="4">
        <v>31.146086956521735</v>
      </c>
      <c r="N52" s="4">
        <v>6.7717391304347823</v>
      </c>
      <c r="O52" s="4">
        <v>5.2173913043478262</v>
      </c>
      <c r="P52" s="4">
        <f>SUM(Nurse[[#This Row],[LPN Hours (excl. Admin)]],Nurse[[#This Row],[LPN Admin Hours]])</f>
        <v>48.726413043478274</v>
      </c>
      <c r="Q52" s="4">
        <v>47.294456521739143</v>
      </c>
      <c r="R52" s="4">
        <v>1.4319565217391308</v>
      </c>
      <c r="S52" s="4">
        <f>SUM(Nurse[[#This Row],[CNA Hours]],Nurse[[#This Row],[NA TR Hours]],Nurse[[#This Row],[Med Aide/Tech Hours]])</f>
        <v>148.62945652173914</v>
      </c>
      <c r="T52" s="4">
        <v>133.98358695652175</v>
      </c>
      <c r="U52" s="4">
        <v>0.49206521739130438</v>
      </c>
      <c r="V52" s="4">
        <v>14.153804347826087</v>
      </c>
      <c r="W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3.7939130434782617</v>
      </c>
      <c r="X52" s="4">
        <v>0</v>
      </c>
      <c r="Y52" s="4">
        <v>0</v>
      </c>
      <c r="Z52" s="4">
        <v>0</v>
      </c>
      <c r="AA52" s="4">
        <v>0</v>
      </c>
      <c r="AB52" s="4">
        <v>0</v>
      </c>
      <c r="AC52" s="4">
        <v>3.7939130434782617</v>
      </c>
      <c r="AD52" s="4">
        <v>0</v>
      </c>
      <c r="AE52" s="4">
        <v>0</v>
      </c>
      <c r="AF52" s="1">
        <v>305059</v>
      </c>
      <c r="AG52" s="1">
        <v>1</v>
      </c>
      <c r="AH52"/>
    </row>
    <row r="53" spans="1:34" x14ac:dyDescent="0.25">
      <c r="A53" t="s">
        <v>102</v>
      </c>
      <c r="B53" t="s">
        <v>10</v>
      </c>
      <c r="C53" t="s">
        <v>157</v>
      </c>
      <c r="D53" t="s">
        <v>130</v>
      </c>
      <c r="E53" s="4">
        <v>70.619565217391298</v>
      </c>
      <c r="F53" s="4">
        <f>Nurse[[#This Row],[Total Nurse Staff Hours]]/Nurse[[#This Row],[MDS Census]]</f>
        <v>3.4295120824996159</v>
      </c>
      <c r="G53" s="4">
        <f>Nurse[[#This Row],[Total Direct Care Staff Hours]]/Nurse[[#This Row],[MDS Census]]</f>
        <v>2.9058088348468529</v>
      </c>
      <c r="H53" s="4">
        <f>Nurse[[#This Row],[Total RN Hours (w/ Admin, DON)]]/Nurse[[#This Row],[MDS Census]]</f>
        <v>0.57734338925658002</v>
      </c>
      <c r="I53" s="4">
        <f>Nurse[[#This Row],[RN Hours (excl. Admin, DON)]]/Nurse[[#This Row],[MDS Census]]</f>
        <v>0.2259119593658612</v>
      </c>
      <c r="J53" s="4">
        <f>SUM(Nurse[[#This Row],[RN Hours (excl. Admin, DON)]],Nurse[[#This Row],[RN Admin Hours]],Nurse[[#This Row],[RN DON Hours]],Nurse[[#This Row],[LPN Hours (excl. Admin)]],Nurse[[#This Row],[LPN Admin Hours]],Nurse[[#This Row],[CNA Hours]],Nurse[[#This Row],[NA TR Hours]],Nurse[[#This Row],[Med Aide/Tech Hours]])</f>
        <v>242.19065217391307</v>
      </c>
      <c r="K53" s="4">
        <f>SUM(Nurse[[#This Row],[RN Hours (excl. Admin, DON)]],Nurse[[#This Row],[LPN Hours (excl. Admin)]],Nurse[[#This Row],[CNA Hours]],Nurse[[#This Row],[NA TR Hours]],Nurse[[#This Row],[Med Aide/Tech Hours]])</f>
        <v>205.20695652173916</v>
      </c>
      <c r="L53" s="4">
        <f>SUM(Nurse[[#This Row],[RN Hours (excl. Admin, DON)]],Nurse[[#This Row],[RN Admin Hours]],Nurse[[#This Row],[RN DON Hours]])</f>
        <v>40.771739130434781</v>
      </c>
      <c r="M53" s="4">
        <v>15.953804347826088</v>
      </c>
      <c r="N53" s="4">
        <v>19.078804347826086</v>
      </c>
      <c r="O53" s="4">
        <v>5.7391304347826084</v>
      </c>
      <c r="P53" s="4">
        <f>SUM(Nurse[[#This Row],[LPN Hours (excl. Admin)]],Nurse[[#This Row],[LPN Admin Hours]])</f>
        <v>62.177934782608709</v>
      </c>
      <c r="Q53" s="4">
        <v>50.01217391304349</v>
      </c>
      <c r="R53" s="4">
        <v>12.165760869565217</v>
      </c>
      <c r="S53" s="4">
        <f>SUM(Nurse[[#This Row],[CNA Hours]],Nurse[[#This Row],[NA TR Hours]],Nurse[[#This Row],[Med Aide/Tech Hours]])</f>
        <v>139.24097826086958</v>
      </c>
      <c r="T53" s="4">
        <v>131.7708695652174</v>
      </c>
      <c r="U53" s="4">
        <v>0</v>
      </c>
      <c r="V53" s="4">
        <v>7.4701086956521738</v>
      </c>
      <c r="W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95.321086956521739</v>
      </c>
      <c r="X53" s="4">
        <v>6.1548913043478253</v>
      </c>
      <c r="Y53" s="4">
        <v>0</v>
      </c>
      <c r="Z53" s="4">
        <v>4.7826086956521738</v>
      </c>
      <c r="AA53" s="4">
        <v>23.580108695652171</v>
      </c>
      <c r="AB53" s="4">
        <v>0</v>
      </c>
      <c r="AC53" s="4">
        <v>60.803478260869568</v>
      </c>
      <c r="AD53" s="4">
        <v>0</v>
      </c>
      <c r="AE53" s="4">
        <v>0</v>
      </c>
      <c r="AF53" s="1">
        <v>305039</v>
      </c>
      <c r="AG53" s="1">
        <v>1</v>
      </c>
      <c r="AH53"/>
    </row>
    <row r="54" spans="1:34" x14ac:dyDescent="0.25">
      <c r="A54" t="s">
        <v>102</v>
      </c>
      <c r="B54" t="s">
        <v>15</v>
      </c>
      <c r="C54" t="s">
        <v>136</v>
      </c>
      <c r="D54" t="s">
        <v>127</v>
      </c>
      <c r="E54" s="4">
        <v>135.30434782608697</v>
      </c>
      <c r="F54" s="4">
        <f>Nurse[[#This Row],[Total Nurse Staff Hours]]/Nurse[[#This Row],[MDS Census]]</f>
        <v>3.3054506748071977</v>
      </c>
      <c r="G54" s="4">
        <f>Nurse[[#This Row],[Total Direct Care Staff Hours]]/Nurse[[#This Row],[MDS Census]]</f>
        <v>3.0216098971722367</v>
      </c>
      <c r="H54" s="4">
        <f>Nurse[[#This Row],[Total RN Hours (w/ Admin, DON)]]/Nurse[[#This Row],[MDS Census]]</f>
        <v>0.63596561696658083</v>
      </c>
      <c r="I54" s="4">
        <f>Nurse[[#This Row],[RN Hours (excl. Admin, DON)]]/Nurse[[#This Row],[MDS Census]]</f>
        <v>0.38606603470437012</v>
      </c>
      <c r="J54" s="4">
        <f>SUM(Nurse[[#This Row],[RN Hours (excl. Admin, DON)]],Nurse[[#This Row],[RN Admin Hours]],Nurse[[#This Row],[RN DON Hours]],Nurse[[#This Row],[LPN Hours (excl. Admin)]],Nurse[[#This Row],[LPN Admin Hours]],Nurse[[#This Row],[CNA Hours]],Nurse[[#This Row],[NA TR Hours]],Nurse[[#This Row],[Med Aide/Tech Hours]])</f>
        <v>447.24184782608694</v>
      </c>
      <c r="K54" s="4">
        <f>SUM(Nurse[[#This Row],[RN Hours (excl. Admin, DON)]],Nurse[[#This Row],[LPN Hours (excl. Admin)]],Nurse[[#This Row],[CNA Hours]],Nurse[[#This Row],[NA TR Hours]],Nurse[[#This Row],[Med Aide/Tech Hours]])</f>
        <v>408.83695652173918</v>
      </c>
      <c r="L54" s="4">
        <f>SUM(Nurse[[#This Row],[RN Hours (excl. Admin, DON)]],Nurse[[#This Row],[RN Admin Hours]],Nurse[[#This Row],[RN DON Hours]])</f>
        <v>86.048913043478251</v>
      </c>
      <c r="M54" s="4">
        <v>52.236413043478258</v>
      </c>
      <c r="N54" s="4">
        <v>28.798913043478262</v>
      </c>
      <c r="O54" s="4">
        <v>5.0135869565217392</v>
      </c>
      <c r="P54" s="4">
        <f>SUM(Nurse[[#This Row],[LPN Hours (excl. Admin)]],Nurse[[#This Row],[LPN Admin Hours]])</f>
        <v>108.18478260869566</v>
      </c>
      <c r="Q54" s="4">
        <v>103.59239130434783</v>
      </c>
      <c r="R54" s="4">
        <v>4.5923913043478262</v>
      </c>
      <c r="S54" s="4">
        <f>SUM(Nurse[[#This Row],[CNA Hours]],Nurse[[#This Row],[NA TR Hours]],Nurse[[#This Row],[Med Aide/Tech Hours]])</f>
        <v>253.00815217391303</v>
      </c>
      <c r="T54" s="4">
        <v>248.29891304347825</v>
      </c>
      <c r="U54" s="4">
        <v>0</v>
      </c>
      <c r="V54" s="4">
        <v>4.7092391304347823</v>
      </c>
      <c r="W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106.31521739130434</v>
      </c>
      <c r="X54" s="4">
        <v>14.777173913043478</v>
      </c>
      <c r="Y54" s="4">
        <v>0</v>
      </c>
      <c r="Z54" s="4">
        <v>0</v>
      </c>
      <c r="AA54" s="4">
        <v>32.046195652173914</v>
      </c>
      <c r="AB54" s="4">
        <v>0</v>
      </c>
      <c r="AC54" s="4">
        <v>59.491847826086953</v>
      </c>
      <c r="AD54" s="4">
        <v>0</v>
      </c>
      <c r="AE54" s="4">
        <v>0</v>
      </c>
      <c r="AF54" s="1">
        <v>305045</v>
      </c>
      <c r="AG54" s="1">
        <v>1</v>
      </c>
      <c r="AH54"/>
    </row>
    <row r="55" spans="1:34" x14ac:dyDescent="0.25">
      <c r="A55" t="s">
        <v>102</v>
      </c>
      <c r="B55" t="s">
        <v>0</v>
      </c>
      <c r="C55" t="s">
        <v>155</v>
      </c>
      <c r="D55" t="s">
        <v>125</v>
      </c>
      <c r="E55" s="4">
        <v>206.02173913043478</v>
      </c>
      <c r="F55" s="4">
        <f>Nurse[[#This Row],[Total Nurse Staff Hours]]/Nurse[[#This Row],[MDS Census]]</f>
        <v>3.5074311490978158</v>
      </c>
      <c r="G55" s="4">
        <f>Nurse[[#This Row],[Total Direct Care Staff Hours]]/Nurse[[#This Row],[MDS Census]]</f>
        <v>3.4808404558404558</v>
      </c>
      <c r="H55" s="4">
        <f>Nurse[[#This Row],[Total RN Hours (w/ Admin, DON)]]/Nurse[[#This Row],[MDS Census]]</f>
        <v>0.5886013506383877</v>
      </c>
      <c r="I55" s="4">
        <f>Nurse[[#This Row],[RN Hours (excl. Admin, DON)]]/Nurse[[#This Row],[MDS Census]]</f>
        <v>0.56201065738102773</v>
      </c>
      <c r="J55" s="4">
        <f>SUM(Nurse[[#This Row],[RN Hours (excl. Admin, DON)]],Nurse[[#This Row],[RN Admin Hours]],Nurse[[#This Row],[RN DON Hours]],Nurse[[#This Row],[LPN Hours (excl. Admin)]],Nurse[[#This Row],[LPN Admin Hours]],Nurse[[#This Row],[CNA Hours]],Nurse[[#This Row],[NA TR Hours]],Nurse[[#This Row],[Med Aide/Tech Hours]])</f>
        <v>722.60706521739132</v>
      </c>
      <c r="K55" s="4">
        <f>SUM(Nurse[[#This Row],[RN Hours (excl. Admin, DON)]],Nurse[[#This Row],[LPN Hours (excl. Admin)]],Nurse[[#This Row],[CNA Hours]],Nurse[[#This Row],[NA TR Hours]],Nurse[[#This Row],[Med Aide/Tech Hours]])</f>
        <v>717.12880434782608</v>
      </c>
      <c r="L55" s="4">
        <f>SUM(Nurse[[#This Row],[RN Hours (excl. Admin, DON)]],Nurse[[#This Row],[RN Admin Hours]],Nurse[[#This Row],[RN DON Hours]])</f>
        <v>121.26467391304348</v>
      </c>
      <c r="M55" s="4">
        <v>115.78641304347826</v>
      </c>
      <c r="N55" s="4">
        <v>0</v>
      </c>
      <c r="O55" s="4">
        <v>5.4782608695652177</v>
      </c>
      <c r="P55" s="4">
        <f>SUM(Nurse[[#This Row],[LPN Hours (excl. Admin)]],Nurse[[#This Row],[LPN Admin Hours]])</f>
        <v>244.87771739130434</v>
      </c>
      <c r="Q55" s="4">
        <v>244.87771739130434</v>
      </c>
      <c r="R55" s="4">
        <v>0</v>
      </c>
      <c r="S55" s="4">
        <f>SUM(Nurse[[#This Row],[CNA Hours]],Nurse[[#This Row],[NA TR Hours]],Nurse[[#This Row],[Med Aide/Tech Hours]])</f>
        <v>356.4646739130435</v>
      </c>
      <c r="T55" s="4">
        <v>356.4646739130435</v>
      </c>
      <c r="U55" s="4">
        <v>0</v>
      </c>
      <c r="V55" s="4">
        <v>0</v>
      </c>
      <c r="W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88.100543478260875</v>
      </c>
      <c r="X55" s="4">
        <v>15.279891304347826</v>
      </c>
      <c r="Y55" s="4">
        <v>0</v>
      </c>
      <c r="Z55" s="4">
        <v>0</v>
      </c>
      <c r="AA55" s="4">
        <v>26.701086956521738</v>
      </c>
      <c r="AB55" s="4">
        <v>0</v>
      </c>
      <c r="AC55" s="4">
        <v>46.119565217391305</v>
      </c>
      <c r="AD55" s="4">
        <v>0</v>
      </c>
      <c r="AE55" s="4">
        <v>0</v>
      </c>
      <c r="AF55" s="1">
        <v>305005</v>
      </c>
      <c r="AG55" s="1">
        <v>1</v>
      </c>
      <c r="AH55"/>
    </row>
    <row r="56" spans="1:34" x14ac:dyDescent="0.25">
      <c r="A56" t="s">
        <v>102</v>
      </c>
      <c r="B56" t="s">
        <v>33</v>
      </c>
      <c r="C56" t="s">
        <v>136</v>
      </c>
      <c r="D56" t="s">
        <v>127</v>
      </c>
      <c r="E56" s="4">
        <v>47.228260869565219</v>
      </c>
      <c r="F56" s="4">
        <f>Nurse[[#This Row],[Total Nurse Staff Hours]]/Nurse[[#This Row],[MDS Census]]</f>
        <v>3.3554108170310699</v>
      </c>
      <c r="G56" s="4">
        <f>Nurse[[#This Row],[Total Direct Care Staff Hours]]/Nurse[[#This Row],[MDS Census]]</f>
        <v>3.3554108170310699</v>
      </c>
      <c r="H56" s="4">
        <f>Nurse[[#This Row],[Total RN Hours (w/ Admin, DON)]]/Nurse[[#This Row],[MDS Census]]</f>
        <v>0.66348906789413131</v>
      </c>
      <c r="I56" s="4">
        <f>Nurse[[#This Row],[RN Hours (excl. Admin, DON)]]/Nurse[[#This Row],[MDS Census]]</f>
        <v>0.66348906789413131</v>
      </c>
      <c r="J56" s="4">
        <f>SUM(Nurse[[#This Row],[RN Hours (excl. Admin, DON)]],Nurse[[#This Row],[RN Admin Hours]],Nurse[[#This Row],[RN DON Hours]],Nurse[[#This Row],[LPN Hours (excl. Admin)]],Nurse[[#This Row],[LPN Admin Hours]],Nurse[[#This Row],[CNA Hours]],Nurse[[#This Row],[NA TR Hours]],Nurse[[#This Row],[Med Aide/Tech Hours]])</f>
        <v>158.47021739130435</v>
      </c>
      <c r="K56" s="4">
        <f>SUM(Nurse[[#This Row],[RN Hours (excl. Admin, DON)]],Nurse[[#This Row],[LPN Hours (excl. Admin)]],Nurse[[#This Row],[CNA Hours]],Nurse[[#This Row],[NA TR Hours]],Nurse[[#This Row],[Med Aide/Tech Hours]])</f>
        <v>158.47021739130435</v>
      </c>
      <c r="L56" s="4">
        <f>SUM(Nurse[[#This Row],[RN Hours (excl. Admin, DON)]],Nurse[[#This Row],[RN Admin Hours]],Nurse[[#This Row],[RN DON Hours]])</f>
        <v>31.335434782608701</v>
      </c>
      <c r="M56" s="4">
        <v>31.335434782608701</v>
      </c>
      <c r="N56" s="4">
        <v>0</v>
      </c>
      <c r="O56" s="4">
        <v>0</v>
      </c>
      <c r="P56" s="4">
        <f>SUM(Nurse[[#This Row],[LPN Hours (excl. Admin)]],Nurse[[#This Row],[LPN Admin Hours]])</f>
        <v>21.488804347826086</v>
      </c>
      <c r="Q56" s="4">
        <v>21.488804347826086</v>
      </c>
      <c r="R56" s="4">
        <v>0</v>
      </c>
      <c r="S56" s="4">
        <f>SUM(Nurse[[#This Row],[CNA Hours]],Nurse[[#This Row],[NA TR Hours]],Nurse[[#This Row],[Med Aide/Tech Hours]])</f>
        <v>105.64597826086957</v>
      </c>
      <c r="T56" s="4">
        <v>105.64597826086957</v>
      </c>
      <c r="U56" s="4">
        <v>0</v>
      </c>
      <c r="V56" s="4">
        <v>0</v>
      </c>
      <c r="W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4.063478260869565</v>
      </c>
      <c r="X56" s="4">
        <v>0.57728260869565218</v>
      </c>
      <c r="Y56" s="4">
        <v>0</v>
      </c>
      <c r="Z56" s="4">
        <v>0</v>
      </c>
      <c r="AA56" s="4">
        <v>1.0222826086956522</v>
      </c>
      <c r="AB56" s="4">
        <v>0</v>
      </c>
      <c r="AC56" s="4">
        <v>2.4639130434782608</v>
      </c>
      <c r="AD56" s="4">
        <v>0</v>
      </c>
      <c r="AE56" s="4">
        <v>0</v>
      </c>
      <c r="AF56" s="1">
        <v>305063</v>
      </c>
      <c r="AG56" s="1">
        <v>1</v>
      </c>
      <c r="AH56"/>
    </row>
    <row r="57" spans="1:34" x14ac:dyDescent="0.25">
      <c r="A57" t="s">
        <v>102</v>
      </c>
      <c r="B57" t="s">
        <v>22</v>
      </c>
      <c r="C57" t="s">
        <v>145</v>
      </c>
      <c r="D57" t="s">
        <v>125</v>
      </c>
      <c r="E57" s="4">
        <v>91.869565217391298</v>
      </c>
      <c r="F57" s="4">
        <f>Nurse[[#This Row],[Total Nurse Staff Hours]]/Nurse[[#This Row],[MDS Census]]</f>
        <v>3.3899574065309981</v>
      </c>
      <c r="G57" s="4">
        <f>Nurse[[#This Row],[Total Direct Care Staff Hours]]/Nurse[[#This Row],[MDS Census]]</f>
        <v>3.1687363937529578</v>
      </c>
      <c r="H57" s="4">
        <f>Nurse[[#This Row],[Total RN Hours (w/ Admin, DON)]]/Nurse[[#This Row],[MDS Census]]</f>
        <v>0.65272124940842413</v>
      </c>
      <c r="I57" s="4">
        <f>Nurse[[#This Row],[RN Hours (excl. Admin, DON)]]/Nurse[[#This Row],[MDS Census]]</f>
        <v>0.51373876005679131</v>
      </c>
      <c r="J57" s="4">
        <f>SUM(Nurse[[#This Row],[RN Hours (excl. Admin, DON)]],Nurse[[#This Row],[RN Admin Hours]],Nurse[[#This Row],[RN DON Hours]],Nurse[[#This Row],[LPN Hours (excl. Admin)]],Nurse[[#This Row],[LPN Admin Hours]],Nurse[[#This Row],[CNA Hours]],Nurse[[#This Row],[NA TR Hours]],Nurse[[#This Row],[Med Aide/Tech Hours]])</f>
        <v>311.43391304347819</v>
      </c>
      <c r="K57" s="4">
        <f>SUM(Nurse[[#This Row],[RN Hours (excl. Admin, DON)]],Nurse[[#This Row],[LPN Hours (excl. Admin)]],Nurse[[#This Row],[CNA Hours]],Nurse[[#This Row],[NA TR Hours]],Nurse[[#This Row],[Med Aide/Tech Hours]])</f>
        <v>291.11043478260865</v>
      </c>
      <c r="L57" s="4">
        <f>SUM(Nurse[[#This Row],[RN Hours (excl. Admin, DON)]],Nurse[[#This Row],[RN Admin Hours]],Nurse[[#This Row],[RN DON Hours]])</f>
        <v>59.96521739130435</v>
      </c>
      <c r="M57" s="4">
        <v>47.196956521739132</v>
      </c>
      <c r="N57" s="4">
        <v>7.6378260869565224</v>
      </c>
      <c r="O57" s="4">
        <v>5.1304347826086953</v>
      </c>
      <c r="P57" s="4">
        <f>SUM(Nurse[[#This Row],[LPN Hours (excl. Admin)]],Nurse[[#This Row],[LPN Admin Hours]])</f>
        <v>55.485543478260851</v>
      </c>
      <c r="Q57" s="4">
        <v>47.930326086956505</v>
      </c>
      <c r="R57" s="4">
        <v>7.555217391304347</v>
      </c>
      <c r="S57" s="4">
        <f>SUM(Nurse[[#This Row],[CNA Hours]],Nurse[[#This Row],[NA TR Hours]],Nurse[[#This Row],[Med Aide/Tech Hours]])</f>
        <v>195.98315217391297</v>
      </c>
      <c r="T57" s="4">
        <v>182.15663043478256</v>
      </c>
      <c r="U57" s="4">
        <v>0</v>
      </c>
      <c r="V57" s="4">
        <v>13.826521739130428</v>
      </c>
      <c r="W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3.1979347826086952</v>
      </c>
      <c r="X57" s="4">
        <v>0</v>
      </c>
      <c r="Y57" s="4">
        <v>0</v>
      </c>
      <c r="Z57" s="4">
        <v>0</v>
      </c>
      <c r="AA57" s="4">
        <v>3.1979347826086952</v>
      </c>
      <c r="AB57" s="4">
        <v>0</v>
      </c>
      <c r="AC57" s="4">
        <v>0</v>
      </c>
      <c r="AD57" s="4">
        <v>0</v>
      </c>
      <c r="AE57" s="4">
        <v>0</v>
      </c>
      <c r="AF57" s="1">
        <v>305052</v>
      </c>
      <c r="AG57" s="1">
        <v>1</v>
      </c>
      <c r="AH57"/>
    </row>
    <row r="58" spans="1:34" x14ac:dyDescent="0.25">
      <c r="A58" t="s">
        <v>102</v>
      </c>
      <c r="B58" t="s">
        <v>17</v>
      </c>
      <c r="C58" t="s">
        <v>143</v>
      </c>
      <c r="D58" t="s">
        <v>128</v>
      </c>
      <c r="E58" s="4">
        <v>135.34782608695653</v>
      </c>
      <c r="F58" s="4">
        <f>Nurse[[#This Row],[Total Nurse Staff Hours]]/Nurse[[#This Row],[MDS Census]]</f>
        <v>4.9669330228075816</v>
      </c>
      <c r="G58" s="4">
        <f>Nurse[[#This Row],[Total Direct Care Staff Hours]]/Nurse[[#This Row],[MDS Census]]</f>
        <v>4.8243896562801165</v>
      </c>
      <c r="H58" s="4">
        <f>Nurse[[#This Row],[Total RN Hours (w/ Admin, DON)]]/Nurse[[#This Row],[MDS Census]]</f>
        <v>1.2318093478959204</v>
      </c>
      <c r="I58" s="4">
        <f>Nurse[[#This Row],[RN Hours (excl. Admin, DON)]]/Nurse[[#This Row],[MDS Census]]</f>
        <v>1.0892659813684549</v>
      </c>
      <c r="J58" s="4">
        <f>SUM(Nurse[[#This Row],[RN Hours (excl. Admin, DON)]],Nurse[[#This Row],[RN Admin Hours]],Nurse[[#This Row],[RN DON Hours]],Nurse[[#This Row],[LPN Hours (excl. Admin)]],Nurse[[#This Row],[LPN Admin Hours]],Nurse[[#This Row],[CNA Hours]],Nurse[[#This Row],[NA TR Hours]],Nurse[[#This Row],[Med Aide/Tech Hours]])</f>
        <v>672.26358695652186</v>
      </c>
      <c r="K58" s="4">
        <f>SUM(Nurse[[#This Row],[RN Hours (excl. Admin, DON)]],Nurse[[#This Row],[LPN Hours (excl. Admin)]],Nurse[[#This Row],[CNA Hours]],Nurse[[#This Row],[NA TR Hours]],Nurse[[#This Row],[Med Aide/Tech Hours]])</f>
        <v>652.97065217391321</v>
      </c>
      <c r="L58" s="4">
        <f>SUM(Nurse[[#This Row],[RN Hours (excl. Admin, DON)]],Nurse[[#This Row],[RN Admin Hours]],Nurse[[#This Row],[RN DON Hours]])</f>
        <v>166.72271739130437</v>
      </c>
      <c r="M58" s="4">
        <v>147.42978260869566</v>
      </c>
      <c r="N58" s="4">
        <v>14.97228260869567</v>
      </c>
      <c r="O58" s="4">
        <v>4.3206521739130439</v>
      </c>
      <c r="P58" s="4">
        <f>SUM(Nurse[[#This Row],[LPN Hours (excl. Admin)]],Nurse[[#This Row],[LPN Admin Hours]])</f>
        <v>108.92271739130432</v>
      </c>
      <c r="Q58" s="4">
        <v>108.92271739130432</v>
      </c>
      <c r="R58" s="4">
        <v>0</v>
      </c>
      <c r="S58" s="4">
        <f>SUM(Nurse[[#This Row],[CNA Hours]],Nurse[[#This Row],[NA TR Hours]],Nurse[[#This Row],[Med Aide/Tech Hours]])</f>
        <v>396.61815217391313</v>
      </c>
      <c r="T58" s="4">
        <v>380.51336956521749</v>
      </c>
      <c r="U58" s="4">
        <v>0</v>
      </c>
      <c r="V58" s="4">
        <v>16.104782608695647</v>
      </c>
      <c r="W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8" s="4">
        <v>0</v>
      </c>
      <c r="Y58" s="4">
        <v>0</v>
      </c>
      <c r="Z58" s="4">
        <v>0</v>
      </c>
      <c r="AA58" s="4">
        <v>0</v>
      </c>
      <c r="AB58" s="4">
        <v>0</v>
      </c>
      <c r="AC58" s="4">
        <v>0</v>
      </c>
      <c r="AD58" s="4">
        <v>0</v>
      </c>
      <c r="AE58" s="4">
        <v>0</v>
      </c>
      <c r="AF58" s="1">
        <v>305047</v>
      </c>
      <c r="AG58" s="1">
        <v>1</v>
      </c>
      <c r="AH58"/>
    </row>
    <row r="59" spans="1:34" x14ac:dyDescent="0.25">
      <c r="A59" t="s">
        <v>102</v>
      </c>
      <c r="B59" t="s">
        <v>19</v>
      </c>
      <c r="C59" t="s">
        <v>162</v>
      </c>
      <c r="D59" t="s">
        <v>130</v>
      </c>
      <c r="E59" s="4">
        <v>49.293478260869563</v>
      </c>
      <c r="F59" s="4">
        <f>Nurse[[#This Row],[Total Nurse Staff Hours]]/Nurse[[#This Row],[MDS Census]]</f>
        <v>5.5969371554575531</v>
      </c>
      <c r="G59" s="4">
        <f>Nurse[[#This Row],[Total Direct Care Staff Hours]]/Nurse[[#This Row],[MDS Census]]</f>
        <v>4.8525909592061751</v>
      </c>
      <c r="H59" s="4">
        <f>Nurse[[#This Row],[Total RN Hours (w/ Admin, DON)]]/Nurse[[#This Row],[MDS Census]]</f>
        <v>1.398837927232635</v>
      </c>
      <c r="I59" s="4">
        <f>Nurse[[#This Row],[RN Hours (excl. Admin, DON)]]/Nurse[[#This Row],[MDS Census]]</f>
        <v>0.75282469680264608</v>
      </c>
      <c r="J59" s="4">
        <f>SUM(Nurse[[#This Row],[RN Hours (excl. Admin, DON)]],Nurse[[#This Row],[RN Admin Hours]],Nurse[[#This Row],[RN DON Hours]],Nurse[[#This Row],[LPN Hours (excl. Admin)]],Nurse[[#This Row],[LPN Admin Hours]],Nurse[[#This Row],[CNA Hours]],Nurse[[#This Row],[NA TR Hours]],Nurse[[#This Row],[Med Aide/Tech Hours]])</f>
        <v>275.89250000000004</v>
      </c>
      <c r="K59" s="4">
        <f>SUM(Nurse[[#This Row],[RN Hours (excl. Admin, DON)]],Nurse[[#This Row],[LPN Hours (excl. Admin)]],Nurse[[#This Row],[CNA Hours]],Nurse[[#This Row],[NA TR Hours]],Nurse[[#This Row],[Med Aide/Tech Hours]])</f>
        <v>239.20108695652178</v>
      </c>
      <c r="L59" s="4">
        <f>SUM(Nurse[[#This Row],[RN Hours (excl. Admin, DON)]],Nurse[[#This Row],[RN Admin Hours]],Nurse[[#This Row],[RN DON Hours]])</f>
        <v>68.953586956521733</v>
      </c>
      <c r="M59" s="4">
        <v>37.109347826086953</v>
      </c>
      <c r="N59" s="4">
        <v>7.9638043478260867</v>
      </c>
      <c r="O59" s="4">
        <v>23.880434782608695</v>
      </c>
      <c r="P59" s="4">
        <f>SUM(Nurse[[#This Row],[LPN Hours (excl. Admin)]],Nurse[[#This Row],[LPN Admin Hours]])</f>
        <v>44.043804347826075</v>
      </c>
      <c r="Q59" s="4">
        <v>39.196630434782598</v>
      </c>
      <c r="R59" s="4">
        <v>4.8471739130434788</v>
      </c>
      <c r="S59" s="4">
        <f>SUM(Nurse[[#This Row],[CNA Hours]],Nurse[[#This Row],[NA TR Hours]],Nurse[[#This Row],[Med Aide/Tech Hours]])</f>
        <v>162.89510869565223</v>
      </c>
      <c r="T59" s="4">
        <v>148.19413043478266</v>
      </c>
      <c r="U59" s="4">
        <v>0</v>
      </c>
      <c r="V59" s="4">
        <v>14.700978260869567</v>
      </c>
      <c r="W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0.73913043478260865</v>
      </c>
      <c r="X59" s="4">
        <v>0</v>
      </c>
      <c r="Y59" s="4">
        <v>0</v>
      </c>
      <c r="Z59" s="4">
        <v>0</v>
      </c>
      <c r="AA59" s="4">
        <v>0</v>
      </c>
      <c r="AB59" s="4">
        <v>0</v>
      </c>
      <c r="AC59" s="4">
        <v>0.73913043478260865</v>
      </c>
      <c r="AD59" s="4">
        <v>0</v>
      </c>
      <c r="AE59" s="4">
        <v>0</v>
      </c>
      <c r="AF59" s="1">
        <v>305049</v>
      </c>
      <c r="AG59" s="1">
        <v>1</v>
      </c>
      <c r="AH59"/>
    </row>
    <row r="60" spans="1:34" x14ac:dyDescent="0.25">
      <c r="A60" t="s">
        <v>102</v>
      </c>
      <c r="B60" t="s">
        <v>6</v>
      </c>
      <c r="C60" t="s">
        <v>152</v>
      </c>
      <c r="D60" t="s">
        <v>128</v>
      </c>
      <c r="E60" s="4">
        <v>89.423913043478265</v>
      </c>
      <c r="F60" s="4">
        <f>Nurse[[#This Row],[Total Nurse Staff Hours]]/Nurse[[#This Row],[MDS Census]]</f>
        <v>2.7599295004254283</v>
      </c>
      <c r="G60" s="4">
        <f>Nurse[[#This Row],[Total Direct Care Staff Hours]]/Nurse[[#This Row],[MDS Census]]</f>
        <v>2.6008933997812083</v>
      </c>
      <c r="H60" s="4">
        <f>Nurse[[#This Row],[Total RN Hours (w/ Admin, DON)]]/Nurse[[#This Row],[MDS Census]]</f>
        <v>0.44381427008630109</v>
      </c>
      <c r="I60" s="4">
        <f>Nurse[[#This Row],[RN Hours (excl. Admin, DON)]]/Nurse[[#This Row],[MDS Census]]</f>
        <v>0.28575057736720549</v>
      </c>
      <c r="J60" s="4">
        <f>SUM(Nurse[[#This Row],[RN Hours (excl. Admin, DON)]],Nurse[[#This Row],[RN Admin Hours]],Nurse[[#This Row],[RN DON Hours]],Nurse[[#This Row],[LPN Hours (excl. Admin)]],Nurse[[#This Row],[LPN Admin Hours]],Nurse[[#This Row],[CNA Hours]],Nurse[[#This Row],[NA TR Hours]],Nurse[[#This Row],[Med Aide/Tech Hours]])</f>
        <v>246.8036956521739</v>
      </c>
      <c r="K60" s="4">
        <f>SUM(Nurse[[#This Row],[RN Hours (excl. Admin, DON)]],Nurse[[#This Row],[LPN Hours (excl. Admin)]],Nurse[[#This Row],[CNA Hours]],Nurse[[#This Row],[NA TR Hours]],Nurse[[#This Row],[Med Aide/Tech Hours]])</f>
        <v>232.58206521739132</v>
      </c>
      <c r="L60" s="4">
        <f>SUM(Nurse[[#This Row],[RN Hours (excl. Admin, DON)]],Nurse[[#This Row],[RN Admin Hours]],Nurse[[#This Row],[RN DON Hours]])</f>
        <v>39.687608695652166</v>
      </c>
      <c r="M60" s="4">
        <v>25.552934782608695</v>
      </c>
      <c r="N60" s="4">
        <v>9.2542391304347795</v>
      </c>
      <c r="O60" s="4">
        <v>4.8804347826086953</v>
      </c>
      <c r="P60" s="4">
        <f>SUM(Nurse[[#This Row],[LPN Hours (excl. Admin)]],Nurse[[#This Row],[LPN Admin Hours]])</f>
        <v>51.815108695652185</v>
      </c>
      <c r="Q60" s="4">
        <v>51.728152173913053</v>
      </c>
      <c r="R60" s="4">
        <v>8.6956521739130432E-2</v>
      </c>
      <c r="S60" s="4">
        <f>SUM(Nurse[[#This Row],[CNA Hours]],Nurse[[#This Row],[NA TR Hours]],Nurse[[#This Row],[Med Aide/Tech Hours]])</f>
        <v>155.30097826086956</v>
      </c>
      <c r="T60" s="4">
        <v>143.54054347826084</v>
      </c>
      <c r="U60" s="4">
        <v>1.2134782608695651</v>
      </c>
      <c r="V60" s="4">
        <v>10.54695652173913</v>
      </c>
      <c r="W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3.8408695652173916</v>
      </c>
      <c r="X60" s="4">
        <v>0</v>
      </c>
      <c r="Y60" s="4">
        <v>0</v>
      </c>
      <c r="Z60" s="4">
        <v>0</v>
      </c>
      <c r="AA60" s="4">
        <v>3.8408695652173916</v>
      </c>
      <c r="AB60" s="4">
        <v>0</v>
      </c>
      <c r="AC60" s="4">
        <v>0</v>
      </c>
      <c r="AD60" s="4">
        <v>0</v>
      </c>
      <c r="AE60" s="4">
        <v>0</v>
      </c>
      <c r="AF60" s="1">
        <v>305024</v>
      </c>
      <c r="AG60" s="1">
        <v>1</v>
      </c>
      <c r="AH60"/>
    </row>
    <row r="61" spans="1:34" x14ac:dyDescent="0.25">
      <c r="A61" t="s">
        <v>102</v>
      </c>
      <c r="B61" t="s">
        <v>16</v>
      </c>
      <c r="C61" t="s">
        <v>160</v>
      </c>
      <c r="D61" t="s">
        <v>130</v>
      </c>
      <c r="E61" s="4">
        <v>120.52173913043478</v>
      </c>
      <c r="F61" s="4">
        <f>Nurse[[#This Row],[Total Nurse Staff Hours]]/Nurse[[#This Row],[MDS Census]]</f>
        <v>4.5803111471861468</v>
      </c>
      <c r="G61" s="4">
        <f>Nurse[[#This Row],[Total Direct Care Staff Hours]]/Nurse[[#This Row],[MDS Census]]</f>
        <v>4.2601902958152964</v>
      </c>
      <c r="H61" s="4">
        <f>Nurse[[#This Row],[Total RN Hours (w/ Admin, DON)]]/Nurse[[#This Row],[MDS Census]]</f>
        <v>0.92489628427128434</v>
      </c>
      <c r="I61" s="4">
        <f>Nurse[[#This Row],[RN Hours (excl. Admin, DON)]]/Nurse[[#This Row],[MDS Census]]</f>
        <v>0.67771464646464641</v>
      </c>
      <c r="J61" s="4">
        <f>SUM(Nurse[[#This Row],[RN Hours (excl. Admin, DON)]],Nurse[[#This Row],[RN Admin Hours]],Nurse[[#This Row],[RN DON Hours]],Nurse[[#This Row],[LPN Hours (excl. Admin)]],Nurse[[#This Row],[LPN Admin Hours]],Nurse[[#This Row],[CNA Hours]],Nurse[[#This Row],[NA TR Hours]],Nurse[[#This Row],[Med Aide/Tech Hours]])</f>
        <v>552.02706521739128</v>
      </c>
      <c r="K61" s="4">
        <f>SUM(Nurse[[#This Row],[RN Hours (excl. Admin, DON)]],Nurse[[#This Row],[LPN Hours (excl. Admin)]],Nurse[[#This Row],[CNA Hours]],Nurse[[#This Row],[NA TR Hours]],Nurse[[#This Row],[Med Aide/Tech Hours]])</f>
        <v>513.4455434782609</v>
      </c>
      <c r="L61" s="4">
        <f>SUM(Nurse[[#This Row],[RN Hours (excl. Admin, DON)]],Nurse[[#This Row],[RN Admin Hours]],Nurse[[#This Row],[RN DON Hours]])</f>
        <v>111.47010869565219</v>
      </c>
      <c r="M61" s="4">
        <v>81.679347826086953</v>
      </c>
      <c r="N61" s="4">
        <v>24.483695652173914</v>
      </c>
      <c r="O61" s="4">
        <v>5.3070652173913047</v>
      </c>
      <c r="P61" s="4">
        <f>SUM(Nurse[[#This Row],[LPN Hours (excl. Admin)]],Nurse[[#This Row],[LPN Admin Hours]])</f>
        <v>119.54347826086956</v>
      </c>
      <c r="Q61" s="4">
        <v>110.75271739130434</v>
      </c>
      <c r="R61" s="4">
        <v>8.7907608695652169</v>
      </c>
      <c r="S61" s="4">
        <f>SUM(Nurse[[#This Row],[CNA Hours]],Nurse[[#This Row],[NA TR Hours]],Nurse[[#This Row],[Med Aide/Tech Hours]])</f>
        <v>321.01347826086959</v>
      </c>
      <c r="T61" s="4">
        <v>287.83956521739128</v>
      </c>
      <c r="U61" s="4">
        <v>2.0842391304347827</v>
      </c>
      <c r="V61" s="4">
        <v>31.089673913043477</v>
      </c>
      <c r="W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93.608586956521734</v>
      </c>
      <c r="X61" s="4">
        <v>2.3315217391304346</v>
      </c>
      <c r="Y61" s="4">
        <v>0.75</v>
      </c>
      <c r="Z61" s="4">
        <v>0</v>
      </c>
      <c r="AA61" s="4">
        <v>17.317934782608695</v>
      </c>
      <c r="AB61" s="4">
        <v>0.49728260869565216</v>
      </c>
      <c r="AC61" s="4">
        <v>72.711847826086952</v>
      </c>
      <c r="AD61" s="4">
        <v>0</v>
      </c>
      <c r="AE61" s="4">
        <v>0</v>
      </c>
      <c r="AF61" s="1">
        <v>305046</v>
      </c>
      <c r="AG61" s="1">
        <v>1</v>
      </c>
      <c r="AH61"/>
    </row>
    <row r="62" spans="1:34" x14ac:dyDescent="0.25">
      <c r="A62" t="s">
        <v>102</v>
      </c>
      <c r="B62" t="s">
        <v>39</v>
      </c>
      <c r="C62" t="s">
        <v>143</v>
      </c>
      <c r="D62" t="s">
        <v>128</v>
      </c>
      <c r="E62" s="4">
        <v>37.413043478260867</v>
      </c>
      <c r="F62" s="4">
        <f>Nurse[[#This Row],[Total Nurse Staff Hours]]/Nurse[[#This Row],[MDS Census]]</f>
        <v>4.2612260313771078</v>
      </c>
      <c r="G62" s="4">
        <f>Nurse[[#This Row],[Total Direct Care Staff Hours]]/Nurse[[#This Row],[MDS Census]]</f>
        <v>3.6445787332945967</v>
      </c>
      <c r="H62" s="4">
        <f>Nurse[[#This Row],[Total RN Hours (w/ Admin, DON)]]/Nurse[[#This Row],[MDS Census]]</f>
        <v>0.89798082510168509</v>
      </c>
      <c r="I62" s="4">
        <f>Nurse[[#This Row],[RN Hours (excl. Admin, DON)]]/Nurse[[#This Row],[MDS Census]]</f>
        <v>0.55530214991284121</v>
      </c>
      <c r="J62" s="4">
        <f>SUM(Nurse[[#This Row],[RN Hours (excl. Admin, DON)]],Nurse[[#This Row],[RN Admin Hours]],Nurse[[#This Row],[RN DON Hours]],Nurse[[#This Row],[LPN Hours (excl. Admin)]],Nurse[[#This Row],[LPN Admin Hours]],Nurse[[#This Row],[CNA Hours]],Nurse[[#This Row],[NA TR Hours]],Nurse[[#This Row],[Med Aide/Tech Hours]])</f>
        <v>159.42543478260873</v>
      </c>
      <c r="K62" s="4">
        <f>SUM(Nurse[[#This Row],[RN Hours (excl. Admin, DON)]],Nurse[[#This Row],[LPN Hours (excl. Admin)]],Nurse[[#This Row],[CNA Hours]],Nurse[[#This Row],[NA TR Hours]],Nurse[[#This Row],[Med Aide/Tech Hours]])</f>
        <v>136.35478260869567</v>
      </c>
      <c r="L62" s="4">
        <f>SUM(Nurse[[#This Row],[RN Hours (excl. Admin, DON)]],Nurse[[#This Row],[RN Admin Hours]],Nurse[[#This Row],[RN DON Hours]])</f>
        <v>33.596195652173911</v>
      </c>
      <c r="M62" s="4">
        <v>20.775543478260865</v>
      </c>
      <c r="N62" s="4">
        <v>7.625</v>
      </c>
      <c r="O62" s="4">
        <v>5.1956521739130439</v>
      </c>
      <c r="P62" s="4">
        <f>SUM(Nurse[[#This Row],[LPN Hours (excl. Admin)]],Nurse[[#This Row],[LPN Admin Hours]])</f>
        <v>38.798260869565212</v>
      </c>
      <c r="Q62" s="4">
        <v>28.548260869565208</v>
      </c>
      <c r="R62" s="4">
        <v>10.25</v>
      </c>
      <c r="S62" s="4">
        <f>SUM(Nurse[[#This Row],[CNA Hours]],Nurse[[#This Row],[NA TR Hours]],Nurse[[#This Row],[Med Aide/Tech Hours]])</f>
        <v>87.030978260869603</v>
      </c>
      <c r="T62" s="4">
        <v>75.685978260869604</v>
      </c>
      <c r="U62" s="4">
        <v>0</v>
      </c>
      <c r="V62" s="4">
        <v>11.345000000000001</v>
      </c>
      <c r="W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48.24641304347827</v>
      </c>
      <c r="X62" s="4">
        <v>7.0489130434782608</v>
      </c>
      <c r="Y62" s="4">
        <v>0</v>
      </c>
      <c r="Z62" s="4">
        <v>0</v>
      </c>
      <c r="AA62" s="4">
        <v>16.929782608695653</v>
      </c>
      <c r="AB62" s="4">
        <v>0</v>
      </c>
      <c r="AC62" s="4">
        <v>24.267717391304359</v>
      </c>
      <c r="AD62" s="4">
        <v>0</v>
      </c>
      <c r="AE62" s="4">
        <v>0</v>
      </c>
      <c r="AF62" s="1">
        <v>305069</v>
      </c>
      <c r="AG62" s="1">
        <v>1</v>
      </c>
      <c r="AH62"/>
    </row>
    <row r="63" spans="1:34" x14ac:dyDescent="0.25">
      <c r="A63" t="s">
        <v>102</v>
      </c>
      <c r="B63" t="s">
        <v>40</v>
      </c>
      <c r="C63" t="s">
        <v>158</v>
      </c>
      <c r="D63" t="s">
        <v>131</v>
      </c>
      <c r="E63" s="4">
        <v>38.010869565217391</v>
      </c>
      <c r="F63" s="4">
        <f>Nurse[[#This Row],[Total Nurse Staff Hours]]/Nurse[[#This Row],[MDS Census]]</f>
        <v>4.3872862453531605</v>
      </c>
      <c r="G63" s="4">
        <f>Nurse[[#This Row],[Total Direct Care Staff Hours]]/Nurse[[#This Row],[MDS Census]]</f>
        <v>3.907918215613384</v>
      </c>
      <c r="H63" s="4">
        <f>Nurse[[#This Row],[Total RN Hours (w/ Admin, DON)]]/Nurse[[#This Row],[MDS Census]]</f>
        <v>1.0131684300829282</v>
      </c>
      <c r="I63" s="4">
        <f>Nurse[[#This Row],[RN Hours (excl. Admin, DON)]]/Nurse[[#This Row],[MDS Census]]</f>
        <v>0.62653989133543031</v>
      </c>
      <c r="J63" s="4">
        <f>SUM(Nurse[[#This Row],[RN Hours (excl. Admin, DON)]],Nurse[[#This Row],[RN Admin Hours]],Nurse[[#This Row],[RN DON Hours]],Nurse[[#This Row],[LPN Hours (excl. Admin)]],Nurse[[#This Row],[LPN Admin Hours]],Nurse[[#This Row],[CNA Hours]],Nurse[[#This Row],[NA TR Hours]],Nurse[[#This Row],[Med Aide/Tech Hours]])</f>
        <v>166.76456521739132</v>
      </c>
      <c r="K63" s="4">
        <f>SUM(Nurse[[#This Row],[RN Hours (excl. Admin, DON)]],Nurse[[#This Row],[LPN Hours (excl. Admin)]],Nurse[[#This Row],[CNA Hours]],Nurse[[#This Row],[NA TR Hours]],Nurse[[#This Row],[Med Aide/Tech Hours]])</f>
        <v>148.54336956521743</v>
      </c>
      <c r="L63" s="4">
        <f>SUM(Nurse[[#This Row],[RN Hours (excl. Admin, DON)]],Nurse[[#This Row],[RN Admin Hours]],Nurse[[#This Row],[RN DON Hours]])</f>
        <v>38.511413043478257</v>
      </c>
      <c r="M63" s="4">
        <v>23.815326086956521</v>
      </c>
      <c r="N63" s="4">
        <v>10.068695652173913</v>
      </c>
      <c r="O63" s="4">
        <v>4.6273913043478263</v>
      </c>
      <c r="P63" s="4">
        <f>SUM(Nurse[[#This Row],[LPN Hours (excl. Admin)]],Nurse[[#This Row],[LPN Admin Hours]])</f>
        <v>29.794456521739139</v>
      </c>
      <c r="Q63" s="4">
        <v>26.269347826086964</v>
      </c>
      <c r="R63" s="4">
        <v>3.525108695652174</v>
      </c>
      <c r="S63" s="4">
        <f>SUM(Nurse[[#This Row],[CNA Hours]],Nurse[[#This Row],[NA TR Hours]],Nurse[[#This Row],[Med Aide/Tech Hours]])</f>
        <v>98.458695652173915</v>
      </c>
      <c r="T63" s="4">
        <v>88.760326086956525</v>
      </c>
      <c r="U63" s="4">
        <v>0</v>
      </c>
      <c r="V63" s="4">
        <v>9.6983695652173925</v>
      </c>
      <c r="W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3" s="4">
        <v>0</v>
      </c>
      <c r="Y63" s="4">
        <v>0</v>
      </c>
      <c r="Z63" s="4">
        <v>0</v>
      </c>
      <c r="AA63" s="4">
        <v>0</v>
      </c>
      <c r="AB63" s="4">
        <v>0</v>
      </c>
      <c r="AC63" s="4">
        <v>0</v>
      </c>
      <c r="AD63" s="4">
        <v>0</v>
      </c>
      <c r="AE63" s="4">
        <v>0</v>
      </c>
      <c r="AF63" s="1">
        <v>305070</v>
      </c>
      <c r="AG63" s="1">
        <v>1</v>
      </c>
      <c r="AH63"/>
    </row>
    <row r="64" spans="1:34" x14ac:dyDescent="0.25">
      <c r="A64" t="s">
        <v>102</v>
      </c>
      <c r="B64" t="s">
        <v>41</v>
      </c>
      <c r="C64" t="s">
        <v>140</v>
      </c>
      <c r="D64" t="s">
        <v>125</v>
      </c>
      <c r="E64" s="4">
        <v>38.239130434782609</v>
      </c>
      <c r="F64" s="4">
        <f>Nurse[[#This Row],[Total Nurse Staff Hours]]/Nurse[[#This Row],[MDS Census]]</f>
        <v>4.3400255827174528</v>
      </c>
      <c r="G64" s="4">
        <f>Nurse[[#This Row],[Total Direct Care Staff Hours]]/Nurse[[#This Row],[MDS Census]]</f>
        <v>3.9488942581011939</v>
      </c>
      <c r="H64" s="4">
        <f>Nurse[[#This Row],[Total RN Hours (w/ Admin, DON)]]/Nurse[[#This Row],[MDS Census]]</f>
        <v>0.97575895395110845</v>
      </c>
      <c r="I64" s="4">
        <f>Nurse[[#This Row],[RN Hours (excl. Admin, DON)]]/Nurse[[#This Row],[MDS Census]]</f>
        <v>0.59372370665150642</v>
      </c>
      <c r="J64" s="4">
        <f>SUM(Nurse[[#This Row],[RN Hours (excl. Admin, DON)]],Nurse[[#This Row],[RN Admin Hours]],Nurse[[#This Row],[RN DON Hours]],Nurse[[#This Row],[LPN Hours (excl. Admin)]],Nurse[[#This Row],[LPN Admin Hours]],Nurse[[#This Row],[CNA Hours]],Nurse[[#This Row],[NA TR Hours]],Nurse[[#This Row],[Med Aide/Tech Hours]])</f>
        <v>165.95880434782606</v>
      </c>
      <c r="K64" s="4">
        <f>SUM(Nurse[[#This Row],[RN Hours (excl. Admin, DON)]],Nurse[[#This Row],[LPN Hours (excl. Admin)]],Nurse[[#This Row],[CNA Hours]],Nurse[[#This Row],[NA TR Hours]],Nurse[[#This Row],[Med Aide/Tech Hours]])</f>
        <v>151.00228260869565</v>
      </c>
      <c r="L64" s="4">
        <f>SUM(Nurse[[#This Row],[RN Hours (excl. Admin, DON)]],Nurse[[#This Row],[RN Admin Hours]],Nurse[[#This Row],[RN DON Hours]])</f>
        <v>37.312173913043473</v>
      </c>
      <c r="M64" s="4">
        <v>22.703478260869563</v>
      </c>
      <c r="N64" s="4">
        <v>9.8260869565217384</v>
      </c>
      <c r="O64" s="4">
        <v>4.7826086956521738</v>
      </c>
      <c r="P64" s="4">
        <f>SUM(Nurse[[#This Row],[LPN Hours (excl. Admin)]],Nurse[[#This Row],[LPN Admin Hours]])</f>
        <v>28.801086956521733</v>
      </c>
      <c r="Q64" s="4">
        <v>28.453260869565209</v>
      </c>
      <c r="R64" s="4">
        <v>0.34782608695652173</v>
      </c>
      <c r="S64" s="4">
        <f>SUM(Nurse[[#This Row],[CNA Hours]],Nurse[[#This Row],[NA TR Hours]],Nurse[[#This Row],[Med Aide/Tech Hours]])</f>
        <v>99.845543478260865</v>
      </c>
      <c r="T64" s="4">
        <v>89.482608695652175</v>
      </c>
      <c r="U64" s="4">
        <v>0</v>
      </c>
      <c r="V64" s="4">
        <v>10.362934782608693</v>
      </c>
      <c r="W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4" s="4">
        <v>0</v>
      </c>
      <c r="Y64" s="4">
        <v>0</v>
      </c>
      <c r="Z64" s="4">
        <v>0</v>
      </c>
      <c r="AA64" s="4">
        <v>0</v>
      </c>
      <c r="AB64" s="4">
        <v>0</v>
      </c>
      <c r="AC64" s="4">
        <v>0</v>
      </c>
      <c r="AD64" s="4">
        <v>0</v>
      </c>
      <c r="AE64" s="4">
        <v>0</v>
      </c>
      <c r="AF64" s="1">
        <v>305071</v>
      </c>
      <c r="AG64" s="1">
        <v>1</v>
      </c>
      <c r="AH64"/>
    </row>
    <row r="65" spans="1:34" x14ac:dyDescent="0.25">
      <c r="A65" t="s">
        <v>102</v>
      </c>
      <c r="B65" t="s">
        <v>36</v>
      </c>
      <c r="C65" t="s">
        <v>154</v>
      </c>
      <c r="D65" t="s">
        <v>133</v>
      </c>
      <c r="E65" s="4">
        <v>59.282608695652172</v>
      </c>
      <c r="F65" s="4">
        <f>Nurse[[#This Row],[Total Nurse Staff Hours]]/Nurse[[#This Row],[MDS Census]]</f>
        <v>4.1086633663366339</v>
      </c>
      <c r="G65" s="4">
        <f>Nurse[[#This Row],[Total Direct Care Staff Hours]]/Nurse[[#This Row],[MDS Census]]</f>
        <v>3.8544114411441144</v>
      </c>
      <c r="H65" s="4">
        <f>Nurse[[#This Row],[Total RN Hours (w/ Admin, DON)]]/Nurse[[#This Row],[MDS Census]]</f>
        <v>0.42253942060872773</v>
      </c>
      <c r="I65" s="4">
        <f>Nurse[[#This Row],[RN Hours (excl. Admin, DON)]]/Nurse[[#This Row],[MDS Census]]</f>
        <v>0.2506784011734508</v>
      </c>
      <c r="J65" s="4">
        <f>SUM(Nurse[[#This Row],[RN Hours (excl. Admin, DON)]],Nurse[[#This Row],[RN Admin Hours]],Nurse[[#This Row],[RN DON Hours]],Nurse[[#This Row],[LPN Hours (excl. Admin)]],Nurse[[#This Row],[LPN Admin Hours]],Nurse[[#This Row],[CNA Hours]],Nurse[[#This Row],[NA TR Hours]],Nurse[[#This Row],[Med Aide/Tech Hours]])</f>
        <v>243.57228260869564</v>
      </c>
      <c r="K65" s="4">
        <f>SUM(Nurse[[#This Row],[RN Hours (excl. Admin, DON)]],Nurse[[#This Row],[LPN Hours (excl. Admin)]],Nurse[[#This Row],[CNA Hours]],Nurse[[#This Row],[NA TR Hours]],Nurse[[#This Row],[Med Aide/Tech Hours]])</f>
        <v>228.49956521739131</v>
      </c>
      <c r="L65" s="4">
        <f>SUM(Nurse[[#This Row],[RN Hours (excl. Admin, DON)]],Nurse[[#This Row],[RN Admin Hours]],Nurse[[#This Row],[RN DON Hours]])</f>
        <v>25.049239130434792</v>
      </c>
      <c r="M65" s="4">
        <v>14.860869565217399</v>
      </c>
      <c r="N65" s="4">
        <v>5.710108695652174</v>
      </c>
      <c r="O65" s="4">
        <v>4.4782608695652177</v>
      </c>
      <c r="P65" s="4">
        <f>SUM(Nurse[[#This Row],[LPN Hours (excl. Admin)]],Nurse[[#This Row],[LPN Admin Hours]])</f>
        <v>52.628152173913037</v>
      </c>
      <c r="Q65" s="4">
        <v>47.743804347826078</v>
      </c>
      <c r="R65" s="4">
        <v>4.8843478260869571</v>
      </c>
      <c r="S65" s="4">
        <f>SUM(Nurse[[#This Row],[CNA Hours]],Nurse[[#This Row],[NA TR Hours]],Nurse[[#This Row],[Med Aide/Tech Hours]])</f>
        <v>165.89489130434782</v>
      </c>
      <c r="T65" s="4">
        <v>139.03717391304346</v>
      </c>
      <c r="U65" s="4">
        <v>0</v>
      </c>
      <c r="V65" s="4">
        <v>26.857717391304352</v>
      </c>
      <c r="W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34.842391304347828</v>
      </c>
      <c r="X65" s="4">
        <v>0</v>
      </c>
      <c r="Y65" s="4">
        <v>0</v>
      </c>
      <c r="Z65" s="4">
        <v>0</v>
      </c>
      <c r="AA65" s="4">
        <v>17.820652173913043</v>
      </c>
      <c r="AB65" s="4">
        <v>0</v>
      </c>
      <c r="AC65" s="4">
        <v>17.021739130434781</v>
      </c>
      <c r="AD65" s="4">
        <v>0</v>
      </c>
      <c r="AE65" s="4">
        <v>0</v>
      </c>
      <c r="AF65" s="1">
        <v>305066</v>
      </c>
      <c r="AG65" s="1">
        <v>1</v>
      </c>
      <c r="AH65"/>
    </row>
    <row r="66" spans="1:34" x14ac:dyDescent="0.25">
      <c r="A66" t="s">
        <v>102</v>
      </c>
      <c r="B66" t="s">
        <v>28</v>
      </c>
      <c r="C66" t="s">
        <v>134</v>
      </c>
      <c r="D66" t="s">
        <v>130</v>
      </c>
      <c r="E66" s="4">
        <v>78.239130434782609</v>
      </c>
      <c r="F66" s="4">
        <f>Nurse[[#This Row],[Total Nurse Staff Hours]]/Nurse[[#This Row],[MDS Census]]</f>
        <v>4.3677063073075857</v>
      </c>
      <c r="G66" s="4">
        <f>Nurse[[#This Row],[Total Direct Care Staff Hours]]/Nurse[[#This Row],[MDS Census]]</f>
        <v>4.0965198666296194</v>
      </c>
      <c r="H66" s="4">
        <f>Nurse[[#This Row],[Total RN Hours (w/ Admin, DON)]]/Nurse[[#This Row],[MDS Census]]</f>
        <v>0.81036398999722148</v>
      </c>
      <c r="I66" s="4">
        <f>Nurse[[#This Row],[RN Hours (excl. Admin, DON)]]/Nurse[[#This Row],[MDS Census]]</f>
        <v>0.53917754931925532</v>
      </c>
      <c r="J66" s="4">
        <f>SUM(Nurse[[#This Row],[RN Hours (excl. Admin, DON)]],Nurse[[#This Row],[RN Admin Hours]],Nurse[[#This Row],[RN DON Hours]],Nurse[[#This Row],[LPN Hours (excl. Admin)]],Nurse[[#This Row],[LPN Admin Hours]],Nurse[[#This Row],[CNA Hours]],Nurse[[#This Row],[NA TR Hours]],Nurse[[#This Row],[Med Aide/Tech Hours]])</f>
        <v>341.72554347826087</v>
      </c>
      <c r="K66" s="4">
        <f>SUM(Nurse[[#This Row],[RN Hours (excl. Admin, DON)]],Nurse[[#This Row],[LPN Hours (excl. Admin)]],Nurse[[#This Row],[CNA Hours]],Nurse[[#This Row],[NA TR Hours]],Nurse[[#This Row],[Med Aide/Tech Hours]])</f>
        <v>320.50815217391306</v>
      </c>
      <c r="L66" s="4">
        <f>SUM(Nurse[[#This Row],[RN Hours (excl. Admin, DON)]],Nurse[[#This Row],[RN Admin Hours]],Nurse[[#This Row],[RN DON Hours]])</f>
        <v>63.402173913043477</v>
      </c>
      <c r="M66" s="4">
        <v>42.184782608695649</v>
      </c>
      <c r="N66" s="4">
        <v>16.086956521739129</v>
      </c>
      <c r="O66" s="4">
        <v>5.1304347826086953</v>
      </c>
      <c r="P66" s="4">
        <f>SUM(Nurse[[#This Row],[LPN Hours (excl. Admin)]],Nurse[[#This Row],[LPN Admin Hours]])</f>
        <v>72.453804347826093</v>
      </c>
      <c r="Q66" s="4">
        <v>72.453804347826093</v>
      </c>
      <c r="R66" s="4">
        <v>0</v>
      </c>
      <c r="S66" s="4">
        <f>SUM(Nurse[[#This Row],[CNA Hours]],Nurse[[#This Row],[NA TR Hours]],Nurse[[#This Row],[Med Aide/Tech Hours]])</f>
        <v>205.86956521739131</v>
      </c>
      <c r="T66" s="4">
        <v>205.86956521739131</v>
      </c>
      <c r="U66" s="4">
        <v>0</v>
      </c>
      <c r="V66" s="4">
        <v>0</v>
      </c>
      <c r="W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6" s="4">
        <v>0</v>
      </c>
      <c r="Y66" s="4">
        <v>0</v>
      </c>
      <c r="Z66" s="4">
        <v>0</v>
      </c>
      <c r="AA66" s="4">
        <v>0</v>
      </c>
      <c r="AB66" s="4">
        <v>0</v>
      </c>
      <c r="AC66" s="4">
        <v>0</v>
      </c>
      <c r="AD66" s="4">
        <v>0</v>
      </c>
      <c r="AE66" s="4">
        <v>0</v>
      </c>
      <c r="AF66" s="1">
        <v>305058</v>
      </c>
      <c r="AG66" s="1">
        <v>1</v>
      </c>
      <c r="AH66"/>
    </row>
    <row r="67" spans="1:34" x14ac:dyDescent="0.25">
      <c r="A67" t="s">
        <v>102</v>
      </c>
      <c r="B67" t="s">
        <v>57</v>
      </c>
      <c r="C67" t="s">
        <v>140</v>
      </c>
      <c r="D67" t="s">
        <v>125</v>
      </c>
      <c r="E67" s="4">
        <v>20.826086956521738</v>
      </c>
      <c r="F67" s="4">
        <f>Nurse[[#This Row],[Total Nurse Staff Hours]]/Nurse[[#This Row],[MDS Census]]</f>
        <v>4.7106628392484344</v>
      </c>
      <c r="G67" s="4">
        <f>Nurse[[#This Row],[Total Direct Care Staff Hours]]/Nurse[[#This Row],[MDS Census]]</f>
        <v>4.2336430062630486</v>
      </c>
      <c r="H67" s="4">
        <f>Nurse[[#This Row],[Total RN Hours (w/ Admin, DON)]]/Nurse[[#This Row],[MDS Census]]</f>
        <v>0.80826722338204593</v>
      </c>
      <c r="I67" s="4">
        <f>Nurse[[#This Row],[RN Hours (excl. Admin, DON)]]/Nurse[[#This Row],[MDS Census]]</f>
        <v>0.4003862212943633</v>
      </c>
      <c r="J67" s="4">
        <f>SUM(Nurse[[#This Row],[RN Hours (excl. Admin, DON)]],Nurse[[#This Row],[RN Admin Hours]],Nurse[[#This Row],[RN DON Hours]],Nurse[[#This Row],[LPN Hours (excl. Admin)]],Nurse[[#This Row],[LPN Admin Hours]],Nurse[[#This Row],[CNA Hours]],Nurse[[#This Row],[NA TR Hours]],Nurse[[#This Row],[Med Aide/Tech Hours]])</f>
        <v>98.10467391304347</v>
      </c>
      <c r="K67" s="4">
        <f>SUM(Nurse[[#This Row],[RN Hours (excl. Admin, DON)]],Nurse[[#This Row],[LPN Hours (excl. Admin)]],Nurse[[#This Row],[CNA Hours]],Nurse[[#This Row],[NA TR Hours]],Nurse[[#This Row],[Med Aide/Tech Hours]])</f>
        <v>88.170217391304348</v>
      </c>
      <c r="L67" s="4">
        <f>SUM(Nurse[[#This Row],[RN Hours (excl. Admin, DON)]],Nurse[[#This Row],[RN Admin Hours]],Nurse[[#This Row],[RN DON Hours]])</f>
        <v>16.833043478260869</v>
      </c>
      <c r="M67" s="4">
        <v>8.3384782608695662</v>
      </c>
      <c r="N67" s="4">
        <v>3.972826086956522</v>
      </c>
      <c r="O67" s="4">
        <v>4.5217391304347823</v>
      </c>
      <c r="P67" s="4">
        <f>SUM(Nurse[[#This Row],[LPN Hours (excl. Admin)]],Nurse[[#This Row],[LPN Admin Hours]])</f>
        <v>17.774891304347825</v>
      </c>
      <c r="Q67" s="4">
        <v>16.335000000000001</v>
      </c>
      <c r="R67" s="4">
        <v>1.4398913043478261</v>
      </c>
      <c r="S67" s="4">
        <f>SUM(Nurse[[#This Row],[CNA Hours]],Nurse[[#This Row],[NA TR Hours]],Nurse[[#This Row],[Med Aide/Tech Hours]])</f>
        <v>63.496739130434783</v>
      </c>
      <c r="T67" s="4">
        <v>57.893804347826084</v>
      </c>
      <c r="U67" s="4">
        <v>0</v>
      </c>
      <c r="V67" s="4">
        <v>5.6029347826086973</v>
      </c>
      <c r="W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7" s="4">
        <v>0</v>
      </c>
      <c r="Y67" s="4">
        <v>0</v>
      </c>
      <c r="Z67" s="4">
        <v>0</v>
      </c>
      <c r="AA67" s="4">
        <v>0</v>
      </c>
      <c r="AB67" s="4">
        <v>0</v>
      </c>
      <c r="AC67" s="4">
        <v>0</v>
      </c>
      <c r="AD67" s="4">
        <v>0</v>
      </c>
      <c r="AE67" s="4">
        <v>0</v>
      </c>
      <c r="AF67" s="1">
        <v>305088</v>
      </c>
      <c r="AG67" s="1">
        <v>1</v>
      </c>
      <c r="AH67"/>
    </row>
    <row r="68" spans="1:34" x14ac:dyDescent="0.25">
      <c r="A68" t="s">
        <v>102</v>
      </c>
      <c r="B68" t="s">
        <v>61</v>
      </c>
      <c r="C68" t="s">
        <v>173</v>
      </c>
      <c r="D68" t="s">
        <v>126</v>
      </c>
      <c r="E68" s="4">
        <v>120</v>
      </c>
      <c r="F68" s="4">
        <f>Nurse[[#This Row],[Total Nurse Staff Hours]]/Nurse[[#This Row],[MDS Census]]</f>
        <v>3.9223179347826105</v>
      </c>
      <c r="G68" s="4">
        <f>Nurse[[#This Row],[Total Direct Care Staff Hours]]/Nurse[[#This Row],[MDS Census]]</f>
        <v>3.5028278985507262</v>
      </c>
      <c r="H68" s="4">
        <f>Nurse[[#This Row],[Total RN Hours (w/ Admin, DON)]]/Nurse[[#This Row],[MDS Census]]</f>
        <v>0.68089673913043491</v>
      </c>
      <c r="I68" s="4">
        <f>Nurse[[#This Row],[RN Hours (excl. Admin, DON)]]/Nurse[[#This Row],[MDS Census]]</f>
        <v>0.50241666666666673</v>
      </c>
      <c r="J68" s="4">
        <f>SUM(Nurse[[#This Row],[RN Hours (excl. Admin, DON)]],Nurse[[#This Row],[RN Admin Hours]],Nurse[[#This Row],[RN DON Hours]],Nurse[[#This Row],[LPN Hours (excl. Admin)]],Nurse[[#This Row],[LPN Admin Hours]],Nurse[[#This Row],[CNA Hours]],Nurse[[#This Row],[NA TR Hours]],Nurse[[#This Row],[Med Aide/Tech Hours]])</f>
        <v>470.67815217391325</v>
      </c>
      <c r="K68" s="4">
        <f>SUM(Nurse[[#This Row],[RN Hours (excl. Admin, DON)]],Nurse[[#This Row],[LPN Hours (excl. Admin)]],Nurse[[#This Row],[CNA Hours]],Nurse[[#This Row],[NA TR Hours]],Nurse[[#This Row],[Med Aide/Tech Hours]])</f>
        <v>420.33934782608713</v>
      </c>
      <c r="L68" s="4">
        <f>SUM(Nurse[[#This Row],[RN Hours (excl. Admin, DON)]],Nurse[[#This Row],[RN Admin Hours]],Nurse[[#This Row],[RN DON Hours]])</f>
        <v>81.707608695652183</v>
      </c>
      <c r="M68" s="4">
        <v>60.290000000000006</v>
      </c>
      <c r="N68" s="4">
        <v>15.980108695652175</v>
      </c>
      <c r="O68" s="4">
        <v>5.4375</v>
      </c>
      <c r="P68" s="4">
        <f>SUM(Nurse[[#This Row],[LPN Hours (excl. Admin)]],Nurse[[#This Row],[LPN Admin Hours]])</f>
        <v>98.150760869565204</v>
      </c>
      <c r="Q68" s="4">
        <v>69.229565217391297</v>
      </c>
      <c r="R68" s="4">
        <v>28.921195652173914</v>
      </c>
      <c r="S68" s="4">
        <f>SUM(Nurse[[#This Row],[CNA Hours]],Nurse[[#This Row],[NA TR Hours]],Nurse[[#This Row],[Med Aide/Tech Hours]])</f>
        <v>290.81978260869585</v>
      </c>
      <c r="T68" s="4">
        <v>271.36108695652189</v>
      </c>
      <c r="U68" s="4">
        <v>0.8255434782608696</v>
      </c>
      <c r="V68" s="4">
        <v>18.633152173913043</v>
      </c>
      <c r="W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68.255543478260847</v>
      </c>
      <c r="X68" s="4">
        <v>0</v>
      </c>
      <c r="Y68" s="4">
        <v>0</v>
      </c>
      <c r="Z68" s="4">
        <v>0</v>
      </c>
      <c r="AA68" s="4">
        <v>7.6479347826086945</v>
      </c>
      <c r="AB68" s="4">
        <v>0</v>
      </c>
      <c r="AC68" s="4">
        <v>60.607608695652154</v>
      </c>
      <c r="AD68" s="4">
        <v>0</v>
      </c>
      <c r="AE68" s="4">
        <v>0</v>
      </c>
      <c r="AF68" s="1">
        <v>305093</v>
      </c>
      <c r="AG68" s="1">
        <v>1</v>
      </c>
      <c r="AH68"/>
    </row>
    <row r="69" spans="1:34" x14ac:dyDescent="0.25">
      <c r="A69" t="s">
        <v>102</v>
      </c>
      <c r="B69" t="s">
        <v>38</v>
      </c>
      <c r="C69" t="s">
        <v>141</v>
      </c>
      <c r="D69" t="s">
        <v>125</v>
      </c>
      <c r="E69" s="4">
        <v>45.967391304347828</v>
      </c>
      <c r="F69" s="4">
        <f>Nurse[[#This Row],[Total Nurse Staff Hours]]/Nurse[[#This Row],[MDS Census]]</f>
        <v>2.96579096713171</v>
      </c>
      <c r="G69" s="4">
        <f>Nurse[[#This Row],[Total Direct Care Staff Hours]]/Nurse[[#This Row],[MDS Census]]</f>
        <v>2.7646795932844648</v>
      </c>
      <c r="H69" s="4">
        <f>Nurse[[#This Row],[Total RN Hours (w/ Admin, DON)]]/Nurse[[#This Row],[MDS Census]]</f>
        <v>0.60574840387798534</v>
      </c>
      <c r="I69" s="4">
        <f>Nurse[[#This Row],[RN Hours (excl. Admin, DON)]]/Nurse[[#This Row],[MDS Census]]</f>
        <v>0.40463703003074014</v>
      </c>
      <c r="J69" s="4">
        <f>SUM(Nurse[[#This Row],[RN Hours (excl. Admin, DON)]],Nurse[[#This Row],[RN Admin Hours]],Nurse[[#This Row],[RN DON Hours]],Nurse[[#This Row],[LPN Hours (excl. Admin)]],Nurse[[#This Row],[LPN Admin Hours]],Nurse[[#This Row],[CNA Hours]],Nurse[[#This Row],[NA TR Hours]],Nurse[[#This Row],[Med Aide/Tech Hours]])</f>
        <v>136.32967391304351</v>
      </c>
      <c r="K69" s="4">
        <f>SUM(Nurse[[#This Row],[RN Hours (excl. Admin, DON)]],Nurse[[#This Row],[LPN Hours (excl. Admin)]],Nurse[[#This Row],[CNA Hours]],Nurse[[#This Row],[NA TR Hours]],Nurse[[#This Row],[Med Aide/Tech Hours]])</f>
        <v>127.0851086956522</v>
      </c>
      <c r="L69" s="4">
        <f>SUM(Nurse[[#This Row],[RN Hours (excl. Admin, DON)]],Nurse[[#This Row],[RN Admin Hours]],Nurse[[#This Row],[RN DON Hours]])</f>
        <v>27.844673913043479</v>
      </c>
      <c r="M69" s="4">
        <v>18.600108695652175</v>
      </c>
      <c r="N69" s="4">
        <v>4.5054347826086953</v>
      </c>
      <c r="O69" s="4">
        <v>4.7391304347826084</v>
      </c>
      <c r="P69" s="4">
        <f>SUM(Nurse[[#This Row],[LPN Hours (excl. Admin)]],Nurse[[#This Row],[LPN Admin Hours]])</f>
        <v>23.355326086956524</v>
      </c>
      <c r="Q69" s="4">
        <v>23.355326086956524</v>
      </c>
      <c r="R69" s="4">
        <v>0</v>
      </c>
      <c r="S69" s="4">
        <f>SUM(Nurse[[#This Row],[CNA Hours]],Nurse[[#This Row],[NA TR Hours]],Nurse[[#This Row],[Med Aide/Tech Hours]])</f>
        <v>85.12967391304349</v>
      </c>
      <c r="T69" s="4">
        <v>60.323804347826098</v>
      </c>
      <c r="U69" s="4">
        <v>0</v>
      </c>
      <c r="V69" s="4">
        <v>24.805869565217396</v>
      </c>
      <c r="W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9" s="4">
        <v>0</v>
      </c>
      <c r="Y69" s="4">
        <v>0</v>
      </c>
      <c r="Z69" s="4">
        <v>0</v>
      </c>
      <c r="AA69" s="4">
        <v>0</v>
      </c>
      <c r="AB69" s="4">
        <v>0</v>
      </c>
      <c r="AC69" s="4">
        <v>0</v>
      </c>
      <c r="AD69" s="4">
        <v>0</v>
      </c>
      <c r="AE69" s="4">
        <v>0</v>
      </c>
      <c r="AF69" s="1">
        <v>305068</v>
      </c>
      <c r="AG69" s="1">
        <v>1</v>
      </c>
      <c r="AH69"/>
    </row>
    <row r="70" spans="1:34" x14ac:dyDescent="0.25">
      <c r="A70" t="s">
        <v>102</v>
      </c>
      <c r="B70" t="s">
        <v>48</v>
      </c>
      <c r="C70" t="s">
        <v>140</v>
      </c>
      <c r="D70" t="s">
        <v>125</v>
      </c>
      <c r="E70" s="4">
        <v>99.336956521739125</v>
      </c>
      <c r="F70" s="4">
        <f>Nurse[[#This Row],[Total Nurse Staff Hours]]/Nurse[[#This Row],[MDS Census]]</f>
        <v>3.6424991793412849</v>
      </c>
      <c r="G70" s="4">
        <f>Nurse[[#This Row],[Total Direct Care Staff Hours]]/Nurse[[#This Row],[MDS Census]]</f>
        <v>3.5177590546011603</v>
      </c>
      <c r="H70" s="4">
        <f>Nurse[[#This Row],[Total RN Hours (w/ Admin, DON)]]/Nurse[[#This Row],[MDS Census]]</f>
        <v>0.50523908523908523</v>
      </c>
      <c r="I70" s="4">
        <f>Nurse[[#This Row],[RN Hours (excl. Admin, DON)]]/Nurse[[#This Row],[MDS Census]]</f>
        <v>0.38049896049896048</v>
      </c>
      <c r="J70" s="4">
        <f>SUM(Nurse[[#This Row],[RN Hours (excl. Admin, DON)]],Nurse[[#This Row],[RN Admin Hours]],Nurse[[#This Row],[RN DON Hours]],Nurse[[#This Row],[LPN Hours (excl. Admin)]],Nurse[[#This Row],[LPN Admin Hours]],Nurse[[#This Row],[CNA Hours]],Nurse[[#This Row],[NA TR Hours]],Nurse[[#This Row],[Med Aide/Tech Hours]])</f>
        <v>361.83478260869566</v>
      </c>
      <c r="K70" s="4">
        <f>SUM(Nurse[[#This Row],[RN Hours (excl. Admin, DON)]],Nurse[[#This Row],[LPN Hours (excl. Admin)]],Nurse[[#This Row],[CNA Hours]],Nurse[[#This Row],[NA TR Hours]],Nurse[[#This Row],[Med Aide/Tech Hours]])</f>
        <v>349.4434782608696</v>
      </c>
      <c r="L70" s="4">
        <f>SUM(Nurse[[#This Row],[RN Hours (excl. Admin, DON)]],Nurse[[#This Row],[RN Admin Hours]],Nurse[[#This Row],[RN DON Hours]])</f>
        <v>50.188913043478259</v>
      </c>
      <c r="M70" s="4">
        <v>37.797608695652173</v>
      </c>
      <c r="N70" s="4">
        <v>7.9130434782608692</v>
      </c>
      <c r="O70" s="4">
        <v>4.4782608695652177</v>
      </c>
      <c r="P70" s="4">
        <f>SUM(Nurse[[#This Row],[LPN Hours (excl. Admin)]],Nurse[[#This Row],[LPN Admin Hours]])</f>
        <v>110.81358695652176</v>
      </c>
      <c r="Q70" s="4">
        <v>110.81358695652176</v>
      </c>
      <c r="R70" s="4">
        <v>0</v>
      </c>
      <c r="S70" s="4">
        <f>SUM(Nurse[[#This Row],[CNA Hours]],Nurse[[#This Row],[NA TR Hours]],Nurse[[#This Row],[Med Aide/Tech Hours]])</f>
        <v>200.83228260869561</v>
      </c>
      <c r="T70" s="4">
        <v>195.26706521739126</v>
      </c>
      <c r="U70" s="4">
        <v>5.5652173913043477</v>
      </c>
      <c r="V70" s="4">
        <v>0</v>
      </c>
      <c r="W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46.798695652173926</v>
      </c>
      <c r="X70" s="4">
        <v>1.6046739130434782</v>
      </c>
      <c r="Y70" s="4">
        <v>0</v>
      </c>
      <c r="Z70" s="4">
        <v>0</v>
      </c>
      <c r="AA70" s="4">
        <v>5.6152173913043493</v>
      </c>
      <c r="AB70" s="4">
        <v>0</v>
      </c>
      <c r="AC70" s="4">
        <v>39.5788043478261</v>
      </c>
      <c r="AD70" s="4">
        <v>0</v>
      </c>
      <c r="AE70" s="4">
        <v>0</v>
      </c>
      <c r="AF70" s="1">
        <v>305079</v>
      </c>
      <c r="AG70" s="1">
        <v>1</v>
      </c>
      <c r="AH70"/>
    </row>
    <row r="71" spans="1:34" x14ac:dyDescent="0.25">
      <c r="A71" t="s">
        <v>102</v>
      </c>
      <c r="B71" t="s">
        <v>13</v>
      </c>
      <c r="C71" t="s">
        <v>142</v>
      </c>
      <c r="D71" t="s">
        <v>130</v>
      </c>
      <c r="E71" s="4">
        <v>26.032608695652176</v>
      </c>
      <c r="F71" s="4">
        <f>Nurse[[#This Row],[Total Nurse Staff Hours]]/Nurse[[#This Row],[MDS Census]]</f>
        <v>4.3090814196242171</v>
      </c>
      <c r="G71" s="4">
        <f>Nurse[[#This Row],[Total Direct Care Staff Hours]]/Nurse[[#This Row],[MDS Census]]</f>
        <v>3.8256367432150307</v>
      </c>
      <c r="H71" s="4">
        <f>Nurse[[#This Row],[Total RN Hours (w/ Admin, DON)]]/Nurse[[#This Row],[MDS Census]]</f>
        <v>0.769089770354906</v>
      </c>
      <c r="I71" s="4">
        <f>Nurse[[#This Row],[RN Hours (excl. Admin, DON)]]/Nurse[[#This Row],[MDS Census]]</f>
        <v>0.28564509394572019</v>
      </c>
      <c r="J71" s="4">
        <f>SUM(Nurse[[#This Row],[RN Hours (excl. Admin, DON)]],Nurse[[#This Row],[RN Admin Hours]],Nurse[[#This Row],[RN DON Hours]],Nurse[[#This Row],[LPN Hours (excl. Admin)]],Nurse[[#This Row],[LPN Admin Hours]],Nurse[[#This Row],[CNA Hours]],Nurse[[#This Row],[NA TR Hours]],Nurse[[#This Row],[Med Aide/Tech Hours]])</f>
        <v>112.17663043478262</v>
      </c>
      <c r="K71" s="4">
        <f>SUM(Nurse[[#This Row],[RN Hours (excl. Admin, DON)]],Nurse[[#This Row],[LPN Hours (excl. Admin)]],Nurse[[#This Row],[CNA Hours]],Nurse[[#This Row],[NA TR Hours]],Nurse[[#This Row],[Med Aide/Tech Hours]])</f>
        <v>99.591304347826082</v>
      </c>
      <c r="L71" s="4">
        <f>SUM(Nurse[[#This Row],[RN Hours (excl. Admin, DON)]],Nurse[[#This Row],[RN Admin Hours]],Nurse[[#This Row],[RN DON Hours]])</f>
        <v>20.021413043478262</v>
      </c>
      <c r="M71" s="4">
        <v>7.4360869565217378</v>
      </c>
      <c r="N71" s="4">
        <v>8.4983695652173914</v>
      </c>
      <c r="O71" s="4">
        <v>4.0869565217391308</v>
      </c>
      <c r="P71" s="4">
        <f>SUM(Nurse[[#This Row],[LPN Hours (excl. Admin)]],Nurse[[#This Row],[LPN Admin Hours]])</f>
        <v>33.756739130434781</v>
      </c>
      <c r="Q71" s="4">
        <v>33.756739130434781</v>
      </c>
      <c r="R71" s="4">
        <v>0</v>
      </c>
      <c r="S71" s="4">
        <f>SUM(Nurse[[#This Row],[CNA Hours]],Nurse[[#This Row],[NA TR Hours]],Nurse[[#This Row],[Med Aide/Tech Hours]])</f>
        <v>58.398478260869574</v>
      </c>
      <c r="T71" s="4">
        <v>58.398478260869574</v>
      </c>
      <c r="U71" s="4">
        <v>0</v>
      </c>
      <c r="V71" s="4">
        <v>0</v>
      </c>
      <c r="W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9.2861956521739124</v>
      </c>
      <c r="X71" s="4">
        <v>1.5235869565217393</v>
      </c>
      <c r="Y71" s="4">
        <v>0</v>
      </c>
      <c r="Z71" s="4">
        <v>0</v>
      </c>
      <c r="AA71" s="4">
        <v>3.3685869565217392</v>
      </c>
      <c r="AB71" s="4">
        <v>0</v>
      </c>
      <c r="AC71" s="4">
        <v>4.3940217391304346</v>
      </c>
      <c r="AD71" s="4">
        <v>0</v>
      </c>
      <c r="AE71" s="4">
        <v>0</v>
      </c>
      <c r="AF71" s="1">
        <v>305043</v>
      </c>
      <c r="AG71" s="1">
        <v>1</v>
      </c>
      <c r="AH71"/>
    </row>
    <row r="72" spans="1:34" x14ac:dyDescent="0.25">
      <c r="A72" t="s">
        <v>102</v>
      </c>
      <c r="B72" t="s">
        <v>66</v>
      </c>
      <c r="C72" t="s">
        <v>175</v>
      </c>
      <c r="D72" t="s">
        <v>130</v>
      </c>
      <c r="E72" s="4">
        <v>36.815217391304351</v>
      </c>
      <c r="F72" s="4">
        <f>Nurse[[#This Row],[Total Nurse Staff Hours]]/Nurse[[#This Row],[MDS Census]]</f>
        <v>5.239893711248893</v>
      </c>
      <c r="G72" s="4">
        <f>Nurse[[#This Row],[Total Direct Care Staff Hours]]/Nurse[[#This Row],[MDS Census]]</f>
        <v>4.8080956598759954</v>
      </c>
      <c r="H72" s="4">
        <f>Nurse[[#This Row],[Total RN Hours (w/ Admin, DON)]]/Nurse[[#This Row],[MDS Census]]</f>
        <v>1.2885326247416591</v>
      </c>
      <c r="I72" s="4">
        <f>Nurse[[#This Row],[RN Hours (excl. Admin, DON)]]/Nurse[[#This Row],[MDS Census]]</f>
        <v>0.88994980808975488</v>
      </c>
      <c r="J72" s="4">
        <f>SUM(Nurse[[#This Row],[RN Hours (excl. Admin, DON)]],Nurse[[#This Row],[RN Admin Hours]],Nurse[[#This Row],[RN DON Hours]],Nurse[[#This Row],[LPN Hours (excl. Admin)]],Nurse[[#This Row],[LPN Admin Hours]],Nurse[[#This Row],[CNA Hours]],Nurse[[#This Row],[NA TR Hours]],Nurse[[#This Row],[Med Aide/Tech Hours]])</f>
        <v>192.90782608695653</v>
      </c>
      <c r="K72" s="4">
        <f>SUM(Nurse[[#This Row],[RN Hours (excl. Admin, DON)]],Nurse[[#This Row],[LPN Hours (excl. Admin)]],Nurse[[#This Row],[CNA Hours]],Nurse[[#This Row],[NA TR Hours]],Nurse[[#This Row],[Med Aide/Tech Hours]])</f>
        <v>177.01108695652172</v>
      </c>
      <c r="L72" s="4">
        <f>SUM(Nurse[[#This Row],[RN Hours (excl. Admin, DON)]],Nurse[[#This Row],[RN Admin Hours]],Nurse[[#This Row],[RN DON Hours]])</f>
        <v>47.437608695652173</v>
      </c>
      <c r="M72" s="4">
        <v>32.763695652173915</v>
      </c>
      <c r="N72" s="4">
        <v>9.625</v>
      </c>
      <c r="O72" s="4">
        <v>5.0489130434782608</v>
      </c>
      <c r="P72" s="4">
        <f>SUM(Nurse[[#This Row],[LPN Hours (excl. Admin)]],Nurse[[#This Row],[LPN Admin Hours]])</f>
        <v>21.510978260869567</v>
      </c>
      <c r="Q72" s="4">
        <v>20.288152173913044</v>
      </c>
      <c r="R72" s="4">
        <v>1.2228260869565217</v>
      </c>
      <c r="S72" s="4">
        <f>SUM(Nurse[[#This Row],[CNA Hours]],Nurse[[#This Row],[NA TR Hours]],Nurse[[#This Row],[Med Aide/Tech Hours]])</f>
        <v>123.95923913043478</v>
      </c>
      <c r="T72" s="4">
        <v>116.8125</v>
      </c>
      <c r="U72" s="4">
        <v>0</v>
      </c>
      <c r="V72" s="4">
        <v>7.1467391304347823</v>
      </c>
      <c r="W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24.222826086956523</v>
      </c>
      <c r="X72" s="4">
        <v>4.1820652173913047</v>
      </c>
      <c r="Y72" s="4">
        <v>0</v>
      </c>
      <c r="Z72" s="4">
        <v>0</v>
      </c>
      <c r="AA72" s="4">
        <v>0</v>
      </c>
      <c r="AB72" s="4">
        <v>0</v>
      </c>
      <c r="AC72" s="4">
        <v>20.040760869565219</v>
      </c>
      <c r="AD72" s="4">
        <v>0</v>
      </c>
      <c r="AE72" s="4">
        <v>0</v>
      </c>
      <c r="AF72" s="1">
        <v>305099</v>
      </c>
      <c r="AG72" s="1">
        <v>1</v>
      </c>
      <c r="AH72"/>
    </row>
    <row r="73" spans="1:34" x14ac:dyDescent="0.25">
      <c r="A73" t="s">
        <v>102</v>
      </c>
      <c r="B73" t="s">
        <v>52</v>
      </c>
      <c r="C73" t="s">
        <v>170</v>
      </c>
      <c r="D73" t="s">
        <v>124</v>
      </c>
      <c r="E73" s="4">
        <v>71.793478260869563</v>
      </c>
      <c r="F73" s="4">
        <f>Nurse[[#This Row],[Total Nurse Staff Hours]]/Nurse[[#This Row],[MDS Census]]</f>
        <v>3.4103512490537473</v>
      </c>
      <c r="G73" s="4">
        <f>Nurse[[#This Row],[Total Direct Care Staff Hours]]/Nurse[[#This Row],[MDS Census]]</f>
        <v>3.1639182437547313</v>
      </c>
      <c r="H73" s="4">
        <f>Nurse[[#This Row],[Total RN Hours (w/ Admin, DON)]]/Nurse[[#This Row],[MDS Census]]</f>
        <v>0.54462376987130967</v>
      </c>
      <c r="I73" s="4">
        <f>Nurse[[#This Row],[RN Hours (excl. Admin, DON)]]/Nurse[[#This Row],[MDS Census]]</f>
        <v>0.36561392884178656</v>
      </c>
      <c r="J73" s="4">
        <f>SUM(Nurse[[#This Row],[RN Hours (excl. Admin, DON)]],Nurse[[#This Row],[RN Admin Hours]],Nurse[[#This Row],[RN DON Hours]],Nurse[[#This Row],[LPN Hours (excl. Admin)]],Nurse[[#This Row],[LPN Admin Hours]],Nurse[[#This Row],[CNA Hours]],Nurse[[#This Row],[NA TR Hours]],Nurse[[#This Row],[Med Aide/Tech Hours]])</f>
        <v>244.84097826086958</v>
      </c>
      <c r="K73" s="4">
        <f>SUM(Nurse[[#This Row],[RN Hours (excl. Admin, DON)]],Nurse[[#This Row],[LPN Hours (excl. Admin)]],Nurse[[#This Row],[CNA Hours]],Nurse[[#This Row],[NA TR Hours]],Nurse[[#This Row],[Med Aide/Tech Hours]])</f>
        <v>227.1486956521739</v>
      </c>
      <c r="L73" s="4">
        <f>SUM(Nurse[[#This Row],[RN Hours (excl. Admin, DON)]],Nurse[[#This Row],[RN Admin Hours]],Nurse[[#This Row],[RN DON Hours]])</f>
        <v>39.100434782608701</v>
      </c>
      <c r="M73" s="4">
        <v>26.248695652173915</v>
      </c>
      <c r="N73" s="4">
        <v>7.4060869565217393</v>
      </c>
      <c r="O73" s="4">
        <v>5.4456521739130439</v>
      </c>
      <c r="P73" s="4">
        <f>SUM(Nurse[[#This Row],[LPN Hours (excl. Admin)]],Nurse[[#This Row],[LPN Admin Hours]])</f>
        <v>82.781195652173921</v>
      </c>
      <c r="Q73" s="4">
        <v>77.940652173913051</v>
      </c>
      <c r="R73" s="4">
        <v>4.8405434782608685</v>
      </c>
      <c r="S73" s="4">
        <f>SUM(Nurse[[#This Row],[CNA Hours]],Nurse[[#This Row],[NA TR Hours]],Nurse[[#This Row],[Med Aide/Tech Hours]])</f>
        <v>122.95934782608698</v>
      </c>
      <c r="T73" s="4">
        <v>109.53076086956524</v>
      </c>
      <c r="U73" s="4">
        <v>0.46945652173913038</v>
      </c>
      <c r="V73" s="4">
        <v>12.959130434782608</v>
      </c>
      <c r="W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7.6689130434782573</v>
      </c>
      <c r="X73" s="4">
        <v>0</v>
      </c>
      <c r="Y73" s="4">
        <v>0</v>
      </c>
      <c r="Z73" s="4">
        <v>0</v>
      </c>
      <c r="AA73" s="4">
        <v>6.6765217391304308</v>
      </c>
      <c r="AB73" s="4">
        <v>0</v>
      </c>
      <c r="AC73" s="4">
        <v>0.99239130434782608</v>
      </c>
      <c r="AD73" s="4">
        <v>0</v>
      </c>
      <c r="AE73" s="4">
        <v>0</v>
      </c>
      <c r="AF73" s="1">
        <v>305083</v>
      </c>
      <c r="AG73" s="1">
        <v>1</v>
      </c>
      <c r="AH73"/>
    </row>
    <row r="74" spans="1:34" x14ac:dyDescent="0.25">
      <c r="A74" t="s">
        <v>102</v>
      </c>
      <c r="B74" t="s">
        <v>65</v>
      </c>
      <c r="C74" t="s">
        <v>135</v>
      </c>
      <c r="D74" t="s">
        <v>126</v>
      </c>
      <c r="E74" s="4">
        <v>46.108695652173914</v>
      </c>
      <c r="F74" s="4">
        <f>Nurse[[#This Row],[Total Nurse Staff Hours]]/Nurse[[#This Row],[MDS Census]]</f>
        <v>3.7135030645921745</v>
      </c>
      <c r="G74" s="4">
        <f>Nurse[[#This Row],[Total Direct Care Staff Hours]]/Nurse[[#This Row],[MDS Census]]</f>
        <v>3.711841112682698</v>
      </c>
      <c r="H74" s="4">
        <f>Nurse[[#This Row],[Total RN Hours (w/ Admin, DON)]]/Nurse[[#This Row],[MDS Census]]</f>
        <v>0.32235030645921736</v>
      </c>
      <c r="I74" s="4">
        <f>Nurse[[#This Row],[RN Hours (excl. Admin, DON)]]/Nurse[[#This Row],[MDS Census]]</f>
        <v>0.32223715228665722</v>
      </c>
      <c r="J74" s="4">
        <f>SUM(Nurse[[#This Row],[RN Hours (excl. Admin, DON)]],Nurse[[#This Row],[RN Admin Hours]],Nurse[[#This Row],[RN DON Hours]],Nurse[[#This Row],[LPN Hours (excl. Admin)]],Nurse[[#This Row],[LPN Admin Hours]],Nurse[[#This Row],[CNA Hours]],Nurse[[#This Row],[NA TR Hours]],Nurse[[#This Row],[Med Aide/Tech Hours]])</f>
        <v>171.2247826086957</v>
      </c>
      <c r="K74" s="4">
        <f>SUM(Nurse[[#This Row],[RN Hours (excl. Admin, DON)]],Nurse[[#This Row],[LPN Hours (excl. Admin)]],Nurse[[#This Row],[CNA Hours]],Nurse[[#This Row],[NA TR Hours]],Nurse[[#This Row],[Med Aide/Tech Hours]])</f>
        <v>171.1481521739131</v>
      </c>
      <c r="L74" s="4">
        <f>SUM(Nurse[[#This Row],[RN Hours (excl. Admin, DON)]],Nurse[[#This Row],[RN Admin Hours]],Nurse[[#This Row],[RN DON Hours]])</f>
        <v>14.863152173913043</v>
      </c>
      <c r="M74" s="4">
        <v>14.857934782608696</v>
      </c>
      <c r="N74" s="4">
        <v>0</v>
      </c>
      <c r="O74" s="4">
        <v>5.2173913043478256E-3</v>
      </c>
      <c r="P74" s="4">
        <f>SUM(Nurse[[#This Row],[LPN Hours (excl. Admin)]],Nurse[[#This Row],[LPN Admin Hours]])</f>
        <v>31.483804347826098</v>
      </c>
      <c r="Q74" s="4">
        <v>31.412391304347835</v>
      </c>
      <c r="R74" s="4">
        <v>7.1413043478260871E-2</v>
      </c>
      <c r="S74" s="4">
        <f>SUM(Nurse[[#This Row],[CNA Hours]],Nurse[[#This Row],[NA TR Hours]],Nurse[[#This Row],[Med Aide/Tech Hours]])</f>
        <v>124.87782608695656</v>
      </c>
      <c r="T74" s="4">
        <v>124.87782608695656</v>
      </c>
      <c r="U74" s="4">
        <v>0</v>
      </c>
      <c r="V74" s="4">
        <v>0</v>
      </c>
      <c r="W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0.60869565217391308</v>
      </c>
      <c r="X74" s="4">
        <v>0</v>
      </c>
      <c r="Y74" s="4">
        <v>0</v>
      </c>
      <c r="Z74" s="4">
        <v>0</v>
      </c>
      <c r="AA74" s="4">
        <v>0</v>
      </c>
      <c r="AB74" s="4">
        <v>0</v>
      </c>
      <c r="AC74" s="4">
        <v>0.60869565217391308</v>
      </c>
      <c r="AD74" s="4">
        <v>0</v>
      </c>
      <c r="AE74" s="4">
        <v>0</v>
      </c>
      <c r="AF74" s="1">
        <v>305097</v>
      </c>
      <c r="AG74" s="1">
        <v>1</v>
      </c>
      <c r="AH74"/>
    </row>
    <row r="75" spans="1:34" x14ac:dyDescent="0.25">
      <c r="AH75"/>
    </row>
    <row r="76" spans="1:34" x14ac:dyDescent="0.25">
      <c r="AH76"/>
    </row>
    <row r="77" spans="1:34" x14ac:dyDescent="0.25">
      <c r="AH77"/>
    </row>
    <row r="78" spans="1:34" x14ac:dyDescent="0.25">
      <c r="AH78"/>
    </row>
    <row r="79" spans="1:34" x14ac:dyDescent="0.25">
      <c r="AH79"/>
    </row>
    <row r="80" spans="1:34" x14ac:dyDescent="0.25">
      <c r="AH80"/>
    </row>
    <row r="81" spans="34:34" x14ac:dyDescent="0.25">
      <c r="AH81"/>
    </row>
    <row r="82" spans="34:34" x14ac:dyDescent="0.25">
      <c r="AH82"/>
    </row>
    <row r="83" spans="34:34" x14ac:dyDescent="0.25">
      <c r="AH83"/>
    </row>
    <row r="84" spans="34:34" x14ac:dyDescent="0.25">
      <c r="AH84"/>
    </row>
    <row r="85" spans="34:34" x14ac:dyDescent="0.25">
      <c r="AH85"/>
    </row>
    <row r="86" spans="34:34" x14ac:dyDescent="0.25">
      <c r="AH86"/>
    </row>
    <row r="87" spans="34:34" x14ac:dyDescent="0.25">
      <c r="AH87"/>
    </row>
    <row r="88" spans="34:34" x14ac:dyDescent="0.25">
      <c r="AH88"/>
    </row>
    <row r="89" spans="34:34" x14ac:dyDescent="0.25">
      <c r="AH89"/>
    </row>
    <row r="90" spans="34:34" x14ac:dyDescent="0.25">
      <c r="AH90"/>
    </row>
    <row r="91" spans="34:34" x14ac:dyDescent="0.25">
      <c r="AH91"/>
    </row>
    <row r="92" spans="34:34" x14ac:dyDescent="0.25">
      <c r="AH92"/>
    </row>
    <row r="93" spans="34:34" x14ac:dyDescent="0.25">
      <c r="AH93"/>
    </row>
    <row r="94" spans="34:34" x14ac:dyDescent="0.25">
      <c r="AH94"/>
    </row>
    <row r="95" spans="34:34" x14ac:dyDescent="0.25">
      <c r="AH95"/>
    </row>
    <row r="96" spans="34:34" x14ac:dyDescent="0.25">
      <c r="AH96"/>
    </row>
    <row r="97" spans="34:34" x14ac:dyDescent="0.25">
      <c r="AH97"/>
    </row>
    <row r="98" spans="34:34" x14ac:dyDescent="0.25">
      <c r="AH98"/>
    </row>
    <row r="99" spans="34:34" x14ac:dyDescent="0.25">
      <c r="AH99"/>
    </row>
    <row r="100" spans="34:34" x14ac:dyDescent="0.25">
      <c r="AH100"/>
    </row>
    <row r="101" spans="34:34" x14ac:dyDescent="0.25">
      <c r="AH101"/>
    </row>
    <row r="102" spans="34:34" x14ac:dyDescent="0.25">
      <c r="AH102"/>
    </row>
    <row r="103" spans="34:34" x14ac:dyDescent="0.25">
      <c r="AH103"/>
    </row>
    <row r="104" spans="34:34" x14ac:dyDescent="0.25">
      <c r="AH104"/>
    </row>
    <row r="105" spans="34:34" x14ac:dyDescent="0.25">
      <c r="AH105"/>
    </row>
    <row r="106" spans="34:34" x14ac:dyDescent="0.25">
      <c r="AH106"/>
    </row>
    <row r="107" spans="34:34" x14ac:dyDescent="0.25">
      <c r="AH107"/>
    </row>
    <row r="108" spans="34:34" x14ac:dyDescent="0.25">
      <c r="AH108"/>
    </row>
    <row r="109" spans="34:34" x14ac:dyDescent="0.25">
      <c r="AH109"/>
    </row>
    <row r="110" spans="34:34" x14ac:dyDescent="0.25">
      <c r="AH110"/>
    </row>
    <row r="111" spans="34:34" x14ac:dyDescent="0.25">
      <c r="AH111"/>
    </row>
    <row r="112" spans="34:34" x14ac:dyDescent="0.25">
      <c r="AH112"/>
    </row>
    <row r="113" spans="34:34" x14ac:dyDescent="0.25">
      <c r="AH113"/>
    </row>
    <row r="114" spans="34:34" x14ac:dyDescent="0.25">
      <c r="AH114"/>
    </row>
    <row r="115" spans="34:34" x14ac:dyDescent="0.25">
      <c r="AH115"/>
    </row>
    <row r="116" spans="34:34" x14ac:dyDescent="0.25">
      <c r="AH116"/>
    </row>
    <row r="117" spans="34:34" x14ac:dyDescent="0.25">
      <c r="AH117"/>
    </row>
    <row r="118" spans="34:34" x14ac:dyDescent="0.25">
      <c r="AH118"/>
    </row>
    <row r="119" spans="34:34" x14ac:dyDescent="0.25">
      <c r="AH119"/>
    </row>
    <row r="120" spans="34:34" x14ac:dyDescent="0.25">
      <c r="AH120"/>
    </row>
    <row r="121" spans="34:34" x14ac:dyDescent="0.25">
      <c r="AH121"/>
    </row>
    <row r="122" spans="34:34" x14ac:dyDescent="0.25">
      <c r="AH122"/>
    </row>
    <row r="123" spans="34:34" x14ac:dyDescent="0.25">
      <c r="AH123"/>
    </row>
    <row r="124" spans="34:34" x14ac:dyDescent="0.25">
      <c r="AH124"/>
    </row>
    <row r="125" spans="34:34" x14ac:dyDescent="0.25">
      <c r="AH125"/>
    </row>
    <row r="126" spans="34:34" x14ac:dyDescent="0.25">
      <c r="AH126"/>
    </row>
    <row r="127" spans="34:34" x14ac:dyDescent="0.25">
      <c r="AH127"/>
    </row>
    <row r="128" spans="34:34" x14ac:dyDescent="0.25">
      <c r="AH128"/>
    </row>
    <row r="129" spans="34:34" x14ac:dyDescent="0.25">
      <c r="AH129"/>
    </row>
    <row r="130" spans="34:34" x14ac:dyDescent="0.25">
      <c r="AH130"/>
    </row>
    <row r="131" spans="34:34" x14ac:dyDescent="0.25">
      <c r="AH131"/>
    </row>
    <row r="132" spans="34:34" x14ac:dyDescent="0.25">
      <c r="AH132"/>
    </row>
    <row r="133" spans="34:34" x14ac:dyDescent="0.25">
      <c r="AH133"/>
    </row>
    <row r="134" spans="34:34" x14ac:dyDescent="0.25">
      <c r="AH134"/>
    </row>
    <row r="135" spans="34:34" x14ac:dyDescent="0.25">
      <c r="AH135"/>
    </row>
    <row r="136" spans="34:34" x14ac:dyDescent="0.25">
      <c r="AH136"/>
    </row>
    <row r="137" spans="34:34" x14ac:dyDescent="0.25">
      <c r="AH137"/>
    </row>
    <row r="138" spans="34:34" x14ac:dyDescent="0.25">
      <c r="AH138"/>
    </row>
    <row r="139" spans="34:34" x14ac:dyDescent="0.25">
      <c r="AH139"/>
    </row>
    <row r="140" spans="34:34" x14ac:dyDescent="0.25">
      <c r="AH140"/>
    </row>
    <row r="141" spans="34:34" x14ac:dyDescent="0.25">
      <c r="AH141"/>
    </row>
    <row r="142" spans="34:34" x14ac:dyDescent="0.25">
      <c r="AH142"/>
    </row>
    <row r="143" spans="34:34" x14ac:dyDescent="0.25">
      <c r="AH143"/>
    </row>
    <row r="144" spans="34:34" x14ac:dyDescent="0.25">
      <c r="AH144"/>
    </row>
    <row r="145" spans="34:34" x14ac:dyDescent="0.25">
      <c r="AH145"/>
    </row>
    <row r="146" spans="34:34" x14ac:dyDescent="0.25">
      <c r="AH146"/>
    </row>
    <row r="147" spans="34:34" x14ac:dyDescent="0.25">
      <c r="AH147"/>
    </row>
    <row r="148" spans="34:34" x14ac:dyDescent="0.25">
      <c r="AH148"/>
    </row>
    <row r="149" spans="34:34" x14ac:dyDescent="0.25">
      <c r="AH149"/>
    </row>
    <row r="150" spans="34:34" x14ac:dyDescent="0.25">
      <c r="AH150"/>
    </row>
    <row r="151" spans="34:34" x14ac:dyDescent="0.25">
      <c r="AH151"/>
    </row>
    <row r="152" spans="34:34" x14ac:dyDescent="0.25">
      <c r="AH152"/>
    </row>
    <row r="153" spans="34:34" x14ac:dyDescent="0.25">
      <c r="AH153"/>
    </row>
    <row r="154" spans="34:34" x14ac:dyDescent="0.25">
      <c r="AH154"/>
    </row>
    <row r="155" spans="34:34" x14ac:dyDescent="0.25">
      <c r="AH155"/>
    </row>
    <row r="156" spans="34:34" x14ac:dyDescent="0.25">
      <c r="AH156"/>
    </row>
    <row r="157" spans="34:34" x14ac:dyDescent="0.25">
      <c r="AH157"/>
    </row>
    <row r="158" spans="34:34" x14ac:dyDescent="0.25">
      <c r="AH158"/>
    </row>
    <row r="159" spans="34:34" x14ac:dyDescent="0.25">
      <c r="AH159"/>
    </row>
    <row r="160" spans="34:34" x14ac:dyDescent="0.25">
      <c r="AH160"/>
    </row>
    <row r="161" spans="34:34" x14ac:dyDescent="0.25">
      <c r="AH161"/>
    </row>
    <row r="162" spans="34:34" x14ac:dyDescent="0.25">
      <c r="AH162"/>
    </row>
    <row r="163" spans="34:34" x14ac:dyDescent="0.25">
      <c r="AH163"/>
    </row>
    <row r="164" spans="34:34" x14ac:dyDescent="0.25">
      <c r="AH164"/>
    </row>
    <row r="165" spans="34:34" x14ac:dyDescent="0.25">
      <c r="AH165"/>
    </row>
    <row r="166" spans="34:34" x14ac:dyDescent="0.25">
      <c r="AH166"/>
    </row>
    <row r="167" spans="34:34" x14ac:dyDescent="0.25">
      <c r="AH167"/>
    </row>
    <row r="168" spans="34:34" x14ac:dyDescent="0.25">
      <c r="AH168"/>
    </row>
    <row r="169" spans="34:34" x14ac:dyDescent="0.25">
      <c r="AH169"/>
    </row>
    <row r="170" spans="34:34" x14ac:dyDescent="0.25">
      <c r="AH170"/>
    </row>
    <row r="171" spans="34:34" x14ac:dyDescent="0.25">
      <c r="AH171"/>
    </row>
    <row r="172" spans="34:34" x14ac:dyDescent="0.25">
      <c r="AH172"/>
    </row>
    <row r="173" spans="34:34" x14ac:dyDescent="0.25">
      <c r="AH173"/>
    </row>
    <row r="174" spans="34:34" x14ac:dyDescent="0.25">
      <c r="AH174"/>
    </row>
    <row r="175" spans="34:34" x14ac:dyDescent="0.25">
      <c r="AH175"/>
    </row>
    <row r="176" spans="34:34" x14ac:dyDescent="0.25">
      <c r="AH176"/>
    </row>
    <row r="177" spans="34:34" x14ac:dyDescent="0.25">
      <c r="AH177"/>
    </row>
    <row r="178" spans="34:34" x14ac:dyDescent="0.25">
      <c r="AH178"/>
    </row>
    <row r="179" spans="34:34" x14ac:dyDescent="0.25">
      <c r="AH179"/>
    </row>
    <row r="180" spans="34:34" x14ac:dyDescent="0.25">
      <c r="AH180"/>
    </row>
    <row r="181" spans="34:34" x14ac:dyDescent="0.25">
      <c r="AH181"/>
    </row>
    <row r="182" spans="34:34" x14ac:dyDescent="0.25">
      <c r="AH182"/>
    </row>
    <row r="183" spans="34:34" x14ac:dyDescent="0.25">
      <c r="AH183"/>
    </row>
    <row r="184" spans="34:34" x14ac:dyDescent="0.25">
      <c r="AH184"/>
    </row>
    <row r="185" spans="34:34" x14ac:dyDescent="0.25">
      <c r="AH185"/>
    </row>
    <row r="186" spans="34:34" x14ac:dyDescent="0.25">
      <c r="AH186"/>
    </row>
    <row r="187" spans="34:34" x14ac:dyDescent="0.25">
      <c r="AH187"/>
    </row>
    <row r="188" spans="34:34" x14ac:dyDescent="0.25">
      <c r="AH188"/>
    </row>
    <row r="189" spans="34:34" x14ac:dyDescent="0.25">
      <c r="AH189"/>
    </row>
    <row r="190" spans="34:34" x14ac:dyDescent="0.25">
      <c r="AH190"/>
    </row>
    <row r="191" spans="34:34" x14ac:dyDescent="0.25">
      <c r="AH191"/>
    </row>
    <row r="192" spans="34:34" x14ac:dyDescent="0.25">
      <c r="AH192"/>
    </row>
    <row r="193" spans="34:34" x14ac:dyDescent="0.25">
      <c r="AH193"/>
    </row>
    <row r="194" spans="34:34" x14ac:dyDescent="0.25">
      <c r="AH194"/>
    </row>
    <row r="195" spans="34:34" x14ac:dyDescent="0.25">
      <c r="AH195"/>
    </row>
    <row r="196" spans="34:34" x14ac:dyDescent="0.25">
      <c r="AH196"/>
    </row>
    <row r="197" spans="34:34" x14ac:dyDescent="0.25">
      <c r="AH197"/>
    </row>
    <row r="198" spans="34:34" x14ac:dyDescent="0.25">
      <c r="AH198"/>
    </row>
    <row r="199" spans="34:34" x14ac:dyDescent="0.25">
      <c r="AH199"/>
    </row>
    <row r="200" spans="34:34" x14ac:dyDescent="0.25">
      <c r="AH200"/>
    </row>
    <row r="201" spans="34:34" x14ac:dyDescent="0.25">
      <c r="AH201"/>
    </row>
    <row r="202" spans="34:34" x14ac:dyDescent="0.25">
      <c r="AH202"/>
    </row>
    <row r="203" spans="34:34" x14ac:dyDescent="0.25">
      <c r="AH203"/>
    </row>
    <row r="204" spans="34:34" x14ac:dyDescent="0.25">
      <c r="AH204"/>
    </row>
    <row r="205" spans="34:34" x14ac:dyDescent="0.25">
      <c r="AH205"/>
    </row>
    <row r="206" spans="34:34" x14ac:dyDescent="0.25">
      <c r="AH206"/>
    </row>
    <row r="207" spans="34:34" x14ac:dyDescent="0.25">
      <c r="AH207"/>
    </row>
    <row r="208" spans="34:34" x14ac:dyDescent="0.25">
      <c r="AH208"/>
    </row>
    <row r="209" spans="34:34" x14ac:dyDescent="0.25">
      <c r="AH209"/>
    </row>
    <row r="210" spans="34:34" x14ac:dyDescent="0.25">
      <c r="AH210"/>
    </row>
    <row r="211" spans="34:34" x14ac:dyDescent="0.25">
      <c r="AH211"/>
    </row>
    <row r="212" spans="34:34" x14ac:dyDescent="0.25">
      <c r="AH212"/>
    </row>
    <row r="213" spans="34:34" x14ac:dyDescent="0.25">
      <c r="AH213"/>
    </row>
    <row r="214" spans="34:34" x14ac:dyDescent="0.25">
      <c r="AH214"/>
    </row>
    <row r="215" spans="34:34" x14ac:dyDescent="0.25">
      <c r="AH215"/>
    </row>
    <row r="216" spans="34:34" x14ac:dyDescent="0.25">
      <c r="AH216"/>
    </row>
    <row r="217" spans="34:34" x14ac:dyDescent="0.25">
      <c r="AH217"/>
    </row>
    <row r="218" spans="34:34" x14ac:dyDescent="0.25">
      <c r="AH218"/>
    </row>
    <row r="219" spans="34:34" x14ac:dyDescent="0.25">
      <c r="AH219"/>
    </row>
    <row r="220" spans="34:34" x14ac:dyDescent="0.25">
      <c r="AH220"/>
    </row>
    <row r="221" spans="34:34" x14ac:dyDescent="0.25">
      <c r="AH221"/>
    </row>
    <row r="222" spans="34:34" x14ac:dyDescent="0.25">
      <c r="AH222"/>
    </row>
    <row r="223" spans="34:34" x14ac:dyDescent="0.25">
      <c r="AH223"/>
    </row>
    <row r="224" spans="34:34" x14ac:dyDescent="0.25">
      <c r="AH224"/>
    </row>
    <row r="225" spans="34:34" x14ac:dyDescent="0.25">
      <c r="AH225"/>
    </row>
    <row r="226" spans="34:34" x14ac:dyDescent="0.25">
      <c r="AH226"/>
    </row>
    <row r="227" spans="34:34" x14ac:dyDescent="0.25">
      <c r="AH227"/>
    </row>
    <row r="228" spans="34:34" x14ac:dyDescent="0.25">
      <c r="AH228"/>
    </row>
    <row r="229" spans="34:34" x14ac:dyDescent="0.25">
      <c r="AH229"/>
    </row>
    <row r="230" spans="34:34" x14ac:dyDescent="0.25">
      <c r="AH230"/>
    </row>
    <row r="231" spans="34:34" x14ac:dyDescent="0.25">
      <c r="AH231"/>
    </row>
    <row r="232" spans="34:34" x14ac:dyDescent="0.25">
      <c r="AH232"/>
    </row>
    <row r="233" spans="34:34" x14ac:dyDescent="0.25">
      <c r="AH233"/>
    </row>
    <row r="234" spans="34:34" x14ac:dyDescent="0.25">
      <c r="AH234"/>
    </row>
    <row r="235" spans="34:34" x14ac:dyDescent="0.25">
      <c r="AH235"/>
    </row>
    <row r="236" spans="34:34" x14ac:dyDescent="0.25">
      <c r="AH236"/>
    </row>
    <row r="237" spans="34:34" x14ac:dyDescent="0.25">
      <c r="AH237"/>
    </row>
    <row r="238" spans="34:34" x14ac:dyDescent="0.25">
      <c r="AH238"/>
    </row>
    <row r="239" spans="34:34" x14ac:dyDescent="0.25">
      <c r="AH239"/>
    </row>
    <row r="240" spans="34:34" x14ac:dyDescent="0.25">
      <c r="AH240"/>
    </row>
    <row r="241" spans="34:34" x14ac:dyDescent="0.25">
      <c r="AH241"/>
    </row>
    <row r="242" spans="34:34" x14ac:dyDescent="0.25">
      <c r="AH242"/>
    </row>
    <row r="243" spans="34:34" x14ac:dyDescent="0.25">
      <c r="AH243"/>
    </row>
    <row r="244" spans="34:34" x14ac:dyDescent="0.25">
      <c r="AH244"/>
    </row>
    <row r="245" spans="34:34" x14ac:dyDescent="0.25">
      <c r="AH245"/>
    </row>
    <row r="246" spans="34:34" x14ac:dyDescent="0.25">
      <c r="AH246"/>
    </row>
    <row r="247" spans="34:34" x14ac:dyDescent="0.25">
      <c r="AH247"/>
    </row>
    <row r="248" spans="34:34" x14ac:dyDescent="0.25">
      <c r="AH248"/>
    </row>
    <row r="249" spans="34:34" x14ac:dyDescent="0.25">
      <c r="AH249"/>
    </row>
    <row r="250" spans="34:34" x14ac:dyDescent="0.25">
      <c r="AH250"/>
    </row>
    <row r="251" spans="34:34" x14ac:dyDescent="0.25">
      <c r="AH251"/>
    </row>
    <row r="252" spans="34:34" x14ac:dyDescent="0.25">
      <c r="AH252"/>
    </row>
    <row r="253" spans="34:34" x14ac:dyDescent="0.25">
      <c r="AH253"/>
    </row>
    <row r="254" spans="34:34" x14ac:dyDescent="0.25">
      <c r="AH254"/>
    </row>
    <row r="255" spans="34:34" x14ac:dyDescent="0.25">
      <c r="AH255"/>
    </row>
    <row r="256" spans="34:34" x14ac:dyDescent="0.25">
      <c r="AH256"/>
    </row>
    <row r="257" spans="34:34" x14ac:dyDescent="0.25">
      <c r="AH257"/>
    </row>
    <row r="258" spans="34:34" x14ac:dyDescent="0.25">
      <c r="AH258"/>
    </row>
    <row r="265" spans="34:34" x14ac:dyDescent="0.25">
      <c r="AH265"/>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25C00-EEDA-4BFC-B490-8333FA07D573}">
  <sheetPr>
    <outlinePr summaryRight="0"/>
  </sheetPr>
  <dimension ref="A1:AY265"/>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11" customWidth="1"/>
    <col min="9" max="10" width="15.7109375" customWidth="1"/>
    <col min="11" max="11" width="15.7109375" style="11" customWidth="1" collapsed="1"/>
    <col min="12" max="13" width="15.7109375" hidden="1" customWidth="1" outlineLevel="1"/>
    <col min="14" max="14" width="15.7109375" style="11" hidden="1" customWidth="1" outlineLevel="1"/>
    <col min="15" max="16" width="15.7109375" hidden="1" customWidth="1" outlineLevel="1"/>
    <col min="17" max="17" width="15.7109375" style="9" hidden="1" customWidth="1" outlineLevel="1"/>
    <col min="18" max="18" width="9.140625" hidden="1" customWidth="1" outlineLevel="1"/>
    <col min="19" max="19" width="15.7109375" hidden="1" customWidth="1" outlineLevel="1"/>
    <col min="20" max="20" width="15.7109375" style="11" hidden="1" customWidth="1" outlineLevel="1"/>
    <col min="21" max="21" width="9.140625" hidden="1" customWidth="1" outlineLevel="1"/>
    <col min="22" max="22" width="15.7109375" hidden="1" customWidth="1" outlineLevel="1"/>
    <col min="23" max="23" width="15.7109375" style="11" hidden="1" customWidth="1" outlineLevel="1"/>
    <col min="24" max="25" width="15.7109375" hidden="1" customWidth="1" outlineLevel="1"/>
    <col min="26" max="26" width="15.7109375" style="11" hidden="1" customWidth="1" outlineLevel="1"/>
    <col min="27" max="27" width="9.140625" hidden="1" customWidth="1" outlineLevel="1"/>
    <col min="28" max="28" width="15.7109375" hidden="1" customWidth="1" outlineLevel="1"/>
    <col min="29" max="29" width="15.7109375" style="11" hidden="1" customWidth="1" outlineLevel="1"/>
    <col min="30" max="31" width="15.7109375" hidden="1" customWidth="1" outlineLevel="1"/>
    <col min="32" max="32" width="15.7109375" style="11" hidden="1" customWidth="1" outlineLevel="1"/>
    <col min="33" max="33" width="9.140625" hidden="1" customWidth="1" outlineLevel="1"/>
    <col min="34" max="34" width="15.7109375" hidden="1" customWidth="1" outlineLevel="1"/>
    <col min="35" max="35" width="15.7109375" style="11" hidden="1" customWidth="1" outlineLevel="1"/>
    <col min="36" max="36" width="9.140625" hidden="1" customWidth="1" outlineLevel="1"/>
    <col min="37" max="37" width="15.7109375" hidden="1" customWidth="1" outlineLevel="1"/>
    <col min="38" max="38" width="15.7109375" style="11" hidden="1" customWidth="1" outlineLevel="1"/>
    <col min="39" max="39" width="15.7109375" customWidth="1"/>
    <col min="44" max="48" width="15.7109375" customWidth="1"/>
    <col min="49" max="49" width="10.85546875" bestFit="1" customWidth="1"/>
    <col min="50" max="50" width="10.85546875" style="6" customWidth="1"/>
    <col min="51" max="51" width="15.7109375" style="5"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 customFormat="1" ht="189.95" customHeight="1" x14ac:dyDescent="0.25">
      <c r="A1" s="2" t="s">
        <v>178</v>
      </c>
      <c r="B1" s="2" t="s">
        <v>180</v>
      </c>
      <c r="C1" s="2" t="s">
        <v>181</v>
      </c>
      <c r="D1" s="2" t="s">
        <v>182</v>
      </c>
      <c r="E1" s="2" t="s">
        <v>183</v>
      </c>
      <c r="F1" s="2" t="s">
        <v>188</v>
      </c>
      <c r="G1" s="2" t="s">
        <v>214</v>
      </c>
      <c r="H1" s="10" t="s">
        <v>215</v>
      </c>
      <c r="I1" s="2" t="s">
        <v>189</v>
      </c>
      <c r="J1" s="2" t="s">
        <v>212</v>
      </c>
      <c r="K1" s="10" t="s">
        <v>216</v>
      </c>
      <c r="L1" s="2" t="s">
        <v>190</v>
      </c>
      <c r="M1" s="2" t="s">
        <v>213</v>
      </c>
      <c r="N1" s="10" t="s">
        <v>224</v>
      </c>
      <c r="O1" s="2" t="s">
        <v>191</v>
      </c>
      <c r="P1" s="2" t="s">
        <v>202</v>
      </c>
      <c r="Q1" s="8" t="s">
        <v>218</v>
      </c>
      <c r="R1" s="2" t="s">
        <v>192</v>
      </c>
      <c r="S1" s="2" t="s">
        <v>203</v>
      </c>
      <c r="T1" s="10" t="s">
        <v>217</v>
      </c>
      <c r="U1" s="2" t="s">
        <v>193</v>
      </c>
      <c r="V1" s="2" t="s">
        <v>204</v>
      </c>
      <c r="W1" s="10" t="s">
        <v>219</v>
      </c>
      <c r="X1" s="2" t="s">
        <v>195</v>
      </c>
      <c r="Y1" s="2" t="s">
        <v>205</v>
      </c>
      <c r="Z1" s="10" t="s">
        <v>220</v>
      </c>
      <c r="AA1" s="2" t="s">
        <v>196</v>
      </c>
      <c r="AB1" s="2" t="s">
        <v>206</v>
      </c>
      <c r="AC1" s="10" t="s">
        <v>225</v>
      </c>
      <c r="AD1" s="2" t="s">
        <v>198</v>
      </c>
      <c r="AE1" s="2" t="s">
        <v>207</v>
      </c>
      <c r="AF1" s="10" t="s">
        <v>221</v>
      </c>
      <c r="AG1" s="2" t="s">
        <v>199</v>
      </c>
      <c r="AH1" s="2" t="s">
        <v>208</v>
      </c>
      <c r="AI1" s="10" t="s">
        <v>222</v>
      </c>
      <c r="AJ1" s="2" t="s">
        <v>200</v>
      </c>
      <c r="AK1" s="2" t="s">
        <v>209</v>
      </c>
      <c r="AL1" s="10" t="s">
        <v>223</v>
      </c>
      <c r="AM1" s="2" t="s">
        <v>210</v>
      </c>
      <c r="AN1" s="3" t="s">
        <v>211</v>
      </c>
    </row>
    <row r="2" spans="1:51" x14ac:dyDescent="0.25">
      <c r="A2" t="s">
        <v>102</v>
      </c>
      <c r="B2" t="s">
        <v>32</v>
      </c>
      <c r="C2" t="s">
        <v>163</v>
      </c>
      <c r="D2" t="s">
        <v>132</v>
      </c>
      <c r="E2" s="4">
        <v>73.445652173913047</v>
      </c>
      <c r="F2" s="4">
        <v>244.6875</v>
      </c>
      <c r="G2" s="4">
        <v>3.2336956521739131</v>
      </c>
      <c r="H2" s="11">
        <v>1.3215614415014716E-2</v>
      </c>
      <c r="I2" s="4">
        <v>219.67391304347825</v>
      </c>
      <c r="J2" s="4">
        <v>3.2336956521739131</v>
      </c>
      <c r="K2" s="11">
        <v>1.4720435428005938E-2</v>
      </c>
      <c r="L2" s="4">
        <v>61.385869565217398</v>
      </c>
      <c r="M2" s="4">
        <v>3.2336956521739131</v>
      </c>
      <c r="N2" s="11">
        <v>5.2678176184152277E-2</v>
      </c>
      <c r="O2" s="4">
        <v>41.627717391304351</v>
      </c>
      <c r="P2" s="4">
        <v>3.2336956521739131</v>
      </c>
      <c r="Q2" s="9">
        <v>7.7681310790521568E-2</v>
      </c>
      <c r="R2" s="4">
        <v>13.932065217391305</v>
      </c>
      <c r="S2" s="4">
        <v>0</v>
      </c>
      <c r="T2" s="11">
        <v>0</v>
      </c>
      <c r="U2" s="4">
        <v>5.8260869565217392</v>
      </c>
      <c r="V2" s="4">
        <v>0</v>
      </c>
      <c r="W2" s="11">
        <v>0</v>
      </c>
      <c r="X2" s="4">
        <v>17.206521739130434</v>
      </c>
      <c r="Y2" s="4">
        <v>0</v>
      </c>
      <c r="Z2" s="11">
        <v>0</v>
      </c>
      <c r="AA2" s="4">
        <v>5.2554347826086953</v>
      </c>
      <c r="AB2" s="4">
        <v>0</v>
      </c>
      <c r="AC2" s="11">
        <v>0</v>
      </c>
      <c r="AD2" s="4">
        <v>105.16304347826087</v>
      </c>
      <c r="AE2" s="4">
        <v>0</v>
      </c>
      <c r="AF2" s="11">
        <v>0</v>
      </c>
      <c r="AG2" s="4">
        <v>0</v>
      </c>
      <c r="AH2" s="4">
        <v>0</v>
      </c>
      <c r="AI2" s="11" t="s">
        <v>226</v>
      </c>
      <c r="AJ2" s="4">
        <v>55.676630434782609</v>
      </c>
      <c r="AK2" s="4">
        <v>0</v>
      </c>
      <c r="AL2" s="11" t="s">
        <v>226</v>
      </c>
      <c r="AM2" s="1">
        <v>305062</v>
      </c>
      <c r="AN2" s="1">
        <v>1</v>
      </c>
      <c r="AX2"/>
      <c r="AY2"/>
    </row>
    <row r="3" spans="1:51" x14ac:dyDescent="0.25">
      <c r="A3" t="s">
        <v>102</v>
      </c>
      <c r="B3" t="s">
        <v>35</v>
      </c>
      <c r="C3" t="s">
        <v>149</v>
      </c>
      <c r="D3" t="s">
        <v>132</v>
      </c>
      <c r="E3" s="4">
        <v>69.358695652173907</v>
      </c>
      <c r="F3" s="4">
        <v>210.45347826086959</v>
      </c>
      <c r="G3" s="4">
        <v>0.16239130434782609</v>
      </c>
      <c r="H3" s="11">
        <v>7.7162566135653232E-4</v>
      </c>
      <c r="I3" s="4">
        <v>195.26239130434783</v>
      </c>
      <c r="J3" s="4">
        <v>0.16239130434782609</v>
      </c>
      <c r="K3" s="11">
        <v>8.3165684524836702E-4</v>
      </c>
      <c r="L3" s="4">
        <v>39.305543478260859</v>
      </c>
      <c r="M3" s="4">
        <v>0</v>
      </c>
      <c r="N3" s="11">
        <v>0</v>
      </c>
      <c r="O3" s="4">
        <v>28.914239130434773</v>
      </c>
      <c r="P3" s="4">
        <v>0</v>
      </c>
      <c r="Q3" s="9">
        <v>0</v>
      </c>
      <c r="R3" s="4">
        <v>4.8695652173913047</v>
      </c>
      <c r="S3" s="4">
        <v>0</v>
      </c>
      <c r="T3" s="11">
        <v>0</v>
      </c>
      <c r="U3" s="4">
        <v>5.5217391304347823</v>
      </c>
      <c r="V3" s="4">
        <v>0</v>
      </c>
      <c r="W3" s="11">
        <v>0</v>
      </c>
      <c r="X3" s="4">
        <v>51.945543478260866</v>
      </c>
      <c r="Y3" s="4">
        <v>0</v>
      </c>
      <c r="Z3" s="11">
        <v>0</v>
      </c>
      <c r="AA3" s="4">
        <v>4.7997826086956534</v>
      </c>
      <c r="AB3" s="4">
        <v>0</v>
      </c>
      <c r="AC3" s="11">
        <v>0</v>
      </c>
      <c r="AD3" s="4">
        <v>103.24663043478263</v>
      </c>
      <c r="AE3" s="4">
        <v>0.16239130434782609</v>
      </c>
      <c r="AF3" s="11">
        <v>1.5728484664727449E-3</v>
      </c>
      <c r="AG3" s="4">
        <v>0</v>
      </c>
      <c r="AH3" s="4">
        <v>0</v>
      </c>
      <c r="AI3" s="11" t="s">
        <v>226</v>
      </c>
      <c r="AJ3" s="4">
        <v>11.155978260869567</v>
      </c>
      <c r="AK3" s="4">
        <v>0</v>
      </c>
      <c r="AL3" s="11" t="s">
        <v>226</v>
      </c>
      <c r="AM3" s="1">
        <v>305065</v>
      </c>
      <c r="AN3" s="1">
        <v>1</v>
      </c>
      <c r="AX3"/>
      <c r="AY3"/>
    </row>
    <row r="4" spans="1:51" x14ac:dyDescent="0.25">
      <c r="A4" t="s">
        <v>102</v>
      </c>
      <c r="B4" t="s">
        <v>30</v>
      </c>
      <c r="C4" t="s">
        <v>145</v>
      </c>
      <c r="D4" t="s">
        <v>125</v>
      </c>
      <c r="E4" s="4">
        <v>130.17391304347825</v>
      </c>
      <c r="F4" s="4">
        <v>449.7208695652173</v>
      </c>
      <c r="G4" s="4">
        <v>11.764130434782608</v>
      </c>
      <c r="H4" s="11">
        <v>2.615873807714544E-2</v>
      </c>
      <c r="I4" s="4">
        <v>421.54271739130428</v>
      </c>
      <c r="J4" s="4">
        <v>11.764130434782608</v>
      </c>
      <c r="K4" s="11">
        <v>2.7907326943243931E-2</v>
      </c>
      <c r="L4" s="4">
        <v>85.288369565217351</v>
      </c>
      <c r="M4" s="4">
        <v>1.2632608695652174</v>
      </c>
      <c r="N4" s="11">
        <v>1.4811642853592615E-2</v>
      </c>
      <c r="O4" s="4">
        <v>70.820760869565191</v>
      </c>
      <c r="P4" s="4">
        <v>1.2632608695652174</v>
      </c>
      <c r="Q4" s="9">
        <v>1.7837437130784856E-2</v>
      </c>
      <c r="R4" s="4">
        <v>9.6197826086956493</v>
      </c>
      <c r="S4" s="4">
        <v>0</v>
      </c>
      <c r="T4" s="11">
        <v>0</v>
      </c>
      <c r="U4" s="4">
        <v>4.8478260869565215</v>
      </c>
      <c r="V4" s="4">
        <v>0</v>
      </c>
      <c r="W4" s="11">
        <v>0</v>
      </c>
      <c r="X4" s="4">
        <v>94.723043478260891</v>
      </c>
      <c r="Y4" s="4">
        <v>3.4998913043478255</v>
      </c>
      <c r="Z4" s="11">
        <v>3.6948678756833407E-2</v>
      </c>
      <c r="AA4" s="4">
        <v>13.71054347826087</v>
      </c>
      <c r="AB4" s="4">
        <v>0</v>
      </c>
      <c r="AC4" s="11">
        <v>0</v>
      </c>
      <c r="AD4" s="4">
        <v>239.8470652173913</v>
      </c>
      <c r="AE4" s="4">
        <v>7.0009782608695641</v>
      </c>
      <c r="AF4" s="11">
        <v>2.918934302791679E-2</v>
      </c>
      <c r="AG4" s="4">
        <v>4.3586956521739127E-2</v>
      </c>
      <c r="AH4" s="4">
        <v>0</v>
      </c>
      <c r="AI4" s="11">
        <v>0</v>
      </c>
      <c r="AJ4" s="4">
        <v>16.108260869565211</v>
      </c>
      <c r="AK4" s="4">
        <v>0</v>
      </c>
      <c r="AL4" s="11" t="s">
        <v>226</v>
      </c>
      <c r="AM4" s="1">
        <v>305060</v>
      </c>
      <c r="AN4" s="1">
        <v>1</v>
      </c>
      <c r="AX4"/>
      <c r="AY4"/>
    </row>
    <row r="5" spans="1:51" x14ac:dyDescent="0.25">
      <c r="A5" t="s">
        <v>102</v>
      </c>
      <c r="B5" t="s">
        <v>55</v>
      </c>
      <c r="C5" t="s">
        <v>145</v>
      </c>
      <c r="D5" t="s">
        <v>125</v>
      </c>
      <c r="E5" s="4">
        <v>74.065217391304344</v>
      </c>
      <c r="F5" s="4">
        <v>308.50684782608693</v>
      </c>
      <c r="G5" s="4">
        <v>25.50413043478261</v>
      </c>
      <c r="H5" s="11">
        <v>8.2669576427554473E-2</v>
      </c>
      <c r="I5" s="4">
        <v>258.36423913043478</v>
      </c>
      <c r="J5" s="4">
        <v>25.50413043478261</v>
      </c>
      <c r="K5" s="11">
        <v>9.8713856533012248E-2</v>
      </c>
      <c r="L5" s="4">
        <v>66.58521739130434</v>
      </c>
      <c r="M5" s="4">
        <v>6.2445652173913047</v>
      </c>
      <c r="N5" s="11">
        <v>9.378305669100076E-2</v>
      </c>
      <c r="O5" s="4">
        <v>20.748260869565211</v>
      </c>
      <c r="P5" s="4">
        <v>6.2445652173913047</v>
      </c>
      <c r="Q5" s="9">
        <v>0.30096812723958016</v>
      </c>
      <c r="R5" s="4">
        <v>39.958913043478262</v>
      </c>
      <c r="S5" s="4">
        <v>0</v>
      </c>
      <c r="T5" s="11">
        <v>0</v>
      </c>
      <c r="U5" s="4">
        <v>5.878043478260869</v>
      </c>
      <c r="V5" s="4">
        <v>0</v>
      </c>
      <c r="W5" s="11">
        <v>0</v>
      </c>
      <c r="X5" s="4">
        <v>59.019239130434791</v>
      </c>
      <c r="Y5" s="4">
        <v>3.8160869565217395</v>
      </c>
      <c r="Z5" s="11">
        <v>6.4658355694624262E-2</v>
      </c>
      <c r="AA5" s="4">
        <v>4.3056521739130442</v>
      </c>
      <c r="AB5" s="4">
        <v>0</v>
      </c>
      <c r="AC5" s="11">
        <v>0</v>
      </c>
      <c r="AD5" s="4">
        <v>176.76815217391302</v>
      </c>
      <c r="AE5" s="4">
        <v>15.443478260869565</v>
      </c>
      <c r="AF5" s="11">
        <v>8.7365727767949555E-2</v>
      </c>
      <c r="AG5" s="4">
        <v>0</v>
      </c>
      <c r="AH5" s="4">
        <v>0</v>
      </c>
      <c r="AI5" s="11" t="s">
        <v>226</v>
      </c>
      <c r="AJ5" s="4">
        <v>1.8285869565217396</v>
      </c>
      <c r="AK5" s="4">
        <v>0</v>
      </c>
      <c r="AL5" s="11" t="s">
        <v>226</v>
      </c>
      <c r="AM5" s="1">
        <v>305086</v>
      </c>
      <c r="AN5" s="1">
        <v>1</v>
      </c>
      <c r="AX5"/>
      <c r="AY5"/>
    </row>
    <row r="6" spans="1:51" x14ac:dyDescent="0.25">
      <c r="A6" t="s">
        <v>102</v>
      </c>
      <c r="B6" t="s">
        <v>64</v>
      </c>
      <c r="C6" t="s">
        <v>161</v>
      </c>
      <c r="D6" t="s">
        <v>125</v>
      </c>
      <c r="E6" s="4">
        <v>30.847826086956523</v>
      </c>
      <c r="F6" s="4">
        <v>142.78260869565219</v>
      </c>
      <c r="G6" s="4">
        <v>0</v>
      </c>
      <c r="H6" s="11">
        <v>0</v>
      </c>
      <c r="I6" s="4">
        <v>138.08695652173913</v>
      </c>
      <c r="J6" s="4">
        <v>0</v>
      </c>
      <c r="K6" s="11">
        <v>0</v>
      </c>
      <c r="L6" s="4">
        <v>20.551630434782609</v>
      </c>
      <c r="M6" s="4">
        <v>0</v>
      </c>
      <c r="N6" s="11">
        <v>0</v>
      </c>
      <c r="O6" s="4">
        <v>15.855978260869565</v>
      </c>
      <c r="P6" s="4">
        <v>0</v>
      </c>
      <c r="Q6" s="9">
        <v>0</v>
      </c>
      <c r="R6" s="4">
        <v>0</v>
      </c>
      <c r="S6" s="4">
        <v>0</v>
      </c>
      <c r="T6" s="11" t="s">
        <v>226</v>
      </c>
      <c r="U6" s="4">
        <v>4.6956521739130439</v>
      </c>
      <c r="V6" s="4">
        <v>0</v>
      </c>
      <c r="W6" s="11">
        <v>0</v>
      </c>
      <c r="X6" s="4">
        <v>28.494565217391305</v>
      </c>
      <c r="Y6" s="4">
        <v>0</v>
      </c>
      <c r="Z6" s="11">
        <v>0</v>
      </c>
      <c r="AA6" s="4">
        <v>0</v>
      </c>
      <c r="AB6" s="4">
        <v>0</v>
      </c>
      <c r="AC6" s="11" t="s">
        <v>226</v>
      </c>
      <c r="AD6" s="4">
        <v>93.736413043478265</v>
      </c>
      <c r="AE6" s="4">
        <v>0</v>
      </c>
      <c r="AF6" s="11">
        <v>0</v>
      </c>
      <c r="AG6" s="4">
        <v>0</v>
      </c>
      <c r="AH6" s="4">
        <v>0</v>
      </c>
      <c r="AI6" s="11" t="s">
        <v>226</v>
      </c>
      <c r="AJ6" s="4">
        <v>0</v>
      </c>
      <c r="AK6" s="4">
        <v>0</v>
      </c>
      <c r="AL6" s="11" t="s">
        <v>226</v>
      </c>
      <c r="AM6" s="1">
        <v>305096</v>
      </c>
      <c r="AN6" s="1">
        <v>1</v>
      </c>
      <c r="AX6"/>
      <c r="AY6"/>
    </row>
    <row r="7" spans="1:51" x14ac:dyDescent="0.25">
      <c r="A7" t="s">
        <v>102</v>
      </c>
      <c r="B7" t="s">
        <v>68</v>
      </c>
      <c r="C7" t="s">
        <v>158</v>
      </c>
      <c r="D7" t="s">
        <v>131</v>
      </c>
      <c r="E7" s="4">
        <v>63.902173913043477</v>
      </c>
      <c r="F7" s="4">
        <v>278.79858695652177</v>
      </c>
      <c r="G7" s="4">
        <v>10.644021739130435</v>
      </c>
      <c r="H7" s="11">
        <v>3.8178176781040699E-2</v>
      </c>
      <c r="I7" s="4">
        <v>267.98347826086962</v>
      </c>
      <c r="J7" s="4">
        <v>10.644021739130435</v>
      </c>
      <c r="K7" s="11">
        <v>3.9718947631424383E-2</v>
      </c>
      <c r="L7" s="4">
        <v>31.720434782608706</v>
      </c>
      <c r="M7" s="4">
        <v>0</v>
      </c>
      <c r="N7" s="11">
        <v>0</v>
      </c>
      <c r="O7" s="4">
        <v>20.905326086956531</v>
      </c>
      <c r="P7" s="4">
        <v>0</v>
      </c>
      <c r="Q7" s="9">
        <v>0</v>
      </c>
      <c r="R7" s="4">
        <v>9.1683695652173931</v>
      </c>
      <c r="S7" s="4">
        <v>0</v>
      </c>
      <c r="T7" s="11">
        <v>0</v>
      </c>
      <c r="U7" s="4">
        <v>1.6467391304347827</v>
      </c>
      <c r="V7" s="4">
        <v>0</v>
      </c>
      <c r="W7" s="11">
        <v>0</v>
      </c>
      <c r="X7" s="4">
        <v>32.544782608695662</v>
      </c>
      <c r="Y7" s="4">
        <v>7.0570652173913047</v>
      </c>
      <c r="Z7" s="11">
        <v>0.21684167635231716</v>
      </c>
      <c r="AA7" s="4">
        <v>0</v>
      </c>
      <c r="AB7" s="4">
        <v>0</v>
      </c>
      <c r="AC7" s="11" t="s">
        <v>226</v>
      </c>
      <c r="AD7" s="4">
        <v>180.10532608695655</v>
      </c>
      <c r="AE7" s="4">
        <v>3.5869565217391304</v>
      </c>
      <c r="AF7" s="11">
        <v>1.991588255423004E-2</v>
      </c>
      <c r="AG7" s="4">
        <v>0</v>
      </c>
      <c r="AH7" s="4">
        <v>0</v>
      </c>
      <c r="AI7" s="11" t="s">
        <v>226</v>
      </c>
      <c r="AJ7" s="4">
        <v>34.428043478260868</v>
      </c>
      <c r="AK7" s="4">
        <v>0</v>
      </c>
      <c r="AL7" s="11" t="s">
        <v>226</v>
      </c>
      <c r="AM7" s="1">
        <v>305101</v>
      </c>
      <c r="AN7" s="1">
        <v>1</v>
      </c>
      <c r="AX7"/>
      <c r="AY7"/>
    </row>
    <row r="8" spans="1:51" x14ac:dyDescent="0.25">
      <c r="A8" t="s">
        <v>102</v>
      </c>
      <c r="B8" t="s">
        <v>50</v>
      </c>
      <c r="C8" t="s">
        <v>152</v>
      </c>
      <c r="D8" t="s">
        <v>128</v>
      </c>
      <c r="E8" s="4">
        <v>51.652173913043477</v>
      </c>
      <c r="F8" s="4">
        <v>170.25869565217388</v>
      </c>
      <c r="G8" s="4">
        <v>43.616847826086953</v>
      </c>
      <c r="H8" s="11">
        <v>0.25617985418608513</v>
      </c>
      <c r="I8" s="4">
        <v>151.78749999999999</v>
      </c>
      <c r="J8" s="4">
        <v>43.616847826086953</v>
      </c>
      <c r="K8" s="11">
        <v>0.28735467562274203</v>
      </c>
      <c r="L8" s="4">
        <v>25.191304347826087</v>
      </c>
      <c r="M8" s="4">
        <v>2.4456521739130435</v>
      </c>
      <c r="N8" s="11">
        <v>9.708318950638592E-2</v>
      </c>
      <c r="O8" s="4">
        <v>9.0244565217391308</v>
      </c>
      <c r="P8" s="4">
        <v>2.4456521739130435</v>
      </c>
      <c r="Q8" s="9">
        <v>0.27100271002710025</v>
      </c>
      <c r="R8" s="4">
        <v>15.732065217391304</v>
      </c>
      <c r="S8" s="4">
        <v>0</v>
      </c>
      <c r="T8" s="11">
        <v>0</v>
      </c>
      <c r="U8" s="4">
        <v>0.43478260869565216</v>
      </c>
      <c r="V8" s="4">
        <v>0</v>
      </c>
      <c r="W8" s="11">
        <v>0</v>
      </c>
      <c r="X8" s="4">
        <v>31.665217391304346</v>
      </c>
      <c r="Y8" s="4">
        <v>7.75</v>
      </c>
      <c r="Z8" s="11">
        <v>0.24474804338871345</v>
      </c>
      <c r="AA8" s="4">
        <v>2.3043478260869565</v>
      </c>
      <c r="AB8" s="4">
        <v>0</v>
      </c>
      <c r="AC8" s="11">
        <v>0</v>
      </c>
      <c r="AD8" s="4">
        <v>97.494565217391298</v>
      </c>
      <c r="AE8" s="4">
        <v>33.421195652173914</v>
      </c>
      <c r="AF8" s="11">
        <v>0.34280060204024754</v>
      </c>
      <c r="AG8" s="4">
        <v>12.190217391304348</v>
      </c>
      <c r="AH8" s="4">
        <v>0</v>
      </c>
      <c r="AI8" s="11">
        <v>0</v>
      </c>
      <c r="AJ8" s="4">
        <v>1.4130434782608696</v>
      </c>
      <c r="AK8" s="4">
        <v>0</v>
      </c>
      <c r="AL8" s="11" t="s">
        <v>226</v>
      </c>
      <c r="AM8" s="1">
        <v>305081</v>
      </c>
      <c r="AN8" s="1">
        <v>1</v>
      </c>
      <c r="AX8"/>
      <c r="AY8"/>
    </row>
    <row r="9" spans="1:51" x14ac:dyDescent="0.25">
      <c r="A9" t="s">
        <v>102</v>
      </c>
      <c r="B9" t="s">
        <v>51</v>
      </c>
      <c r="C9" t="s">
        <v>156</v>
      </c>
      <c r="D9" t="s">
        <v>130</v>
      </c>
      <c r="E9" s="4">
        <v>82.989130434782609</v>
      </c>
      <c r="F9" s="4">
        <v>258.35902173913041</v>
      </c>
      <c r="G9" s="4">
        <v>13.817934782608695</v>
      </c>
      <c r="H9" s="11">
        <v>5.3483461462247306E-2</v>
      </c>
      <c r="I9" s="4">
        <v>242.86717391304347</v>
      </c>
      <c r="J9" s="4">
        <v>13.817934782608695</v>
      </c>
      <c r="K9" s="11">
        <v>5.689502850457711E-2</v>
      </c>
      <c r="L9" s="4">
        <v>61.540217391304353</v>
      </c>
      <c r="M9" s="4">
        <v>0</v>
      </c>
      <c r="N9" s="11">
        <v>0</v>
      </c>
      <c r="O9" s="4">
        <v>54.442391304347836</v>
      </c>
      <c r="P9" s="4">
        <v>0</v>
      </c>
      <c r="Q9" s="9">
        <v>0</v>
      </c>
      <c r="R9" s="4">
        <v>1.2880434782608696</v>
      </c>
      <c r="S9" s="4">
        <v>0</v>
      </c>
      <c r="T9" s="11">
        <v>0</v>
      </c>
      <c r="U9" s="4">
        <v>5.8097826086956523</v>
      </c>
      <c r="V9" s="4">
        <v>0</v>
      </c>
      <c r="W9" s="11">
        <v>0</v>
      </c>
      <c r="X9" s="4">
        <v>62.790760869565219</v>
      </c>
      <c r="Y9" s="4">
        <v>0</v>
      </c>
      <c r="Z9" s="11">
        <v>0</v>
      </c>
      <c r="AA9" s="4">
        <v>8.3940217391304355</v>
      </c>
      <c r="AB9" s="4">
        <v>0</v>
      </c>
      <c r="AC9" s="11">
        <v>0</v>
      </c>
      <c r="AD9" s="4">
        <v>98.157934782608677</v>
      </c>
      <c r="AE9" s="4">
        <v>13.817934782608695</v>
      </c>
      <c r="AF9" s="11">
        <v>0.14077246850406347</v>
      </c>
      <c r="AG9" s="4">
        <v>0.11141304347826086</v>
      </c>
      <c r="AH9" s="4">
        <v>0</v>
      </c>
      <c r="AI9" s="11">
        <v>0</v>
      </c>
      <c r="AJ9" s="4">
        <v>27.364673913043479</v>
      </c>
      <c r="AK9" s="4">
        <v>0</v>
      </c>
      <c r="AL9" s="11" t="s">
        <v>226</v>
      </c>
      <c r="AM9" s="1">
        <v>305082</v>
      </c>
      <c r="AN9" s="1">
        <v>1</v>
      </c>
      <c r="AX9"/>
      <c r="AY9"/>
    </row>
    <row r="10" spans="1:51" x14ac:dyDescent="0.25">
      <c r="A10" t="s">
        <v>102</v>
      </c>
      <c r="B10" t="s">
        <v>24</v>
      </c>
      <c r="C10" t="s">
        <v>153</v>
      </c>
      <c r="D10" t="s">
        <v>132</v>
      </c>
      <c r="E10" s="4">
        <v>96.467391304347828</v>
      </c>
      <c r="F10" s="4">
        <v>490.491847826087</v>
      </c>
      <c r="G10" s="4">
        <v>111.66576086956522</v>
      </c>
      <c r="H10" s="11">
        <v>0.22766078858288871</v>
      </c>
      <c r="I10" s="4">
        <v>450.17608695652177</v>
      </c>
      <c r="J10" s="4">
        <v>111.66576086956522</v>
      </c>
      <c r="K10" s="11">
        <v>0.24804907258512368</v>
      </c>
      <c r="L10" s="4">
        <v>88.500000000000057</v>
      </c>
      <c r="M10" s="4">
        <v>0</v>
      </c>
      <c r="N10" s="11">
        <v>0</v>
      </c>
      <c r="O10" s="4">
        <v>52.8798913043479</v>
      </c>
      <c r="P10" s="4">
        <v>0</v>
      </c>
      <c r="Q10" s="9">
        <v>0</v>
      </c>
      <c r="R10" s="4">
        <v>30.315760869565199</v>
      </c>
      <c r="S10" s="4">
        <v>0</v>
      </c>
      <c r="T10" s="11">
        <v>0</v>
      </c>
      <c r="U10" s="4">
        <v>5.3043478260869561</v>
      </c>
      <c r="V10" s="4">
        <v>0</v>
      </c>
      <c r="W10" s="11">
        <v>0</v>
      </c>
      <c r="X10" s="4">
        <v>105.33423913043478</v>
      </c>
      <c r="Y10" s="4">
        <v>59.725543478260867</v>
      </c>
      <c r="Z10" s="11">
        <v>0.56700977736501301</v>
      </c>
      <c r="AA10" s="4">
        <v>4.6956521739130439</v>
      </c>
      <c r="AB10" s="4">
        <v>0</v>
      </c>
      <c r="AC10" s="11">
        <v>0</v>
      </c>
      <c r="AD10" s="4">
        <v>283.37228260869563</v>
      </c>
      <c r="AE10" s="4">
        <v>51.940217391304351</v>
      </c>
      <c r="AF10" s="11">
        <v>0.18329321736462062</v>
      </c>
      <c r="AG10" s="4">
        <v>0</v>
      </c>
      <c r="AH10" s="4">
        <v>0</v>
      </c>
      <c r="AI10" s="11" t="s">
        <v>226</v>
      </c>
      <c r="AJ10" s="4">
        <v>8.5896739130434785</v>
      </c>
      <c r="AK10" s="4">
        <v>0</v>
      </c>
      <c r="AL10" s="11" t="s">
        <v>226</v>
      </c>
      <c r="AM10" s="1">
        <v>305054</v>
      </c>
      <c r="AN10" s="1">
        <v>1</v>
      </c>
      <c r="AX10"/>
      <c r="AY10"/>
    </row>
    <row r="11" spans="1:51" x14ac:dyDescent="0.25">
      <c r="A11" t="s">
        <v>102</v>
      </c>
      <c r="B11" t="s">
        <v>59</v>
      </c>
      <c r="C11" t="s">
        <v>138</v>
      </c>
      <c r="D11" t="s">
        <v>130</v>
      </c>
      <c r="E11" s="4">
        <v>38.152173913043477</v>
      </c>
      <c r="F11" s="4">
        <v>133.34771739130437</v>
      </c>
      <c r="G11" s="4">
        <v>19.375</v>
      </c>
      <c r="H11" s="11">
        <v>0.14529682531531243</v>
      </c>
      <c r="I11" s="4">
        <v>125.60858695652179</v>
      </c>
      <c r="J11" s="4">
        <v>19.375</v>
      </c>
      <c r="K11" s="11">
        <v>0.15424900852285259</v>
      </c>
      <c r="L11" s="4">
        <v>23.338152173913041</v>
      </c>
      <c r="M11" s="4">
        <v>0</v>
      </c>
      <c r="N11" s="11">
        <v>0</v>
      </c>
      <c r="O11" s="4">
        <v>15.599021739130434</v>
      </c>
      <c r="P11" s="4">
        <v>0</v>
      </c>
      <c r="Q11" s="9">
        <v>0</v>
      </c>
      <c r="R11" s="4">
        <v>0</v>
      </c>
      <c r="S11" s="4">
        <v>0</v>
      </c>
      <c r="T11" s="11" t="s">
        <v>226</v>
      </c>
      <c r="U11" s="4">
        <v>7.7391304347826084</v>
      </c>
      <c r="V11" s="4">
        <v>0</v>
      </c>
      <c r="W11" s="11">
        <v>0</v>
      </c>
      <c r="X11" s="4">
        <v>28.085217391304354</v>
      </c>
      <c r="Y11" s="4">
        <v>0</v>
      </c>
      <c r="Z11" s="11">
        <v>0</v>
      </c>
      <c r="AA11" s="4">
        <v>0</v>
      </c>
      <c r="AB11" s="4">
        <v>0</v>
      </c>
      <c r="AC11" s="11" t="s">
        <v>226</v>
      </c>
      <c r="AD11" s="4">
        <v>63.328260869565248</v>
      </c>
      <c r="AE11" s="4">
        <v>19.375</v>
      </c>
      <c r="AF11" s="11">
        <v>0.30594555628025111</v>
      </c>
      <c r="AG11" s="4">
        <v>0</v>
      </c>
      <c r="AH11" s="4">
        <v>0</v>
      </c>
      <c r="AI11" s="11" t="s">
        <v>226</v>
      </c>
      <c r="AJ11" s="4">
        <v>18.596086956521741</v>
      </c>
      <c r="AK11" s="4">
        <v>0</v>
      </c>
      <c r="AL11" s="11" t="s">
        <v>226</v>
      </c>
      <c r="AM11" s="1">
        <v>305091</v>
      </c>
      <c r="AN11" s="1">
        <v>1</v>
      </c>
      <c r="AX11"/>
      <c r="AY11"/>
    </row>
    <row r="12" spans="1:51" x14ac:dyDescent="0.25">
      <c r="A12" t="s">
        <v>102</v>
      </c>
      <c r="B12" t="s">
        <v>69</v>
      </c>
      <c r="C12" t="s">
        <v>154</v>
      </c>
      <c r="D12" t="s">
        <v>133</v>
      </c>
      <c r="E12" s="4">
        <v>71.771739130434781</v>
      </c>
      <c r="F12" s="4">
        <v>354.90760869565219</v>
      </c>
      <c r="G12" s="4">
        <v>20.565217391304344</v>
      </c>
      <c r="H12" s="11">
        <v>5.7945270508246161E-2</v>
      </c>
      <c r="I12" s="4">
        <v>342.17119565217394</v>
      </c>
      <c r="J12" s="4">
        <v>20.565217391304344</v>
      </c>
      <c r="K12" s="11">
        <v>6.0102129146514811E-2</v>
      </c>
      <c r="L12" s="4">
        <v>84.024456521739125</v>
      </c>
      <c r="M12" s="4">
        <v>4.0054347826086953</v>
      </c>
      <c r="N12" s="11">
        <v>4.7669868374244043E-2</v>
      </c>
      <c r="O12" s="4">
        <v>71.288043478260875</v>
      </c>
      <c r="P12" s="4">
        <v>4.0054347826086953</v>
      </c>
      <c r="Q12" s="9">
        <v>5.6186628039948151E-2</v>
      </c>
      <c r="R12" s="4">
        <v>8.5353260869565215</v>
      </c>
      <c r="S12" s="4">
        <v>0</v>
      </c>
      <c r="T12" s="11">
        <v>0</v>
      </c>
      <c r="U12" s="4">
        <v>4.2010869565217392</v>
      </c>
      <c r="V12" s="4">
        <v>0</v>
      </c>
      <c r="W12" s="11">
        <v>0</v>
      </c>
      <c r="X12" s="4">
        <v>17.516304347826086</v>
      </c>
      <c r="Y12" s="4">
        <v>6.5190217391304346</v>
      </c>
      <c r="Z12" s="11">
        <v>0.37216878684455479</v>
      </c>
      <c r="AA12" s="4">
        <v>0</v>
      </c>
      <c r="AB12" s="4">
        <v>0</v>
      </c>
      <c r="AC12" s="11" t="s">
        <v>226</v>
      </c>
      <c r="AD12" s="4">
        <v>210.28804347826087</v>
      </c>
      <c r="AE12" s="4">
        <v>10.040760869565217</v>
      </c>
      <c r="AF12" s="11">
        <v>4.7747654614529754E-2</v>
      </c>
      <c r="AG12" s="4">
        <v>0</v>
      </c>
      <c r="AH12" s="4">
        <v>0</v>
      </c>
      <c r="AI12" s="11" t="s">
        <v>226</v>
      </c>
      <c r="AJ12" s="4">
        <v>43.078804347826086</v>
      </c>
      <c r="AK12" s="4">
        <v>0</v>
      </c>
      <c r="AL12" s="11" t="s">
        <v>226</v>
      </c>
      <c r="AM12" s="1">
        <v>305102</v>
      </c>
      <c r="AN12" s="1">
        <v>1</v>
      </c>
      <c r="AX12"/>
      <c r="AY12"/>
    </row>
    <row r="13" spans="1:51" x14ac:dyDescent="0.25">
      <c r="A13" t="s">
        <v>102</v>
      </c>
      <c r="B13" t="s">
        <v>72</v>
      </c>
      <c r="C13" t="s">
        <v>177</v>
      </c>
      <c r="D13" t="s">
        <v>133</v>
      </c>
      <c r="E13" s="4">
        <v>52.065217391304351</v>
      </c>
      <c r="F13" s="4">
        <v>267.24184782608694</v>
      </c>
      <c r="G13" s="4">
        <v>14.290760869565219</v>
      </c>
      <c r="H13" s="11">
        <v>5.3475011439320763E-2</v>
      </c>
      <c r="I13" s="4">
        <v>246.26902173913044</v>
      </c>
      <c r="J13" s="4">
        <v>14.290760869565219</v>
      </c>
      <c r="K13" s="11">
        <v>5.8029064186169689E-2</v>
      </c>
      <c r="L13" s="4">
        <v>64.317934782608702</v>
      </c>
      <c r="M13" s="4">
        <v>0</v>
      </c>
      <c r="N13" s="11">
        <v>0</v>
      </c>
      <c r="O13" s="4">
        <v>43.345108695652172</v>
      </c>
      <c r="P13" s="4">
        <v>0</v>
      </c>
      <c r="Q13" s="9">
        <v>0</v>
      </c>
      <c r="R13" s="4">
        <v>15.934782608695652</v>
      </c>
      <c r="S13" s="4">
        <v>0</v>
      </c>
      <c r="T13" s="11">
        <v>0</v>
      </c>
      <c r="U13" s="4">
        <v>5.0380434782608692</v>
      </c>
      <c r="V13" s="4">
        <v>0</v>
      </c>
      <c r="W13" s="11">
        <v>0</v>
      </c>
      <c r="X13" s="4">
        <v>26.842391304347824</v>
      </c>
      <c r="Y13" s="4">
        <v>7.6684782608695654</v>
      </c>
      <c r="Z13" s="11">
        <v>0.28568536140919215</v>
      </c>
      <c r="AA13" s="4">
        <v>0</v>
      </c>
      <c r="AB13" s="4">
        <v>0</v>
      </c>
      <c r="AC13" s="11" t="s">
        <v>226</v>
      </c>
      <c r="AD13" s="4">
        <v>161.84239130434781</v>
      </c>
      <c r="AE13" s="4">
        <v>6.6222826086956523</v>
      </c>
      <c r="AF13" s="11">
        <v>4.091809664528695E-2</v>
      </c>
      <c r="AG13" s="4">
        <v>0</v>
      </c>
      <c r="AH13" s="4">
        <v>0</v>
      </c>
      <c r="AI13" s="11" t="s">
        <v>226</v>
      </c>
      <c r="AJ13" s="4">
        <v>14.239130434782609</v>
      </c>
      <c r="AK13" s="4">
        <v>0</v>
      </c>
      <c r="AL13" s="11" t="s">
        <v>226</v>
      </c>
      <c r="AM13" s="7">
        <v>2.9999999999999998E+77</v>
      </c>
      <c r="AN13" s="1">
        <v>1</v>
      </c>
      <c r="AX13"/>
      <c r="AY13"/>
    </row>
    <row r="14" spans="1:51" x14ac:dyDescent="0.25">
      <c r="A14" t="s">
        <v>102</v>
      </c>
      <c r="B14" t="s">
        <v>45</v>
      </c>
      <c r="C14" t="s">
        <v>139</v>
      </c>
      <c r="D14" t="s">
        <v>133</v>
      </c>
      <c r="E14" s="4">
        <v>66.108695652173907</v>
      </c>
      <c r="F14" s="4">
        <v>232.49010869565225</v>
      </c>
      <c r="G14" s="4">
        <v>0</v>
      </c>
      <c r="H14" s="11">
        <v>0</v>
      </c>
      <c r="I14" s="4">
        <v>217.80152173913052</v>
      </c>
      <c r="J14" s="4">
        <v>0</v>
      </c>
      <c r="K14" s="11">
        <v>0</v>
      </c>
      <c r="L14" s="4">
        <v>54.053043478260868</v>
      </c>
      <c r="M14" s="4">
        <v>0</v>
      </c>
      <c r="N14" s="11">
        <v>0</v>
      </c>
      <c r="O14" s="4">
        <v>50.14</v>
      </c>
      <c r="P14" s="4">
        <v>0</v>
      </c>
      <c r="Q14" s="9">
        <v>0</v>
      </c>
      <c r="R14" s="4">
        <v>0</v>
      </c>
      <c r="S14" s="4">
        <v>0</v>
      </c>
      <c r="T14" s="11" t="s">
        <v>226</v>
      </c>
      <c r="U14" s="4">
        <v>3.9130434782608696</v>
      </c>
      <c r="V14" s="4">
        <v>0</v>
      </c>
      <c r="W14" s="11">
        <v>0</v>
      </c>
      <c r="X14" s="4">
        <v>34.94206521739131</v>
      </c>
      <c r="Y14" s="4">
        <v>0</v>
      </c>
      <c r="Z14" s="11">
        <v>0</v>
      </c>
      <c r="AA14" s="4">
        <v>10.775543478260872</v>
      </c>
      <c r="AB14" s="4">
        <v>0</v>
      </c>
      <c r="AC14" s="11">
        <v>0</v>
      </c>
      <c r="AD14" s="4">
        <v>124.03380434782613</v>
      </c>
      <c r="AE14" s="4">
        <v>0</v>
      </c>
      <c r="AF14" s="11">
        <v>0</v>
      </c>
      <c r="AG14" s="4">
        <v>6.3041304347826088</v>
      </c>
      <c r="AH14" s="4">
        <v>0</v>
      </c>
      <c r="AI14" s="11">
        <v>0</v>
      </c>
      <c r="AJ14" s="4">
        <v>2.3815217391304349</v>
      </c>
      <c r="AK14" s="4">
        <v>0</v>
      </c>
      <c r="AL14" s="11" t="s">
        <v>226</v>
      </c>
      <c r="AM14" s="1">
        <v>305076</v>
      </c>
      <c r="AN14" s="1">
        <v>1</v>
      </c>
      <c r="AX14"/>
      <c r="AY14"/>
    </row>
    <row r="15" spans="1:51" x14ac:dyDescent="0.25">
      <c r="A15" t="s">
        <v>102</v>
      </c>
      <c r="B15" t="s">
        <v>27</v>
      </c>
      <c r="C15" t="s">
        <v>140</v>
      </c>
      <c r="D15" t="s">
        <v>125</v>
      </c>
      <c r="E15" s="4">
        <v>57.815217391304351</v>
      </c>
      <c r="F15" s="4">
        <v>264.234347826087</v>
      </c>
      <c r="G15" s="4">
        <v>48.375652173913039</v>
      </c>
      <c r="H15" s="11">
        <v>0.1830785913031745</v>
      </c>
      <c r="I15" s="4">
        <v>244.93</v>
      </c>
      <c r="J15" s="4">
        <v>48.375652173913039</v>
      </c>
      <c r="K15" s="11">
        <v>0.19750807240400539</v>
      </c>
      <c r="L15" s="4">
        <v>39.192934782608695</v>
      </c>
      <c r="M15" s="4">
        <v>4.8586956521739131</v>
      </c>
      <c r="N15" s="11">
        <v>0.12396866116619289</v>
      </c>
      <c r="O15" s="4">
        <v>24.323369565217391</v>
      </c>
      <c r="P15" s="4">
        <v>4.8586956521739131</v>
      </c>
      <c r="Q15" s="9">
        <v>0.19975421740587646</v>
      </c>
      <c r="R15" s="4">
        <v>9.7391304347826093</v>
      </c>
      <c r="S15" s="4">
        <v>0</v>
      </c>
      <c r="T15" s="11">
        <v>0</v>
      </c>
      <c r="U15" s="4">
        <v>5.1304347826086953</v>
      </c>
      <c r="V15" s="4">
        <v>0</v>
      </c>
      <c r="W15" s="11">
        <v>0</v>
      </c>
      <c r="X15" s="4">
        <v>85.991847826086953</v>
      </c>
      <c r="Y15" s="4">
        <v>16.513586956521738</v>
      </c>
      <c r="Z15" s="11">
        <v>0.19203665665981987</v>
      </c>
      <c r="AA15" s="4">
        <v>4.4347826086956523</v>
      </c>
      <c r="AB15" s="4">
        <v>0</v>
      </c>
      <c r="AC15" s="11">
        <v>0</v>
      </c>
      <c r="AD15" s="4">
        <v>130.87021739130435</v>
      </c>
      <c r="AE15" s="4">
        <v>27.00336956521739</v>
      </c>
      <c r="AF15" s="11">
        <v>0.20633701160957668</v>
      </c>
      <c r="AG15" s="4">
        <v>0</v>
      </c>
      <c r="AH15" s="4">
        <v>0</v>
      </c>
      <c r="AI15" s="11" t="s">
        <v>226</v>
      </c>
      <c r="AJ15" s="4">
        <v>3.7445652173913042</v>
      </c>
      <c r="AK15" s="4">
        <v>0</v>
      </c>
      <c r="AL15" s="11" t="s">
        <v>226</v>
      </c>
      <c r="AM15" s="1">
        <v>305057</v>
      </c>
      <c r="AN15" s="1">
        <v>1</v>
      </c>
      <c r="AX15"/>
      <c r="AY15"/>
    </row>
    <row r="16" spans="1:51" x14ac:dyDescent="0.25">
      <c r="A16" t="s">
        <v>102</v>
      </c>
      <c r="B16" t="s">
        <v>8</v>
      </c>
      <c r="C16" t="s">
        <v>155</v>
      </c>
      <c r="D16" t="s">
        <v>125</v>
      </c>
      <c r="E16" s="4">
        <v>73.760869565217391</v>
      </c>
      <c r="F16" s="4">
        <v>251.0625</v>
      </c>
      <c r="G16" s="4">
        <v>108.82336956521738</v>
      </c>
      <c r="H16" s="11">
        <v>0.43345131019255118</v>
      </c>
      <c r="I16" s="4">
        <v>236.34239130434784</v>
      </c>
      <c r="J16" s="4">
        <v>108.82336956521738</v>
      </c>
      <c r="K16" s="11">
        <v>0.46044794996205751</v>
      </c>
      <c r="L16" s="4">
        <v>27.836956521739133</v>
      </c>
      <c r="M16" s="4">
        <v>5.7038043478260869</v>
      </c>
      <c r="N16" s="11">
        <v>0.20490042951971885</v>
      </c>
      <c r="O16" s="4">
        <v>17.986413043478262</v>
      </c>
      <c r="P16" s="4">
        <v>5.7038043478260869</v>
      </c>
      <c r="Q16" s="9">
        <v>0.31711738933373618</v>
      </c>
      <c r="R16" s="4">
        <v>5.3043478260869561</v>
      </c>
      <c r="S16" s="4">
        <v>0</v>
      </c>
      <c r="T16" s="11">
        <v>0</v>
      </c>
      <c r="U16" s="4">
        <v>4.5461956521739131</v>
      </c>
      <c r="V16" s="4">
        <v>0</v>
      </c>
      <c r="W16" s="11">
        <v>0</v>
      </c>
      <c r="X16" s="4">
        <v>98.480978260869563</v>
      </c>
      <c r="Y16" s="4">
        <v>35.157608695652172</v>
      </c>
      <c r="Z16" s="11">
        <v>0.35699897905686928</v>
      </c>
      <c r="AA16" s="4">
        <v>4.8695652173913047</v>
      </c>
      <c r="AB16" s="4">
        <v>0</v>
      </c>
      <c r="AC16" s="11">
        <v>0</v>
      </c>
      <c r="AD16" s="4">
        <v>119.39673913043478</v>
      </c>
      <c r="AE16" s="4">
        <v>67.961956521739125</v>
      </c>
      <c r="AF16" s="11">
        <v>0.56921116118166504</v>
      </c>
      <c r="AG16" s="4">
        <v>0</v>
      </c>
      <c r="AH16" s="4">
        <v>0</v>
      </c>
      <c r="AI16" s="11" t="s">
        <v>226</v>
      </c>
      <c r="AJ16" s="4">
        <v>0.47826086956521741</v>
      </c>
      <c r="AK16" s="4">
        <v>0</v>
      </c>
      <c r="AL16" s="11" t="s">
        <v>226</v>
      </c>
      <c r="AM16" s="1">
        <v>305037</v>
      </c>
      <c r="AN16" s="1">
        <v>1</v>
      </c>
      <c r="AX16"/>
      <c r="AY16"/>
    </row>
    <row r="17" spans="1:51" x14ac:dyDescent="0.25">
      <c r="A17" t="s">
        <v>102</v>
      </c>
      <c r="B17" t="s">
        <v>31</v>
      </c>
      <c r="C17" t="s">
        <v>141</v>
      </c>
      <c r="D17" t="s">
        <v>125</v>
      </c>
      <c r="E17" s="4">
        <v>54.130434782608695</v>
      </c>
      <c r="F17" s="4">
        <v>176.99565217391313</v>
      </c>
      <c r="G17" s="4">
        <v>0</v>
      </c>
      <c r="H17" s="11">
        <v>0</v>
      </c>
      <c r="I17" s="4">
        <v>159.08010869565226</v>
      </c>
      <c r="J17" s="4">
        <v>0</v>
      </c>
      <c r="K17" s="11">
        <v>0</v>
      </c>
      <c r="L17" s="4">
        <v>35.030434782608694</v>
      </c>
      <c r="M17" s="4">
        <v>0</v>
      </c>
      <c r="N17" s="11">
        <v>0</v>
      </c>
      <c r="O17" s="4">
        <v>17.114891304347825</v>
      </c>
      <c r="P17" s="4">
        <v>0</v>
      </c>
      <c r="Q17" s="9">
        <v>0</v>
      </c>
      <c r="R17" s="4">
        <v>12.08945652173913</v>
      </c>
      <c r="S17" s="4">
        <v>0</v>
      </c>
      <c r="T17" s="11">
        <v>0</v>
      </c>
      <c r="U17" s="4">
        <v>5.8260869565217392</v>
      </c>
      <c r="V17" s="4">
        <v>0</v>
      </c>
      <c r="W17" s="11">
        <v>0</v>
      </c>
      <c r="X17" s="4">
        <v>38.951195652173922</v>
      </c>
      <c r="Y17" s="4">
        <v>0</v>
      </c>
      <c r="Z17" s="11">
        <v>0</v>
      </c>
      <c r="AA17" s="4">
        <v>0</v>
      </c>
      <c r="AB17" s="4">
        <v>0</v>
      </c>
      <c r="AC17" s="11" t="s">
        <v>226</v>
      </c>
      <c r="AD17" s="4">
        <v>95.060434782608752</v>
      </c>
      <c r="AE17" s="4">
        <v>0</v>
      </c>
      <c r="AF17" s="11">
        <v>0</v>
      </c>
      <c r="AG17" s="4">
        <v>3.2608695652173912E-2</v>
      </c>
      <c r="AH17" s="4">
        <v>0</v>
      </c>
      <c r="AI17" s="11">
        <v>0</v>
      </c>
      <c r="AJ17" s="4">
        <v>7.9209782608695658</v>
      </c>
      <c r="AK17" s="4">
        <v>0</v>
      </c>
      <c r="AL17" s="11" t="s">
        <v>226</v>
      </c>
      <c r="AM17" s="1">
        <v>305061</v>
      </c>
      <c r="AN17" s="1">
        <v>1</v>
      </c>
      <c r="AX17"/>
      <c r="AY17"/>
    </row>
    <row r="18" spans="1:51" x14ac:dyDescent="0.25">
      <c r="A18" t="s">
        <v>102</v>
      </c>
      <c r="B18" t="s">
        <v>63</v>
      </c>
      <c r="C18" t="s">
        <v>157</v>
      </c>
      <c r="D18" t="s">
        <v>130</v>
      </c>
      <c r="E18" s="4">
        <v>50.836956521739133</v>
      </c>
      <c r="F18" s="4">
        <v>140.4569565217391</v>
      </c>
      <c r="G18" s="4">
        <v>28.986413043478265</v>
      </c>
      <c r="H18" s="11">
        <v>0.2063722136752402</v>
      </c>
      <c r="I18" s="4">
        <v>120.35130434782606</v>
      </c>
      <c r="J18" s="4">
        <v>27.027173913043477</v>
      </c>
      <c r="K18" s="11">
        <v>0.22456901534637733</v>
      </c>
      <c r="L18" s="4">
        <v>16.818152173913042</v>
      </c>
      <c r="M18" s="4">
        <v>0.74184782608695654</v>
      </c>
      <c r="N18" s="11">
        <v>4.4109948489920961E-2</v>
      </c>
      <c r="O18" s="4">
        <v>1.2583695652173912</v>
      </c>
      <c r="P18" s="4">
        <v>0</v>
      </c>
      <c r="Q18" s="9">
        <v>0</v>
      </c>
      <c r="R18" s="4">
        <v>11.125</v>
      </c>
      <c r="S18" s="4">
        <v>0.74184782608695654</v>
      </c>
      <c r="T18" s="11">
        <v>6.6682950659501708E-2</v>
      </c>
      <c r="U18" s="4">
        <v>4.4347826086956523</v>
      </c>
      <c r="V18" s="4">
        <v>0</v>
      </c>
      <c r="W18" s="11">
        <v>0</v>
      </c>
      <c r="X18" s="4">
        <v>39.222934782608704</v>
      </c>
      <c r="Y18" s="4">
        <v>19.252717391304348</v>
      </c>
      <c r="Z18" s="11">
        <v>0.4908535655990976</v>
      </c>
      <c r="AA18" s="4">
        <v>4.5458695652173917</v>
      </c>
      <c r="AB18" s="4">
        <v>1.2173913043478262</v>
      </c>
      <c r="AC18" s="11">
        <v>0.26780163550284536</v>
      </c>
      <c r="AD18" s="4">
        <v>70.573152173913016</v>
      </c>
      <c r="AE18" s="4">
        <v>7.7744565217391308</v>
      </c>
      <c r="AF18" s="11">
        <v>0.11016167313287328</v>
      </c>
      <c r="AG18" s="4">
        <v>0</v>
      </c>
      <c r="AH18" s="4">
        <v>0</v>
      </c>
      <c r="AI18" s="11" t="s">
        <v>226</v>
      </c>
      <c r="AJ18" s="4">
        <v>9.2968478260869514</v>
      </c>
      <c r="AK18" s="4">
        <v>0</v>
      </c>
      <c r="AL18" s="11" t="s">
        <v>226</v>
      </c>
      <c r="AM18" s="1">
        <v>305095</v>
      </c>
      <c r="AN18" s="1">
        <v>1</v>
      </c>
      <c r="AX18"/>
      <c r="AY18"/>
    </row>
    <row r="19" spans="1:51" x14ac:dyDescent="0.25">
      <c r="A19" t="s">
        <v>102</v>
      </c>
      <c r="B19" t="s">
        <v>3</v>
      </c>
      <c r="C19" t="s">
        <v>143</v>
      </c>
      <c r="D19" t="s">
        <v>128</v>
      </c>
      <c r="E19" s="4">
        <v>75.184782608695656</v>
      </c>
      <c r="F19" s="4">
        <v>228.74684782608693</v>
      </c>
      <c r="G19" s="4">
        <v>49.059347826086956</v>
      </c>
      <c r="H19" s="11">
        <v>0.21447004971795763</v>
      </c>
      <c r="I19" s="4">
        <v>218.50228260869562</v>
      </c>
      <c r="J19" s="4">
        <v>48.771304347826089</v>
      </c>
      <c r="K19" s="11">
        <v>0.22320729909795992</v>
      </c>
      <c r="L19" s="4">
        <v>31.625</v>
      </c>
      <c r="M19" s="4">
        <v>2.7880434782608696</v>
      </c>
      <c r="N19" s="11">
        <v>8.8159477573466233E-2</v>
      </c>
      <c r="O19" s="4">
        <v>21.380434782608695</v>
      </c>
      <c r="P19" s="4">
        <v>2.5</v>
      </c>
      <c r="Q19" s="9">
        <v>0.11692933401118455</v>
      </c>
      <c r="R19" s="4">
        <v>5.4184782608695654</v>
      </c>
      <c r="S19" s="4">
        <v>0.28804347826086957</v>
      </c>
      <c r="T19" s="11">
        <v>5.3159478435305919E-2</v>
      </c>
      <c r="U19" s="4">
        <v>4.8260869565217392</v>
      </c>
      <c r="V19" s="4">
        <v>0</v>
      </c>
      <c r="W19" s="11">
        <v>0</v>
      </c>
      <c r="X19" s="4">
        <v>78.404673913043467</v>
      </c>
      <c r="Y19" s="4">
        <v>42.89108695652174</v>
      </c>
      <c r="Z19" s="11">
        <v>0.54704757785347213</v>
      </c>
      <c r="AA19" s="4">
        <v>0</v>
      </c>
      <c r="AB19" s="4">
        <v>0</v>
      </c>
      <c r="AC19" s="11" t="s">
        <v>226</v>
      </c>
      <c r="AD19" s="4">
        <v>112.10576086956523</v>
      </c>
      <c r="AE19" s="4">
        <v>3.3802173913043476</v>
      </c>
      <c r="AF19" s="11">
        <v>3.0152040047587047E-2</v>
      </c>
      <c r="AG19" s="4">
        <v>1.0842391304347827</v>
      </c>
      <c r="AH19" s="4">
        <v>0</v>
      </c>
      <c r="AI19" s="11">
        <v>0</v>
      </c>
      <c r="AJ19" s="4">
        <v>5.5271739130434785</v>
      </c>
      <c r="AK19" s="4">
        <v>0</v>
      </c>
      <c r="AL19" s="11" t="s">
        <v>226</v>
      </c>
      <c r="AM19" s="1">
        <v>305018</v>
      </c>
      <c r="AN19" s="1">
        <v>1</v>
      </c>
      <c r="AX19"/>
      <c r="AY19"/>
    </row>
    <row r="20" spans="1:51" x14ac:dyDescent="0.25">
      <c r="A20" t="s">
        <v>102</v>
      </c>
      <c r="B20" t="s">
        <v>5</v>
      </c>
      <c r="C20" t="s">
        <v>156</v>
      </c>
      <c r="D20" t="s">
        <v>130</v>
      </c>
      <c r="E20" s="4">
        <v>72.434782608695656</v>
      </c>
      <c r="F20" s="4">
        <v>310.52347826086952</v>
      </c>
      <c r="G20" s="4">
        <v>0</v>
      </c>
      <c r="H20" s="11">
        <v>0</v>
      </c>
      <c r="I20" s="4">
        <v>290.45826086956515</v>
      </c>
      <c r="J20" s="4">
        <v>0</v>
      </c>
      <c r="K20" s="11">
        <v>0</v>
      </c>
      <c r="L20" s="4">
        <v>70.236195652173919</v>
      </c>
      <c r="M20" s="4">
        <v>0</v>
      </c>
      <c r="N20" s="11">
        <v>0</v>
      </c>
      <c r="O20" s="4">
        <v>60.931847826086958</v>
      </c>
      <c r="P20" s="4">
        <v>0</v>
      </c>
      <c r="Q20" s="9">
        <v>0</v>
      </c>
      <c r="R20" s="4">
        <v>4.6086956521739131</v>
      </c>
      <c r="S20" s="4">
        <v>0</v>
      </c>
      <c r="T20" s="11">
        <v>0</v>
      </c>
      <c r="U20" s="4">
        <v>4.6956521739130439</v>
      </c>
      <c r="V20" s="4">
        <v>0</v>
      </c>
      <c r="W20" s="11">
        <v>0</v>
      </c>
      <c r="X20" s="4">
        <v>41.769999999999989</v>
      </c>
      <c r="Y20" s="4">
        <v>0</v>
      </c>
      <c r="Z20" s="11">
        <v>0</v>
      </c>
      <c r="AA20" s="4">
        <v>10.760869565217391</v>
      </c>
      <c r="AB20" s="4">
        <v>0</v>
      </c>
      <c r="AC20" s="11">
        <v>0</v>
      </c>
      <c r="AD20" s="4">
        <v>170.74228260869563</v>
      </c>
      <c r="AE20" s="4">
        <v>0</v>
      </c>
      <c r="AF20" s="11">
        <v>0</v>
      </c>
      <c r="AG20" s="4">
        <v>0</v>
      </c>
      <c r="AH20" s="4">
        <v>0</v>
      </c>
      <c r="AI20" s="11" t="s">
        <v>226</v>
      </c>
      <c r="AJ20" s="4">
        <v>17.014130434782611</v>
      </c>
      <c r="AK20" s="4">
        <v>0</v>
      </c>
      <c r="AL20" s="11" t="s">
        <v>226</v>
      </c>
      <c r="AM20" s="1">
        <v>305022</v>
      </c>
      <c r="AN20" s="1">
        <v>1</v>
      </c>
      <c r="AX20"/>
      <c r="AY20"/>
    </row>
    <row r="21" spans="1:51" x14ac:dyDescent="0.25">
      <c r="A21" t="s">
        <v>102</v>
      </c>
      <c r="B21" t="s">
        <v>12</v>
      </c>
      <c r="C21" t="s">
        <v>137</v>
      </c>
      <c r="D21" t="s">
        <v>126</v>
      </c>
      <c r="E21" s="4">
        <v>64.152173913043484</v>
      </c>
      <c r="F21" s="4">
        <v>199.6270652173913</v>
      </c>
      <c r="G21" s="4">
        <v>0.45108695652173914</v>
      </c>
      <c r="H21" s="11">
        <v>2.2596482898273899E-3</v>
      </c>
      <c r="I21" s="4">
        <v>186.4138043478261</v>
      </c>
      <c r="J21" s="4">
        <v>0.45108695652173914</v>
      </c>
      <c r="K21" s="11">
        <v>2.4198151960895787E-3</v>
      </c>
      <c r="L21" s="4">
        <v>19.158369565217392</v>
      </c>
      <c r="M21" s="4">
        <v>0</v>
      </c>
      <c r="N21" s="11">
        <v>0</v>
      </c>
      <c r="O21" s="4">
        <v>13.282173913043479</v>
      </c>
      <c r="P21" s="4">
        <v>0</v>
      </c>
      <c r="Q21" s="9">
        <v>0</v>
      </c>
      <c r="R21" s="4">
        <v>1.6195652173913044</v>
      </c>
      <c r="S21" s="4">
        <v>0</v>
      </c>
      <c r="T21" s="11">
        <v>0</v>
      </c>
      <c r="U21" s="4">
        <v>4.2566304347826085</v>
      </c>
      <c r="V21" s="4">
        <v>0</v>
      </c>
      <c r="W21" s="11">
        <v>0</v>
      </c>
      <c r="X21" s="4">
        <v>50.83847826086955</v>
      </c>
      <c r="Y21" s="4">
        <v>0</v>
      </c>
      <c r="Z21" s="11">
        <v>0</v>
      </c>
      <c r="AA21" s="4">
        <v>7.3370652173913031</v>
      </c>
      <c r="AB21" s="4">
        <v>0</v>
      </c>
      <c r="AC21" s="11">
        <v>0</v>
      </c>
      <c r="AD21" s="4">
        <v>114.16923913043482</v>
      </c>
      <c r="AE21" s="4">
        <v>0.45108695652173914</v>
      </c>
      <c r="AF21" s="11">
        <v>3.9510375995970883E-3</v>
      </c>
      <c r="AG21" s="4">
        <v>0.17021739130434782</v>
      </c>
      <c r="AH21" s="4">
        <v>0</v>
      </c>
      <c r="AI21" s="11">
        <v>0</v>
      </c>
      <c r="AJ21" s="4">
        <v>7.9536956521739128</v>
      </c>
      <c r="AK21" s="4">
        <v>0</v>
      </c>
      <c r="AL21" s="11" t="s">
        <v>226</v>
      </c>
      <c r="AM21" s="1">
        <v>305041</v>
      </c>
      <c r="AN21" s="1">
        <v>1</v>
      </c>
      <c r="AX21"/>
      <c r="AY21"/>
    </row>
    <row r="22" spans="1:51" x14ac:dyDescent="0.25">
      <c r="A22" t="s">
        <v>102</v>
      </c>
      <c r="B22" t="s">
        <v>49</v>
      </c>
      <c r="C22" t="s">
        <v>169</v>
      </c>
      <c r="D22" t="s">
        <v>127</v>
      </c>
      <c r="E22" s="4">
        <v>84.163043478260875</v>
      </c>
      <c r="F22" s="4">
        <v>281.97576086956519</v>
      </c>
      <c r="G22" s="4">
        <v>0</v>
      </c>
      <c r="H22" s="11">
        <v>0</v>
      </c>
      <c r="I22" s="4">
        <v>266.10619565217394</v>
      </c>
      <c r="J22" s="4">
        <v>0</v>
      </c>
      <c r="K22" s="11">
        <v>0</v>
      </c>
      <c r="L22" s="4">
        <v>50.739130434782609</v>
      </c>
      <c r="M22" s="4">
        <v>0</v>
      </c>
      <c r="N22" s="11">
        <v>0</v>
      </c>
      <c r="O22" s="4">
        <v>40.217391304347828</v>
      </c>
      <c r="P22" s="4">
        <v>0</v>
      </c>
      <c r="Q22" s="9">
        <v>0</v>
      </c>
      <c r="R22" s="4">
        <v>5.7391304347826084</v>
      </c>
      <c r="S22" s="4">
        <v>0</v>
      </c>
      <c r="T22" s="11">
        <v>0</v>
      </c>
      <c r="U22" s="4">
        <v>4.7826086956521738</v>
      </c>
      <c r="V22" s="4">
        <v>0</v>
      </c>
      <c r="W22" s="11">
        <v>0</v>
      </c>
      <c r="X22" s="4">
        <v>61.679347826086953</v>
      </c>
      <c r="Y22" s="4">
        <v>0</v>
      </c>
      <c r="Z22" s="11">
        <v>0</v>
      </c>
      <c r="AA22" s="4">
        <v>5.3478260869565215</v>
      </c>
      <c r="AB22" s="4">
        <v>0</v>
      </c>
      <c r="AC22" s="11">
        <v>0</v>
      </c>
      <c r="AD22" s="4">
        <v>164.20945652173913</v>
      </c>
      <c r="AE22" s="4">
        <v>0</v>
      </c>
      <c r="AF22" s="11">
        <v>0</v>
      </c>
      <c r="AG22" s="4">
        <v>0</v>
      </c>
      <c r="AH22" s="4">
        <v>0</v>
      </c>
      <c r="AI22" s="11" t="s">
        <v>226</v>
      </c>
      <c r="AJ22" s="4">
        <v>0</v>
      </c>
      <c r="AK22" s="4">
        <v>0</v>
      </c>
      <c r="AL22" s="11" t="s">
        <v>226</v>
      </c>
      <c r="AM22" s="1">
        <v>305080</v>
      </c>
      <c r="AN22" s="1">
        <v>1</v>
      </c>
      <c r="AX22"/>
      <c r="AY22"/>
    </row>
    <row r="23" spans="1:51" x14ac:dyDescent="0.25">
      <c r="A23" t="s">
        <v>102</v>
      </c>
      <c r="B23" t="s">
        <v>34</v>
      </c>
      <c r="C23" t="s">
        <v>162</v>
      </c>
      <c r="D23" t="s">
        <v>130</v>
      </c>
      <c r="E23" s="4">
        <v>66.206521739130437</v>
      </c>
      <c r="F23" s="4">
        <v>219.6647826086957</v>
      </c>
      <c r="G23" s="4">
        <v>4.7740217391304345</v>
      </c>
      <c r="H23" s="11">
        <v>2.1733214047491328E-2</v>
      </c>
      <c r="I23" s="4">
        <v>198.84673913043483</v>
      </c>
      <c r="J23" s="4">
        <v>4.7740217391304345</v>
      </c>
      <c r="K23" s="11">
        <v>2.4008549297853374E-2</v>
      </c>
      <c r="L23" s="4">
        <v>54.475652173913041</v>
      </c>
      <c r="M23" s="4">
        <v>0</v>
      </c>
      <c r="N23" s="11">
        <v>0</v>
      </c>
      <c r="O23" s="4">
        <v>33.758478260869559</v>
      </c>
      <c r="P23" s="4">
        <v>0</v>
      </c>
      <c r="Q23" s="9">
        <v>0</v>
      </c>
      <c r="R23" s="4">
        <v>15.285108695652173</v>
      </c>
      <c r="S23" s="4">
        <v>0</v>
      </c>
      <c r="T23" s="11">
        <v>0</v>
      </c>
      <c r="U23" s="4">
        <v>5.4320652173913047</v>
      </c>
      <c r="V23" s="4">
        <v>0</v>
      </c>
      <c r="W23" s="11">
        <v>0</v>
      </c>
      <c r="X23" s="4">
        <v>51.161304347826082</v>
      </c>
      <c r="Y23" s="4">
        <v>4.7740217391304345</v>
      </c>
      <c r="Z23" s="11">
        <v>9.3313135776869408E-2</v>
      </c>
      <c r="AA23" s="4">
        <v>0.10086956521739129</v>
      </c>
      <c r="AB23" s="4">
        <v>0</v>
      </c>
      <c r="AC23" s="11">
        <v>0</v>
      </c>
      <c r="AD23" s="4">
        <v>91.894347826086999</v>
      </c>
      <c r="AE23" s="4">
        <v>0</v>
      </c>
      <c r="AF23" s="11">
        <v>0</v>
      </c>
      <c r="AG23" s="4">
        <v>17.125543478260873</v>
      </c>
      <c r="AH23" s="4">
        <v>0</v>
      </c>
      <c r="AI23" s="11">
        <v>0</v>
      </c>
      <c r="AJ23" s="4">
        <v>4.9070652173913052</v>
      </c>
      <c r="AK23" s="4">
        <v>0</v>
      </c>
      <c r="AL23" s="11" t="s">
        <v>226</v>
      </c>
      <c r="AM23" s="1">
        <v>305064</v>
      </c>
      <c r="AN23" s="1">
        <v>1</v>
      </c>
      <c r="AX23"/>
      <c r="AY23"/>
    </row>
    <row r="24" spans="1:51" x14ac:dyDescent="0.25">
      <c r="A24" t="s">
        <v>102</v>
      </c>
      <c r="B24" t="s">
        <v>67</v>
      </c>
      <c r="C24" t="s">
        <v>144</v>
      </c>
      <c r="D24" t="s">
        <v>125</v>
      </c>
      <c r="E24" s="4">
        <v>95.260869565217391</v>
      </c>
      <c r="F24" s="4">
        <v>314.13380434782613</v>
      </c>
      <c r="G24" s="4">
        <v>33.349456521739128</v>
      </c>
      <c r="H24" s="11">
        <v>0.10616322108655579</v>
      </c>
      <c r="I24" s="4">
        <v>288.79413043478263</v>
      </c>
      <c r="J24" s="4">
        <v>33.349456521739128</v>
      </c>
      <c r="K24" s="11">
        <v>0.11547830446391402</v>
      </c>
      <c r="L24" s="4">
        <v>73.376739130434771</v>
      </c>
      <c r="M24" s="4">
        <v>6.1630434782608692</v>
      </c>
      <c r="N24" s="11">
        <v>8.3991787469669635E-2</v>
      </c>
      <c r="O24" s="4">
        <v>48.037065217391294</v>
      </c>
      <c r="P24" s="4">
        <v>6.1630434782608692</v>
      </c>
      <c r="Q24" s="9">
        <v>0.1282976686933324</v>
      </c>
      <c r="R24" s="4">
        <v>20.383152173913043</v>
      </c>
      <c r="S24" s="4">
        <v>0</v>
      </c>
      <c r="T24" s="11">
        <v>0</v>
      </c>
      <c r="U24" s="4">
        <v>4.9565217391304346</v>
      </c>
      <c r="V24" s="4">
        <v>0</v>
      </c>
      <c r="W24" s="11">
        <v>0</v>
      </c>
      <c r="X24" s="4">
        <v>60.01217391304349</v>
      </c>
      <c r="Y24" s="4">
        <v>6.2989130434782608</v>
      </c>
      <c r="Z24" s="11">
        <v>0.10496058770684207</v>
      </c>
      <c r="AA24" s="4">
        <v>0</v>
      </c>
      <c r="AB24" s="4">
        <v>0</v>
      </c>
      <c r="AC24" s="11" t="s">
        <v>226</v>
      </c>
      <c r="AD24" s="4">
        <v>174.84815217391306</v>
      </c>
      <c r="AE24" s="4">
        <v>14.990760869565218</v>
      </c>
      <c r="AF24" s="11">
        <v>8.5735883869419605E-2</v>
      </c>
      <c r="AG24" s="4">
        <v>0</v>
      </c>
      <c r="AH24" s="4">
        <v>0</v>
      </c>
      <c r="AI24" s="11" t="s">
        <v>226</v>
      </c>
      <c r="AJ24" s="4">
        <v>5.8967391304347823</v>
      </c>
      <c r="AK24" s="4">
        <v>5.8967391304347823</v>
      </c>
      <c r="AL24" s="11">
        <v>1</v>
      </c>
      <c r="AM24" s="1">
        <v>305100</v>
      </c>
      <c r="AN24" s="1">
        <v>1</v>
      </c>
      <c r="AX24"/>
      <c r="AY24"/>
    </row>
    <row r="25" spans="1:51" x14ac:dyDescent="0.25">
      <c r="A25" t="s">
        <v>102</v>
      </c>
      <c r="B25" t="s">
        <v>70</v>
      </c>
      <c r="C25" t="s">
        <v>176</v>
      </c>
      <c r="D25" t="s">
        <v>129</v>
      </c>
      <c r="E25" s="4">
        <v>78.445652173913047</v>
      </c>
      <c r="F25" s="4">
        <v>326.63478260869567</v>
      </c>
      <c r="G25" s="4">
        <v>27.790760869565219</v>
      </c>
      <c r="H25" s="11">
        <v>8.5082062135612174E-2</v>
      </c>
      <c r="I25" s="4">
        <v>291.69543478260874</v>
      </c>
      <c r="J25" s="4">
        <v>27.790760869565219</v>
      </c>
      <c r="K25" s="11">
        <v>9.5273211561493182E-2</v>
      </c>
      <c r="L25" s="4">
        <v>73.10586956521739</v>
      </c>
      <c r="M25" s="4">
        <v>6.544239130434784</v>
      </c>
      <c r="N25" s="11">
        <v>8.9517287317083347E-2</v>
      </c>
      <c r="O25" s="4">
        <v>40.658369565217392</v>
      </c>
      <c r="P25" s="4">
        <v>6.544239130434784</v>
      </c>
      <c r="Q25" s="9">
        <v>0.16095675258048911</v>
      </c>
      <c r="R25" s="4">
        <v>27.830652173913045</v>
      </c>
      <c r="S25" s="4">
        <v>0</v>
      </c>
      <c r="T25" s="11">
        <v>0</v>
      </c>
      <c r="U25" s="4">
        <v>4.6168478260869561</v>
      </c>
      <c r="V25" s="4">
        <v>0</v>
      </c>
      <c r="W25" s="11">
        <v>0</v>
      </c>
      <c r="X25" s="4">
        <v>53.32423913043479</v>
      </c>
      <c r="Y25" s="4">
        <v>21.246521739130433</v>
      </c>
      <c r="Z25" s="11">
        <v>0.39844022316305283</v>
      </c>
      <c r="AA25" s="4">
        <v>2.4918478260869565</v>
      </c>
      <c r="AB25" s="4">
        <v>0</v>
      </c>
      <c r="AC25" s="11">
        <v>0</v>
      </c>
      <c r="AD25" s="4">
        <v>187.25717391304349</v>
      </c>
      <c r="AE25" s="4">
        <v>0</v>
      </c>
      <c r="AF25" s="11">
        <v>0</v>
      </c>
      <c r="AG25" s="4">
        <v>2.9456521739130435</v>
      </c>
      <c r="AH25" s="4">
        <v>0</v>
      </c>
      <c r="AI25" s="11">
        <v>0</v>
      </c>
      <c r="AJ25" s="4">
        <v>7.5100000000000007</v>
      </c>
      <c r="AK25" s="4">
        <v>0</v>
      </c>
      <c r="AL25" s="11" t="s">
        <v>226</v>
      </c>
      <c r="AM25" s="7">
        <v>2.9999999999999998E+60</v>
      </c>
      <c r="AN25" s="1">
        <v>1</v>
      </c>
      <c r="AX25"/>
      <c r="AY25"/>
    </row>
    <row r="26" spans="1:51" x14ac:dyDescent="0.25">
      <c r="A26" t="s">
        <v>102</v>
      </c>
      <c r="B26" t="s">
        <v>14</v>
      </c>
      <c r="C26" t="s">
        <v>159</v>
      </c>
      <c r="D26" t="s">
        <v>131</v>
      </c>
      <c r="E26" s="4">
        <v>60.815217391304351</v>
      </c>
      <c r="F26" s="4">
        <v>256.65967391304343</v>
      </c>
      <c r="G26" s="4">
        <v>31.518369565217391</v>
      </c>
      <c r="H26" s="11">
        <v>0.12280218814544215</v>
      </c>
      <c r="I26" s="4">
        <v>244.48304347826084</v>
      </c>
      <c r="J26" s="4">
        <v>31.518369565217391</v>
      </c>
      <c r="K26" s="11">
        <v>0.12891842770281928</v>
      </c>
      <c r="L26" s="4">
        <v>66.081521739130437</v>
      </c>
      <c r="M26" s="4">
        <v>1.9211956521739131</v>
      </c>
      <c r="N26" s="11">
        <v>2.9073114565342544E-2</v>
      </c>
      <c r="O26" s="4">
        <v>60.576086956521742</v>
      </c>
      <c r="P26" s="4">
        <v>1.9211956521739131</v>
      </c>
      <c r="Q26" s="9">
        <v>3.1715413601291945E-2</v>
      </c>
      <c r="R26" s="4">
        <v>0</v>
      </c>
      <c r="S26" s="4">
        <v>0</v>
      </c>
      <c r="T26" s="11" t="s">
        <v>226</v>
      </c>
      <c r="U26" s="4">
        <v>5.5054347826086953</v>
      </c>
      <c r="V26" s="4">
        <v>0</v>
      </c>
      <c r="W26" s="11">
        <v>0</v>
      </c>
      <c r="X26" s="4">
        <v>23.411847826086959</v>
      </c>
      <c r="Y26" s="4">
        <v>15.439021739130435</v>
      </c>
      <c r="Z26" s="11">
        <v>0.65945336112800557</v>
      </c>
      <c r="AA26" s="4">
        <v>6.6711956521739131</v>
      </c>
      <c r="AB26" s="4">
        <v>0</v>
      </c>
      <c r="AC26" s="11">
        <v>0</v>
      </c>
      <c r="AD26" s="4">
        <v>151.57391304347823</v>
      </c>
      <c r="AE26" s="4">
        <v>14.158152173913043</v>
      </c>
      <c r="AF26" s="11">
        <v>9.3407578452182907E-2</v>
      </c>
      <c r="AG26" s="4">
        <v>1.1630434782608696</v>
      </c>
      <c r="AH26" s="4">
        <v>0</v>
      </c>
      <c r="AI26" s="11">
        <v>0</v>
      </c>
      <c r="AJ26" s="4">
        <v>7.7581521739130439</v>
      </c>
      <c r="AK26" s="4">
        <v>0</v>
      </c>
      <c r="AL26" s="11" t="s">
        <v>226</v>
      </c>
      <c r="AM26" s="1">
        <v>305044</v>
      </c>
      <c r="AN26" s="1">
        <v>1</v>
      </c>
      <c r="AX26"/>
      <c r="AY26"/>
    </row>
    <row r="27" spans="1:51" x14ac:dyDescent="0.25">
      <c r="A27" t="s">
        <v>102</v>
      </c>
      <c r="B27" t="s">
        <v>23</v>
      </c>
      <c r="C27" t="s">
        <v>164</v>
      </c>
      <c r="D27" t="s">
        <v>129</v>
      </c>
      <c r="E27" s="4">
        <v>102.27173913043478</v>
      </c>
      <c r="F27" s="4">
        <v>496.33152173913044</v>
      </c>
      <c r="G27" s="4">
        <v>31.046195652173914</v>
      </c>
      <c r="H27" s="11">
        <v>6.255132767588284E-2</v>
      </c>
      <c r="I27" s="4">
        <v>464.9021739130435</v>
      </c>
      <c r="J27" s="4">
        <v>31.046195652173914</v>
      </c>
      <c r="K27" s="11">
        <v>6.6780061256458814E-2</v>
      </c>
      <c r="L27" s="4">
        <v>66.584239130434781</v>
      </c>
      <c r="M27" s="4">
        <v>0</v>
      </c>
      <c r="N27" s="11">
        <v>0</v>
      </c>
      <c r="O27" s="4">
        <v>35.154891304347828</v>
      </c>
      <c r="P27" s="4">
        <v>0</v>
      </c>
      <c r="Q27" s="9">
        <v>0</v>
      </c>
      <c r="R27" s="4">
        <v>26.027173913043477</v>
      </c>
      <c r="S27" s="4">
        <v>0</v>
      </c>
      <c r="T27" s="11">
        <v>0</v>
      </c>
      <c r="U27" s="4">
        <v>5.4021739130434785</v>
      </c>
      <c r="V27" s="4">
        <v>0</v>
      </c>
      <c r="W27" s="11">
        <v>0</v>
      </c>
      <c r="X27" s="4">
        <v>66.165760869565219</v>
      </c>
      <c r="Y27" s="4">
        <v>20.866847826086957</v>
      </c>
      <c r="Z27" s="11">
        <v>0.3153722945500842</v>
      </c>
      <c r="AA27" s="4">
        <v>0</v>
      </c>
      <c r="AB27" s="4">
        <v>0</v>
      </c>
      <c r="AC27" s="11" t="s">
        <v>226</v>
      </c>
      <c r="AD27" s="4">
        <v>320.9021739130435</v>
      </c>
      <c r="AE27" s="4">
        <v>10.179347826086957</v>
      </c>
      <c r="AF27" s="11">
        <v>3.1721031060529079E-2</v>
      </c>
      <c r="AG27" s="4">
        <v>29.225543478260871</v>
      </c>
      <c r="AH27" s="4">
        <v>0</v>
      </c>
      <c r="AI27" s="11">
        <v>0</v>
      </c>
      <c r="AJ27" s="4">
        <v>13.453804347826088</v>
      </c>
      <c r="AK27" s="4">
        <v>0</v>
      </c>
      <c r="AL27" s="11" t="s">
        <v>226</v>
      </c>
      <c r="AM27" s="1">
        <v>305053</v>
      </c>
      <c r="AN27" s="1">
        <v>1</v>
      </c>
      <c r="AX27"/>
      <c r="AY27"/>
    </row>
    <row r="28" spans="1:51" x14ac:dyDescent="0.25">
      <c r="A28" t="s">
        <v>102</v>
      </c>
      <c r="B28" t="s">
        <v>9</v>
      </c>
      <c r="C28" t="s">
        <v>140</v>
      </c>
      <c r="D28" t="s">
        <v>125</v>
      </c>
      <c r="E28" s="4">
        <v>59.532608695652172</v>
      </c>
      <c r="F28" s="4">
        <v>226.43760869565219</v>
      </c>
      <c r="G28" s="4">
        <v>0</v>
      </c>
      <c r="H28" s="11">
        <v>0</v>
      </c>
      <c r="I28" s="4">
        <v>204.28760869565218</v>
      </c>
      <c r="J28" s="4">
        <v>0</v>
      </c>
      <c r="K28" s="11">
        <v>0</v>
      </c>
      <c r="L28" s="4">
        <v>44.991413043478275</v>
      </c>
      <c r="M28" s="4">
        <v>0</v>
      </c>
      <c r="N28" s="11">
        <v>0</v>
      </c>
      <c r="O28" s="4">
        <v>22.841413043478269</v>
      </c>
      <c r="P28" s="4">
        <v>0</v>
      </c>
      <c r="Q28" s="9">
        <v>0</v>
      </c>
      <c r="R28" s="4">
        <v>17.340217391304346</v>
      </c>
      <c r="S28" s="4">
        <v>0</v>
      </c>
      <c r="T28" s="11">
        <v>0</v>
      </c>
      <c r="U28" s="4">
        <v>4.8097826086956523</v>
      </c>
      <c r="V28" s="4">
        <v>0</v>
      </c>
      <c r="W28" s="11">
        <v>0</v>
      </c>
      <c r="X28" s="4">
        <v>67.855978260869577</v>
      </c>
      <c r="Y28" s="4">
        <v>0</v>
      </c>
      <c r="Z28" s="11">
        <v>0</v>
      </c>
      <c r="AA28" s="4">
        <v>0</v>
      </c>
      <c r="AB28" s="4">
        <v>0</v>
      </c>
      <c r="AC28" s="11" t="s">
        <v>226</v>
      </c>
      <c r="AD28" s="4">
        <v>111.60804347826088</v>
      </c>
      <c r="AE28" s="4">
        <v>0</v>
      </c>
      <c r="AF28" s="11">
        <v>0</v>
      </c>
      <c r="AG28" s="4">
        <v>1.8055434782608697</v>
      </c>
      <c r="AH28" s="4">
        <v>0</v>
      </c>
      <c r="AI28" s="11">
        <v>0</v>
      </c>
      <c r="AJ28" s="4">
        <v>0.1766304347826087</v>
      </c>
      <c r="AK28" s="4">
        <v>0</v>
      </c>
      <c r="AL28" s="11" t="s">
        <v>226</v>
      </c>
      <c r="AM28" s="1">
        <v>305038</v>
      </c>
      <c r="AN28" s="1">
        <v>1</v>
      </c>
      <c r="AX28"/>
      <c r="AY28"/>
    </row>
    <row r="29" spans="1:51" x14ac:dyDescent="0.25">
      <c r="A29" t="s">
        <v>102</v>
      </c>
      <c r="B29" t="s">
        <v>1</v>
      </c>
      <c r="C29" t="s">
        <v>140</v>
      </c>
      <c r="D29" t="s">
        <v>125</v>
      </c>
      <c r="E29" s="4">
        <v>104.70652173913044</v>
      </c>
      <c r="F29" s="4">
        <v>441.15815217391304</v>
      </c>
      <c r="G29" s="4">
        <v>16.25054347826087</v>
      </c>
      <c r="H29" s="11">
        <v>3.6836094716106688E-2</v>
      </c>
      <c r="I29" s="4">
        <v>393.81032608695648</v>
      </c>
      <c r="J29" s="4">
        <v>16.25054347826087</v>
      </c>
      <c r="K29" s="11">
        <v>4.126489937359494E-2</v>
      </c>
      <c r="L29" s="4">
        <v>56.8125</v>
      </c>
      <c r="M29" s="4">
        <v>0</v>
      </c>
      <c r="N29" s="11">
        <v>0</v>
      </c>
      <c r="O29" s="4">
        <v>39.0625</v>
      </c>
      <c r="P29" s="4">
        <v>0</v>
      </c>
      <c r="Q29" s="9">
        <v>0</v>
      </c>
      <c r="R29" s="4">
        <v>11.793478260869565</v>
      </c>
      <c r="S29" s="4">
        <v>0</v>
      </c>
      <c r="T29" s="11">
        <v>0</v>
      </c>
      <c r="U29" s="4">
        <v>5.9565217391304346</v>
      </c>
      <c r="V29" s="4">
        <v>0</v>
      </c>
      <c r="W29" s="11">
        <v>0</v>
      </c>
      <c r="X29" s="4">
        <v>100.85597826086956</v>
      </c>
      <c r="Y29" s="4">
        <v>4.5190217391304346</v>
      </c>
      <c r="Z29" s="11">
        <v>4.4806681934527817E-2</v>
      </c>
      <c r="AA29" s="4">
        <v>29.597826086956523</v>
      </c>
      <c r="AB29" s="4">
        <v>0</v>
      </c>
      <c r="AC29" s="11">
        <v>0</v>
      </c>
      <c r="AD29" s="4">
        <v>253.89184782608694</v>
      </c>
      <c r="AE29" s="4">
        <v>11.731521739130434</v>
      </c>
      <c r="AF29" s="11">
        <v>4.6206768116345324E-2</v>
      </c>
      <c r="AG29" s="4">
        <v>0</v>
      </c>
      <c r="AH29" s="4">
        <v>0</v>
      </c>
      <c r="AI29" s="11" t="s">
        <v>226</v>
      </c>
      <c r="AJ29" s="4">
        <v>0</v>
      </c>
      <c r="AK29" s="4">
        <v>0</v>
      </c>
      <c r="AL29" s="11" t="s">
        <v>226</v>
      </c>
      <c r="AM29" s="1">
        <v>305009</v>
      </c>
      <c r="AN29" s="1">
        <v>1</v>
      </c>
      <c r="AX29"/>
      <c r="AY29"/>
    </row>
    <row r="30" spans="1:51" x14ac:dyDescent="0.25">
      <c r="A30" t="s">
        <v>102</v>
      </c>
      <c r="B30" t="s">
        <v>4</v>
      </c>
      <c r="C30" t="s">
        <v>151</v>
      </c>
      <c r="D30" t="s">
        <v>129</v>
      </c>
      <c r="E30" s="4">
        <v>60.597826086956523</v>
      </c>
      <c r="F30" s="4">
        <v>170.0201086956522</v>
      </c>
      <c r="G30" s="4">
        <v>17.006521739130434</v>
      </c>
      <c r="H30" s="11">
        <v>0.10002653138855057</v>
      </c>
      <c r="I30" s="4">
        <v>156.07717391304348</v>
      </c>
      <c r="J30" s="4">
        <v>17.006521739130434</v>
      </c>
      <c r="K30" s="11">
        <v>0.10896226086593171</v>
      </c>
      <c r="L30" s="4">
        <v>18.885869565217391</v>
      </c>
      <c r="M30" s="4">
        <v>0</v>
      </c>
      <c r="N30" s="11">
        <v>0</v>
      </c>
      <c r="O30" s="4">
        <v>11.581521739130435</v>
      </c>
      <c r="P30" s="4">
        <v>0</v>
      </c>
      <c r="Q30" s="9">
        <v>0</v>
      </c>
      <c r="R30" s="4">
        <v>1.1413043478260869</v>
      </c>
      <c r="S30" s="4">
        <v>0</v>
      </c>
      <c r="T30" s="11">
        <v>0</v>
      </c>
      <c r="U30" s="4">
        <v>6.1630434782608692</v>
      </c>
      <c r="V30" s="4">
        <v>0</v>
      </c>
      <c r="W30" s="11">
        <v>0</v>
      </c>
      <c r="X30" s="4">
        <v>30.25</v>
      </c>
      <c r="Y30" s="4">
        <v>7.4565217391304346</v>
      </c>
      <c r="Z30" s="11">
        <v>0.24649658641753502</v>
      </c>
      <c r="AA30" s="4">
        <v>6.6385869565217392</v>
      </c>
      <c r="AB30" s="4">
        <v>0</v>
      </c>
      <c r="AC30" s="11">
        <v>0</v>
      </c>
      <c r="AD30" s="4">
        <v>112.64782608695653</v>
      </c>
      <c r="AE30" s="4">
        <v>9.5500000000000007</v>
      </c>
      <c r="AF30" s="11">
        <v>8.4777490447334902E-2</v>
      </c>
      <c r="AG30" s="4">
        <v>0</v>
      </c>
      <c r="AH30" s="4">
        <v>0</v>
      </c>
      <c r="AI30" s="11" t="s">
        <v>226</v>
      </c>
      <c r="AJ30" s="4">
        <v>1.5978260869565217</v>
      </c>
      <c r="AK30" s="4">
        <v>0</v>
      </c>
      <c r="AL30" s="11" t="s">
        <v>226</v>
      </c>
      <c r="AM30" s="1">
        <v>305020</v>
      </c>
      <c r="AN30" s="1">
        <v>1</v>
      </c>
      <c r="AX30"/>
      <c r="AY30"/>
    </row>
    <row r="31" spans="1:51" x14ac:dyDescent="0.25">
      <c r="A31" t="s">
        <v>102</v>
      </c>
      <c r="B31" t="s">
        <v>47</v>
      </c>
      <c r="C31" t="s">
        <v>136</v>
      </c>
      <c r="D31" t="s">
        <v>127</v>
      </c>
      <c r="E31" s="4">
        <v>78.206521739130437</v>
      </c>
      <c r="F31" s="4">
        <v>276.45434782608697</v>
      </c>
      <c r="G31" s="4">
        <v>10.800543478260868</v>
      </c>
      <c r="H31" s="11">
        <v>3.90680904937524E-2</v>
      </c>
      <c r="I31" s="4">
        <v>249.26163043478266</v>
      </c>
      <c r="J31" s="4">
        <v>10.800543478260868</v>
      </c>
      <c r="K31" s="11">
        <v>4.3330148564870059E-2</v>
      </c>
      <c r="L31" s="4">
        <v>38.696630434782605</v>
      </c>
      <c r="M31" s="4">
        <v>0</v>
      </c>
      <c r="N31" s="11">
        <v>0</v>
      </c>
      <c r="O31" s="4">
        <v>17.295978260869564</v>
      </c>
      <c r="P31" s="4">
        <v>0</v>
      </c>
      <c r="Q31" s="9">
        <v>0</v>
      </c>
      <c r="R31" s="4">
        <v>13.978260869565217</v>
      </c>
      <c r="S31" s="4">
        <v>0</v>
      </c>
      <c r="T31" s="11">
        <v>0</v>
      </c>
      <c r="U31" s="4">
        <v>7.4223913043478253</v>
      </c>
      <c r="V31" s="4">
        <v>0</v>
      </c>
      <c r="W31" s="11">
        <v>0</v>
      </c>
      <c r="X31" s="4">
        <v>73.690978260869571</v>
      </c>
      <c r="Y31" s="4">
        <v>7.3496739130434774</v>
      </c>
      <c r="Z31" s="11">
        <v>9.9736413961357406E-2</v>
      </c>
      <c r="AA31" s="4">
        <v>5.7920652173913041</v>
      </c>
      <c r="AB31" s="4">
        <v>0</v>
      </c>
      <c r="AC31" s="11">
        <v>0</v>
      </c>
      <c r="AD31" s="4">
        <v>147.02119565217396</v>
      </c>
      <c r="AE31" s="4">
        <v>3.4508695652173915</v>
      </c>
      <c r="AF31" s="11">
        <v>2.3471918793134674E-2</v>
      </c>
      <c r="AG31" s="4">
        <v>1.107608695652174</v>
      </c>
      <c r="AH31" s="4">
        <v>0</v>
      </c>
      <c r="AI31" s="11">
        <v>0</v>
      </c>
      <c r="AJ31" s="4">
        <v>10.145869565217394</v>
      </c>
      <c r="AK31" s="4">
        <v>0</v>
      </c>
      <c r="AL31" s="11" t="s">
        <v>226</v>
      </c>
      <c r="AM31" s="1">
        <v>305078</v>
      </c>
      <c r="AN31" s="1">
        <v>1</v>
      </c>
      <c r="AX31"/>
      <c r="AY31"/>
    </row>
    <row r="32" spans="1:51" x14ac:dyDescent="0.25">
      <c r="A32" t="s">
        <v>102</v>
      </c>
      <c r="B32" t="s">
        <v>2</v>
      </c>
      <c r="C32" t="s">
        <v>136</v>
      </c>
      <c r="D32" t="s">
        <v>127</v>
      </c>
      <c r="E32" s="4">
        <v>63.739130434782609</v>
      </c>
      <c r="F32" s="4">
        <v>308.83945652173918</v>
      </c>
      <c r="G32" s="4">
        <v>25.732934782608694</v>
      </c>
      <c r="H32" s="11">
        <v>8.3321396405829237E-2</v>
      </c>
      <c r="I32" s="4">
        <v>287.92641304347831</v>
      </c>
      <c r="J32" s="4">
        <v>25.732934782608694</v>
      </c>
      <c r="K32" s="11">
        <v>8.9373303791767431E-2</v>
      </c>
      <c r="L32" s="4">
        <v>71.642065217391306</v>
      </c>
      <c r="M32" s="4">
        <v>7.9305434782608701</v>
      </c>
      <c r="N32" s="11">
        <v>0.11069674574841415</v>
      </c>
      <c r="O32" s="4">
        <v>50.729021739130431</v>
      </c>
      <c r="P32" s="4">
        <v>7.9305434782608701</v>
      </c>
      <c r="Q32" s="9">
        <v>0.15633148849278028</v>
      </c>
      <c r="R32" s="4">
        <v>15.521739130434783</v>
      </c>
      <c r="S32" s="4">
        <v>0</v>
      </c>
      <c r="T32" s="11">
        <v>0</v>
      </c>
      <c r="U32" s="4">
        <v>5.3913043478260869</v>
      </c>
      <c r="V32" s="4">
        <v>0</v>
      </c>
      <c r="W32" s="11">
        <v>0</v>
      </c>
      <c r="X32" s="4">
        <v>49.248586956521748</v>
      </c>
      <c r="Y32" s="4">
        <v>1.361413043478261</v>
      </c>
      <c r="Z32" s="11">
        <v>2.7643697568016736E-2</v>
      </c>
      <c r="AA32" s="4">
        <v>0</v>
      </c>
      <c r="AB32" s="4">
        <v>0</v>
      </c>
      <c r="AC32" s="11" t="s">
        <v>226</v>
      </c>
      <c r="AD32" s="4">
        <v>168.6884782608696</v>
      </c>
      <c r="AE32" s="4">
        <v>16.440978260869564</v>
      </c>
      <c r="AF32" s="11">
        <v>9.7463551929399025E-2</v>
      </c>
      <c r="AG32" s="4">
        <v>0</v>
      </c>
      <c r="AH32" s="4">
        <v>0</v>
      </c>
      <c r="AI32" s="11" t="s">
        <v>226</v>
      </c>
      <c r="AJ32" s="4">
        <v>19.260326086956514</v>
      </c>
      <c r="AK32" s="4">
        <v>0</v>
      </c>
      <c r="AL32" s="11" t="s">
        <v>226</v>
      </c>
      <c r="AM32" s="1">
        <v>305016</v>
      </c>
      <c r="AN32" s="1">
        <v>1</v>
      </c>
      <c r="AX32"/>
      <c r="AY32"/>
    </row>
    <row r="33" spans="1:51" x14ac:dyDescent="0.25">
      <c r="A33" t="s">
        <v>102</v>
      </c>
      <c r="B33" t="s">
        <v>60</v>
      </c>
      <c r="C33" t="s">
        <v>147</v>
      </c>
      <c r="D33" t="s">
        <v>125</v>
      </c>
      <c r="E33" s="4">
        <v>26.641304347826086</v>
      </c>
      <c r="F33" s="4">
        <v>107.89673913043478</v>
      </c>
      <c r="G33" s="4">
        <v>0</v>
      </c>
      <c r="H33" s="11">
        <v>0</v>
      </c>
      <c r="I33" s="4">
        <v>107.89673913043478</v>
      </c>
      <c r="J33" s="4">
        <v>0</v>
      </c>
      <c r="K33" s="11">
        <v>0</v>
      </c>
      <c r="L33" s="4">
        <v>13.040760869565217</v>
      </c>
      <c r="M33" s="4">
        <v>0</v>
      </c>
      <c r="N33" s="11">
        <v>0</v>
      </c>
      <c r="O33" s="4">
        <v>13.040760869565217</v>
      </c>
      <c r="P33" s="4">
        <v>0</v>
      </c>
      <c r="Q33" s="9">
        <v>0</v>
      </c>
      <c r="R33" s="4">
        <v>0</v>
      </c>
      <c r="S33" s="4">
        <v>0</v>
      </c>
      <c r="T33" s="11" t="s">
        <v>226</v>
      </c>
      <c r="U33" s="4">
        <v>0</v>
      </c>
      <c r="V33" s="4">
        <v>0</v>
      </c>
      <c r="W33" s="11" t="s">
        <v>226</v>
      </c>
      <c r="X33" s="4">
        <v>20.472826086956523</v>
      </c>
      <c r="Y33" s="4">
        <v>0</v>
      </c>
      <c r="Z33" s="11">
        <v>0</v>
      </c>
      <c r="AA33" s="4">
        <v>0</v>
      </c>
      <c r="AB33" s="4">
        <v>0</v>
      </c>
      <c r="AC33" s="11" t="s">
        <v>226</v>
      </c>
      <c r="AD33" s="4">
        <v>74.383152173913047</v>
      </c>
      <c r="AE33" s="4">
        <v>0</v>
      </c>
      <c r="AF33" s="11">
        <v>0</v>
      </c>
      <c r="AG33" s="4">
        <v>0</v>
      </c>
      <c r="AH33" s="4">
        <v>0</v>
      </c>
      <c r="AI33" s="11" t="s">
        <v>226</v>
      </c>
      <c r="AJ33" s="4">
        <v>0</v>
      </c>
      <c r="AK33" s="4">
        <v>0</v>
      </c>
      <c r="AL33" s="11" t="s">
        <v>226</v>
      </c>
      <c r="AM33" s="1">
        <v>305092</v>
      </c>
      <c r="AN33" s="1">
        <v>1</v>
      </c>
      <c r="AX33"/>
      <c r="AY33"/>
    </row>
    <row r="34" spans="1:51" x14ac:dyDescent="0.25">
      <c r="A34" t="s">
        <v>102</v>
      </c>
      <c r="B34" t="s">
        <v>18</v>
      </c>
      <c r="C34" t="s">
        <v>161</v>
      </c>
      <c r="D34" t="s">
        <v>125</v>
      </c>
      <c r="E34" s="4">
        <v>234.42391304347825</v>
      </c>
      <c r="F34" s="4">
        <v>831.79076086956525</v>
      </c>
      <c r="G34" s="4">
        <v>17.358695652173914</v>
      </c>
      <c r="H34" s="11">
        <v>2.0869065237063826E-2</v>
      </c>
      <c r="I34" s="4">
        <v>734.72554347826087</v>
      </c>
      <c r="J34" s="4">
        <v>17.358695652173914</v>
      </c>
      <c r="K34" s="11">
        <v>2.3626095221892233E-2</v>
      </c>
      <c r="L34" s="4">
        <v>187.90760869565219</v>
      </c>
      <c r="M34" s="4">
        <v>0</v>
      </c>
      <c r="N34" s="11">
        <v>0</v>
      </c>
      <c r="O34" s="4">
        <v>90.842391304347828</v>
      </c>
      <c r="P34" s="4">
        <v>0</v>
      </c>
      <c r="Q34" s="9">
        <v>0</v>
      </c>
      <c r="R34" s="4">
        <v>92.510869565217391</v>
      </c>
      <c r="S34" s="4">
        <v>0</v>
      </c>
      <c r="T34" s="11">
        <v>0</v>
      </c>
      <c r="U34" s="4">
        <v>4.5543478260869561</v>
      </c>
      <c r="V34" s="4">
        <v>0</v>
      </c>
      <c r="W34" s="11">
        <v>0</v>
      </c>
      <c r="X34" s="4">
        <v>137.37228260869566</v>
      </c>
      <c r="Y34" s="4">
        <v>2.0163043478260869</v>
      </c>
      <c r="Z34" s="11">
        <v>1.4677665024825429E-2</v>
      </c>
      <c r="AA34" s="4">
        <v>0</v>
      </c>
      <c r="AB34" s="4">
        <v>0</v>
      </c>
      <c r="AC34" s="11" t="s">
        <v>226</v>
      </c>
      <c r="AD34" s="4">
        <v>405.25271739130437</v>
      </c>
      <c r="AE34" s="4">
        <v>15.342391304347826</v>
      </c>
      <c r="AF34" s="11">
        <v>3.7858824002735811E-2</v>
      </c>
      <c r="AG34" s="4">
        <v>60.323369565217391</v>
      </c>
      <c r="AH34" s="4">
        <v>0</v>
      </c>
      <c r="AI34" s="11">
        <v>0</v>
      </c>
      <c r="AJ34" s="4">
        <v>40.934782608695649</v>
      </c>
      <c r="AK34" s="4">
        <v>0</v>
      </c>
      <c r="AL34" s="11" t="s">
        <v>226</v>
      </c>
      <c r="AM34" s="1">
        <v>305048</v>
      </c>
      <c r="AN34" s="1">
        <v>1</v>
      </c>
      <c r="AX34"/>
      <c r="AY34"/>
    </row>
    <row r="35" spans="1:51" x14ac:dyDescent="0.25">
      <c r="A35" t="s">
        <v>102</v>
      </c>
      <c r="B35" t="s">
        <v>43</v>
      </c>
      <c r="C35" t="s">
        <v>140</v>
      </c>
      <c r="D35" t="s">
        <v>125</v>
      </c>
      <c r="E35" s="4">
        <v>21.489130434782609</v>
      </c>
      <c r="F35" s="4">
        <v>93.642173913043479</v>
      </c>
      <c r="G35" s="4">
        <v>1.7018478260869567</v>
      </c>
      <c r="H35" s="11">
        <v>1.8173946150238887E-2</v>
      </c>
      <c r="I35" s="4">
        <v>83.455000000000013</v>
      </c>
      <c r="J35" s="4">
        <v>1.7018478260869567</v>
      </c>
      <c r="K35" s="11">
        <v>2.0392401007572423E-2</v>
      </c>
      <c r="L35" s="4">
        <v>10.467391304347824</v>
      </c>
      <c r="M35" s="4">
        <v>8.445652173913043E-2</v>
      </c>
      <c r="N35" s="11">
        <v>8.0685358255451721E-3</v>
      </c>
      <c r="O35" s="4">
        <v>1.9347826086956519</v>
      </c>
      <c r="P35" s="4">
        <v>8.445652173913043E-2</v>
      </c>
      <c r="Q35" s="9">
        <v>4.3651685393258428E-2</v>
      </c>
      <c r="R35" s="4">
        <v>4.9510869565217392</v>
      </c>
      <c r="S35" s="4">
        <v>0</v>
      </c>
      <c r="T35" s="11">
        <v>0</v>
      </c>
      <c r="U35" s="4">
        <v>3.5815217391304346</v>
      </c>
      <c r="V35" s="4">
        <v>0</v>
      </c>
      <c r="W35" s="11">
        <v>0</v>
      </c>
      <c r="X35" s="4">
        <v>27.17293478260871</v>
      </c>
      <c r="Y35" s="4">
        <v>0</v>
      </c>
      <c r="Z35" s="11">
        <v>0</v>
      </c>
      <c r="AA35" s="4">
        <v>1.6545652173913044</v>
      </c>
      <c r="AB35" s="4">
        <v>0</v>
      </c>
      <c r="AC35" s="11">
        <v>0</v>
      </c>
      <c r="AD35" s="4">
        <v>54.347282608695643</v>
      </c>
      <c r="AE35" s="4">
        <v>1.6173913043478263</v>
      </c>
      <c r="AF35" s="11">
        <v>2.9760297602976039E-2</v>
      </c>
      <c r="AG35" s="4">
        <v>0</v>
      </c>
      <c r="AH35" s="4">
        <v>0</v>
      </c>
      <c r="AI35" s="11" t="s">
        <v>226</v>
      </c>
      <c r="AJ35" s="4">
        <v>0</v>
      </c>
      <c r="AK35" s="4">
        <v>0</v>
      </c>
      <c r="AL35" s="11" t="s">
        <v>226</v>
      </c>
      <c r="AM35" s="1">
        <v>305074</v>
      </c>
      <c r="AN35" s="1">
        <v>1</v>
      </c>
      <c r="AX35"/>
      <c r="AY35"/>
    </row>
    <row r="36" spans="1:51" x14ac:dyDescent="0.25">
      <c r="A36" t="s">
        <v>102</v>
      </c>
      <c r="B36" t="s">
        <v>42</v>
      </c>
      <c r="C36" t="s">
        <v>167</v>
      </c>
      <c r="D36" t="s">
        <v>132</v>
      </c>
      <c r="E36" s="4">
        <v>56.847826086956523</v>
      </c>
      <c r="F36" s="4">
        <v>209.21195652173913</v>
      </c>
      <c r="G36" s="4">
        <v>34.641304347826086</v>
      </c>
      <c r="H36" s="11">
        <v>0.16557994544746071</v>
      </c>
      <c r="I36" s="4">
        <v>194.61956521739128</v>
      </c>
      <c r="J36" s="4">
        <v>34.641304347826086</v>
      </c>
      <c r="K36" s="11">
        <v>0.17799497347109747</v>
      </c>
      <c r="L36" s="4">
        <v>24.309782608695656</v>
      </c>
      <c r="M36" s="4">
        <v>0</v>
      </c>
      <c r="N36" s="11">
        <v>0</v>
      </c>
      <c r="O36" s="4">
        <v>9.7173913043478262</v>
      </c>
      <c r="P36" s="4">
        <v>0</v>
      </c>
      <c r="Q36" s="9">
        <v>0</v>
      </c>
      <c r="R36" s="4">
        <v>10.255434782608695</v>
      </c>
      <c r="S36" s="4">
        <v>0</v>
      </c>
      <c r="T36" s="11">
        <v>0</v>
      </c>
      <c r="U36" s="4">
        <v>4.3369565217391308</v>
      </c>
      <c r="V36" s="4">
        <v>0</v>
      </c>
      <c r="W36" s="11">
        <v>0</v>
      </c>
      <c r="X36" s="4">
        <v>67.551195652173902</v>
      </c>
      <c r="Y36" s="4">
        <v>19.858260869565218</v>
      </c>
      <c r="Z36" s="11">
        <v>0.29397349192480426</v>
      </c>
      <c r="AA36" s="4">
        <v>0</v>
      </c>
      <c r="AB36" s="4">
        <v>0</v>
      </c>
      <c r="AC36" s="11" t="s">
        <v>226</v>
      </c>
      <c r="AD36" s="4">
        <v>115.92978260869566</v>
      </c>
      <c r="AE36" s="4">
        <v>14.783043478260868</v>
      </c>
      <c r="AF36" s="11">
        <v>0.12751721900625751</v>
      </c>
      <c r="AG36" s="4">
        <v>0</v>
      </c>
      <c r="AH36" s="4">
        <v>0</v>
      </c>
      <c r="AI36" s="11" t="s">
        <v>226</v>
      </c>
      <c r="AJ36" s="4">
        <v>1.4211956521739131</v>
      </c>
      <c r="AK36" s="4">
        <v>0</v>
      </c>
      <c r="AL36" s="11" t="s">
        <v>226</v>
      </c>
      <c r="AM36" s="1">
        <v>305072</v>
      </c>
      <c r="AN36" s="1">
        <v>1</v>
      </c>
      <c r="AX36"/>
      <c r="AY36"/>
    </row>
    <row r="37" spans="1:51" x14ac:dyDescent="0.25">
      <c r="A37" t="s">
        <v>102</v>
      </c>
      <c r="B37" t="s">
        <v>21</v>
      </c>
      <c r="C37" t="s">
        <v>163</v>
      </c>
      <c r="D37" t="s">
        <v>132</v>
      </c>
      <c r="E37" s="4">
        <v>93.043478260869563</v>
      </c>
      <c r="F37" s="4">
        <v>275.22347826086951</v>
      </c>
      <c r="G37" s="4">
        <v>17.625760869565223</v>
      </c>
      <c r="H37" s="11">
        <v>6.4041632570527696E-2</v>
      </c>
      <c r="I37" s="4">
        <v>252.06597826086954</v>
      </c>
      <c r="J37" s="4">
        <v>17.625760869565223</v>
      </c>
      <c r="K37" s="11">
        <v>6.9925187806677627E-2</v>
      </c>
      <c r="L37" s="4">
        <v>63.947065217391305</v>
      </c>
      <c r="M37" s="4">
        <v>0</v>
      </c>
      <c r="N37" s="11">
        <v>0</v>
      </c>
      <c r="O37" s="4">
        <v>41.862717391304358</v>
      </c>
      <c r="P37" s="4">
        <v>0</v>
      </c>
      <c r="Q37" s="9">
        <v>0</v>
      </c>
      <c r="R37" s="4">
        <v>17.432173913043474</v>
      </c>
      <c r="S37" s="4">
        <v>0</v>
      </c>
      <c r="T37" s="11">
        <v>0</v>
      </c>
      <c r="U37" s="4">
        <v>4.6521739130434785</v>
      </c>
      <c r="V37" s="4">
        <v>0</v>
      </c>
      <c r="W37" s="11">
        <v>0</v>
      </c>
      <c r="X37" s="4">
        <v>47.360869565217392</v>
      </c>
      <c r="Y37" s="4">
        <v>17.625760869565223</v>
      </c>
      <c r="Z37" s="11">
        <v>0.37215872578720288</v>
      </c>
      <c r="AA37" s="4">
        <v>1.0731521739130434</v>
      </c>
      <c r="AB37" s="4">
        <v>0</v>
      </c>
      <c r="AC37" s="11">
        <v>0</v>
      </c>
      <c r="AD37" s="4">
        <v>138.46847826086955</v>
      </c>
      <c r="AE37" s="4">
        <v>0</v>
      </c>
      <c r="AF37" s="11">
        <v>0</v>
      </c>
      <c r="AG37" s="4">
        <v>11.568804347826086</v>
      </c>
      <c r="AH37" s="4">
        <v>0</v>
      </c>
      <c r="AI37" s="11">
        <v>0</v>
      </c>
      <c r="AJ37" s="4">
        <v>12.805108695652178</v>
      </c>
      <c r="AK37" s="4">
        <v>0</v>
      </c>
      <c r="AL37" s="11" t="s">
        <v>226</v>
      </c>
      <c r="AM37" s="1">
        <v>305051</v>
      </c>
      <c r="AN37" s="1">
        <v>1</v>
      </c>
      <c r="AX37"/>
      <c r="AY37"/>
    </row>
    <row r="38" spans="1:51" x14ac:dyDescent="0.25">
      <c r="A38" t="s">
        <v>102</v>
      </c>
      <c r="B38" t="s">
        <v>11</v>
      </c>
      <c r="C38" t="s">
        <v>158</v>
      </c>
      <c r="D38" t="s">
        <v>131</v>
      </c>
      <c r="E38" s="4">
        <v>97.554347826086953</v>
      </c>
      <c r="F38" s="4">
        <v>379.43173913043466</v>
      </c>
      <c r="G38" s="4">
        <v>0</v>
      </c>
      <c r="H38" s="11">
        <v>0</v>
      </c>
      <c r="I38" s="4">
        <v>354.531956521739</v>
      </c>
      <c r="J38" s="4">
        <v>0</v>
      </c>
      <c r="K38" s="11">
        <v>0</v>
      </c>
      <c r="L38" s="4">
        <v>64.233260869565186</v>
      </c>
      <c r="M38" s="4">
        <v>0</v>
      </c>
      <c r="N38" s="11">
        <v>0</v>
      </c>
      <c r="O38" s="4">
        <v>49.092826086956492</v>
      </c>
      <c r="P38" s="4">
        <v>0</v>
      </c>
      <c r="Q38" s="9">
        <v>0</v>
      </c>
      <c r="R38" s="4">
        <v>10.010000000000005</v>
      </c>
      <c r="S38" s="4">
        <v>0</v>
      </c>
      <c r="T38" s="11">
        <v>0</v>
      </c>
      <c r="U38" s="4">
        <v>5.1304347826086953</v>
      </c>
      <c r="V38" s="4">
        <v>0</v>
      </c>
      <c r="W38" s="11">
        <v>0</v>
      </c>
      <c r="X38" s="4">
        <v>93.844782608695667</v>
      </c>
      <c r="Y38" s="4">
        <v>0</v>
      </c>
      <c r="Z38" s="11">
        <v>0</v>
      </c>
      <c r="AA38" s="4">
        <v>9.7593478260869517</v>
      </c>
      <c r="AB38" s="4">
        <v>0</v>
      </c>
      <c r="AC38" s="11">
        <v>0</v>
      </c>
      <c r="AD38" s="4">
        <v>197.29293478260863</v>
      </c>
      <c r="AE38" s="4">
        <v>0</v>
      </c>
      <c r="AF38" s="11">
        <v>0</v>
      </c>
      <c r="AG38" s="4">
        <v>0</v>
      </c>
      <c r="AH38" s="4">
        <v>0</v>
      </c>
      <c r="AI38" s="11" t="s">
        <v>226</v>
      </c>
      <c r="AJ38" s="4">
        <v>14.301413043478256</v>
      </c>
      <c r="AK38" s="4">
        <v>0</v>
      </c>
      <c r="AL38" s="11" t="s">
        <v>226</v>
      </c>
      <c r="AM38" s="1">
        <v>305040</v>
      </c>
      <c r="AN38" s="1">
        <v>1</v>
      </c>
      <c r="AX38"/>
      <c r="AY38"/>
    </row>
    <row r="39" spans="1:51" x14ac:dyDescent="0.25">
      <c r="A39" t="s">
        <v>102</v>
      </c>
      <c r="B39" t="s">
        <v>46</v>
      </c>
      <c r="C39" t="s">
        <v>168</v>
      </c>
      <c r="D39" t="s">
        <v>129</v>
      </c>
      <c r="E39" s="4">
        <v>53.119565217391305</v>
      </c>
      <c r="F39" s="4">
        <v>162.96152173913043</v>
      </c>
      <c r="G39" s="4">
        <v>21.265869565217393</v>
      </c>
      <c r="H39" s="11">
        <v>0.13049626278809484</v>
      </c>
      <c r="I39" s="4">
        <v>143.87456521739131</v>
      </c>
      <c r="J39" s="4">
        <v>21.265869565217393</v>
      </c>
      <c r="K39" s="11">
        <v>0.14780840194432651</v>
      </c>
      <c r="L39" s="4">
        <v>52.270869565217396</v>
      </c>
      <c r="M39" s="4">
        <v>8.8850000000000016</v>
      </c>
      <c r="N39" s="11">
        <v>0.16997995391896728</v>
      </c>
      <c r="O39" s="4">
        <v>33.183913043478263</v>
      </c>
      <c r="P39" s="4">
        <v>8.8850000000000016</v>
      </c>
      <c r="Q39" s="9">
        <v>0.26775021946202326</v>
      </c>
      <c r="R39" s="4">
        <v>12.176630434782609</v>
      </c>
      <c r="S39" s="4">
        <v>0</v>
      </c>
      <c r="T39" s="11">
        <v>0</v>
      </c>
      <c r="U39" s="4">
        <v>6.9103260869565215</v>
      </c>
      <c r="V39" s="4">
        <v>0</v>
      </c>
      <c r="W39" s="11">
        <v>0</v>
      </c>
      <c r="X39" s="4">
        <v>27.342934782608697</v>
      </c>
      <c r="Y39" s="4">
        <v>6.6771739130434788</v>
      </c>
      <c r="Z39" s="11">
        <v>0.24420106934865141</v>
      </c>
      <c r="AA39" s="4">
        <v>0</v>
      </c>
      <c r="AB39" s="4">
        <v>0</v>
      </c>
      <c r="AC39" s="11" t="s">
        <v>226</v>
      </c>
      <c r="AD39" s="4">
        <v>83.347717391304343</v>
      </c>
      <c r="AE39" s="4">
        <v>5.7036956521739146</v>
      </c>
      <c r="AF39" s="11">
        <v>6.8432535775346623E-2</v>
      </c>
      <c r="AG39" s="4">
        <v>0</v>
      </c>
      <c r="AH39" s="4">
        <v>0</v>
      </c>
      <c r="AI39" s="11" t="s">
        <v>226</v>
      </c>
      <c r="AJ39" s="4">
        <v>0</v>
      </c>
      <c r="AK39" s="4">
        <v>0</v>
      </c>
      <c r="AL39" s="11" t="s">
        <v>226</v>
      </c>
      <c r="AM39" s="1">
        <v>305077</v>
      </c>
      <c r="AN39" s="1">
        <v>1</v>
      </c>
      <c r="AX39"/>
      <c r="AY39"/>
    </row>
    <row r="40" spans="1:51" x14ac:dyDescent="0.25">
      <c r="A40" t="s">
        <v>102</v>
      </c>
      <c r="B40" t="s">
        <v>58</v>
      </c>
      <c r="C40" t="s">
        <v>143</v>
      </c>
      <c r="D40" t="s">
        <v>128</v>
      </c>
      <c r="E40" s="4">
        <v>19.119565217391305</v>
      </c>
      <c r="F40" s="4">
        <v>93.126847826086973</v>
      </c>
      <c r="G40" s="4">
        <v>2.1711956521739131</v>
      </c>
      <c r="H40" s="11">
        <v>2.3314390026693367E-2</v>
      </c>
      <c r="I40" s="4">
        <v>81.865652173913048</v>
      </c>
      <c r="J40" s="4">
        <v>2.1711956521739131</v>
      </c>
      <c r="K40" s="11">
        <v>2.6521448183928067E-2</v>
      </c>
      <c r="L40" s="4">
        <v>32.52445652173914</v>
      </c>
      <c r="M40" s="4">
        <v>0</v>
      </c>
      <c r="N40" s="11">
        <v>0</v>
      </c>
      <c r="O40" s="4">
        <v>22.225543478260875</v>
      </c>
      <c r="P40" s="4">
        <v>0</v>
      </c>
      <c r="Q40" s="9">
        <v>0</v>
      </c>
      <c r="R40" s="4">
        <v>5.6032608695652177</v>
      </c>
      <c r="S40" s="4">
        <v>0</v>
      </c>
      <c r="T40" s="11">
        <v>0</v>
      </c>
      <c r="U40" s="4">
        <v>4.6956521739130439</v>
      </c>
      <c r="V40" s="4">
        <v>0</v>
      </c>
      <c r="W40" s="11">
        <v>0</v>
      </c>
      <c r="X40" s="4">
        <v>17.757717391304347</v>
      </c>
      <c r="Y40" s="4">
        <v>2.1711956521739131</v>
      </c>
      <c r="Z40" s="11">
        <v>0.1222677219335133</v>
      </c>
      <c r="AA40" s="4">
        <v>0.9622826086956523</v>
      </c>
      <c r="AB40" s="4">
        <v>0</v>
      </c>
      <c r="AC40" s="11">
        <v>0</v>
      </c>
      <c r="AD40" s="4">
        <v>41.715000000000003</v>
      </c>
      <c r="AE40" s="4">
        <v>0</v>
      </c>
      <c r="AF40" s="11">
        <v>0</v>
      </c>
      <c r="AG40" s="4">
        <v>0</v>
      </c>
      <c r="AH40" s="4">
        <v>0</v>
      </c>
      <c r="AI40" s="11" t="s">
        <v>226</v>
      </c>
      <c r="AJ40" s="4">
        <v>0.16739130434782609</v>
      </c>
      <c r="AK40" s="4">
        <v>0</v>
      </c>
      <c r="AL40" s="11" t="s">
        <v>226</v>
      </c>
      <c r="AM40" s="1">
        <v>305089</v>
      </c>
      <c r="AN40" s="1">
        <v>1</v>
      </c>
      <c r="AX40"/>
      <c r="AY40"/>
    </row>
    <row r="41" spans="1:51" x14ac:dyDescent="0.25">
      <c r="A41" t="s">
        <v>102</v>
      </c>
      <c r="B41" t="s">
        <v>54</v>
      </c>
      <c r="C41" t="s">
        <v>163</v>
      </c>
      <c r="D41" t="s">
        <v>132</v>
      </c>
      <c r="E41" s="4">
        <v>21.695652173913043</v>
      </c>
      <c r="F41" s="4">
        <v>111.67771739130436</v>
      </c>
      <c r="G41" s="4">
        <v>0</v>
      </c>
      <c r="H41" s="11">
        <v>0</v>
      </c>
      <c r="I41" s="4">
        <v>93.835000000000008</v>
      </c>
      <c r="J41" s="4">
        <v>0</v>
      </c>
      <c r="K41" s="11">
        <v>0</v>
      </c>
      <c r="L41" s="4">
        <v>29.578043478260867</v>
      </c>
      <c r="M41" s="4">
        <v>0</v>
      </c>
      <c r="N41" s="11">
        <v>0</v>
      </c>
      <c r="O41" s="4">
        <v>16.147282608695651</v>
      </c>
      <c r="P41" s="4">
        <v>0</v>
      </c>
      <c r="Q41" s="9">
        <v>0</v>
      </c>
      <c r="R41" s="4">
        <v>7.0434782608695654</v>
      </c>
      <c r="S41" s="4">
        <v>0</v>
      </c>
      <c r="T41" s="11">
        <v>0</v>
      </c>
      <c r="U41" s="4">
        <v>6.3872826086956511</v>
      </c>
      <c r="V41" s="4">
        <v>0</v>
      </c>
      <c r="W41" s="11">
        <v>0</v>
      </c>
      <c r="X41" s="4">
        <v>17.229782608695654</v>
      </c>
      <c r="Y41" s="4">
        <v>0</v>
      </c>
      <c r="Z41" s="11">
        <v>0</v>
      </c>
      <c r="AA41" s="4">
        <v>4.4119565217391301</v>
      </c>
      <c r="AB41" s="4">
        <v>0</v>
      </c>
      <c r="AC41" s="11">
        <v>0</v>
      </c>
      <c r="AD41" s="4">
        <v>57.933043478260871</v>
      </c>
      <c r="AE41" s="4">
        <v>0</v>
      </c>
      <c r="AF41" s="11">
        <v>0</v>
      </c>
      <c r="AG41" s="4">
        <v>0.60130434782608699</v>
      </c>
      <c r="AH41" s="4">
        <v>0</v>
      </c>
      <c r="AI41" s="11">
        <v>0</v>
      </c>
      <c r="AJ41" s="4">
        <v>1.9235869565217392</v>
      </c>
      <c r="AK41" s="4">
        <v>0</v>
      </c>
      <c r="AL41" s="11" t="s">
        <v>226</v>
      </c>
      <c r="AM41" s="1">
        <v>305085</v>
      </c>
      <c r="AN41" s="1">
        <v>1</v>
      </c>
      <c r="AX41"/>
      <c r="AY41"/>
    </row>
    <row r="42" spans="1:51" x14ac:dyDescent="0.25">
      <c r="A42" t="s">
        <v>102</v>
      </c>
      <c r="B42" t="s">
        <v>20</v>
      </c>
      <c r="C42" t="s">
        <v>148</v>
      </c>
      <c r="D42" t="s">
        <v>129</v>
      </c>
      <c r="E42" s="4">
        <v>95.673913043478265</v>
      </c>
      <c r="F42" s="4">
        <v>317.89543478260867</v>
      </c>
      <c r="G42" s="4">
        <v>28.539891304347822</v>
      </c>
      <c r="H42" s="11">
        <v>8.9777606664482909E-2</v>
      </c>
      <c r="I42" s="4">
        <v>288.98108695652172</v>
      </c>
      <c r="J42" s="4">
        <v>28.539891304347822</v>
      </c>
      <c r="K42" s="11">
        <v>9.8760412333287945E-2</v>
      </c>
      <c r="L42" s="4">
        <v>59.343586956521726</v>
      </c>
      <c r="M42" s="4">
        <v>0</v>
      </c>
      <c r="N42" s="11">
        <v>0</v>
      </c>
      <c r="O42" s="4">
        <v>37.547173913043473</v>
      </c>
      <c r="P42" s="4">
        <v>0</v>
      </c>
      <c r="Q42" s="9">
        <v>0</v>
      </c>
      <c r="R42" s="4">
        <v>14.796413043478255</v>
      </c>
      <c r="S42" s="4">
        <v>0</v>
      </c>
      <c r="T42" s="11">
        <v>0</v>
      </c>
      <c r="U42" s="4">
        <v>7</v>
      </c>
      <c r="V42" s="4">
        <v>0</v>
      </c>
      <c r="W42" s="11">
        <v>0</v>
      </c>
      <c r="X42" s="4">
        <v>68.233586956521776</v>
      </c>
      <c r="Y42" s="4">
        <v>8.6409782608695629</v>
      </c>
      <c r="Z42" s="11">
        <v>0.12663819456502509</v>
      </c>
      <c r="AA42" s="4">
        <v>7.1179347826086934</v>
      </c>
      <c r="AB42" s="4">
        <v>0</v>
      </c>
      <c r="AC42" s="11">
        <v>0</v>
      </c>
      <c r="AD42" s="4">
        <v>165.54554347826081</v>
      </c>
      <c r="AE42" s="4">
        <v>19.89891304347826</v>
      </c>
      <c r="AF42" s="11">
        <v>0.12020204606771159</v>
      </c>
      <c r="AG42" s="4">
        <v>9.0814130434782605</v>
      </c>
      <c r="AH42" s="4">
        <v>0</v>
      </c>
      <c r="AI42" s="11">
        <v>0</v>
      </c>
      <c r="AJ42" s="4">
        <v>8.5733695652173907</v>
      </c>
      <c r="AK42" s="4">
        <v>0</v>
      </c>
      <c r="AL42" s="11" t="s">
        <v>226</v>
      </c>
      <c r="AM42" s="1">
        <v>305050</v>
      </c>
      <c r="AN42" s="1">
        <v>1</v>
      </c>
      <c r="AX42"/>
      <c r="AY42"/>
    </row>
    <row r="43" spans="1:51" x14ac:dyDescent="0.25">
      <c r="A43" t="s">
        <v>102</v>
      </c>
      <c r="B43" t="s">
        <v>7</v>
      </c>
      <c r="C43" t="s">
        <v>140</v>
      </c>
      <c r="D43" t="s">
        <v>125</v>
      </c>
      <c r="E43" s="4">
        <v>91.565217391304344</v>
      </c>
      <c r="F43" s="4">
        <v>324.85206521739133</v>
      </c>
      <c r="G43" s="4">
        <v>15.735217391304348</v>
      </c>
      <c r="H43" s="11">
        <v>4.84381017580243E-2</v>
      </c>
      <c r="I43" s="4">
        <v>306.93630434782608</v>
      </c>
      <c r="J43" s="4">
        <v>15.735217391304348</v>
      </c>
      <c r="K43" s="11">
        <v>5.1265416206591509E-2</v>
      </c>
      <c r="L43" s="4">
        <v>52.174782608695651</v>
      </c>
      <c r="M43" s="4">
        <v>0.37858695652173913</v>
      </c>
      <c r="N43" s="11">
        <v>7.2561290645155917E-3</v>
      </c>
      <c r="O43" s="4">
        <v>39.215543478260869</v>
      </c>
      <c r="P43" s="4">
        <v>0.37858695652173913</v>
      </c>
      <c r="Q43" s="9">
        <v>9.6540025444657868E-3</v>
      </c>
      <c r="R43" s="4">
        <v>7.3940217391304346</v>
      </c>
      <c r="S43" s="4">
        <v>0</v>
      </c>
      <c r="T43" s="11">
        <v>0</v>
      </c>
      <c r="U43" s="4">
        <v>5.5652173913043477</v>
      </c>
      <c r="V43" s="4">
        <v>0</v>
      </c>
      <c r="W43" s="11">
        <v>0</v>
      </c>
      <c r="X43" s="4">
        <v>66.336739130434779</v>
      </c>
      <c r="Y43" s="4">
        <v>9.692717391304349</v>
      </c>
      <c r="Z43" s="11">
        <v>0.1461138656852882</v>
      </c>
      <c r="AA43" s="4">
        <v>4.9565217391304346</v>
      </c>
      <c r="AB43" s="4">
        <v>0</v>
      </c>
      <c r="AC43" s="11">
        <v>0</v>
      </c>
      <c r="AD43" s="4">
        <v>201.38402173913045</v>
      </c>
      <c r="AE43" s="4">
        <v>5.6639130434782601</v>
      </c>
      <c r="AF43" s="11">
        <v>2.8124937592194876E-2</v>
      </c>
      <c r="AG43" s="4">
        <v>0</v>
      </c>
      <c r="AH43" s="4">
        <v>0</v>
      </c>
      <c r="AI43" s="11" t="s">
        <v>226</v>
      </c>
      <c r="AJ43" s="4">
        <v>0</v>
      </c>
      <c r="AK43" s="4">
        <v>0</v>
      </c>
      <c r="AL43" s="11" t="s">
        <v>226</v>
      </c>
      <c r="AM43" s="1">
        <v>305030</v>
      </c>
      <c r="AN43" s="1">
        <v>1</v>
      </c>
      <c r="AX43"/>
      <c r="AY43"/>
    </row>
    <row r="44" spans="1:51" x14ac:dyDescent="0.25">
      <c r="A44" t="s">
        <v>102</v>
      </c>
      <c r="B44" t="s">
        <v>26</v>
      </c>
      <c r="C44" t="s">
        <v>165</v>
      </c>
      <c r="D44" t="s">
        <v>127</v>
      </c>
      <c r="E44" s="4">
        <v>183.59782608695653</v>
      </c>
      <c r="F44" s="4">
        <v>144.04195652173914</v>
      </c>
      <c r="G44" s="4">
        <v>144.04195652173914</v>
      </c>
      <c r="H44" s="11">
        <v>1</v>
      </c>
      <c r="I44" s="4">
        <v>144.04195652173914</v>
      </c>
      <c r="J44" s="4">
        <v>144.04195652173914</v>
      </c>
      <c r="K44" s="11">
        <v>1</v>
      </c>
      <c r="L44" s="4">
        <v>3.3423913043478262</v>
      </c>
      <c r="M44" s="4">
        <v>3.3423913043478262</v>
      </c>
      <c r="N44" s="11">
        <v>1</v>
      </c>
      <c r="O44" s="4">
        <v>3.3423913043478262</v>
      </c>
      <c r="P44" s="4">
        <v>3.3423913043478262</v>
      </c>
      <c r="Q44" s="9">
        <v>1</v>
      </c>
      <c r="R44" s="4">
        <v>0</v>
      </c>
      <c r="S44" s="4">
        <v>0</v>
      </c>
      <c r="T44" s="11" t="s">
        <v>226</v>
      </c>
      <c r="U44" s="4">
        <v>0</v>
      </c>
      <c r="V44" s="4">
        <v>0</v>
      </c>
      <c r="W44" s="11" t="s">
        <v>226</v>
      </c>
      <c r="X44" s="4">
        <v>43.952282608695661</v>
      </c>
      <c r="Y44" s="4">
        <v>43.952282608695661</v>
      </c>
      <c r="Z44" s="11">
        <v>1</v>
      </c>
      <c r="AA44" s="4">
        <v>0</v>
      </c>
      <c r="AB44" s="4">
        <v>0</v>
      </c>
      <c r="AC44" s="11" t="s">
        <v>226</v>
      </c>
      <c r="AD44" s="4">
        <v>96.747282608695656</v>
      </c>
      <c r="AE44" s="4">
        <v>96.747282608695656</v>
      </c>
      <c r="AF44" s="11">
        <v>1</v>
      </c>
      <c r="AG44" s="4">
        <v>0</v>
      </c>
      <c r="AH44" s="4">
        <v>0</v>
      </c>
      <c r="AI44" s="11" t="s">
        <v>226</v>
      </c>
      <c r="AJ44" s="4">
        <v>0</v>
      </c>
      <c r="AK44" s="4">
        <v>0</v>
      </c>
      <c r="AL44" s="11" t="s">
        <v>226</v>
      </c>
      <c r="AM44" s="1">
        <v>305056</v>
      </c>
      <c r="AN44" s="1">
        <v>1</v>
      </c>
      <c r="AX44"/>
      <c r="AY44"/>
    </row>
    <row r="45" spans="1:51" x14ac:dyDescent="0.25">
      <c r="A45" t="s">
        <v>102</v>
      </c>
      <c r="B45" t="s">
        <v>71</v>
      </c>
      <c r="C45" t="s">
        <v>171</v>
      </c>
      <c r="D45" t="s">
        <v>124</v>
      </c>
      <c r="E45" s="4">
        <v>39.554347826086953</v>
      </c>
      <c r="F45" s="4">
        <v>154.57684782608698</v>
      </c>
      <c r="G45" s="4">
        <v>11.098586956521737</v>
      </c>
      <c r="H45" s="11">
        <v>7.1799801280775621E-2</v>
      </c>
      <c r="I45" s="4">
        <v>134.64750000000001</v>
      </c>
      <c r="J45" s="4">
        <v>11.098586956521737</v>
      </c>
      <c r="K45" s="11">
        <v>8.242698124006563E-2</v>
      </c>
      <c r="L45" s="4">
        <v>47.192934782608695</v>
      </c>
      <c r="M45" s="4">
        <v>1.0407608695652173</v>
      </c>
      <c r="N45" s="11">
        <v>2.2053319514020842E-2</v>
      </c>
      <c r="O45" s="4">
        <v>30.801630434782609</v>
      </c>
      <c r="P45" s="4">
        <v>1.0407608695652173</v>
      </c>
      <c r="Q45" s="9">
        <v>3.3789148654609615E-2</v>
      </c>
      <c r="R45" s="4">
        <v>11.304347826086957</v>
      </c>
      <c r="S45" s="4">
        <v>0</v>
      </c>
      <c r="T45" s="11">
        <v>0</v>
      </c>
      <c r="U45" s="4">
        <v>5.0869565217391308</v>
      </c>
      <c r="V45" s="4">
        <v>0</v>
      </c>
      <c r="W45" s="11">
        <v>0</v>
      </c>
      <c r="X45" s="4">
        <v>13.83771739130435</v>
      </c>
      <c r="Y45" s="4">
        <v>10.057826086956521</v>
      </c>
      <c r="Z45" s="11">
        <v>0.72684141484757303</v>
      </c>
      <c r="AA45" s="4">
        <v>3.5380434782608696</v>
      </c>
      <c r="AB45" s="4">
        <v>0</v>
      </c>
      <c r="AC45" s="11">
        <v>0</v>
      </c>
      <c r="AD45" s="4">
        <v>90.008152173913047</v>
      </c>
      <c r="AE45" s="4">
        <v>0</v>
      </c>
      <c r="AF45" s="11">
        <v>0</v>
      </c>
      <c r="AG45" s="4">
        <v>0</v>
      </c>
      <c r="AH45" s="4">
        <v>0</v>
      </c>
      <c r="AI45" s="11" t="s">
        <v>226</v>
      </c>
      <c r="AJ45" s="4">
        <v>0</v>
      </c>
      <c r="AK45" s="4">
        <v>0</v>
      </c>
      <c r="AL45" s="11" t="s">
        <v>226</v>
      </c>
      <c r="AM45" s="7">
        <v>3E+63</v>
      </c>
      <c r="AN45" s="1">
        <v>1</v>
      </c>
      <c r="AX45"/>
      <c r="AY45"/>
    </row>
    <row r="46" spans="1:51" x14ac:dyDescent="0.25">
      <c r="A46" t="s">
        <v>102</v>
      </c>
      <c r="B46" t="s">
        <v>53</v>
      </c>
      <c r="C46" t="s">
        <v>171</v>
      </c>
      <c r="D46" t="s">
        <v>124</v>
      </c>
      <c r="E46" s="4">
        <v>78.826086956521735</v>
      </c>
      <c r="F46" s="4">
        <v>230.66173913043474</v>
      </c>
      <c r="G46" s="4">
        <v>0</v>
      </c>
      <c r="H46" s="11">
        <v>0</v>
      </c>
      <c r="I46" s="4">
        <v>211.57478260869561</v>
      </c>
      <c r="J46" s="4">
        <v>0</v>
      </c>
      <c r="K46" s="11">
        <v>0</v>
      </c>
      <c r="L46" s="4">
        <v>61.253260869565224</v>
      </c>
      <c r="M46" s="4">
        <v>0</v>
      </c>
      <c r="N46" s="11">
        <v>0</v>
      </c>
      <c r="O46" s="4">
        <v>42.166304347826085</v>
      </c>
      <c r="P46" s="4">
        <v>0</v>
      </c>
      <c r="Q46" s="9">
        <v>0</v>
      </c>
      <c r="R46" s="4">
        <v>14.130434782608699</v>
      </c>
      <c r="S46" s="4">
        <v>0</v>
      </c>
      <c r="T46" s="11">
        <v>0</v>
      </c>
      <c r="U46" s="4">
        <v>4.9565217391304346</v>
      </c>
      <c r="V46" s="4">
        <v>0</v>
      </c>
      <c r="W46" s="11">
        <v>0</v>
      </c>
      <c r="X46" s="4">
        <v>36.989782608695641</v>
      </c>
      <c r="Y46" s="4">
        <v>0</v>
      </c>
      <c r="Z46" s="11">
        <v>0</v>
      </c>
      <c r="AA46" s="4">
        <v>0</v>
      </c>
      <c r="AB46" s="4">
        <v>0</v>
      </c>
      <c r="AC46" s="11" t="s">
        <v>226</v>
      </c>
      <c r="AD46" s="4">
        <v>122.54054347826084</v>
      </c>
      <c r="AE46" s="4">
        <v>0</v>
      </c>
      <c r="AF46" s="11">
        <v>0</v>
      </c>
      <c r="AG46" s="4">
        <v>0</v>
      </c>
      <c r="AH46" s="4">
        <v>0</v>
      </c>
      <c r="AI46" s="11" t="s">
        <v>226</v>
      </c>
      <c r="AJ46" s="4">
        <v>9.8781521739130458</v>
      </c>
      <c r="AK46" s="4">
        <v>0</v>
      </c>
      <c r="AL46" s="11" t="s">
        <v>226</v>
      </c>
      <c r="AM46" s="1">
        <v>305084</v>
      </c>
      <c r="AN46" s="1">
        <v>1</v>
      </c>
      <c r="AX46"/>
      <c r="AY46"/>
    </row>
    <row r="47" spans="1:51" x14ac:dyDescent="0.25">
      <c r="A47" t="s">
        <v>102</v>
      </c>
      <c r="B47" t="s">
        <v>62</v>
      </c>
      <c r="C47" t="s">
        <v>174</v>
      </c>
      <c r="D47" t="s">
        <v>133</v>
      </c>
      <c r="E47" s="4">
        <v>48.815217391304351</v>
      </c>
      <c r="F47" s="4">
        <v>218.38391304347829</v>
      </c>
      <c r="G47" s="4">
        <v>11.255434782608695</v>
      </c>
      <c r="H47" s="11">
        <v>5.1539669867385507E-2</v>
      </c>
      <c r="I47" s="4">
        <v>201.39771739130441</v>
      </c>
      <c r="J47" s="4">
        <v>11.255434782608695</v>
      </c>
      <c r="K47" s="11">
        <v>5.5886605510726918E-2</v>
      </c>
      <c r="L47" s="4">
        <v>48.614239130434775</v>
      </c>
      <c r="M47" s="4">
        <v>0</v>
      </c>
      <c r="N47" s="11">
        <v>0</v>
      </c>
      <c r="O47" s="4">
        <v>35.878043478260864</v>
      </c>
      <c r="P47" s="4">
        <v>0</v>
      </c>
      <c r="Q47" s="9">
        <v>0</v>
      </c>
      <c r="R47" s="4">
        <v>7.9970652173913033</v>
      </c>
      <c r="S47" s="4">
        <v>0</v>
      </c>
      <c r="T47" s="11">
        <v>0</v>
      </c>
      <c r="U47" s="4">
        <v>4.7391304347826084</v>
      </c>
      <c r="V47" s="4">
        <v>0</v>
      </c>
      <c r="W47" s="11">
        <v>0</v>
      </c>
      <c r="X47" s="4">
        <v>27.277934782608693</v>
      </c>
      <c r="Y47" s="4">
        <v>11.255434782608695</v>
      </c>
      <c r="Z47" s="11">
        <v>0.41262048876899232</v>
      </c>
      <c r="AA47" s="4">
        <v>4.25</v>
      </c>
      <c r="AB47" s="4">
        <v>0</v>
      </c>
      <c r="AC47" s="11">
        <v>0</v>
      </c>
      <c r="AD47" s="4">
        <v>131.82163043478266</v>
      </c>
      <c r="AE47" s="4">
        <v>0</v>
      </c>
      <c r="AF47" s="11">
        <v>0</v>
      </c>
      <c r="AG47" s="4">
        <v>6.4201086956521776</v>
      </c>
      <c r="AH47" s="4">
        <v>0</v>
      </c>
      <c r="AI47" s="11">
        <v>0</v>
      </c>
      <c r="AJ47" s="4">
        <v>0</v>
      </c>
      <c r="AK47" s="4">
        <v>0</v>
      </c>
      <c r="AL47" s="11" t="s">
        <v>226</v>
      </c>
      <c r="AM47" s="1">
        <v>305094</v>
      </c>
      <c r="AN47" s="1">
        <v>1</v>
      </c>
      <c r="AX47"/>
      <c r="AY47"/>
    </row>
    <row r="48" spans="1:51" x14ac:dyDescent="0.25">
      <c r="A48" t="s">
        <v>102</v>
      </c>
      <c r="B48" t="s">
        <v>37</v>
      </c>
      <c r="C48" t="s">
        <v>140</v>
      </c>
      <c r="D48" t="s">
        <v>125</v>
      </c>
      <c r="E48" s="4">
        <v>91.978260869565219</v>
      </c>
      <c r="F48" s="4">
        <v>451.88826086956527</v>
      </c>
      <c r="G48" s="4">
        <v>92.893478260869557</v>
      </c>
      <c r="H48" s="11">
        <v>0.20556736322850103</v>
      </c>
      <c r="I48" s="4">
        <v>414.73108695652178</v>
      </c>
      <c r="J48" s="4">
        <v>92.893478260869557</v>
      </c>
      <c r="K48" s="11">
        <v>0.22398484507771663</v>
      </c>
      <c r="L48" s="4">
        <v>69.323043478260885</v>
      </c>
      <c r="M48" s="4">
        <v>12.166413043478263</v>
      </c>
      <c r="N48" s="11">
        <v>0.17550315786832912</v>
      </c>
      <c r="O48" s="4">
        <v>40.306521739130446</v>
      </c>
      <c r="P48" s="4">
        <v>12.166413043478263</v>
      </c>
      <c r="Q48" s="9">
        <v>0.3018472574294806</v>
      </c>
      <c r="R48" s="4">
        <v>24.23391304347826</v>
      </c>
      <c r="S48" s="4">
        <v>0</v>
      </c>
      <c r="T48" s="11">
        <v>0</v>
      </c>
      <c r="U48" s="4">
        <v>4.7826086956521738</v>
      </c>
      <c r="V48" s="4">
        <v>0</v>
      </c>
      <c r="W48" s="11">
        <v>0</v>
      </c>
      <c r="X48" s="4">
        <v>107.58858695652174</v>
      </c>
      <c r="Y48" s="4">
        <v>13.143043478260868</v>
      </c>
      <c r="Z48" s="11">
        <v>0.12216020165384439</v>
      </c>
      <c r="AA48" s="4">
        <v>8.1406521739130433</v>
      </c>
      <c r="AB48" s="4">
        <v>0</v>
      </c>
      <c r="AC48" s="11">
        <v>0</v>
      </c>
      <c r="AD48" s="4">
        <v>266.3845652173913</v>
      </c>
      <c r="AE48" s="4">
        <v>67.584021739130421</v>
      </c>
      <c r="AF48" s="11">
        <v>0.25370847475331915</v>
      </c>
      <c r="AG48" s="4">
        <v>0</v>
      </c>
      <c r="AH48" s="4">
        <v>0</v>
      </c>
      <c r="AI48" s="11" t="s">
        <v>226</v>
      </c>
      <c r="AJ48" s="4">
        <v>0.45141304347826089</v>
      </c>
      <c r="AK48" s="4">
        <v>0</v>
      </c>
      <c r="AL48" s="11" t="s">
        <v>226</v>
      </c>
      <c r="AM48" s="1">
        <v>305067</v>
      </c>
      <c r="AN48" s="1">
        <v>1</v>
      </c>
      <c r="AX48"/>
      <c r="AY48"/>
    </row>
    <row r="49" spans="1:51" x14ac:dyDescent="0.25">
      <c r="A49" t="s">
        <v>102</v>
      </c>
      <c r="B49" t="s">
        <v>44</v>
      </c>
      <c r="C49" t="s">
        <v>150</v>
      </c>
      <c r="D49" t="s">
        <v>127</v>
      </c>
      <c r="E49" s="4">
        <v>80.739130434782609</v>
      </c>
      <c r="F49" s="4">
        <v>235.24608695652179</v>
      </c>
      <c r="G49" s="4">
        <v>4.5159782608695656</v>
      </c>
      <c r="H49" s="11">
        <v>1.9196826265187608E-2</v>
      </c>
      <c r="I49" s="4">
        <v>217.81597826086963</v>
      </c>
      <c r="J49" s="4">
        <v>4.5159782608695656</v>
      </c>
      <c r="K49" s="11">
        <v>2.073299808823463E-2</v>
      </c>
      <c r="L49" s="4">
        <v>34.048478260869565</v>
      </c>
      <c r="M49" s="4">
        <v>4.1029347826086964</v>
      </c>
      <c r="N49" s="11">
        <v>0.1205027358689337</v>
      </c>
      <c r="O49" s="4">
        <v>22.481195652173913</v>
      </c>
      <c r="P49" s="4">
        <v>4.1029347826086964</v>
      </c>
      <c r="Q49" s="9">
        <v>0.18250518549319</v>
      </c>
      <c r="R49" s="4">
        <v>5.8308695652173919</v>
      </c>
      <c r="S49" s="4">
        <v>0</v>
      </c>
      <c r="T49" s="11">
        <v>0</v>
      </c>
      <c r="U49" s="4">
        <v>5.7364130434782608</v>
      </c>
      <c r="V49" s="4">
        <v>0</v>
      </c>
      <c r="W49" s="11">
        <v>0</v>
      </c>
      <c r="X49" s="4">
        <v>51.181847826086994</v>
      </c>
      <c r="Y49" s="4">
        <v>0</v>
      </c>
      <c r="Z49" s="11">
        <v>0</v>
      </c>
      <c r="AA49" s="4">
        <v>5.862826086956523</v>
      </c>
      <c r="AB49" s="4">
        <v>0</v>
      </c>
      <c r="AC49" s="11">
        <v>0</v>
      </c>
      <c r="AD49" s="4">
        <v>129.79119565217397</v>
      </c>
      <c r="AE49" s="4">
        <v>0.41304347826086957</v>
      </c>
      <c r="AF49" s="11">
        <v>3.1823690057357999E-3</v>
      </c>
      <c r="AG49" s="4">
        <v>1.7649999999999999</v>
      </c>
      <c r="AH49" s="4">
        <v>0</v>
      </c>
      <c r="AI49" s="11">
        <v>0</v>
      </c>
      <c r="AJ49" s="4">
        <v>12.596739130434779</v>
      </c>
      <c r="AK49" s="4">
        <v>0</v>
      </c>
      <c r="AL49" s="11" t="s">
        <v>226</v>
      </c>
      <c r="AM49" s="1">
        <v>305075</v>
      </c>
      <c r="AN49" s="1">
        <v>1</v>
      </c>
      <c r="AX49"/>
      <c r="AY49"/>
    </row>
    <row r="50" spans="1:51" x14ac:dyDescent="0.25">
      <c r="A50" t="s">
        <v>102</v>
      </c>
      <c r="B50" t="s">
        <v>56</v>
      </c>
      <c r="C50" t="s">
        <v>172</v>
      </c>
      <c r="D50" t="s">
        <v>124</v>
      </c>
      <c r="E50" s="4">
        <v>98.695652173913047</v>
      </c>
      <c r="F50" s="4">
        <v>284.60597826086956</v>
      </c>
      <c r="G50" s="4">
        <v>0</v>
      </c>
      <c r="H50" s="11">
        <v>0</v>
      </c>
      <c r="I50" s="4">
        <v>270.22554347826087</v>
      </c>
      <c r="J50" s="4">
        <v>0</v>
      </c>
      <c r="K50" s="11">
        <v>0</v>
      </c>
      <c r="L50" s="4">
        <v>50.657608695652172</v>
      </c>
      <c r="M50" s="4">
        <v>0</v>
      </c>
      <c r="N50" s="11">
        <v>0</v>
      </c>
      <c r="O50" s="4">
        <v>36.277173913043477</v>
      </c>
      <c r="P50" s="4">
        <v>0</v>
      </c>
      <c r="Q50" s="9">
        <v>0</v>
      </c>
      <c r="R50" s="4">
        <v>14.380434782608695</v>
      </c>
      <c r="S50" s="4">
        <v>0</v>
      </c>
      <c r="T50" s="11">
        <v>0</v>
      </c>
      <c r="U50" s="4">
        <v>0</v>
      </c>
      <c r="V50" s="4">
        <v>0</v>
      </c>
      <c r="W50" s="11" t="s">
        <v>226</v>
      </c>
      <c r="X50" s="4">
        <v>29.331521739130434</v>
      </c>
      <c r="Y50" s="4">
        <v>0</v>
      </c>
      <c r="Z50" s="11">
        <v>0</v>
      </c>
      <c r="AA50" s="4">
        <v>0</v>
      </c>
      <c r="AB50" s="4">
        <v>0</v>
      </c>
      <c r="AC50" s="11" t="s">
        <v>226</v>
      </c>
      <c r="AD50" s="4">
        <v>162.17391304347825</v>
      </c>
      <c r="AE50" s="4">
        <v>0</v>
      </c>
      <c r="AF50" s="11">
        <v>0</v>
      </c>
      <c r="AG50" s="4">
        <v>0</v>
      </c>
      <c r="AH50" s="4">
        <v>0</v>
      </c>
      <c r="AI50" s="11" t="s">
        <v>226</v>
      </c>
      <c r="AJ50" s="4">
        <v>42.442934782608695</v>
      </c>
      <c r="AK50" s="4">
        <v>0</v>
      </c>
      <c r="AL50" s="11" t="s">
        <v>226</v>
      </c>
      <c r="AM50" s="1">
        <v>305087</v>
      </c>
      <c r="AN50" s="1">
        <v>1</v>
      </c>
      <c r="AX50"/>
      <c r="AY50"/>
    </row>
    <row r="51" spans="1:51" x14ac:dyDescent="0.25">
      <c r="A51" t="s">
        <v>102</v>
      </c>
      <c r="B51" t="s">
        <v>25</v>
      </c>
      <c r="C51" t="s">
        <v>146</v>
      </c>
      <c r="D51" t="s">
        <v>130</v>
      </c>
      <c r="E51" s="4">
        <v>93.956521739130437</v>
      </c>
      <c r="F51" s="4">
        <v>307.4279347826087</v>
      </c>
      <c r="G51" s="4">
        <v>0</v>
      </c>
      <c r="H51" s="11">
        <v>0</v>
      </c>
      <c r="I51" s="4">
        <v>282.41054347826088</v>
      </c>
      <c r="J51" s="4">
        <v>0</v>
      </c>
      <c r="K51" s="11">
        <v>0</v>
      </c>
      <c r="L51" s="4">
        <v>53.697173913043471</v>
      </c>
      <c r="M51" s="4">
        <v>0</v>
      </c>
      <c r="N51" s="11">
        <v>0</v>
      </c>
      <c r="O51" s="4">
        <v>32.544999999999995</v>
      </c>
      <c r="P51" s="4">
        <v>0</v>
      </c>
      <c r="Q51" s="9">
        <v>0</v>
      </c>
      <c r="R51" s="4">
        <v>15.760869565217391</v>
      </c>
      <c r="S51" s="4">
        <v>0</v>
      </c>
      <c r="T51" s="11">
        <v>0</v>
      </c>
      <c r="U51" s="4">
        <v>5.3913043478260869</v>
      </c>
      <c r="V51" s="4">
        <v>0</v>
      </c>
      <c r="W51" s="11">
        <v>0</v>
      </c>
      <c r="X51" s="4">
        <v>64.830652173913066</v>
      </c>
      <c r="Y51" s="4">
        <v>0</v>
      </c>
      <c r="Z51" s="11">
        <v>0</v>
      </c>
      <c r="AA51" s="4">
        <v>3.8652173913043479</v>
      </c>
      <c r="AB51" s="4">
        <v>0</v>
      </c>
      <c r="AC51" s="11">
        <v>0</v>
      </c>
      <c r="AD51" s="4">
        <v>153.14402173913041</v>
      </c>
      <c r="AE51" s="4">
        <v>0</v>
      </c>
      <c r="AF51" s="11">
        <v>0</v>
      </c>
      <c r="AG51" s="4">
        <v>12.844130434782615</v>
      </c>
      <c r="AH51" s="4">
        <v>0</v>
      </c>
      <c r="AI51" s="11">
        <v>0</v>
      </c>
      <c r="AJ51" s="4">
        <v>19.046739130434787</v>
      </c>
      <c r="AK51" s="4">
        <v>0</v>
      </c>
      <c r="AL51" s="11" t="s">
        <v>226</v>
      </c>
      <c r="AM51" s="1">
        <v>305055</v>
      </c>
      <c r="AN51" s="1">
        <v>1</v>
      </c>
      <c r="AX51"/>
      <c r="AY51"/>
    </row>
    <row r="52" spans="1:51" x14ac:dyDescent="0.25">
      <c r="A52" t="s">
        <v>102</v>
      </c>
      <c r="B52" t="s">
        <v>29</v>
      </c>
      <c r="C52" t="s">
        <v>166</v>
      </c>
      <c r="D52" t="s">
        <v>125</v>
      </c>
      <c r="E52" s="4">
        <v>84.597826086956516</v>
      </c>
      <c r="F52" s="4">
        <v>240.49108695652174</v>
      </c>
      <c r="G52" s="4">
        <v>3.7939130434782617</v>
      </c>
      <c r="H52" s="11">
        <v>1.577569086443591E-2</v>
      </c>
      <c r="I52" s="4">
        <v>227.07000000000002</v>
      </c>
      <c r="J52" s="4">
        <v>3.7939130434782617</v>
      </c>
      <c r="K52" s="11">
        <v>1.6708121035267809E-2</v>
      </c>
      <c r="L52" s="4">
        <v>43.135217391304344</v>
      </c>
      <c r="M52" s="4">
        <v>0</v>
      </c>
      <c r="N52" s="11">
        <v>0</v>
      </c>
      <c r="O52" s="4">
        <v>31.146086956521735</v>
      </c>
      <c r="P52" s="4">
        <v>0</v>
      </c>
      <c r="Q52" s="9">
        <v>0</v>
      </c>
      <c r="R52" s="4">
        <v>6.7717391304347823</v>
      </c>
      <c r="S52" s="4">
        <v>0</v>
      </c>
      <c r="T52" s="11">
        <v>0</v>
      </c>
      <c r="U52" s="4">
        <v>5.2173913043478262</v>
      </c>
      <c r="V52" s="4">
        <v>0</v>
      </c>
      <c r="W52" s="11">
        <v>0</v>
      </c>
      <c r="X52" s="4">
        <v>47.294456521739143</v>
      </c>
      <c r="Y52" s="4">
        <v>0</v>
      </c>
      <c r="Z52" s="11">
        <v>0</v>
      </c>
      <c r="AA52" s="4">
        <v>1.4319565217391308</v>
      </c>
      <c r="AB52" s="4">
        <v>0</v>
      </c>
      <c r="AC52" s="11">
        <v>0</v>
      </c>
      <c r="AD52" s="4">
        <v>133.98358695652175</v>
      </c>
      <c r="AE52" s="4">
        <v>3.7939130434782617</v>
      </c>
      <c r="AF52" s="11">
        <v>2.831625223400985E-2</v>
      </c>
      <c r="AG52" s="4">
        <v>0.49206521739130438</v>
      </c>
      <c r="AH52" s="4">
        <v>0</v>
      </c>
      <c r="AI52" s="11">
        <v>0</v>
      </c>
      <c r="AJ52" s="4">
        <v>14.153804347826087</v>
      </c>
      <c r="AK52" s="4">
        <v>0</v>
      </c>
      <c r="AL52" s="11" t="s">
        <v>226</v>
      </c>
      <c r="AM52" s="1">
        <v>305059</v>
      </c>
      <c r="AN52" s="1">
        <v>1</v>
      </c>
      <c r="AX52"/>
      <c r="AY52"/>
    </row>
    <row r="53" spans="1:51" x14ac:dyDescent="0.25">
      <c r="A53" t="s">
        <v>102</v>
      </c>
      <c r="B53" t="s">
        <v>10</v>
      </c>
      <c r="C53" t="s">
        <v>157</v>
      </c>
      <c r="D53" t="s">
        <v>130</v>
      </c>
      <c r="E53" s="4">
        <v>70.619565217391298</v>
      </c>
      <c r="F53" s="4">
        <v>242.19065217391307</v>
      </c>
      <c r="G53" s="4">
        <v>95.321086956521739</v>
      </c>
      <c r="H53" s="11">
        <v>0.39357872032184488</v>
      </c>
      <c r="I53" s="4">
        <v>205.20695652173916</v>
      </c>
      <c r="J53" s="4">
        <v>90.538478260869567</v>
      </c>
      <c r="K53" s="11">
        <v>0.44120569689984229</v>
      </c>
      <c r="L53" s="4">
        <v>40.771739130434781</v>
      </c>
      <c r="M53" s="4">
        <v>10.9375</v>
      </c>
      <c r="N53" s="11">
        <v>0.26826179685417223</v>
      </c>
      <c r="O53" s="4">
        <v>15.953804347826088</v>
      </c>
      <c r="P53" s="4">
        <v>6.1548913043478253</v>
      </c>
      <c r="Q53" s="9">
        <v>0.38579458354624419</v>
      </c>
      <c r="R53" s="4">
        <v>19.078804347826086</v>
      </c>
      <c r="S53" s="4">
        <v>0</v>
      </c>
      <c r="T53" s="11">
        <v>0</v>
      </c>
      <c r="U53" s="4">
        <v>5.7391304347826084</v>
      </c>
      <c r="V53" s="4">
        <v>4.7826086956521738</v>
      </c>
      <c r="W53" s="11">
        <v>0.83333333333333337</v>
      </c>
      <c r="X53" s="4">
        <v>50.01217391304349</v>
      </c>
      <c r="Y53" s="4">
        <v>23.580108695652171</v>
      </c>
      <c r="Z53" s="11">
        <v>0.47148737698647269</v>
      </c>
      <c r="AA53" s="4">
        <v>12.165760869565217</v>
      </c>
      <c r="AB53" s="4">
        <v>0</v>
      </c>
      <c r="AC53" s="11">
        <v>0</v>
      </c>
      <c r="AD53" s="4">
        <v>131.7708695652174</v>
      </c>
      <c r="AE53" s="4">
        <v>60.803478260869568</v>
      </c>
      <c r="AF53" s="11">
        <v>0.46143338403618933</v>
      </c>
      <c r="AG53" s="4">
        <v>0</v>
      </c>
      <c r="AH53" s="4">
        <v>0</v>
      </c>
      <c r="AI53" s="11" t="s">
        <v>226</v>
      </c>
      <c r="AJ53" s="4">
        <v>7.4701086956521738</v>
      </c>
      <c r="AK53" s="4">
        <v>0</v>
      </c>
      <c r="AL53" s="11" t="s">
        <v>226</v>
      </c>
      <c r="AM53" s="1">
        <v>305039</v>
      </c>
      <c r="AN53" s="1">
        <v>1</v>
      </c>
      <c r="AX53"/>
      <c r="AY53"/>
    </row>
    <row r="54" spans="1:51" x14ac:dyDescent="0.25">
      <c r="A54" t="s">
        <v>102</v>
      </c>
      <c r="B54" t="s">
        <v>15</v>
      </c>
      <c r="C54" t="s">
        <v>136</v>
      </c>
      <c r="D54" t="s">
        <v>127</v>
      </c>
      <c r="E54" s="4">
        <v>135.30434782608697</v>
      </c>
      <c r="F54" s="4">
        <v>447.24184782608694</v>
      </c>
      <c r="G54" s="4">
        <v>106.31521739130434</v>
      </c>
      <c r="H54" s="11">
        <v>0.23771303581735881</v>
      </c>
      <c r="I54" s="4">
        <v>408.83695652173918</v>
      </c>
      <c r="J54" s="4">
        <v>106.31521739130434</v>
      </c>
      <c r="K54" s="11">
        <v>0.26004307021508516</v>
      </c>
      <c r="L54" s="4">
        <v>86.048913043478251</v>
      </c>
      <c r="M54" s="4">
        <v>14.777173913043478</v>
      </c>
      <c r="N54" s="11">
        <v>0.17172993115644541</v>
      </c>
      <c r="O54" s="4">
        <v>52.236413043478258</v>
      </c>
      <c r="P54" s="4">
        <v>14.777173913043478</v>
      </c>
      <c r="Q54" s="9">
        <v>0.28289028767622121</v>
      </c>
      <c r="R54" s="4">
        <v>28.798913043478262</v>
      </c>
      <c r="S54" s="4">
        <v>0</v>
      </c>
      <c r="T54" s="11">
        <v>0</v>
      </c>
      <c r="U54" s="4">
        <v>5.0135869565217392</v>
      </c>
      <c r="V54" s="4">
        <v>0</v>
      </c>
      <c r="W54" s="11">
        <v>0</v>
      </c>
      <c r="X54" s="4">
        <v>103.59239130434783</v>
      </c>
      <c r="Y54" s="4">
        <v>32.046195652173914</v>
      </c>
      <c r="Z54" s="11">
        <v>0.30934893237500655</v>
      </c>
      <c r="AA54" s="4">
        <v>4.5923913043478262</v>
      </c>
      <c r="AB54" s="4">
        <v>0</v>
      </c>
      <c r="AC54" s="11">
        <v>0</v>
      </c>
      <c r="AD54" s="4">
        <v>248.29891304347825</v>
      </c>
      <c r="AE54" s="4">
        <v>59.491847826086953</v>
      </c>
      <c r="AF54" s="11">
        <v>0.23959769737562106</v>
      </c>
      <c r="AG54" s="4">
        <v>0</v>
      </c>
      <c r="AH54" s="4">
        <v>0</v>
      </c>
      <c r="AI54" s="11" t="s">
        <v>226</v>
      </c>
      <c r="AJ54" s="4">
        <v>4.7092391304347823</v>
      </c>
      <c r="AK54" s="4">
        <v>0</v>
      </c>
      <c r="AL54" s="11" t="s">
        <v>226</v>
      </c>
      <c r="AM54" s="1">
        <v>305045</v>
      </c>
      <c r="AN54" s="1">
        <v>1</v>
      </c>
      <c r="AX54"/>
      <c r="AY54"/>
    </row>
    <row r="55" spans="1:51" x14ac:dyDescent="0.25">
      <c r="A55" t="s">
        <v>102</v>
      </c>
      <c r="B55" t="s">
        <v>0</v>
      </c>
      <c r="C55" t="s">
        <v>155</v>
      </c>
      <c r="D55" t="s">
        <v>125</v>
      </c>
      <c r="E55" s="4">
        <v>206.02173913043478</v>
      </c>
      <c r="F55" s="4">
        <v>722.60706521739132</v>
      </c>
      <c r="G55" s="4">
        <v>88.100543478260875</v>
      </c>
      <c r="H55" s="11">
        <v>0.12192040144494912</v>
      </c>
      <c r="I55" s="4">
        <v>717.12880434782608</v>
      </c>
      <c r="J55" s="4">
        <v>88.100543478260875</v>
      </c>
      <c r="K55" s="11">
        <v>0.12285177076157414</v>
      </c>
      <c r="L55" s="4">
        <v>121.26467391304348</v>
      </c>
      <c r="M55" s="4">
        <v>15.279891304347826</v>
      </c>
      <c r="N55" s="11">
        <v>0.12600447278903942</v>
      </c>
      <c r="O55" s="4">
        <v>115.78641304347826</v>
      </c>
      <c r="P55" s="4">
        <v>15.279891304347826</v>
      </c>
      <c r="Q55" s="9">
        <v>0.13196618586509079</v>
      </c>
      <c r="R55" s="4">
        <v>0</v>
      </c>
      <c r="S55" s="4">
        <v>0</v>
      </c>
      <c r="T55" s="11" t="s">
        <v>226</v>
      </c>
      <c r="U55" s="4">
        <v>5.4782608695652177</v>
      </c>
      <c r="V55" s="4">
        <v>0</v>
      </c>
      <c r="W55" s="11">
        <v>0</v>
      </c>
      <c r="X55" s="4">
        <v>244.87771739130434</v>
      </c>
      <c r="Y55" s="4">
        <v>26.701086956521738</v>
      </c>
      <c r="Z55" s="11">
        <v>0.1090384508683349</v>
      </c>
      <c r="AA55" s="4">
        <v>0</v>
      </c>
      <c r="AB55" s="4">
        <v>0</v>
      </c>
      <c r="AC55" s="11" t="s">
        <v>226</v>
      </c>
      <c r="AD55" s="4">
        <v>356.4646739130435</v>
      </c>
      <c r="AE55" s="4">
        <v>46.119565217391305</v>
      </c>
      <c r="AF55" s="11">
        <v>0.12938046486099147</v>
      </c>
      <c r="AG55" s="4">
        <v>0</v>
      </c>
      <c r="AH55" s="4">
        <v>0</v>
      </c>
      <c r="AI55" s="11" t="s">
        <v>226</v>
      </c>
      <c r="AJ55" s="4">
        <v>0</v>
      </c>
      <c r="AK55" s="4">
        <v>0</v>
      </c>
      <c r="AL55" s="11" t="s">
        <v>226</v>
      </c>
      <c r="AM55" s="1">
        <v>305005</v>
      </c>
      <c r="AN55" s="1">
        <v>1</v>
      </c>
      <c r="AX55"/>
      <c r="AY55"/>
    </row>
    <row r="56" spans="1:51" x14ac:dyDescent="0.25">
      <c r="A56" t="s">
        <v>102</v>
      </c>
      <c r="B56" t="s">
        <v>33</v>
      </c>
      <c r="C56" t="s">
        <v>136</v>
      </c>
      <c r="D56" t="s">
        <v>127</v>
      </c>
      <c r="E56" s="4">
        <v>47.228260869565219</v>
      </c>
      <c r="F56" s="4">
        <v>158.47021739130435</v>
      </c>
      <c r="G56" s="4">
        <v>4.063478260869565</v>
      </c>
      <c r="H56" s="11">
        <v>2.5641905007524387E-2</v>
      </c>
      <c r="I56" s="4">
        <v>158.47021739130435</v>
      </c>
      <c r="J56" s="4">
        <v>4.063478260869565</v>
      </c>
      <c r="K56" s="11">
        <v>2.5641905007524387E-2</v>
      </c>
      <c r="L56" s="4">
        <v>31.335434782608701</v>
      </c>
      <c r="M56" s="4">
        <v>0.57728260869565218</v>
      </c>
      <c r="N56" s="11">
        <v>1.8422677480002494E-2</v>
      </c>
      <c r="O56" s="4">
        <v>31.335434782608701</v>
      </c>
      <c r="P56" s="4">
        <v>0.57728260869565218</v>
      </c>
      <c r="Q56" s="9">
        <v>1.8422677480002494E-2</v>
      </c>
      <c r="R56" s="4">
        <v>0</v>
      </c>
      <c r="S56" s="4">
        <v>0</v>
      </c>
      <c r="T56" s="11" t="s">
        <v>226</v>
      </c>
      <c r="U56" s="4">
        <v>0</v>
      </c>
      <c r="V56" s="4">
        <v>0</v>
      </c>
      <c r="W56" s="11" t="s">
        <v>226</v>
      </c>
      <c r="X56" s="4">
        <v>21.488804347826086</v>
      </c>
      <c r="Y56" s="4">
        <v>1.0222826086956522</v>
      </c>
      <c r="Z56" s="11">
        <v>4.7572800801226126E-2</v>
      </c>
      <c r="AA56" s="4">
        <v>0</v>
      </c>
      <c r="AB56" s="4">
        <v>0</v>
      </c>
      <c r="AC56" s="11" t="s">
        <v>226</v>
      </c>
      <c r="AD56" s="4">
        <v>105.64597826086957</v>
      </c>
      <c r="AE56" s="4">
        <v>2.4639130434782608</v>
      </c>
      <c r="AF56" s="11">
        <v>2.3322355323305996E-2</v>
      </c>
      <c r="AG56" s="4">
        <v>0</v>
      </c>
      <c r="AH56" s="4">
        <v>0</v>
      </c>
      <c r="AI56" s="11" t="s">
        <v>226</v>
      </c>
      <c r="AJ56" s="4">
        <v>0</v>
      </c>
      <c r="AK56" s="4">
        <v>0</v>
      </c>
      <c r="AL56" s="11" t="s">
        <v>226</v>
      </c>
      <c r="AM56" s="1">
        <v>305063</v>
      </c>
      <c r="AN56" s="1">
        <v>1</v>
      </c>
      <c r="AX56"/>
      <c r="AY56"/>
    </row>
    <row r="57" spans="1:51" x14ac:dyDescent="0.25">
      <c r="A57" t="s">
        <v>102</v>
      </c>
      <c r="B57" t="s">
        <v>22</v>
      </c>
      <c r="C57" t="s">
        <v>145</v>
      </c>
      <c r="D57" t="s">
        <v>125</v>
      </c>
      <c r="E57" s="4">
        <v>91.869565217391298</v>
      </c>
      <c r="F57" s="4">
        <v>311.43391304347819</v>
      </c>
      <c r="G57" s="4">
        <v>3.1979347826086952</v>
      </c>
      <c r="H57" s="11">
        <v>1.0268421802099128E-2</v>
      </c>
      <c r="I57" s="4">
        <v>291.11043478260865</v>
      </c>
      <c r="J57" s="4">
        <v>3.1979347826086952</v>
      </c>
      <c r="K57" s="11">
        <v>1.0985297675766257E-2</v>
      </c>
      <c r="L57" s="4">
        <v>59.96521739130435</v>
      </c>
      <c r="M57" s="4">
        <v>0</v>
      </c>
      <c r="N57" s="11">
        <v>0</v>
      </c>
      <c r="O57" s="4">
        <v>47.196956521739132</v>
      </c>
      <c r="P57" s="4">
        <v>0</v>
      </c>
      <c r="Q57" s="9">
        <v>0</v>
      </c>
      <c r="R57" s="4">
        <v>7.6378260869565224</v>
      </c>
      <c r="S57" s="4">
        <v>0</v>
      </c>
      <c r="T57" s="11">
        <v>0</v>
      </c>
      <c r="U57" s="4">
        <v>5.1304347826086953</v>
      </c>
      <c r="V57" s="4">
        <v>0</v>
      </c>
      <c r="W57" s="11">
        <v>0</v>
      </c>
      <c r="X57" s="4">
        <v>47.930326086956505</v>
      </c>
      <c r="Y57" s="4">
        <v>3.1979347826086952</v>
      </c>
      <c r="Z57" s="11">
        <v>6.6720488752922621E-2</v>
      </c>
      <c r="AA57" s="4">
        <v>7.555217391304347</v>
      </c>
      <c r="AB57" s="4">
        <v>0</v>
      </c>
      <c r="AC57" s="11">
        <v>0</v>
      </c>
      <c r="AD57" s="4">
        <v>182.15663043478256</v>
      </c>
      <c r="AE57" s="4">
        <v>0</v>
      </c>
      <c r="AF57" s="11">
        <v>0</v>
      </c>
      <c r="AG57" s="4">
        <v>0</v>
      </c>
      <c r="AH57" s="4">
        <v>0</v>
      </c>
      <c r="AI57" s="11" t="s">
        <v>226</v>
      </c>
      <c r="AJ57" s="4">
        <v>13.826521739130428</v>
      </c>
      <c r="AK57" s="4">
        <v>0</v>
      </c>
      <c r="AL57" s="11" t="s">
        <v>226</v>
      </c>
      <c r="AM57" s="1">
        <v>305052</v>
      </c>
      <c r="AN57" s="1">
        <v>1</v>
      </c>
      <c r="AX57"/>
      <c r="AY57"/>
    </row>
    <row r="58" spans="1:51" x14ac:dyDescent="0.25">
      <c r="A58" t="s">
        <v>102</v>
      </c>
      <c r="B58" t="s">
        <v>17</v>
      </c>
      <c r="C58" t="s">
        <v>143</v>
      </c>
      <c r="D58" t="s">
        <v>128</v>
      </c>
      <c r="E58" s="4">
        <v>135.34782608695653</v>
      </c>
      <c r="F58" s="4">
        <v>672.26358695652186</v>
      </c>
      <c r="G58" s="4">
        <v>0</v>
      </c>
      <c r="H58" s="11">
        <v>0</v>
      </c>
      <c r="I58" s="4">
        <v>652.97065217391321</v>
      </c>
      <c r="J58" s="4">
        <v>0</v>
      </c>
      <c r="K58" s="11">
        <v>0</v>
      </c>
      <c r="L58" s="4">
        <v>166.72271739130437</v>
      </c>
      <c r="M58" s="4">
        <v>0</v>
      </c>
      <c r="N58" s="11">
        <v>0</v>
      </c>
      <c r="O58" s="4">
        <v>147.42978260869566</v>
      </c>
      <c r="P58" s="4">
        <v>0</v>
      </c>
      <c r="Q58" s="9">
        <v>0</v>
      </c>
      <c r="R58" s="4">
        <v>14.97228260869567</v>
      </c>
      <c r="S58" s="4">
        <v>0</v>
      </c>
      <c r="T58" s="11">
        <v>0</v>
      </c>
      <c r="U58" s="4">
        <v>4.3206521739130439</v>
      </c>
      <c r="V58" s="4">
        <v>0</v>
      </c>
      <c r="W58" s="11">
        <v>0</v>
      </c>
      <c r="X58" s="4">
        <v>108.92271739130432</v>
      </c>
      <c r="Y58" s="4">
        <v>0</v>
      </c>
      <c r="Z58" s="11">
        <v>0</v>
      </c>
      <c r="AA58" s="4">
        <v>0</v>
      </c>
      <c r="AB58" s="4">
        <v>0</v>
      </c>
      <c r="AC58" s="11" t="s">
        <v>226</v>
      </c>
      <c r="AD58" s="4">
        <v>380.51336956521749</v>
      </c>
      <c r="AE58" s="4">
        <v>0</v>
      </c>
      <c r="AF58" s="11">
        <v>0</v>
      </c>
      <c r="AG58" s="4">
        <v>0</v>
      </c>
      <c r="AH58" s="4">
        <v>0</v>
      </c>
      <c r="AI58" s="11" t="s">
        <v>226</v>
      </c>
      <c r="AJ58" s="4">
        <v>16.104782608695647</v>
      </c>
      <c r="AK58" s="4">
        <v>0</v>
      </c>
      <c r="AL58" s="11" t="s">
        <v>226</v>
      </c>
      <c r="AM58" s="1">
        <v>305047</v>
      </c>
      <c r="AN58" s="1">
        <v>1</v>
      </c>
      <c r="AX58"/>
      <c r="AY58"/>
    </row>
    <row r="59" spans="1:51" x14ac:dyDescent="0.25">
      <c r="A59" t="s">
        <v>102</v>
      </c>
      <c r="B59" t="s">
        <v>19</v>
      </c>
      <c r="C59" t="s">
        <v>162</v>
      </c>
      <c r="D59" t="s">
        <v>130</v>
      </c>
      <c r="E59" s="4">
        <v>49.293478260869563</v>
      </c>
      <c r="F59" s="4">
        <v>275.89250000000004</v>
      </c>
      <c r="G59" s="4">
        <v>0.73913043478260865</v>
      </c>
      <c r="H59" s="11">
        <v>2.6790522931308697E-3</v>
      </c>
      <c r="I59" s="4">
        <v>239.20108695652178</v>
      </c>
      <c r="J59" s="4">
        <v>0.73913043478260865</v>
      </c>
      <c r="K59" s="11">
        <v>3.0899961375048276E-3</v>
      </c>
      <c r="L59" s="4">
        <v>68.953586956521733</v>
      </c>
      <c r="M59" s="4">
        <v>0</v>
      </c>
      <c r="N59" s="11">
        <v>0</v>
      </c>
      <c r="O59" s="4">
        <v>37.109347826086953</v>
      </c>
      <c r="P59" s="4">
        <v>0</v>
      </c>
      <c r="Q59" s="9">
        <v>0</v>
      </c>
      <c r="R59" s="4">
        <v>7.9638043478260867</v>
      </c>
      <c r="S59" s="4">
        <v>0</v>
      </c>
      <c r="T59" s="11">
        <v>0</v>
      </c>
      <c r="U59" s="4">
        <v>23.880434782608695</v>
      </c>
      <c r="V59" s="4">
        <v>0</v>
      </c>
      <c r="W59" s="11">
        <v>0</v>
      </c>
      <c r="X59" s="4">
        <v>39.196630434782598</v>
      </c>
      <c r="Y59" s="4">
        <v>0</v>
      </c>
      <c r="Z59" s="11">
        <v>0</v>
      </c>
      <c r="AA59" s="4">
        <v>4.8471739130434788</v>
      </c>
      <c r="AB59" s="4">
        <v>0</v>
      </c>
      <c r="AC59" s="11">
        <v>0</v>
      </c>
      <c r="AD59" s="4">
        <v>148.19413043478266</v>
      </c>
      <c r="AE59" s="4">
        <v>0.73913043478260865</v>
      </c>
      <c r="AF59" s="11">
        <v>4.9875823867928798E-3</v>
      </c>
      <c r="AG59" s="4">
        <v>0</v>
      </c>
      <c r="AH59" s="4">
        <v>0</v>
      </c>
      <c r="AI59" s="11" t="s">
        <v>226</v>
      </c>
      <c r="AJ59" s="4">
        <v>14.700978260869567</v>
      </c>
      <c r="AK59" s="4">
        <v>0</v>
      </c>
      <c r="AL59" s="11" t="s">
        <v>226</v>
      </c>
      <c r="AM59" s="1">
        <v>305049</v>
      </c>
      <c r="AN59" s="1">
        <v>1</v>
      </c>
      <c r="AX59"/>
      <c r="AY59"/>
    </row>
    <row r="60" spans="1:51" x14ac:dyDescent="0.25">
      <c r="A60" t="s">
        <v>102</v>
      </c>
      <c r="B60" t="s">
        <v>6</v>
      </c>
      <c r="C60" t="s">
        <v>152</v>
      </c>
      <c r="D60" t="s">
        <v>128</v>
      </c>
      <c r="E60" s="4">
        <v>89.423913043478265</v>
      </c>
      <c r="F60" s="4">
        <v>246.8036956521739</v>
      </c>
      <c r="G60" s="4">
        <v>3.8408695652173916</v>
      </c>
      <c r="H60" s="11">
        <v>1.5562447535754963E-2</v>
      </c>
      <c r="I60" s="4">
        <v>232.58206521739132</v>
      </c>
      <c r="J60" s="4">
        <v>3.8408695652173916</v>
      </c>
      <c r="K60" s="11">
        <v>1.6514040158803228E-2</v>
      </c>
      <c r="L60" s="4">
        <v>39.687608695652166</v>
      </c>
      <c r="M60" s="4">
        <v>0</v>
      </c>
      <c r="N60" s="11">
        <v>0</v>
      </c>
      <c r="O60" s="4">
        <v>25.552934782608695</v>
      </c>
      <c r="P60" s="4">
        <v>0</v>
      </c>
      <c r="Q60" s="9">
        <v>0</v>
      </c>
      <c r="R60" s="4">
        <v>9.2542391304347795</v>
      </c>
      <c r="S60" s="4">
        <v>0</v>
      </c>
      <c r="T60" s="11">
        <v>0</v>
      </c>
      <c r="U60" s="4">
        <v>4.8804347826086953</v>
      </c>
      <c r="V60" s="4">
        <v>0</v>
      </c>
      <c r="W60" s="11">
        <v>0</v>
      </c>
      <c r="X60" s="4">
        <v>51.728152173913053</v>
      </c>
      <c r="Y60" s="4">
        <v>3.8408695652173916</v>
      </c>
      <c r="Z60" s="11">
        <v>7.4251049067133992E-2</v>
      </c>
      <c r="AA60" s="4">
        <v>8.6956521739130432E-2</v>
      </c>
      <c r="AB60" s="4">
        <v>0</v>
      </c>
      <c r="AC60" s="11">
        <v>0</v>
      </c>
      <c r="AD60" s="4">
        <v>143.54054347826084</v>
      </c>
      <c r="AE60" s="4">
        <v>0</v>
      </c>
      <c r="AF60" s="11">
        <v>0</v>
      </c>
      <c r="AG60" s="4">
        <v>1.2134782608695651</v>
      </c>
      <c r="AH60" s="4">
        <v>0</v>
      </c>
      <c r="AI60" s="11">
        <v>0</v>
      </c>
      <c r="AJ60" s="4">
        <v>10.54695652173913</v>
      </c>
      <c r="AK60" s="4">
        <v>0</v>
      </c>
      <c r="AL60" s="11" t="s">
        <v>226</v>
      </c>
      <c r="AM60" s="1">
        <v>305024</v>
      </c>
      <c r="AN60" s="1">
        <v>1</v>
      </c>
      <c r="AX60"/>
      <c r="AY60"/>
    </row>
    <row r="61" spans="1:51" x14ac:dyDescent="0.25">
      <c r="A61" t="s">
        <v>102</v>
      </c>
      <c r="B61" t="s">
        <v>16</v>
      </c>
      <c r="C61" t="s">
        <v>160</v>
      </c>
      <c r="D61" t="s">
        <v>130</v>
      </c>
      <c r="E61" s="4">
        <v>120.52173913043478</v>
      </c>
      <c r="F61" s="4">
        <v>552.02706521739128</v>
      </c>
      <c r="G61" s="4">
        <v>93.608586956521734</v>
      </c>
      <c r="H61" s="11">
        <v>0.16957245913234012</v>
      </c>
      <c r="I61" s="4">
        <v>513.4455434782609</v>
      </c>
      <c r="J61" s="4">
        <v>92.361304347826078</v>
      </c>
      <c r="K61" s="11">
        <v>0.17988529751789856</v>
      </c>
      <c r="L61" s="4">
        <v>111.47010869565219</v>
      </c>
      <c r="M61" s="4">
        <v>3.0815217391304346</v>
      </c>
      <c r="N61" s="11">
        <v>2.7644377270178683E-2</v>
      </c>
      <c r="O61" s="4">
        <v>81.679347826086953</v>
      </c>
      <c r="P61" s="4">
        <v>2.3315217391304346</v>
      </c>
      <c r="Q61" s="9">
        <v>2.8544813360835718E-2</v>
      </c>
      <c r="R61" s="4">
        <v>24.483695652173914</v>
      </c>
      <c r="S61" s="4">
        <v>0.75</v>
      </c>
      <c r="T61" s="11">
        <v>3.0632630410654827E-2</v>
      </c>
      <c r="U61" s="4">
        <v>5.3070652173913047</v>
      </c>
      <c r="V61" s="4">
        <v>0</v>
      </c>
      <c r="W61" s="11">
        <v>0</v>
      </c>
      <c r="X61" s="4">
        <v>110.75271739130434</v>
      </c>
      <c r="Y61" s="4">
        <v>17.317934782608695</v>
      </c>
      <c r="Z61" s="11">
        <v>0.15636577765782564</v>
      </c>
      <c r="AA61" s="4">
        <v>8.7907608695652169</v>
      </c>
      <c r="AB61" s="4">
        <v>0.49728260869565216</v>
      </c>
      <c r="AC61" s="11">
        <v>5.6568778979907267E-2</v>
      </c>
      <c r="AD61" s="4">
        <v>287.83956521739128</v>
      </c>
      <c r="AE61" s="4">
        <v>72.711847826086952</v>
      </c>
      <c r="AF61" s="11">
        <v>0.25261241543069735</v>
      </c>
      <c r="AG61" s="4">
        <v>2.0842391304347827</v>
      </c>
      <c r="AH61" s="4">
        <v>0</v>
      </c>
      <c r="AI61" s="11">
        <v>0</v>
      </c>
      <c r="AJ61" s="4">
        <v>31.089673913043477</v>
      </c>
      <c r="AK61" s="4">
        <v>0</v>
      </c>
      <c r="AL61" s="11" t="s">
        <v>226</v>
      </c>
      <c r="AM61" s="1">
        <v>305046</v>
      </c>
      <c r="AN61" s="1">
        <v>1</v>
      </c>
      <c r="AX61"/>
      <c r="AY61"/>
    </row>
    <row r="62" spans="1:51" x14ac:dyDescent="0.25">
      <c r="A62" t="s">
        <v>102</v>
      </c>
      <c r="B62" t="s">
        <v>39</v>
      </c>
      <c r="C62" t="s">
        <v>143</v>
      </c>
      <c r="D62" t="s">
        <v>128</v>
      </c>
      <c r="E62" s="4">
        <v>37.413043478260867</v>
      </c>
      <c r="F62" s="4">
        <v>159.42543478260873</v>
      </c>
      <c r="G62" s="4">
        <v>48.24641304347827</v>
      </c>
      <c r="H62" s="11">
        <v>0.30262682431612431</v>
      </c>
      <c r="I62" s="4">
        <v>136.35478260869567</v>
      </c>
      <c r="J62" s="4">
        <v>48.24641304347827</v>
      </c>
      <c r="K62" s="11">
        <v>0.35383000229580125</v>
      </c>
      <c r="L62" s="4">
        <v>33.596195652173911</v>
      </c>
      <c r="M62" s="4">
        <v>7.0489130434782608</v>
      </c>
      <c r="N62" s="11">
        <v>0.20981283465713316</v>
      </c>
      <c r="O62" s="4">
        <v>20.775543478260865</v>
      </c>
      <c r="P62" s="4">
        <v>7.0489130434782608</v>
      </c>
      <c r="Q62" s="9">
        <v>0.33928898422580905</v>
      </c>
      <c r="R62" s="4">
        <v>7.625</v>
      </c>
      <c r="S62" s="4">
        <v>0</v>
      </c>
      <c r="T62" s="11">
        <v>0</v>
      </c>
      <c r="U62" s="4">
        <v>5.1956521739130439</v>
      </c>
      <c r="V62" s="4">
        <v>0</v>
      </c>
      <c r="W62" s="11">
        <v>0</v>
      </c>
      <c r="X62" s="4">
        <v>28.548260869565208</v>
      </c>
      <c r="Y62" s="4">
        <v>16.929782608695653</v>
      </c>
      <c r="Z62" s="11">
        <v>0.59302325581395376</v>
      </c>
      <c r="AA62" s="4">
        <v>10.25</v>
      </c>
      <c r="AB62" s="4">
        <v>0</v>
      </c>
      <c r="AC62" s="11">
        <v>0</v>
      </c>
      <c r="AD62" s="4">
        <v>75.685978260869604</v>
      </c>
      <c r="AE62" s="4">
        <v>24.267717391304359</v>
      </c>
      <c r="AF62" s="11">
        <v>0.32063689931654099</v>
      </c>
      <c r="AG62" s="4">
        <v>0</v>
      </c>
      <c r="AH62" s="4">
        <v>0</v>
      </c>
      <c r="AI62" s="11" t="s">
        <v>226</v>
      </c>
      <c r="AJ62" s="4">
        <v>11.345000000000001</v>
      </c>
      <c r="AK62" s="4">
        <v>0</v>
      </c>
      <c r="AL62" s="11" t="s">
        <v>226</v>
      </c>
      <c r="AM62" s="1">
        <v>305069</v>
      </c>
      <c r="AN62" s="1">
        <v>1</v>
      </c>
      <c r="AX62"/>
      <c r="AY62"/>
    </row>
    <row r="63" spans="1:51" x14ac:dyDescent="0.25">
      <c r="A63" t="s">
        <v>102</v>
      </c>
      <c r="B63" t="s">
        <v>40</v>
      </c>
      <c r="C63" t="s">
        <v>158</v>
      </c>
      <c r="D63" t="s">
        <v>131</v>
      </c>
      <c r="E63" s="4">
        <v>38.010869565217391</v>
      </c>
      <c r="F63" s="4">
        <v>166.76456521739132</v>
      </c>
      <c r="G63" s="4">
        <v>0</v>
      </c>
      <c r="H63" s="11">
        <v>0</v>
      </c>
      <c r="I63" s="4">
        <v>148.54336956521743</v>
      </c>
      <c r="J63" s="4">
        <v>0</v>
      </c>
      <c r="K63" s="11">
        <v>0</v>
      </c>
      <c r="L63" s="4">
        <v>38.511413043478257</v>
      </c>
      <c r="M63" s="4">
        <v>0</v>
      </c>
      <c r="N63" s="11">
        <v>0</v>
      </c>
      <c r="O63" s="4">
        <v>23.815326086956521</v>
      </c>
      <c r="P63" s="4">
        <v>0</v>
      </c>
      <c r="Q63" s="9">
        <v>0</v>
      </c>
      <c r="R63" s="4">
        <v>10.068695652173913</v>
      </c>
      <c r="S63" s="4">
        <v>0</v>
      </c>
      <c r="T63" s="11">
        <v>0</v>
      </c>
      <c r="U63" s="4">
        <v>4.6273913043478263</v>
      </c>
      <c r="V63" s="4">
        <v>0</v>
      </c>
      <c r="W63" s="11">
        <v>0</v>
      </c>
      <c r="X63" s="4">
        <v>26.269347826086964</v>
      </c>
      <c r="Y63" s="4">
        <v>0</v>
      </c>
      <c r="Z63" s="11">
        <v>0</v>
      </c>
      <c r="AA63" s="4">
        <v>3.525108695652174</v>
      </c>
      <c r="AB63" s="4">
        <v>0</v>
      </c>
      <c r="AC63" s="11">
        <v>0</v>
      </c>
      <c r="AD63" s="4">
        <v>88.760326086956525</v>
      </c>
      <c r="AE63" s="4">
        <v>0</v>
      </c>
      <c r="AF63" s="11">
        <v>0</v>
      </c>
      <c r="AG63" s="4">
        <v>0</v>
      </c>
      <c r="AH63" s="4">
        <v>0</v>
      </c>
      <c r="AI63" s="11" t="s">
        <v>226</v>
      </c>
      <c r="AJ63" s="4">
        <v>9.6983695652173925</v>
      </c>
      <c r="AK63" s="4">
        <v>0</v>
      </c>
      <c r="AL63" s="11" t="s">
        <v>226</v>
      </c>
      <c r="AM63" s="1">
        <v>305070</v>
      </c>
      <c r="AN63" s="1">
        <v>1</v>
      </c>
      <c r="AX63"/>
      <c r="AY63"/>
    </row>
    <row r="64" spans="1:51" x14ac:dyDescent="0.25">
      <c r="A64" t="s">
        <v>102</v>
      </c>
      <c r="B64" t="s">
        <v>41</v>
      </c>
      <c r="C64" t="s">
        <v>140</v>
      </c>
      <c r="D64" t="s">
        <v>125</v>
      </c>
      <c r="E64" s="4">
        <v>38.239130434782609</v>
      </c>
      <c r="F64" s="4">
        <v>165.95880434782606</v>
      </c>
      <c r="G64" s="4">
        <v>0</v>
      </c>
      <c r="H64" s="11">
        <v>0</v>
      </c>
      <c r="I64" s="4">
        <v>151.00228260869565</v>
      </c>
      <c r="J64" s="4">
        <v>0</v>
      </c>
      <c r="K64" s="11">
        <v>0</v>
      </c>
      <c r="L64" s="4">
        <v>37.312173913043473</v>
      </c>
      <c r="M64" s="4">
        <v>0</v>
      </c>
      <c r="N64" s="11">
        <v>0</v>
      </c>
      <c r="O64" s="4">
        <v>22.703478260869563</v>
      </c>
      <c r="P64" s="4">
        <v>0</v>
      </c>
      <c r="Q64" s="9">
        <v>0</v>
      </c>
      <c r="R64" s="4">
        <v>9.8260869565217384</v>
      </c>
      <c r="S64" s="4">
        <v>0</v>
      </c>
      <c r="T64" s="11">
        <v>0</v>
      </c>
      <c r="U64" s="4">
        <v>4.7826086956521738</v>
      </c>
      <c r="V64" s="4">
        <v>0</v>
      </c>
      <c r="W64" s="11">
        <v>0</v>
      </c>
      <c r="X64" s="4">
        <v>28.453260869565209</v>
      </c>
      <c r="Y64" s="4">
        <v>0</v>
      </c>
      <c r="Z64" s="11">
        <v>0</v>
      </c>
      <c r="AA64" s="4">
        <v>0.34782608695652173</v>
      </c>
      <c r="AB64" s="4">
        <v>0</v>
      </c>
      <c r="AC64" s="11">
        <v>0</v>
      </c>
      <c r="AD64" s="4">
        <v>89.482608695652175</v>
      </c>
      <c r="AE64" s="4">
        <v>0</v>
      </c>
      <c r="AF64" s="11">
        <v>0</v>
      </c>
      <c r="AG64" s="4">
        <v>0</v>
      </c>
      <c r="AH64" s="4">
        <v>0</v>
      </c>
      <c r="AI64" s="11" t="s">
        <v>226</v>
      </c>
      <c r="AJ64" s="4">
        <v>10.362934782608693</v>
      </c>
      <c r="AK64" s="4">
        <v>0</v>
      </c>
      <c r="AL64" s="11" t="s">
        <v>226</v>
      </c>
      <c r="AM64" s="1">
        <v>305071</v>
      </c>
      <c r="AN64" s="1">
        <v>1</v>
      </c>
      <c r="AX64"/>
      <c r="AY64"/>
    </row>
    <row r="65" spans="1:51" x14ac:dyDescent="0.25">
      <c r="A65" t="s">
        <v>102</v>
      </c>
      <c r="B65" t="s">
        <v>36</v>
      </c>
      <c r="C65" t="s">
        <v>154</v>
      </c>
      <c r="D65" t="s">
        <v>133</v>
      </c>
      <c r="E65" s="4">
        <v>59.282608695652172</v>
      </c>
      <c r="F65" s="4">
        <v>243.57228260869564</v>
      </c>
      <c r="G65" s="4">
        <v>34.842391304347828</v>
      </c>
      <c r="H65" s="11">
        <v>0.1430474392701033</v>
      </c>
      <c r="I65" s="4">
        <v>228.49956521739131</v>
      </c>
      <c r="J65" s="4">
        <v>34.842391304347828</v>
      </c>
      <c r="K65" s="11">
        <v>0.1524834030699326</v>
      </c>
      <c r="L65" s="4">
        <v>25.049239130434792</v>
      </c>
      <c r="M65" s="4">
        <v>0</v>
      </c>
      <c r="N65" s="11">
        <v>0</v>
      </c>
      <c r="O65" s="4">
        <v>14.860869565217399</v>
      </c>
      <c r="P65" s="4">
        <v>0</v>
      </c>
      <c r="Q65" s="9">
        <v>0</v>
      </c>
      <c r="R65" s="4">
        <v>5.710108695652174</v>
      </c>
      <c r="S65" s="4">
        <v>0</v>
      </c>
      <c r="T65" s="11">
        <v>0</v>
      </c>
      <c r="U65" s="4">
        <v>4.4782608695652177</v>
      </c>
      <c r="V65" s="4">
        <v>0</v>
      </c>
      <c r="W65" s="11">
        <v>0</v>
      </c>
      <c r="X65" s="4">
        <v>47.743804347826078</v>
      </c>
      <c r="Y65" s="4">
        <v>17.820652173913043</v>
      </c>
      <c r="Z65" s="11">
        <v>0.37325580601170655</v>
      </c>
      <c r="AA65" s="4">
        <v>4.8843478260869571</v>
      </c>
      <c r="AB65" s="4">
        <v>0</v>
      </c>
      <c r="AC65" s="11">
        <v>0</v>
      </c>
      <c r="AD65" s="4">
        <v>139.03717391304346</v>
      </c>
      <c r="AE65" s="4">
        <v>17.021739130434781</v>
      </c>
      <c r="AF65" s="11">
        <v>0.12242581355314736</v>
      </c>
      <c r="AG65" s="4">
        <v>0</v>
      </c>
      <c r="AH65" s="4">
        <v>0</v>
      </c>
      <c r="AI65" s="11" t="s">
        <v>226</v>
      </c>
      <c r="AJ65" s="4">
        <v>26.857717391304352</v>
      </c>
      <c r="AK65" s="4">
        <v>0</v>
      </c>
      <c r="AL65" s="11" t="s">
        <v>226</v>
      </c>
      <c r="AM65" s="1">
        <v>305066</v>
      </c>
      <c r="AN65" s="1">
        <v>1</v>
      </c>
      <c r="AX65"/>
      <c r="AY65"/>
    </row>
    <row r="66" spans="1:51" x14ac:dyDescent="0.25">
      <c r="A66" t="s">
        <v>102</v>
      </c>
      <c r="B66" t="s">
        <v>28</v>
      </c>
      <c r="C66" t="s">
        <v>134</v>
      </c>
      <c r="D66" t="s">
        <v>130</v>
      </c>
      <c r="E66" s="4">
        <v>78.239130434782609</v>
      </c>
      <c r="F66" s="4">
        <v>341.72554347826087</v>
      </c>
      <c r="G66" s="4">
        <v>0</v>
      </c>
      <c r="H66" s="11">
        <v>0</v>
      </c>
      <c r="I66" s="4">
        <v>320.50815217391306</v>
      </c>
      <c r="J66" s="4">
        <v>0</v>
      </c>
      <c r="K66" s="11">
        <v>0</v>
      </c>
      <c r="L66" s="4">
        <v>63.402173913043477</v>
      </c>
      <c r="M66" s="4">
        <v>0</v>
      </c>
      <c r="N66" s="11">
        <v>0</v>
      </c>
      <c r="O66" s="4">
        <v>42.184782608695649</v>
      </c>
      <c r="P66" s="4">
        <v>0</v>
      </c>
      <c r="Q66" s="9">
        <v>0</v>
      </c>
      <c r="R66" s="4">
        <v>16.086956521739129</v>
      </c>
      <c r="S66" s="4">
        <v>0</v>
      </c>
      <c r="T66" s="11">
        <v>0</v>
      </c>
      <c r="U66" s="4">
        <v>5.1304347826086953</v>
      </c>
      <c r="V66" s="4">
        <v>0</v>
      </c>
      <c r="W66" s="11">
        <v>0</v>
      </c>
      <c r="X66" s="4">
        <v>72.453804347826093</v>
      </c>
      <c r="Y66" s="4">
        <v>0</v>
      </c>
      <c r="Z66" s="11">
        <v>0</v>
      </c>
      <c r="AA66" s="4">
        <v>0</v>
      </c>
      <c r="AB66" s="4">
        <v>0</v>
      </c>
      <c r="AC66" s="11" t="s">
        <v>226</v>
      </c>
      <c r="AD66" s="4">
        <v>205.86956521739131</v>
      </c>
      <c r="AE66" s="4">
        <v>0</v>
      </c>
      <c r="AF66" s="11">
        <v>0</v>
      </c>
      <c r="AG66" s="4">
        <v>0</v>
      </c>
      <c r="AH66" s="4">
        <v>0</v>
      </c>
      <c r="AI66" s="11" t="s">
        <v>226</v>
      </c>
      <c r="AJ66" s="4">
        <v>0</v>
      </c>
      <c r="AK66" s="4">
        <v>0</v>
      </c>
      <c r="AL66" s="11" t="s">
        <v>226</v>
      </c>
      <c r="AM66" s="1">
        <v>305058</v>
      </c>
      <c r="AN66" s="1">
        <v>1</v>
      </c>
      <c r="AX66"/>
      <c r="AY66"/>
    </row>
    <row r="67" spans="1:51" x14ac:dyDescent="0.25">
      <c r="A67" t="s">
        <v>102</v>
      </c>
      <c r="B67" t="s">
        <v>57</v>
      </c>
      <c r="C67" t="s">
        <v>140</v>
      </c>
      <c r="D67" t="s">
        <v>125</v>
      </c>
      <c r="E67" s="4">
        <v>20.826086956521738</v>
      </c>
      <c r="F67" s="4">
        <v>98.10467391304347</v>
      </c>
      <c r="G67" s="4">
        <v>0</v>
      </c>
      <c r="H67" s="11">
        <v>0</v>
      </c>
      <c r="I67" s="4">
        <v>88.170217391304348</v>
      </c>
      <c r="J67" s="4">
        <v>0</v>
      </c>
      <c r="K67" s="11">
        <v>0</v>
      </c>
      <c r="L67" s="4">
        <v>16.833043478260869</v>
      </c>
      <c r="M67" s="4">
        <v>0</v>
      </c>
      <c r="N67" s="11">
        <v>0</v>
      </c>
      <c r="O67" s="4">
        <v>8.3384782608695662</v>
      </c>
      <c r="P67" s="4">
        <v>0</v>
      </c>
      <c r="Q67" s="9">
        <v>0</v>
      </c>
      <c r="R67" s="4">
        <v>3.972826086956522</v>
      </c>
      <c r="S67" s="4">
        <v>0</v>
      </c>
      <c r="T67" s="11">
        <v>0</v>
      </c>
      <c r="U67" s="4">
        <v>4.5217391304347823</v>
      </c>
      <c r="V67" s="4">
        <v>0</v>
      </c>
      <c r="W67" s="11">
        <v>0</v>
      </c>
      <c r="X67" s="4">
        <v>16.335000000000001</v>
      </c>
      <c r="Y67" s="4">
        <v>0</v>
      </c>
      <c r="Z67" s="11">
        <v>0</v>
      </c>
      <c r="AA67" s="4">
        <v>1.4398913043478261</v>
      </c>
      <c r="AB67" s="4">
        <v>0</v>
      </c>
      <c r="AC67" s="11">
        <v>0</v>
      </c>
      <c r="AD67" s="4">
        <v>57.893804347826084</v>
      </c>
      <c r="AE67" s="4">
        <v>0</v>
      </c>
      <c r="AF67" s="11">
        <v>0</v>
      </c>
      <c r="AG67" s="4">
        <v>0</v>
      </c>
      <c r="AH67" s="4">
        <v>0</v>
      </c>
      <c r="AI67" s="11" t="s">
        <v>226</v>
      </c>
      <c r="AJ67" s="4">
        <v>5.6029347826086973</v>
      </c>
      <c r="AK67" s="4">
        <v>0</v>
      </c>
      <c r="AL67" s="11" t="s">
        <v>226</v>
      </c>
      <c r="AM67" s="1">
        <v>305088</v>
      </c>
      <c r="AN67" s="1">
        <v>1</v>
      </c>
      <c r="AX67"/>
      <c r="AY67"/>
    </row>
    <row r="68" spans="1:51" x14ac:dyDescent="0.25">
      <c r="A68" t="s">
        <v>102</v>
      </c>
      <c r="B68" t="s">
        <v>61</v>
      </c>
      <c r="C68" t="s">
        <v>173</v>
      </c>
      <c r="D68" t="s">
        <v>126</v>
      </c>
      <c r="E68" s="4">
        <v>120</v>
      </c>
      <c r="F68" s="4">
        <v>470.67815217391325</v>
      </c>
      <c r="G68" s="4">
        <v>68.255543478260847</v>
      </c>
      <c r="H68" s="11">
        <v>0.14501532132522005</v>
      </c>
      <c r="I68" s="4">
        <v>420.33934782608713</v>
      </c>
      <c r="J68" s="4">
        <v>68.255543478260847</v>
      </c>
      <c r="K68" s="11">
        <v>0.16238199880945042</v>
      </c>
      <c r="L68" s="4">
        <v>81.707608695652183</v>
      </c>
      <c r="M68" s="4">
        <v>0</v>
      </c>
      <c r="N68" s="11">
        <v>0</v>
      </c>
      <c r="O68" s="4">
        <v>60.290000000000006</v>
      </c>
      <c r="P68" s="4">
        <v>0</v>
      </c>
      <c r="Q68" s="9">
        <v>0</v>
      </c>
      <c r="R68" s="4">
        <v>15.980108695652175</v>
      </c>
      <c r="S68" s="4">
        <v>0</v>
      </c>
      <c r="T68" s="11">
        <v>0</v>
      </c>
      <c r="U68" s="4">
        <v>5.4375</v>
      </c>
      <c r="V68" s="4">
        <v>0</v>
      </c>
      <c r="W68" s="11">
        <v>0</v>
      </c>
      <c r="X68" s="4">
        <v>69.229565217391297</v>
      </c>
      <c r="Y68" s="4">
        <v>7.6479347826086945</v>
      </c>
      <c r="Z68" s="11">
        <v>0.11047209033587058</v>
      </c>
      <c r="AA68" s="4">
        <v>28.921195652173914</v>
      </c>
      <c r="AB68" s="4">
        <v>0</v>
      </c>
      <c r="AC68" s="11">
        <v>0</v>
      </c>
      <c r="AD68" s="4">
        <v>271.36108695652189</v>
      </c>
      <c r="AE68" s="4">
        <v>60.607608695652154</v>
      </c>
      <c r="AF68" s="11">
        <v>0.22334671995680372</v>
      </c>
      <c r="AG68" s="4">
        <v>0.8255434782608696</v>
      </c>
      <c r="AH68" s="4">
        <v>0</v>
      </c>
      <c r="AI68" s="11">
        <v>0</v>
      </c>
      <c r="AJ68" s="4">
        <v>18.633152173913043</v>
      </c>
      <c r="AK68" s="4">
        <v>0</v>
      </c>
      <c r="AL68" s="11" t="s">
        <v>226</v>
      </c>
      <c r="AM68" s="1">
        <v>305093</v>
      </c>
      <c r="AN68" s="1">
        <v>1</v>
      </c>
      <c r="AX68"/>
      <c r="AY68"/>
    </row>
    <row r="69" spans="1:51" x14ac:dyDescent="0.25">
      <c r="A69" t="s">
        <v>102</v>
      </c>
      <c r="B69" t="s">
        <v>38</v>
      </c>
      <c r="C69" t="s">
        <v>141</v>
      </c>
      <c r="D69" t="s">
        <v>125</v>
      </c>
      <c r="E69" s="4">
        <v>45.967391304347828</v>
      </c>
      <c r="F69" s="4">
        <v>136.32967391304351</v>
      </c>
      <c r="G69" s="4">
        <v>0</v>
      </c>
      <c r="H69" s="11">
        <v>0</v>
      </c>
      <c r="I69" s="4">
        <v>127.0851086956522</v>
      </c>
      <c r="J69" s="4">
        <v>0</v>
      </c>
      <c r="K69" s="11">
        <v>0</v>
      </c>
      <c r="L69" s="4">
        <v>27.844673913043479</v>
      </c>
      <c r="M69" s="4">
        <v>0</v>
      </c>
      <c r="N69" s="11">
        <v>0</v>
      </c>
      <c r="O69" s="4">
        <v>18.600108695652175</v>
      </c>
      <c r="P69" s="4">
        <v>0</v>
      </c>
      <c r="Q69" s="9">
        <v>0</v>
      </c>
      <c r="R69" s="4">
        <v>4.5054347826086953</v>
      </c>
      <c r="S69" s="4">
        <v>0</v>
      </c>
      <c r="T69" s="11">
        <v>0</v>
      </c>
      <c r="U69" s="4">
        <v>4.7391304347826084</v>
      </c>
      <c r="V69" s="4">
        <v>0</v>
      </c>
      <c r="W69" s="11">
        <v>0</v>
      </c>
      <c r="X69" s="4">
        <v>23.355326086956524</v>
      </c>
      <c r="Y69" s="4">
        <v>0</v>
      </c>
      <c r="Z69" s="11">
        <v>0</v>
      </c>
      <c r="AA69" s="4">
        <v>0</v>
      </c>
      <c r="AB69" s="4">
        <v>0</v>
      </c>
      <c r="AC69" s="11" t="s">
        <v>226</v>
      </c>
      <c r="AD69" s="4">
        <v>60.323804347826098</v>
      </c>
      <c r="AE69" s="4">
        <v>0</v>
      </c>
      <c r="AF69" s="11">
        <v>0</v>
      </c>
      <c r="AG69" s="4">
        <v>0</v>
      </c>
      <c r="AH69" s="4">
        <v>0</v>
      </c>
      <c r="AI69" s="11" t="s">
        <v>226</v>
      </c>
      <c r="AJ69" s="4">
        <v>24.805869565217396</v>
      </c>
      <c r="AK69" s="4">
        <v>0</v>
      </c>
      <c r="AL69" s="11" t="s">
        <v>226</v>
      </c>
      <c r="AM69" s="1">
        <v>305068</v>
      </c>
      <c r="AN69" s="1">
        <v>1</v>
      </c>
      <c r="AX69"/>
      <c r="AY69"/>
    </row>
    <row r="70" spans="1:51" x14ac:dyDescent="0.25">
      <c r="A70" t="s">
        <v>102</v>
      </c>
      <c r="B70" t="s">
        <v>48</v>
      </c>
      <c r="C70" t="s">
        <v>140</v>
      </c>
      <c r="D70" t="s">
        <v>125</v>
      </c>
      <c r="E70" s="4">
        <v>99.336956521739125</v>
      </c>
      <c r="F70" s="4">
        <v>361.83478260869566</v>
      </c>
      <c r="G70" s="4">
        <v>46.798695652173926</v>
      </c>
      <c r="H70" s="11">
        <v>0.12933719449184114</v>
      </c>
      <c r="I70" s="4">
        <v>349.4434782608696</v>
      </c>
      <c r="J70" s="4">
        <v>46.798695652173926</v>
      </c>
      <c r="K70" s="11">
        <v>0.13392350569850198</v>
      </c>
      <c r="L70" s="4">
        <v>50.188913043478259</v>
      </c>
      <c r="M70" s="4">
        <v>1.6046739130434782</v>
      </c>
      <c r="N70" s="11">
        <v>3.1972677145913918E-2</v>
      </c>
      <c r="O70" s="4">
        <v>37.797608695652173</v>
      </c>
      <c r="P70" s="4">
        <v>1.6046739130434782</v>
      </c>
      <c r="Q70" s="9">
        <v>4.2454376570866571E-2</v>
      </c>
      <c r="R70" s="4">
        <v>7.9130434782608692</v>
      </c>
      <c r="S70" s="4">
        <v>0</v>
      </c>
      <c r="T70" s="11">
        <v>0</v>
      </c>
      <c r="U70" s="4">
        <v>4.4782608695652177</v>
      </c>
      <c r="V70" s="4">
        <v>0</v>
      </c>
      <c r="W70" s="11">
        <v>0</v>
      </c>
      <c r="X70" s="4">
        <v>110.81358695652176</v>
      </c>
      <c r="Y70" s="4">
        <v>5.6152173913043493</v>
      </c>
      <c r="Z70" s="11">
        <v>5.0672643540611191E-2</v>
      </c>
      <c r="AA70" s="4">
        <v>0</v>
      </c>
      <c r="AB70" s="4">
        <v>0</v>
      </c>
      <c r="AC70" s="11" t="s">
        <v>226</v>
      </c>
      <c r="AD70" s="4">
        <v>195.26706521739126</v>
      </c>
      <c r="AE70" s="4">
        <v>39.5788043478261</v>
      </c>
      <c r="AF70" s="11">
        <v>0.20269062938884716</v>
      </c>
      <c r="AG70" s="4">
        <v>5.5652173913043477</v>
      </c>
      <c r="AH70" s="4">
        <v>0</v>
      </c>
      <c r="AI70" s="11">
        <v>0</v>
      </c>
      <c r="AJ70" s="4">
        <v>0</v>
      </c>
      <c r="AK70" s="4">
        <v>0</v>
      </c>
      <c r="AL70" s="11" t="s">
        <v>226</v>
      </c>
      <c r="AM70" s="1">
        <v>305079</v>
      </c>
      <c r="AN70" s="1">
        <v>1</v>
      </c>
      <c r="AX70"/>
      <c r="AY70"/>
    </row>
    <row r="71" spans="1:51" x14ac:dyDescent="0.25">
      <c r="A71" t="s">
        <v>102</v>
      </c>
      <c r="B71" t="s">
        <v>13</v>
      </c>
      <c r="C71" t="s">
        <v>142</v>
      </c>
      <c r="D71" t="s">
        <v>130</v>
      </c>
      <c r="E71" s="4">
        <v>26.032608695652176</v>
      </c>
      <c r="F71" s="4">
        <v>112.17663043478262</v>
      </c>
      <c r="G71" s="4">
        <v>9.2861956521739124</v>
      </c>
      <c r="H71" s="11">
        <v>8.2781909352971084E-2</v>
      </c>
      <c r="I71" s="4">
        <v>99.591304347826082</v>
      </c>
      <c r="J71" s="4">
        <v>9.2861956521739124</v>
      </c>
      <c r="K71" s="11">
        <v>9.3243036758927797E-2</v>
      </c>
      <c r="L71" s="4">
        <v>20.021413043478262</v>
      </c>
      <c r="M71" s="4">
        <v>1.5235869565217393</v>
      </c>
      <c r="N71" s="11">
        <v>7.6097873472423555E-2</v>
      </c>
      <c r="O71" s="4">
        <v>7.4360869565217378</v>
      </c>
      <c r="P71" s="4">
        <v>1.5235869565217393</v>
      </c>
      <c r="Q71" s="9">
        <v>0.20489095480325095</v>
      </c>
      <c r="R71" s="4">
        <v>8.4983695652173914</v>
      </c>
      <c r="S71" s="4">
        <v>0</v>
      </c>
      <c r="T71" s="11">
        <v>0</v>
      </c>
      <c r="U71" s="4">
        <v>4.0869565217391308</v>
      </c>
      <c r="V71" s="4">
        <v>0</v>
      </c>
      <c r="W71" s="11">
        <v>0</v>
      </c>
      <c r="X71" s="4">
        <v>33.756739130434781</v>
      </c>
      <c r="Y71" s="4">
        <v>3.3685869565217392</v>
      </c>
      <c r="Z71" s="11">
        <v>9.9790058023840653E-2</v>
      </c>
      <c r="AA71" s="4">
        <v>0</v>
      </c>
      <c r="AB71" s="4">
        <v>0</v>
      </c>
      <c r="AC71" s="11" t="s">
        <v>226</v>
      </c>
      <c r="AD71" s="4">
        <v>58.398478260869574</v>
      </c>
      <c r="AE71" s="4">
        <v>4.3940217391304346</v>
      </c>
      <c r="AF71" s="11">
        <v>7.5242058868418976E-2</v>
      </c>
      <c r="AG71" s="4">
        <v>0</v>
      </c>
      <c r="AH71" s="4">
        <v>0</v>
      </c>
      <c r="AI71" s="11" t="s">
        <v>226</v>
      </c>
      <c r="AJ71" s="4">
        <v>0</v>
      </c>
      <c r="AK71" s="4">
        <v>0</v>
      </c>
      <c r="AL71" s="11" t="s">
        <v>226</v>
      </c>
      <c r="AM71" s="1">
        <v>305043</v>
      </c>
      <c r="AN71" s="1">
        <v>1</v>
      </c>
      <c r="AX71"/>
      <c r="AY71"/>
    </row>
    <row r="72" spans="1:51" x14ac:dyDescent="0.25">
      <c r="A72" t="s">
        <v>102</v>
      </c>
      <c r="B72" t="s">
        <v>66</v>
      </c>
      <c r="C72" t="s">
        <v>175</v>
      </c>
      <c r="D72" t="s">
        <v>130</v>
      </c>
      <c r="E72" s="4">
        <v>36.815217391304351</v>
      </c>
      <c r="F72" s="4">
        <v>192.90782608695653</v>
      </c>
      <c r="G72" s="4">
        <v>24.222826086956523</v>
      </c>
      <c r="H72" s="11">
        <v>0.1255668397612737</v>
      </c>
      <c r="I72" s="4">
        <v>177.01108695652172</v>
      </c>
      <c r="J72" s="4">
        <v>24.222826086956523</v>
      </c>
      <c r="K72" s="11">
        <v>0.13684355315498539</v>
      </c>
      <c r="L72" s="4">
        <v>47.437608695652173</v>
      </c>
      <c r="M72" s="4">
        <v>4.1820652173913047</v>
      </c>
      <c r="N72" s="11">
        <v>8.8159275570199772E-2</v>
      </c>
      <c r="O72" s="4">
        <v>32.763695652173915</v>
      </c>
      <c r="P72" s="4">
        <v>4.1820652173913047</v>
      </c>
      <c r="Q72" s="9">
        <v>0.12764326899471182</v>
      </c>
      <c r="R72" s="4">
        <v>9.625</v>
      </c>
      <c r="S72" s="4">
        <v>0</v>
      </c>
      <c r="T72" s="11">
        <v>0</v>
      </c>
      <c r="U72" s="4">
        <v>5.0489130434782608</v>
      </c>
      <c r="V72" s="4">
        <v>0</v>
      </c>
      <c r="W72" s="11">
        <v>0</v>
      </c>
      <c r="X72" s="4">
        <v>20.288152173913044</v>
      </c>
      <c r="Y72" s="4">
        <v>0</v>
      </c>
      <c r="Z72" s="11">
        <v>0</v>
      </c>
      <c r="AA72" s="4">
        <v>1.2228260869565217</v>
      </c>
      <c r="AB72" s="4">
        <v>0</v>
      </c>
      <c r="AC72" s="11">
        <v>0</v>
      </c>
      <c r="AD72" s="4">
        <v>116.8125</v>
      </c>
      <c r="AE72" s="4">
        <v>20.040760869565219</v>
      </c>
      <c r="AF72" s="11">
        <v>0.17156349594063322</v>
      </c>
      <c r="AG72" s="4">
        <v>0</v>
      </c>
      <c r="AH72" s="4">
        <v>0</v>
      </c>
      <c r="AI72" s="11" t="s">
        <v>226</v>
      </c>
      <c r="AJ72" s="4">
        <v>7.1467391304347823</v>
      </c>
      <c r="AK72" s="4">
        <v>0</v>
      </c>
      <c r="AL72" s="11" t="s">
        <v>226</v>
      </c>
      <c r="AM72" s="1">
        <v>305099</v>
      </c>
      <c r="AN72" s="1">
        <v>1</v>
      </c>
      <c r="AX72"/>
      <c r="AY72"/>
    </row>
    <row r="73" spans="1:51" x14ac:dyDescent="0.25">
      <c r="A73" t="s">
        <v>102</v>
      </c>
      <c r="B73" t="s">
        <v>52</v>
      </c>
      <c r="C73" t="s">
        <v>170</v>
      </c>
      <c r="D73" t="s">
        <v>124</v>
      </c>
      <c r="E73" s="4">
        <v>71.793478260869563</v>
      </c>
      <c r="F73" s="4">
        <v>244.84097826086958</v>
      </c>
      <c r="G73" s="4">
        <v>7.6689130434782573</v>
      </c>
      <c r="H73" s="11">
        <v>3.1322016020158584E-2</v>
      </c>
      <c r="I73" s="4">
        <v>227.1486956521739</v>
      </c>
      <c r="J73" s="4">
        <v>7.6689130434782573</v>
      </c>
      <c r="K73" s="11">
        <v>3.376164244069197E-2</v>
      </c>
      <c r="L73" s="4">
        <v>39.100434782608701</v>
      </c>
      <c r="M73" s="4">
        <v>0</v>
      </c>
      <c r="N73" s="11">
        <v>0</v>
      </c>
      <c r="O73" s="4">
        <v>26.248695652173915</v>
      </c>
      <c r="P73" s="4">
        <v>0</v>
      </c>
      <c r="Q73" s="9">
        <v>0</v>
      </c>
      <c r="R73" s="4">
        <v>7.4060869565217393</v>
      </c>
      <c r="S73" s="4">
        <v>0</v>
      </c>
      <c r="T73" s="11">
        <v>0</v>
      </c>
      <c r="U73" s="4">
        <v>5.4456521739130439</v>
      </c>
      <c r="V73" s="4">
        <v>0</v>
      </c>
      <c r="W73" s="11">
        <v>0</v>
      </c>
      <c r="X73" s="4">
        <v>77.940652173913051</v>
      </c>
      <c r="Y73" s="4">
        <v>6.6765217391304308</v>
      </c>
      <c r="Z73" s="11">
        <v>8.5661609864807892E-2</v>
      </c>
      <c r="AA73" s="4">
        <v>4.8405434782608685</v>
      </c>
      <c r="AB73" s="4">
        <v>0</v>
      </c>
      <c r="AC73" s="11">
        <v>0</v>
      </c>
      <c r="AD73" s="4">
        <v>109.53076086956524</v>
      </c>
      <c r="AE73" s="4">
        <v>0.99239130434782608</v>
      </c>
      <c r="AF73" s="11">
        <v>9.0603890310742546E-3</v>
      </c>
      <c r="AG73" s="4">
        <v>0.46945652173913038</v>
      </c>
      <c r="AH73" s="4">
        <v>0</v>
      </c>
      <c r="AI73" s="11">
        <v>0</v>
      </c>
      <c r="AJ73" s="4">
        <v>12.959130434782608</v>
      </c>
      <c r="AK73" s="4">
        <v>0</v>
      </c>
      <c r="AL73" s="11" t="s">
        <v>226</v>
      </c>
      <c r="AM73" s="1">
        <v>305083</v>
      </c>
      <c r="AN73" s="1">
        <v>1</v>
      </c>
      <c r="AX73"/>
      <c r="AY73"/>
    </row>
    <row r="74" spans="1:51" x14ac:dyDescent="0.25">
      <c r="A74" t="s">
        <v>102</v>
      </c>
      <c r="B74" t="s">
        <v>65</v>
      </c>
      <c r="C74" t="s">
        <v>135</v>
      </c>
      <c r="D74" t="s">
        <v>126</v>
      </c>
      <c r="E74" s="4">
        <v>46.108695652173914</v>
      </c>
      <c r="F74" s="4">
        <v>171.2247826086957</v>
      </c>
      <c r="G74" s="4">
        <v>0.60869565217391308</v>
      </c>
      <c r="H74" s="11">
        <v>3.5549506496672305E-3</v>
      </c>
      <c r="I74" s="4">
        <v>171.1481521739131</v>
      </c>
      <c r="J74" s="4">
        <v>0.60869565217391308</v>
      </c>
      <c r="K74" s="11">
        <v>3.5565423549264136E-3</v>
      </c>
      <c r="L74" s="4">
        <v>14.863152173913043</v>
      </c>
      <c r="M74" s="4">
        <v>0</v>
      </c>
      <c r="N74" s="11">
        <v>0</v>
      </c>
      <c r="O74" s="4">
        <v>14.857934782608696</v>
      </c>
      <c r="P74" s="4">
        <v>0</v>
      </c>
      <c r="Q74" s="9">
        <v>0</v>
      </c>
      <c r="R74" s="4">
        <v>0</v>
      </c>
      <c r="S74" s="4">
        <v>0</v>
      </c>
      <c r="T74" s="11" t="s">
        <v>226</v>
      </c>
      <c r="U74" s="4">
        <v>5.2173913043478256E-3</v>
      </c>
      <c r="V74" s="4">
        <v>0</v>
      </c>
      <c r="W74" s="11">
        <v>0</v>
      </c>
      <c r="X74" s="4">
        <v>31.412391304347835</v>
      </c>
      <c r="Y74" s="4">
        <v>0</v>
      </c>
      <c r="Z74" s="11">
        <v>0</v>
      </c>
      <c r="AA74" s="4">
        <v>7.1413043478260871E-2</v>
      </c>
      <c r="AB74" s="4">
        <v>0</v>
      </c>
      <c r="AC74" s="11">
        <v>0</v>
      </c>
      <c r="AD74" s="4">
        <v>124.87782608695656</v>
      </c>
      <c r="AE74" s="4">
        <v>0.60869565217391308</v>
      </c>
      <c r="AF74" s="11">
        <v>4.8743293445071521E-3</v>
      </c>
      <c r="AG74" s="4">
        <v>0</v>
      </c>
      <c r="AH74" s="4">
        <v>0</v>
      </c>
      <c r="AI74" s="11" t="s">
        <v>226</v>
      </c>
      <c r="AJ74" s="4">
        <v>0</v>
      </c>
      <c r="AK74" s="4">
        <v>0</v>
      </c>
      <c r="AL74" s="11" t="s">
        <v>226</v>
      </c>
      <c r="AM74" s="1">
        <v>305097</v>
      </c>
      <c r="AN74" s="1">
        <v>1</v>
      </c>
      <c r="AX74"/>
      <c r="AY74"/>
    </row>
    <row r="75" spans="1:51" x14ac:dyDescent="0.25">
      <c r="AY75"/>
    </row>
    <row r="76" spans="1:51" x14ac:dyDescent="0.25">
      <c r="AY76"/>
    </row>
    <row r="77" spans="1:51" x14ac:dyDescent="0.25">
      <c r="F77" s="4"/>
      <c r="G77" s="4"/>
      <c r="AY77"/>
    </row>
    <row r="78" spans="1:51" x14ac:dyDescent="0.25">
      <c r="AY78"/>
    </row>
    <row r="79" spans="1:51" x14ac:dyDescent="0.25">
      <c r="AY79"/>
    </row>
    <row r="80" spans="1:51" x14ac:dyDescent="0.25">
      <c r="AY80"/>
    </row>
    <row r="81" spans="51:51" x14ac:dyDescent="0.25">
      <c r="AY81"/>
    </row>
    <row r="82" spans="51:51" x14ac:dyDescent="0.25">
      <c r="AY82"/>
    </row>
    <row r="83" spans="51:51" x14ac:dyDescent="0.25">
      <c r="AY83"/>
    </row>
    <row r="84" spans="51:51" x14ac:dyDescent="0.25">
      <c r="AY84"/>
    </row>
    <row r="85" spans="51:51" x14ac:dyDescent="0.25">
      <c r="AY85"/>
    </row>
    <row r="86" spans="51:51" x14ac:dyDescent="0.25">
      <c r="AY86"/>
    </row>
    <row r="87" spans="51:51" x14ac:dyDescent="0.25">
      <c r="AY87"/>
    </row>
    <row r="88" spans="51:51" x14ac:dyDescent="0.25">
      <c r="AY88"/>
    </row>
    <row r="89" spans="51:51" x14ac:dyDescent="0.25">
      <c r="AY89"/>
    </row>
    <row r="90" spans="51:51" x14ac:dyDescent="0.25">
      <c r="AY90"/>
    </row>
    <row r="91" spans="51:51" x14ac:dyDescent="0.25">
      <c r="AY91"/>
    </row>
    <row r="92" spans="51:51" x14ac:dyDescent="0.25">
      <c r="AY92"/>
    </row>
    <row r="93" spans="51:51" x14ac:dyDescent="0.25">
      <c r="AY93"/>
    </row>
    <row r="94" spans="51:51" x14ac:dyDescent="0.25">
      <c r="AY94"/>
    </row>
    <row r="95" spans="51:51" x14ac:dyDescent="0.25">
      <c r="AY95"/>
    </row>
    <row r="96" spans="51:51" x14ac:dyDescent="0.25">
      <c r="AY96"/>
    </row>
    <row r="97" spans="51:51" x14ac:dyDescent="0.25">
      <c r="AY97"/>
    </row>
    <row r="98" spans="51:51" x14ac:dyDescent="0.25">
      <c r="AY98"/>
    </row>
    <row r="99" spans="51:51" x14ac:dyDescent="0.25">
      <c r="AY99"/>
    </row>
    <row r="100" spans="51:51" x14ac:dyDescent="0.25">
      <c r="AY100"/>
    </row>
    <row r="101" spans="51:51" x14ac:dyDescent="0.25">
      <c r="AY101"/>
    </row>
    <row r="102" spans="51:51" x14ac:dyDescent="0.25">
      <c r="AY102"/>
    </row>
    <row r="103" spans="51:51" x14ac:dyDescent="0.25">
      <c r="AY103"/>
    </row>
    <row r="104" spans="51:51" x14ac:dyDescent="0.25">
      <c r="AY104"/>
    </row>
    <row r="105" spans="51:51" x14ac:dyDescent="0.25">
      <c r="AY105"/>
    </row>
    <row r="106" spans="51:51" x14ac:dyDescent="0.25">
      <c r="AY106"/>
    </row>
    <row r="107" spans="51:51" x14ac:dyDescent="0.25">
      <c r="AY107"/>
    </row>
    <row r="108" spans="51:51" x14ac:dyDescent="0.25">
      <c r="AY108"/>
    </row>
    <row r="109" spans="51:51" x14ac:dyDescent="0.25">
      <c r="AY109"/>
    </row>
    <row r="110" spans="51:51" x14ac:dyDescent="0.25">
      <c r="AY110"/>
    </row>
    <row r="111" spans="51:51" x14ac:dyDescent="0.25">
      <c r="AY111"/>
    </row>
    <row r="112" spans="51:51" x14ac:dyDescent="0.25">
      <c r="AY112"/>
    </row>
    <row r="113" spans="51:51" x14ac:dyDescent="0.25">
      <c r="AY113"/>
    </row>
    <row r="114" spans="51:51" x14ac:dyDescent="0.25">
      <c r="AY114"/>
    </row>
    <row r="115" spans="51:51" x14ac:dyDescent="0.25">
      <c r="AY115"/>
    </row>
    <row r="116" spans="51:51" x14ac:dyDescent="0.25">
      <c r="AY116"/>
    </row>
    <row r="117" spans="51:51" x14ac:dyDescent="0.25">
      <c r="AY117"/>
    </row>
    <row r="118" spans="51:51" x14ac:dyDescent="0.25">
      <c r="AY118"/>
    </row>
    <row r="119" spans="51:51" x14ac:dyDescent="0.25">
      <c r="AY119"/>
    </row>
    <row r="120" spans="51:51" x14ac:dyDescent="0.25">
      <c r="AY120"/>
    </row>
    <row r="121" spans="51:51" x14ac:dyDescent="0.25">
      <c r="AY121"/>
    </row>
    <row r="122" spans="51:51" x14ac:dyDescent="0.25">
      <c r="AY122"/>
    </row>
    <row r="123" spans="51:51" x14ac:dyDescent="0.25">
      <c r="AY123"/>
    </row>
    <row r="124" spans="51:51" x14ac:dyDescent="0.25">
      <c r="AY124"/>
    </row>
    <row r="125" spans="51:51" x14ac:dyDescent="0.25">
      <c r="AY125"/>
    </row>
    <row r="126" spans="51:51" x14ac:dyDescent="0.25">
      <c r="AY126"/>
    </row>
    <row r="127" spans="51:51" x14ac:dyDescent="0.25">
      <c r="AY127"/>
    </row>
    <row r="128" spans="51:51" x14ac:dyDescent="0.25">
      <c r="AY128"/>
    </row>
    <row r="129" spans="51:51" x14ac:dyDescent="0.25">
      <c r="AY129"/>
    </row>
    <row r="130" spans="51:51" x14ac:dyDescent="0.25">
      <c r="AY130"/>
    </row>
    <row r="131" spans="51:51" x14ac:dyDescent="0.25">
      <c r="AY131"/>
    </row>
    <row r="132" spans="51:51" x14ac:dyDescent="0.25">
      <c r="AY132"/>
    </row>
    <row r="133" spans="51:51" x14ac:dyDescent="0.25">
      <c r="AY133"/>
    </row>
    <row r="134" spans="51:51" x14ac:dyDescent="0.25">
      <c r="AY134"/>
    </row>
    <row r="135" spans="51:51" x14ac:dyDescent="0.25">
      <c r="AY135"/>
    </row>
    <row r="136" spans="51:51" x14ac:dyDescent="0.25">
      <c r="AY136"/>
    </row>
    <row r="137" spans="51:51" x14ac:dyDescent="0.25">
      <c r="AY137"/>
    </row>
    <row r="138" spans="51:51" x14ac:dyDescent="0.25">
      <c r="AY138"/>
    </row>
    <row r="139" spans="51:51" x14ac:dyDescent="0.25">
      <c r="AY139"/>
    </row>
    <row r="140" spans="51:51" x14ac:dyDescent="0.25">
      <c r="AY140"/>
    </row>
    <row r="141" spans="51:51" x14ac:dyDescent="0.25">
      <c r="AY141"/>
    </row>
    <row r="142" spans="51:51" x14ac:dyDescent="0.25">
      <c r="AY142"/>
    </row>
    <row r="143" spans="51:51" x14ac:dyDescent="0.25">
      <c r="AY143"/>
    </row>
    <row r="144" spans="51:51" x14ac:dyDescent="0.25">
      <c r="AY144"/>
    </row>
    <row r="145" spans="51:51" x14ac:dyDescent="0.25">
      <c r="AY145"/>
    </row>
    <row r="146" spans="51:51" x14ac:dyDescent="0.25">
      <c r="AY146"/>
    </row>
    <row r="147" spans="51:51" x14ac:dyDescent="0.25">
      <c r="AY147"/>
    </row>
    <row r="148" spans="51:51" x14ac:dyDescent="0.25">
      <c r="AY148"/>
    </row>
    <row r="149" spans="51:51" x14ac:dyDescent="0.25">
      <c r="AY149"/>
    </row>
    <row r="150" spans="51:51" x14ac:dyDescent="0.25">
      <c r="AY150"/>
    </row>
    <row r="151" spans="51:51" x14ac:dyDescent="0.25">
      <c r="AY151"/>
    </row>
    <row r="152" spans="51:51" x14ac:dyDescent="0.25">
      <c r="AY152"/>
    </row>
    <row r="153" spans="51:51" x14ac:dyDescent="0.25">
      <c r="AY153"/>
    </row>
    <row r="154" spans="51:51" x14ac:dyDescent="0.25">
      <c r="AY154"/>
    </row>
    <row r="155" spans="51:51" x14ac:dyDescent="0.25">
      <c r="AY155"/>
    </row>
    <row r="156" spans="51:51" x14ac:dyDescent="0.25">
      <c r="AY156"/>
    </row>
    <row r="157" spans="51:51" x14ac:dyDescent="0.25">
      <c r="AY157"/>
    </row>
    <row r="158" spans="51:51" x14ac:dyDescent="0.25">
      <c r="AY158"/>
    </row>
    <row r="159" spans="51:51" x14ac:dyDescent="0.25">
      <c r="AY159"/>
    </row>
    <row r="160" spans="51:51" x14ac:dyDescent="0.25">
      <c r="AY160"/>
    </row>
    <row r="161" spans="51:51" x14ac:dyDescent="0.25">
      <c r="AY161"/>
    </row>
    <row r="162" spans="51:51" x14ac:dyDescent="0.25">
      <c r="AY162"/>
    </row>
    <row r="163" spans="51:51" x14ac:dyDescent="0.25">
      <c r="AY163"/>
    </row>
    <row r="164" spans="51:51" x14ac:dyDescent="0.25">
      <c r="AY164"/>
    </row>
    <row r="165" spans="51:51" x14ac:dyDescent="0.25">
      <c r="AY165"/>
    </row>
    <row r="166" spans="51:51" x14ac:dyDescent="0.25">
      <c r="AY166"/>
    </row>
    <row r="167" spans="51:51" x14ac:dyDescent="0.25">
      <c r="AY167"/>
    </row>
    <row r="168" spans="51:51" x14ac:dyDescent="0.25">
      <c r="AY168"/>
    </row>
    <row r="169" spans="51:51" x14ac:dyDescent="0.25">
      <c r="AY169"/>
    </row>
    <row r="170" spans="51:51" x14ac:dyDescent="0.25">
      <c r="AY170"/>
    </row>
    <row r="171" spans="51:51" x14ac:dyDescent="0.25">
      <c r="AY171"/>
    </row>
    <row r="172" spans="51:51" x14ac:dyDescent="0.25">
      <c r="AY172"/>
    </row>
    <row r="173" spans="51:51" x14ac:dyDescent="0.25">
      <c r="AY173"/>
    </row>
    <row r="174" spans="51:51" x14ac:dyDescent="0.25">
      <c r="AY174"/>
    </row>
    <row r="175" spans="51:51" x14ac:dyDescent="0.25">
      <c r="AY175"/>
    </row>
    <row r="176" spans="51:51" x14ac:dyDescent="0.25">
      <c r="AY176"/>
    </row>
    <row r="177" spans="51:51" x14ac:dyDescent="0.25">
      <c r="AY177"/>
    </row>
    <row r="178" spans="51:51" x14ac:dyDescent="0.25">
      <c r="AY178"/>
    </row>
    <row r="179" spans="51:51" x14ac:dyDescent="0.25">
      <c r="AY179"/>
    </row>
    <row r="180" spans="51:51" x14ac:dyDescent="0.25">
      <c r="AY180"/>
    </row>
    <row r="181" spans="51:51" x14ac:dyDescent="0.25">
      <c r="AY181"/>
    </row>
    <row r="182" spans="51:51" x14ac:dyDescent="0.25">
      <c r="AY182"/>
    </row>
    <row r="183" spans="51:51" x14ac:dyDescent="0.25">
      <c r="AY183"/>
    </row>
    <row r="184" spans="51:51" x14ac:dyDescent="0.25">
      <c r="AY184"/>
    </row>
    <row r="185" spans="51:51" x14ac:dyDescent="0.25">
      <c r="AY185"/>
    </row>
    <row r="186" spans="51:51" x14ac:dyDescent="0.25">
      <c r="AY186"/>
    </row>
    <row r="187" spans="51:51" x14ac:dyDescent="0.25">
      <c r="AY187"/>
    </row>
    <row r="188" spans="51:51" x14ac:dyDescent="0.25">
      <c r="AY188"/>
    </row>
    <row r="189" spans="51:51" x14ac:dyDescent="0.25">
      <c r="AY189"/>
    </row>
    <row r="190" spans="51:51" x14ac:dyDescent="0.25">
      <c r="AY190"/>
    </row>
    <row r="191" spans="51:51" x14ac:dyDescent="0.25">
      <c r="AY191"/>
    </row>
    <row r="192" spans="51:51" x14ac:dyDescent="0.25">
      <c r="AY192"/>
    </row>
    <row r="193" spans="51:51" x14ac:dyDescent="0.25">
      <c r="AY193"/>
    </row>
    <row r="194" spans="51:51" x14ac:dyDescent="0.25">
      <c r="AY194"/>
    </row>
    <row r="195" spans="51:51" x14ac:dyDescent="0.25">
      <c r="AY195"/>
    </row>
    <row r="196" spans="51:51" x14ac:dyDescent="0.25">
      <c r="AY196"/>
    </row>
    <row r="197" spans="51:51" x14ac:dyDescent="0.25">
      <c r="AY197"/>
    </row>
    <row r="198" spans="51:51" x14ac:dyDescent="0.25">
      <c r="AY198"/>
    </row>
    <row r="199" spans="51:51" x14ac:dyDescent="0.25">
      <c r="AY199"/>
    </row>
    <row r="200" spans="51:51" x14ac:dyDescent="0.25">
      <c r="AY200"/>
    </row>
    <row r="201" spans="51:51" x14ac:dyDescent="0.25">
      <c r="AY201"/>
    </row>
    <row r="202" spans="51:51" x14ac:dyDescent="0.25">
      <c r="AY202"/>
    </row>
    <row r="203" spans="51:51" x14ac:dyDescent="0.25">
      <c r="AY203"/>
    </row>
    <row r="204" spans="51:51" x14ac:dyDescent="0.25">
      <c r="AY204"/>
    </row>
    <row r="205" spans="51:51" x14ac:dyDescent="0.25">
      <c r="AY205"/>
    </row>
    <row r="206" spans="51:51" x14ac:dyDescent="0.25">
      <c r="AY206"/>
    </row>
    <row r="207" spans="51:51" x14ac:dyDescent="0.25">
      <c r="AY207"/>
    </row>
    <row r="208" spans="51:51" x14ac:dyDescent="0.25">
      <c r="AY208"/>
    </row>
    <row r="209" spans="51:51" x14ac:dyDescent="0.25">
      <c r="AY209"/>
    </row>
    <row r="210" spans="51:51" x14ac:dyDescent="0.25">
      <c r="AY210"/>
    </row>
    <row r="211" spans="51:51" x14ac:dyDescent="0.25">
      <c r="AY211"/>
    </row>
    <row r="212" spans="51:51" x14ac:dyDescent="0.25">
      <c r="AY212"/>
    </row>
    <row r="213" spans="51:51" x14ac:dyDescent="0.25">
      <c r="AY213"/>
    </row>
    <row r="214" spans="51:51" x14ac:dyDescent="0.25">
      <c r="AY214"/>
    </row>
    <row r="215" spans="51:51" x14ac:dyDescent="0.25">
      <c r="AY215"/>
    </row>
    <row r="216" spans="51:51" x14ac:dyDescent="0.25">
      <c r="AY216"/>
    </row>
    <row r="217" spans="51:51" x14ac:dyDescent="0.25">
      <c r="AY217"/>
    </row>
    <row r="218" spans="51:51" x14ac:dyDescent="0.25">
      <c r="AY218"/>
    </row>
    <row r="219" spans="51:51" x14ac:dyDescent="0.25">
      <c r="AY219"/>
    </row>
    <row r="220" spans="51:51" x14ac:dyDescent="0.25">
      <c r="AY220"/>
    </row>
    <row r="221" spans="51:51" x14ac:dyDescent="0.25">
      <c r="AY221"/>
    </row>
    <row r="222" spans="51:51" x14ac:dyDescent="0.25">
      <c r="AY222"/>
    </row>
    <row r="223" spans="51:51" x14ac:dyDescent="0.25">
      <c r="AY223"/>
    </row>
    <row r="224" spans="51:51" x14ac:dyDescent="0.25">
      <c r="AY224"/>
    </row>
    <row r="225" spans="51:51" x14ac:dyDescent="0.25">
      <c r="AY225"/>
    </row>
    <row r="226" spans="51:51" x14ac:dyDescent="0.25">
      <c r="AY226"/>
    </row>
    <row r="227" spans="51:51" x14ac:dyDescent="0.25">
      <c r="AY227"/>
    </row>
    <row r="228" spans="51:51" x14ac:dyDescent="0.25">
      <c r="AY228"/>
    </row>
    <row r="229" spans="51:51" x14ac:dyDescent="0.25">
      <c r="AY229"/>
    </row>
    <row r="230" spans="51:51" x14ac:dyDescent="0.25">
      <c r="AY230"/>
    </row>
    <row r="231" spans="51:51" x14ac:dyDescent="0.25">
      <c r="AY231"/>
    </row>
    <row r="232" spans="51:51" x14ac:dyDescent="0.25">
      <c r="AY232"/>
    </row>
    <row r="233" spans="51:51" x14ac:dyDescent="0.25">
      <c r="AY233"/>
    </row>
    <row r="234" spans="51:51" x14ac:dyDescent="0.25">
      <c r="AY234"/>
    </row>
    <row r="235" spans="51:51" x14ac:dyDescent="0.25">
      <c r="AY235"/>
    </row>
    <row r="236" spans="51:51" x14ac:dyDescent="0.25">
      <c r="AY236"/>
    </row>
    <row r="237" spans="51:51" x14ac:dyDescent="0.25">
      <c r="AY237"/>
    </row>
    <row r="238" spans="51:51" x14ac:dyDescent="0.25">
      <c r="AY238"/>
    </row>
    <row r="239" spans="51:51" x14ac:dyDescent="0.25">
      <c r="AY239"/>
    </row>
    <row r="240" spans="51:51" x14ac:dyDescent="0.25">
      <c r="AY240"/>
    </row>
    <row r="241" spans="51:51" x14ac:dyDescent="0.25">
      <c r="AY241"/>
    </row>
    <row r="242" spans="51:51" x14ac:dyDescent="0.25">
      <c r="AY242"/>
    </row>
    <row r="243" spans="51:51" x14ac:dyDescent="0.25">
      <c r="AY243"/>
    </row>
    <row r="244" spans="51:51" x14ac:dyDescent="0.25">
      <c r="AY244"/>
    </row>
    <row r="245" spans="51:51" x14ac:dyDescent="0.25">
      <c r="AY245"/>
    </row>
    <row r="246" spans="51:51" x14ac:dyDescent="0.25">
      <c r="AY246"/>
    </row>
    <row r="247" spans="51:51" x14ac:dyDescent="0.25">
      <c r="AY247"/>
    </row>
    <row r="248" spans="51:51" x14ac:dyDescent="0.25">
      <c r="AY248"/>
    </row>
    <row r="249" spans="51:51" x14ac:dyDescent="0.25">
      <c r="AY249"/>
    </row>
    <row r="250" spans="51:51" x14ac:dyDescent="0.25">
      <c r="AY250"/>
    </row>
    <row r="251" spans="51:51" x14ac:dyDescent="0.25">
      <c r="AY251"/>
    </row>
    <row r="252" spans="51:51" x14ac:dyDescent="0.25">
      <c r="AY252"/>
    </row>
    <row r="253" spans="51:51" x14ac:dyDescent="0.25">
      <c r="AY253"/>
    </row>
    <row r="254" spans="51:51" x14ac:dyDescent="0.25">
      <c r="AY254"/>
    </row>
    <row r="255" spans="51:51" x14ac:dyDescent="0.25">
      <c r="AY255"/>
    </row>
    <row r="256" spans="51:51" x14ac:dyDescent="0.25">
      <c r="AY256"/>
    </row>
    <row r="257" spans="51:51" x14ac:dyDescent="0.25">
      <c r="AY257"/>
    </row>
    <row r="258" spans="51:51" x14ac:dyDescent="0.25">
      <c r="AY258"/>
    </row>
    <row r="265" spans="51:51" x14ac:dyDescent="0.25">
      <c r="AY265"/>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B7CF-E878-480C-A671-38BC819BE854}">
  <dimension ref="A1:AI74"/>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3" width="8.7109375" hidden="1" customWidth="1" outlineLevel="1"/>
    <col min="24" max="24" width="11.28515625" hidden="1" customWidth="1" outlineLevel="1"/>
    <col min="25" max="25" width="11.42578125" hidden="1" customWidth="1" outlineLevel="1"/>
    <col min="26" max="26" width="12.5703125" customWidth="1" collapsed="1"/>
    <col min="27" max="34" width="12.5703125" customWidth="1"/>
    <col min="35" max="35" width="12.5703125" style="6" customWidth="1"/>
    <col min="36" max="36" width="11.85546875" customWidth="1"/>
    <col min="38" max="38" width="12.5703125" customWidth="1"/>
    <col min="40" max="48" width="12.5703125" customWidth="1"/>
    <col min="49" max="49" width="18.5703125" customWidth="1"/>
    <col min="51" max="51" width="22.140625" customWidth="1"/>
  </cols>
  <sheetData>
    <row r="1" spans="1:35" s="2" customFormat="1" ht="189.95" customHeight="1" x14ac:dyDescent="0.25">
      <c r="A1" s="2" t="s">
        <v>178</v>
      </c>
      <c r="B1" s="2" t="s">
        <v>180</v>
      </c>
      <c r="C1" s="2" t="s">
        <v>181</v>
      </c>
      <c r="D1" s="2" t="s">
        <v>182</v>
      </c>
      <c r="E1" s="2" t="s">
        <v>183</v>
      </c>
      <c r="F1" s="2" t="s">
        <v>268</v>
      </c>
      <c r="G1" s="2" t="s">
        <v>269</v>
      </c>
      <c r="H1" s="2" t="s">
        <v>270</v>
      </c>
      <c r="I1" s="2" t="s">
        <v>271</v>
      </c>
      <c r="J1" s="2" t="s">
        <v>272</v>
      </c>
      <c r="K1" s="2" t="s">
        <v>273</v>
      </c>
      <c r="L1" s="2" t="s">
        <v>274</v>
      </c>
      <c r="M1" s="2" t="s">
        <v>275</v>
      </c>
      <c r="N1" s="2" t="s">
        <v>276</v>
      </c>
      <c r="O1" s="2" t="s">
        <v>277</v>
      </c>
      <c r="P1" s="2" t="s">
        <v>278</v>
      </c>
      <c r="Q1" s="2" t="s">
        <v>279</v>
      </c>
      <c r="R1" s="2" t="s">
        <v>280</v>
      </c>
      <c r="S1" s="2" t="s">
        <v>281</v>
      </c>
      <c r="T1" s="2" t="s">
        <v>282</v>
      </c>
      <c r="U1" s="2" t="s">
        <v>283</v>
      </c>
      <c r="V1" s="2" t="s">
        <v>284</v>
      </c>
      <c r="W1" s="2" t="s">
        <v>285</v>
      </c>
      <c r="X1" s="2" t="s">
        <v>286</v>
      </c>
      <c r="Y1" s="2" t="s">
        <v>287</v>
      </c>
      <c r="Z1" s="2" t="s">
        <v>288</v>
      </c>
      <c r="AA1" s="2" t="s">
        <v>289</v>
      </c>
      <c r="AB1" s="2" t="s">
        <v>290</v>
      </c>
      <c r="AC1" s="2" t="s">
        <v>291</v>
      </c>
      <c r="AD1" s="2" t="s">
        <v>292</v>
      </c>
      <c r="AE1" s="2" t="s">
        <v>293</v>
      </c>
      <c r="AF1" s="2" t="s">
        <v>294</v>
      </c>
      <c r="AG1" s="2" t="s">
        <v>295</v>
      </c>
      <c r="AH1" s="2" t="s">
        <v>210</v>
      </c>
      <c r="AI1" s="3" t="s">
        <v>296</v>
      </c>
    </row>
    <row r="2" spans="1:35" x14ac:dyDescent="0.25">
      <c r="A2" t="s">
        <v>102</v>
      </c>
      <c r="B2" t="s">
        <v>32</v>
      </c>
      <c r="C2" t="s">
        <v>163</v>
      </c>
      <c r="D2" t="s">
        <v>132</v>
      </c>
      <c r="E2" s="6">
        <v>73.445652173913047</v>
      </c>
      <c r="F2" s="6">
        <v>11.478260869565217</v>
      </c>
      <c r="G2" s="6">
        <v>0</v>
      </c>
      <c r="H2" s="6">
        <v>0</v>
      </c>
      <c r="I2" s="6">
        <v>0</v>
      </c>
      <c r="J2" s="6">
        <v>0</v>
      </c>
      <c r="K2" s="6">
        <v>0</v>
      </c>
      <c r="L2" s="6">
        <v>0</v>
      </c>
      <c r="M2" s="6">
        <v>1.8586956521739131</v>
      </c>
      <c r="N2" s="6">
        <v>0</v>
      </c>
      <c r="O2" s="6">
        <f>SUM(NonNurse[[#This Row],[Qualified Social Work Staff Hours]],NonNurse[[#This Row],[Other Social Work Staff Hours]])/NonNurse[[#This Row],[MDS Census]]</f>
        <v>2.5307088944797988E-2</v>
      </c>
      <c r="P2" s="6">
        <v>0</v>
      </c>
      <c r="Q2" s="6">
        <v>13.926630434782609</v>
      </c>
      <c r="R2" s="6">
        <f>SUM(NonNurse[[#This Row],[Qualified Activities Professional Hours]],NonNurse[[#This Row],[Other Activities Professional Hours]])/NonNurse[[#This Row],[MDS Census]]</f>
        <v>0.18961817374574516</v>
      </c>
      <c r="S2" s="6">
        <v>4.7771739130434785</v>
      </c>
      <c r="T2" s="6">
        <v>0</v>
      </c>
      <c r="U2" s="6">
        <v>1.4021739130434783</v>
      </c>
      <c r="V2" s="6">
        <f>SUM(NonNurse[[#This Row],[Occupational Therapist Hours]],NonNurse[[#This Row],[OT Assistant Hours]],NonNurse[[#This Row],[OT Aide Hours]])/NonNurse[[#This Row],[MDS Census]]</f>
        <v>8.4134971141038919E-2</v>
      </c>
      <c r="W2" s="6">
        <v>4.5706521739130439</v>
      </c>
      <c r="X2" s="6">
        <v>0</v>
      </c>
      <c r="Y2" s="6">
        <v>11.141304347826088</v>
      </c>
      <c r="Z2" s="6">
        <f>SUM(NonNurse[[#This Row],[Physical Therapist (PT) Hours]],NonNurse[[#This Row],[PT Assistant Hours]],NonNurse[[#This Row],[PT Aide Hours]])/NonNurse[[#This Row],[MDS Census]]</f>
        <v>0.2139262986532485</v>
      </c>
      <c r="AA2" s="6">
        <v>0</v>
      </c>
      <c r="AB2" s="6">
        <v>10.217391304347826</v>
      </c>
      <c r="AC2" s="6">
        <v>5.6413043478260869</v>
      </c>
      <c r="AD2" s="6">
        <v>0</v>
      </c>
      <c r="AE2" s="6">
        <v>0</v>
      </c>
      <c r="AF2" s="6">
        <v>0</v>
      </c>
      <c r="AG2" s="6">
        <v>0</v>
      </c>
      <c r="AH2" s="1">
        <v>305062</v>
      </c>
      <c r="AI2">
        <v>1</v>
      </c>
    </row>
    <row r="3" spans="1:35" x14ac:dyDescent="0.25">
      <c r="A3" t="s">
        <v>102</v>
      </c>
      <c r="B3" t="s">
        <v>35</v>
      </c>
      <c r="C3" t="s">
        <v>149</v>
      </c>
      <c r="D3" t="s">
        <v>132</v>
      </c>
      <c r="E3" s="6">
        <v>69.358695652173907</v>
      </c>
      <c r="F3" s="6">
        <v>4.4347826086956523</v>
      </c>
      <c r="G3" s="6">
        <v>0.19565217391304349</v>
      </c>
      <c r="H3" s="6">
        <v>0.29739130434782607</v>
      </c>
      <c r="I3" s="6">
        <v>1.0652173913043479</v>
      </c>
      <c r="J3" s="6">
        <v>0</v>
      </c>
      <c r="K3" s="6">
        <v>0</v>
      </c>
      <c r="L3" s="6">
        <v>0.28315217391304343</v>
      </c>
      <c r="M3" s="6">
        <v>3.195760869565218</v>
      </c>
      <c r="N3" s="6">
        <v>0</v>
      </c>
      <c r="O3" s="6">
        <f>SUM(NonNurse[[#This Row],[Qualified Social Work Staff Hours]],NonNurse[[#This Row],[Other Social Work Staff Hours]])/NonNurse[[#This Row],[MDS Census]]</f>
        <v>4.6075850180222547E-2</v>
      </c>
      <c r="P3" s="6">
        <v>0</v>
      </c>
      <c r="Q3" s="6">
        <v>10.910760869565218</v>
      </c>
      <c r="R3" s="6">
        <f>SUM(NonNurse[[#This Row],[Qualified Activities Professional Hours]],NonNurse[[#This Row],[Other Activities Professional Hours]])/NonNurse[[#This Row],[MDS Census]]</f>
        <v>0.15730919918508074</v>
      </c>
      <c r="S3" s="6">
        <v>10.518043478260875</v>
      </c>
      <c r="T3" s="6">
        <v>1.277391304347826</v>
      </c>
      <c r="U3" s="6">
        <v>0</v>
      </c>
      <c r="V3" s="6">
        <f>SUM(NonNurse[[#This Row],[Occupational Therapist Hours]],NonNurse[[#This Row],[OT Assistant Hours]],NonNurse[[#This Row],[OT Aide Hours]])/NonNurse[[#This Row],[MDS Census]]</f>
        <v>0.17006425325184152</v>
      </c>
      <c r="W3" s="6">
        <v>3.3951086956521741</v>
      </c>
      <c r="X3" s="6">
        <v>5.6322826086956521</v>
      </c>
      <c r="Y3" s="6">
        <v>0</v>
      </c>
      <c r="Z3" s="6">
        <f>SUM(NonNurse[[#This Row],[Physical Therapist (PT) Hours]],NonNurse[[#This Row],[PT Assistant Hours]],NonNurse[[#This Row],[PT Aide Hours]])/NonNurse[[#This Row],[MDS Census]]</f>
        <v>0.13015514809590975</v>
      </c>
      <c r="AA3" s="6">
        <v>0</v>
      </c>
      <c r="AB3" s="6">
        <v>4.2173913043478262</v>
      </c>
      <c r="AC3" s="6">
        <v>0</v>
      </c>
      <c r="AD3" s="6">
        <v>0</v>
      </c>
      <c r="AE3" s="6">
        <v>0</v>
      </c>
      <c r="AF3" s="6">
        <v>0</v>
      </c>
      <c r="AG3" s="6">
        <v>0</v>
      </c>
      <c r="AH3" s="1">
        <v>305065</v>
      </c>
      <c r="AI3">
        <v>1</v>
      </c>
    </row>
    <row r="4" spans="1:35" x14ac:dyDescent="0.25">
      <c r="A4" t="s">
        <v>102</v>
      </c>
      <c r="B4" t="s">
        <v>30</v>
      </c>
      <c r="C4" t="s">
        <v>145</v>
      </c>
      <c r="D4" t="s">
        <v>125</v>
      </c>
      <c r="E4" s="6">
        <v>130.17391304347825</v>
      </c>
      <c r="F4" s="6">
        <v>5.5652173913043477</v>
      </c>
      <c r="G4" s="6">
        <v>0.78260869565217395</v>
      </c>
      <c r="H4" s="6">
        <v>0.75543478260869568</v>
      </c>
      <c r="I4" s="6">
        <v>4.4782608695652177</v>
      </c>
      <c r="J4" s="6">
        <v>0</v>
      </c>
      <c r="K4" s="6">
        <v>0</v>
      </c>
      <c r="L4" s="6">
        <v>6.555108695652172</v>
      </c>
      <c r="M4" s="6">
        <v>10.628804347826087</v>
      </c>
      <c r="N4" s="6">
        <v>0</v>
      </c>
      <c r="O4" s="6">
        <f>SUM(NonNurse[[#This Row],[Qualified Social Work Staff Hours]],NonNurse[[#This Row],[Other Social Work Staff Hours]])/NonNurse[[#This Row],[MDS Census]]</f>
        <v>8.165080160320641E-2</v>
      </c>
      <c r="P4" s="6">
        <v>0</v>
      </c>
      <c r="Q4" s="6">
        <v>18.103913043478261</v>
      </c>
      <c r="R4" s="6">
        <f>SUM(NonNurse[[#This Row],[Qualified Activities Professional Hours]],NonNurse[[#This Row],[Other Activities Professional Hours]])/NonNurse[[#This Row],[MDS Census]]</f>
        <v>0.13907481629926521</v>
      </c>
      <c r="S4" s="6">
        <v>11.568478260869565</v>
      </c>
      <c r="T4" s="6">
        <v>10.039565217391305</v>
      </c>
      <c r="U4" s="6">
        <v>0</v>
      </c>
      <c r="V4" s="6">
        <f>SUM(NonNurse[[#This Row],[Occupational Therapist Hours]],NonNurse[[#This Row],[OT Assistant Hours]],NonNurse[[#This Row],[OT Aide Hours]])/NonNurse[[#This Row],[MDS Census]]</f>
        <v>0.16599365397461591</v>
      </c>
      <c r="W4" s="6">
        <v>10.757717391304345</v>
      </c>
      <c r="X4" s="6">
        <v>13.844565217391304</v>
      </c>
      <c r="Y4" s="6">
        <v>0</v>
      </c>
      <c r="Z4" s="6">
        <f>SUM(NonNurse[[#This Row],[Physical Therapist (PT) Hours]],NonNurse[[#This Row],[PT Assistant Hours]],NonNurse[[#This Row],[PT Aide Hours]])/NonNurse[[#This Row],[MDS Census]]</f>
        <v>0.18899549098196392</v>
      </c>
      <c r="AA4" s="6">
        <v>0</v>
      </c>
      <c r="AB4" s="6">
        <v>5.7826086956521738</v>
      </c>
      <c r="AC4" s="6">
        <v>0</v>
      </c>
      <c r="AD4" s="6">
        <v>0</v>
      </c>
      <c r="AE4" s="6">
        <v>0</v>
      </c>
      <c r="AF4" s="6">
        <v>0</v>
      </c>
      <c r="AG4" s="6">
        <v>0</v>
      </c>
      <c r="AH4" s="1">
        <v>305060</v>
      </c>
      <c r="AI4">
        <v>1</v>
      </c>
    </row>
    <row r="5" spans="1:35" x14ac:dyDescent="0.25">
      <c r="A5" t="s">
        <v>102</v>
      </c>
      <c r="B5" t="s">
        <v>55</v>
      </c>
      <c r="C5" t="s">
        <v>145</v>
      </c>
      <c r="D5" t="s">
        <v>125</v>
      </c>
      <c r="E5" s="6">
        <v>74.065217391304344</v>
      </c>
      <c r="F5" s="6">
        <v>33.772717391304347</v>
      </c>
      <c r="G5" s="6">
        <v>0</v>
      </c>
      <c r="H5" s="6">
        <v>0</v>
      </c>
      <c r="I5" s="6">
        <v>0</v>
      </c>
      <c r="J5" s="6">
        <v>0</v>
      </c>
      <c r="K5" s="6">
        <v>0</v>
      </c>
      <c r="L5" s="6">
        <v>8.5563043478260905</v>
      </c>
      <c r="M5" s="6">
        <v>5.7855434782608697</v>
      </c>
      <c r="N5" s="6">
        <v>0</v>
      </c>
      <c r="O5" s="6">
        <f>SUM(NonNurse[[#This Row],[Qualified Social Work Staff Hours]],NonNurse[[#This Row],[Other Social Work Staff Hours]])/NonNurse[[#This Row],[MDS Census]]</f>
        <v>7.811417669503963E-2</v>
      </c>
      <c r="P5" s="6">
        <v>4.3584782608695667</v>
      </c>
      <c r="Q5" s="6">
        <v>18.166195652173911</v>
      </c>
      <c r="R5" s="6">
        <f>SUM(NonNurse[[#This Row],[Qualified Activities Professional Hours]],NonNurse[[#This Row],[Other Activities Professional Hours]])/NonNurse[[#This Row],[MDS Census]]</f>
        <v>0.30411945993542711</v>
      </c>
      <c r="S5" s="6">
        <v>14.253804347826083</v>
      </c>
      <c r="T5" s="6">
        <v>0</v>
      </c>
      <c r="U5" s="6">
        <v>0</v>
      </c>
      <c r="V5" s="6">
        <f>SUM(NonNurse[[#This Row],[Occupational Therapist Hours]],NonNurse[[#This Row],[OT Assistant Hours]],NonNurse[[#This Row],[OT Aide Hours]])/NonNurse[[#This Row],[MDS Census]]</f>
        <v>0.192449368946287</v>
      </c>
      <c r="W5" s="6">
        <v>15.190543478260869</v>
      </c>
      <c r="X5" s="6">
        <v>0</v>
      </c>
      <c r="Y5" s="6">
        <v>0</v>
      </c>
      <c r="Z5" s="6">
        <f>SUM(NonNurse[[#This Row],[Physical Therapist (PT) Hours]],NonNurse[[#This Row],[PT Assistant Hours]],NonNurse[[#This Row],[PT Aide Hours]])/NonNurse[[#This Row],[MDS Census]]</f>
        <v>0.20509685940710304</v>
      </c>
      <c r="AA5" s="6">
        <v>0</v>
      </c>
      <c r="AB5" s="6">
        <v>0</v>
      </c>
      <c r="AC5" s="6">
        <v>0</v>
      </c>
      <c r="AD5" s="6">
        <v>0</v>
      </c>
      <c r="AE5" s="6">
        <v>0</v>
      </c>
      <c r="AF5" s="6">
        <v>0</v>
      </c>
      <c r="AG5" s="6">
        <v>0</v>
      </c>
      <c r="AH5" s="1">
        <v>305086</v>
      </c>
      <c r="AI5">
        <v>1</v>
      </c>
    </row>
    <row r="6" spans="1:35" x14ac:dyDescent="0.25">
      <c r="A6" t="s">
        <v>102</v>
      </c>
      <c r="B6" t="s">
        <v>64</v>
      </c>
      <c r="C6" t="s">
        <v>161</v>
      </c>
      <c r="D6" t="s">
        <v>125</v>
      </c>
      <c r="E6" s="6">
        <v>30.847826086956523</v>
      </c>
      <c r="F6" s="6">
        <v>11.478260869565217</v>
      </c>
      <c r="G6" s="6">
        <v>0</v>
      </c>
      <c r="H6" s="6">
        <v>0</v>
      </c>
      <c r="I6" s="6">
        <v>3.8695652173913042</v>
      </c>
      <c r="J6" s="6">
        <v>0</v>
      </c>
      <c r="K6" s="6">
        <v>0</v>
      </c>
      <c r="L6" s="6">
        <v>1.2643478260869563</v>
      </c>
      <c r="M6" s="6">
        <v>0</v>
      </c>
      <c r="N6" s="6">
        <v>0</v>
      </c>
      <c r="O6" s="6">
        <f>SUM(NonNurse[[#This Row],[Qualified Social Work Staff Hours]],NonNurse[[#This Row],[Other Social Work Staff Hours]])/NonNurse[[#This Row],[MDS Census]]</f>
        <v>0</v>
      </c>
      <c r="P6" s="6">
        <v>0</v>
      </c>
      <c r="Q6" s="6">
        <v>5.9130434782608692</v>
      </c>
      <c r="R6" s="6">
        <f>SUM(NonNurse[[#This Row],[Qualified Activities Professional Hours]],NonNurse[[#This Row],[Other Activities Professional Hours]])/NonNurse[[#This Row],[MDS Census]]</f>
        <v>0.19168428470754051</v>
      </c>
      <c r="S6" s="6">
        <v>4.6069565217391304</v>
      </c>
      <c r="T6" s="6">
        <v>3.2121739130434785</v>
      </c>
      <c r="U6" s="6">
        <v>0</v>
      </c>
      <c r="V6" s="6">
        <f>SUM(NonNurse[[#This Row],[Occupational Therapist Hours]],NonNurse[[#This Row],[OT Assistant Hours]],NonNurse[[#This Row],[OT Aide Hours]])/NonNurse[[#This Row],[MDS Census]]</f>
        <v>0.25347427766032415</v>
      </c>
      <c r="W6" s="6">
        <v>2.800217391304348</v>
      </c>
      <c r="X6" s="6">
        <v>1.5698913043478258</v>
      </c>
      <c r="Y6" s="6">
        <v>0</v>
      </c>
      <c r="Z6" s="6">
        <f>SUM(NonNurse[[#This Row],[Physical Therapist (PT) Hours]],NonNurse[[#This Row],[PT Assistant Hours]],NonNurse[[#This Row],[PT Aide Hours]])/NonNurse[[#This Row],[MDS Census]]</f>
        <v>0.14166666666666666</v>
      </c>
      <c r="AA6" s="6">
        <v>0</v>
      </c>
      <c r="AB6" s="6">
        <v>0</v>
      </c>
      <c r="AC6" s="6">
        <v>0</v>
      </c>
      <c r="AD6" s="6">
        <v>0</v>
      </c>
      <c r="AE6" s="6">
        <v>0</v>
      </c>
      <c r="AF6" s="6">
        <v>0</v>
      </c>
      <c r="AG6" s="6">
        <v>0</v>
      </c>
      <c r="AH6" s="1">
        <v>305096</v>
      </c>
      <c r="AI6">
        <v>1</v>
      </c>
    </row>
    <row r="7" spans="1:35" x14ac:dyDescent="0.25">
      <c r="A7" t="s">
        <v>102</v>
      </c>
      <c r="B7" t="s">
        <v>68</v>
      </c>
      <c r="C7" t="s">
        <v>158</v>
      </c>
      <c r="D7" t="s">
        <v>131</v>
      </c>
      <c r="E7" s="6">
        <v>63.902173913043477</v>
      </c>
      <c r="F7" s="6">
        <v>1.6195652173913044</v>
      </c>
      <c r="G7" s="6">
        <v>0</v>
      </c>
      <c r="H7" s="6">
        <v>0</v>
      </c>
      <c r="I7" s="6">
        <v>0</v>
      </c>
      <c r="J7" s="6">
        <v>0</v>
      </c>
      <c r="K7" s="6">
        <v>0</v>
      </c>
      <c r="L7" s="6">
        <v>0</v>
      </c>
      <c r="M7" s="6">
        <v>1.6304347826086956</v>
      </c>
      <c r="N7" s="6">
        <v>0</v>
      </c>
      <c r="O7" s="6">
        <f>SUM(NonNurse[[#This Row],[Qualified Social Work Staff Hours]],NonNurse[[#This Row],[Other Social Work Staff Hours]])/NonNurse[[#This Row],[MDS Census]]</f>
        <v>2.5514543289675114E-2</v>
      </c>
      <c r="P7" s="6">
        <v>1.6304347826086956</v>
      </c>
      <c r="Q7" s="6">
        <v>8.2121739130434772</v>
      </c>
      <c r="R7" s="6">
        <f>SUM(NonNurse[[#This Row],[Qualified Activities Professional Hours]],NonNurse[[#This Row],[Other Activities Professional Hours]])/NonNurse[[#This Row],[MDS Census]]</f>
        <v>0.15402619493111072</v>
      </c>
      <c r="S7" s="6">
        <v>0</v>
      </c>
      <c r="T7" s="6">
        <v>0</v>
      </c>
      <c r="U7" s="6">
        <v>0</v>
      </c>
      <c r="V7" s="6">
        <f>SUM(NonNurse[[#This Row],[Occupational Therapist Hours]],NonNurse[[#This Row],[OT Assistant Hours]],NonNurse[[#This Row],[OT Aide Hours]])/NonNurse[[#This Row],[MDS Census]]</f>
        <v>0</v>
      </c>
      <c r="W7" s="6">
        <v>0</v>
      </c>
      <c r="X7" s="6">
        <v>0</v>
      </c>
      <c r="Y7" s="6">
        <v>0</v>
      </c>
      <c r="Z7" s="6">
        <f>SUM(NonNurse[[#This Row],[Physical Therapist (PT) Hours]],NonNurse[[#This Row],[PT Assistant Hours]],NonNurse[[#This Row],[PT Aide Hours]])/NonNurse[[#This Row],[MDS Census]]</f>
        <v>0</v>
      </c>
      <c r="AA7" s="6">
        <v>0</v>
      </c>
      <c r="AB7" s="6">
        <v>0</v>
      </c>
      <c r="AC7" s="6">
        <v>0</v>
      </c>
      <c r="AD7" s="6">
        <v>0</v>
      </c>
      <c r="AE7" s="6">
        <v>0</v>
      </c>
      <c r="AF7" s="6">
        <v>0</v>
      </c>
      <c r="AG7" s="6">
        <v>0</v>
      </c>
      <c r="AH7" s="1">
        <v>305101</v>
      </c>
      <c r="AI7">
        <v>1</v>
      </c>
    </row>
    <row r="8" spans="1:35" x14ac:dyDescent="0.25">
      <c r="A8" t="s">
        <v>102</v>
      </c>
      <c r="B8" t="s">
        <v>50</v>
      </c>
      <c r="C8" t="s">
        <v>152</v>
      </c>
      <c r="D8" t="s">
        <v>128</v>
      </c>
      <c r="E8" s="6">
        <v>51.652173913043477</v>
      </c>
      <c r="F8" s="6">
        <v>6.1739130434782608</v>
      </c>
      <c r="G8" s="6">
        <v>0</v>
      </c>
      <c r="H8" s="6">
        <v>0</v>
      </c>
      <c r="I8" s="6">
        <v>0</v>
      </c>
      <c r="J8" s="6">
        <v>0</v>
      </c>
      <c r="K8" s="6">
        <v>0</v>
      </c>
      <c r="L8" s="6">
        <v>0</v>
      </c>
      <c r="M8" s="6">
        <v>0</v>
      </c>
      <c r="N8" s="6">
        <v>0</v>
      </c>
      <c r="O8" s="6">
        <f>SUM(NonNurse[[#This Row],[Qualified Social Work Staff Hours]],NonNurse[[#This Row],[Other Social Work Staff Hours]])/NonNurse[[#This Row],[MDS Census]]</f>
        <v>0</v>
      </c>
      <c r="P8" s="6">
        <v>0</v>
      </c>
      <c r="Q8" s="6">
        <v>6.6255434782608686</v>
      </c>
      <c r="R8" s="6">
        <f>SUM(NonNurse[[#This Row],[Qualified Activities Professional Hours]],NonNurse[[#This Row],[Other Activities Professional Hours]])/NonNurse[[#This Row],[MDS Census]]</f>
        <v>0.12827230639730638</v>
      </c>
      <c r="S8" s="6">
        <v>3.9048913043478262</v>
      </c>
      <c r="T8" s="6">
        <v>0</v>
      </c>
      <c r="U8" s="6">
        <v>5.434782608695652E-2</v>
      </c>
      <c r="V8" s="6">
        <f>SUM(NonNurse[[#This Row],[Occupational Therapist Hours]],NonNurse[[#This Row],[OT Assistant Hours]],NonNurse[[#This Row],[OT Aide Hours]])/NonNurse[[#This Row],[MDS Census]]</f>
        <v>7.6651936026936027E-2</v>
      </c>
      <c r="W8" s="6">
        <v>4.7472826086956532</v>
      </c>
      <c r="X8" s="6">
        <v>0</v>
      </c>
      <c r="Y8" s="6">
        <v>5.6304347826086953</v>
      </c>
      <c r="Z8" s="6">
        <f>SUM(NonNurse[[#This Row],[Physical Therapist (PT) Hours]],NonNurse[[#This Row],[PT Assistant Hours]],NonNurse[[#This Row],[PT Aide Hours]])/NonNurse[[#This Row],[MDS Census]]</f>
        <v>0.20091540404040403</v>
      </c>
      <c r="AA8" s="6">
        <v>0</v>
      </c>
      <c r="AB8" s="6">
        <v>5.6086956521739131</v>
      </c>
      <c r="AC8" s="6">
        <v>0</v>
      </c>
      <c r="AD8" s="6">
        <v>0</v>
      </c>
      <c r="AE8" s="6">
        <v>0</v>
      </c>
      <c r="AF8" s="6">
        <v>0</v>
      </c>
      <c r="AG8" s="6">
        <v>0</v>
      </c>
      <c r="AH8" s="1">
        <v>305081</v>
      </c>
      <c r="AI8">
        <v>1</v>
      </c>
    </row>
    <row r="9" spans="1:35" x14ac:dyDescent="0.25">
      <c r="A9" t="s">
        <v>102</v>
      </c>
      <c r="B9" t="s">
        <v>51</v>
      </c>
      <c r="C9" t="s">
        <v>156</v>
      </c>
      <c r="D9" t="s">
        <v>130</v>
      </c>
      <c r="E9" s="6">
        <v>82.989130434782609</v>
      </c>
      <c r="F9" s="6">
        <v>5.7391304347826084</v>
      </c>
      <c r="G9" s="6">
        <v>0</v>
      </c>
      <c r="H9" s="6">
        <v>0</v>
      </c>
      <c r="I9" s="6">
        <v>0</v>
      </c>
      <c r="J9" s="6">
        <v>0</v>
      </c>
      <c r="K9" s="6">
        <v>0</v>
      </c>
      <c r="L9" s="6">
        <v>3.8271739130434783</v>
      </c>
      <c r="M9" s="6">
        <v>9.0956521739130434</v>
      </c>
      <c r="N9" s="6">
        <v>0</v>
      </c>
      <c r="O9" s="6">
        <f>SUM(NonNurse[[#This Row],[Qualified Social Work Staff Hours]],NonNurse[[#This Row],[Other Social Work Staff Hours]])/NonNurse[[#This Row],[MDS Census]]</f>
        <v>0.10960052390307792</v>
      </c>
      <c r="P9" s="6">
        <v>0</v>
      </c>
      <c r="Q9" s="6">
        <v>14.458152173913044</v>
      </c>
      <c r="R9" s="6">
        <f>SUM(NonNurse[[#This Row],[Qualified Activities Professional Hours]],NonNurse[[#This Row],[Other Activities Professional Hours]])/NonNurse[[#This Row],[MDS Census]]</f>
        <v>0.1742174197773412</v>
      </c>
      <c r="S9" s="6">
        <v>0.46195652173913043</v>
      </c>
      <c r="T9" s="6">
        <v>0.26847826086956522</v>
      </c>
      <c r="U9" s="6">
        <v>3.1630434782608696</v>
      </c>
      <c r="V9" s="6">
        <f>SUM(NonNurse[[#This Row],[Occupational Therapist Hours]],NonNurse[[#This Row],[OT Assistant Hours]],NonNurse[[#This Row],[OT Aide Hours]])/NonNurse[[#This Row],[MDS Census]]</f>
        <v>4.6915520628683691E-2</v>
      </c>
      <c r="W9" s="6">
        <v>5.0494565217391303</v>
      </c>
      <c r="X9" s="6">
        <v>0.27934782608695652</v>
      </c>
      <c r="Y9" s="6">
        <v>9</v>
      </c>
      <c r="Z9" s="6">
        <f>SUM(NonNurse[[#This Row],[Physical Therapist (PT) Hours]],NonNurse[[#This Row],[PT Assistant Hours]],NonNurse[[#This Row],[PT Aide Hours]])/NonNurse[[#This Row],[MDS Census]]</f>
        <v>0.17265880812049769</v>
      </c>
      <c r="AA9" s="6">
        <v>0</v>
      </c>
      <c r="AB9" s="6">
        <v>14.597826086956522</v>
      </c>
      <c r="AC9" s="6">
        <v>1.3913043478260869</v>
      </c>
      <c r="AD9" s="6">
        <v>0</v>
      </c>
      <c r="AE9" s="6">
        <v>0</v>
      </c>
      <c r="AF9" s="6">
        <v>0</v>
      </c>
      <c r="AG9" s="6">
        <v>0</v>
      </c>
      <c r="AH9" s="1">
        <v>305082</v>
      </c>
      <c r="AI9">
        <v>1</v>
      </c>
    </row>
    <row r="10" spans="1:35" x14ac:dyDescent="0.25">
      <c r="A10" t="s">
        <v>102</v>
      </c>
      <c r="B10" t="s">
        <v>24</v>
      </c>
      <c r="C10" t="s">
        <v>153</v>
      </c>
      <c r="D10" t="s">
        <v>132</v>
      </c>
      <c r="E10" s="6">
        <v>96.467391304347828</v>
      </c>
      <c r="F10" s="6">
        <v>5.1304347826086953</v>
      </c>
      <c r="G10" s="6">
        <v>0</v>
      </c>
      <c r="H10" s="6">
        <v>0</v>
      </c>
      <c r="I10" s="6">
        <v>0</v>
      </c>
      <c r="J10" s="6">
        <v>0</v>
      </c>
      <c r="K10" s="6">
        <v>0</v>
      </c>
      <c r="L10" s="6">
        <v>4.4565217391304346</v>
      </c>
      <c r="M10" s="6">
        <v>17.904891304347824</v>
      </c>
      <c r="N10" s="6">
        <v>0</v>
      </c>
      <c r="O10" s="6">
        <f>SUM(NonNurse[[#This Row],[Qualified Social Work Staff Hours]],NonNurse[[#This Row],[Other Social Work Staff Hours]])/NonNurse[[#This Row],[MDS Census]]</f>
        <v>0.18560563380281689</v>
      </c>
      <c r="P10" s="6">
        <v>5.2336956521739131</v>
      </c>
      <c r="Q10" s="6">
        <v>30.350543478260871</v>
      </c>
      <c r="R10" s="6">
        <f>SUM(NonNurse[[#This Row],[Qualified Activities Professional Hours]],NonNurse[[#This Row],[Other Activities Professional Hours]])/NonNurse[[#This Row],[MDS Census]]</f>
        <v>0.3688732394366197</v>
      </c>
      <c r="S10" s="6">
        <v>9.3070652173913047</v>
      </c>
      <c r="T10" s="6">
        <v>0</v>
      </c>
      <c r="U10" s="6">
        <v>4.5978260869565215</v>
      </c>
      <c r="V10" s="6">
        <f>SUM(NonNurse[[#This Row],[Occupational Therapist Hours]],NonNurse[[#This Row],[OT Assistant Hours]],NonNurse[[#This Row],[OT Aide Hours]])/NonNurse[[#This Row],[MDS Census]]</f>
        <v>0.14414084507042255</v>
      </c>
      <c r="W10" s="6">
        <v>9.5190217391304355</v>
      </c>
      <c r="X10" s="6">
        <v>4.7934782608695654</v>
      </c>
      <c r="Y10" s="6">
        <v>4.3369565217391308</v>
      </c>
      <c r="Z10" s="6">
        <f>SUM(NonNurse[[#This Row],[Physical Therapist (PT) Hours]],NonNurse[[#This Row],[PT Assistant Hours]],NonNurse[[#This Row],[PT Aide Hours]])/NonNurse[[#This Row],[MDS Census]]</f>
        <v>0.19332394366197184</v>
      </c>
      <c r="AA10" s="6">
        <v>0</v>
      </c>
      <c r="AB10" s="6">
        <v>3.1304347826086958</v>
      </c>
      <c r="AC10" s="6">
        <v>0</v>
      </c>
      <c r="AD10" s="6">
        <v>0</v>
      </c>
      <c r="AE10" s="6">
        <v>0</v>
      </c>
      <c r="AF10" s="6">
        <v>0</v>
      </c>
      <c r="AG10" s="6">
        <v>0</v>
      </c>
      <c r="AH10" s="1">
        <v>305054</v>
      </c>
      <c r="AI10">
        <v>1</v>
      </c>
    </row>
    <row r="11" spans="1:35" x14ac:dyDescent="0.25">
      <c r="A11" t="s">
        <v>102</v>
      </c>
      <c r="B11" t="s">
        <v>59</v>
      </c>
      <c r="C11" t="s">
        <v>138</v>
      </c>
      <c r="D11" t="s">
        <v>130</v>
      </c>
      <c r="E11" s="6">
        <v>38.152173913043477</v>
      </c>
      <c r="F11" s="6">
        <v>11.478260869565217</v>
      </c>
      <c r="G11" s="6">
        <v>2.347826086956522</v>
      </c>
      <c r="H11" s="6">
        <v>0</v>
      </c>
      <c r="I11" s="6">
        <v>1.1521739130434783</v>
      </c>
      <c r="J11" s="6">
        <v>0</v>
      </c>
      <c r="K11" s="6">
        <v>0</v>
      </c>
      <c r="L11" s="6">
        <v>3.9343478260869569</v>
      </c>
      <c r="M11" s="6">
        <v>5.7961956521739131</v>
      </c>
      <c r="N11" s="6">
        <v>0</v>
      </c>
      <c r="O11" s="6">
        <f>SUM(NonNurse[[#This Row],[Qualified Social Work Staff Hours]],NonNurse[[#This Row],[Other Social Work Staff Hours]])/NonNurse[[#This Row],[MDS Census]]</f>
        <v>0.15192307692307694</v>
      </c>
      <c r="P11" s="6">
        <v>5.9510869565217392</v>
      </c>
      <c r="Q11" s="6">
        <v>8.2090217391304385</v>
      </c>
      <c r="R11" s="6">
        <f>SUM(NonNurse[[#This Row],[Qualified Activities Professional Hours]],NonNurse[[#This Row],[Other Activities Professional Hours]])/NonNurse[[#This Row],[MDS Census]]</f>
        <v>0.37114814814814823</v>
      </c>
      <c r="S11" s="6">
        <v>7.629999999999999</v>
      </c>
      <c r="T11" s="6">
        <v>0</v>
      </c>
      <c r="U11" s="6">
        <v>3.2065217391304346</v>
      </c>
      <c r="V11" s="6">
        <f>SUM(NonNurse[[#This Row],[Occupational Therapist Hours]],NonNurse[[#This Row],[OT Assistant Hours]],NonNurse[[#This Row],[OT Aide Hours]])/NonNurse[[#This Row],[MDS Census]]</f>
        <v>0.28403418803418801</v>
      </c>
      <c r="W11" s="6">
        <v>14.772065217391305</v>
      </c>
      <c r="X11" s="6">
        <v>2.1998913043478265</v>
      </c>
      <c r="Y11" s="6">
        <v>0</v>
      </c>
      <c r="Z11" s="6">
        <f>SUM(NonNurse[[#This Row],[Physical Therapist (PT) Hours]],NonNurse[[#This Row],[PT Assistant Hours]],NonNurse[[#This Row],[PT Aide Hours]])/NonNurse[[#This Row],[MDS Census]]</f>
        <v>0.44484900284900286</v>
      </c>
      <c r="AA11" s="6">
        <v>0</v>
      </c>
      <c r="AB11" s="6">
        <v>0</v>
      </c>
      <c r="AC11" s="6">
        <v>0</v>
      </c>
      <c r="AD11" s="6">
        <v>0</v>
      </c>
      <c r="AE11" s="6">
        <v>0</v>
      </c>
      <c r="AF11" s="6">
        <v>0</v>
      </c>
      <c r="AG11" s="6">
        <v>0.13043478260869565</v>
      </c>
      <c r="AH11" s="1">
        <v>305091</v>
      </c>
      <c r="AI11">
        <v>1</v>
      </c>
    </row>
    <row r="12" spans="1:35" x14ac:dyDescent="0.25">
      <c r="A12" t="s">
        <v>102</v>
      </c>
      <c r="B12" t="s">
        <v>69</v>
      </c>
      <c r="C12" t="s">
        <v>154</v>
      </c>
      <c r="D12" t="s">
        <v>133</v>
      </c>
      <c r="E12" s="6">
        <v>71.771739130434781</v>
      </c>
      <c r="F12" s="6">
        <v>4.3641304347826084</v>
      </c>
      <c r="G12" s="6">
        <v>0</v>
      </c>
      <c r="H12" s="6">
        <v>0.36141304347826086</v>
      </c>
      <c r="I12" s="6">
        <v>1.1304347826086956</v>
      </c>
      <c r="J12" s="6">
        <v>0</v>
      </c>
      <c r="K12" s="6">
        <v>0</v>
      </c>
      <c r="L12" s="6">
        <v>3.6195652173913042</v>
      </c>
      <c r="M12" s="6">
        <v>13.464673913043478</v>
      </c>
      <c r="N12" s="6">
        <v>0</v>
      </c>
      <c r="O12" s="6">
        <f>SUM(NonNurse[[#This Row],[Qualified Social Work Staff Hours]],NonNurse[[#This Row],[Other Social Work Staff Hours]])/NonNurse[[#This Row],[MDS Census]]</f>
        <v>0.18760411933969409</v>
      </c>
      <c r="P12" s="6">
        <v>5.0543478260869561</v>
      </c>
      <c r="Q12" s="6">
        <v>23.888586956521738</v>
      </c>
      <c r="R12" s="6">
        <f>SUM(NonNurse[[#This Row],[Qualified Activities Professional Hours]],NonNurse[[#This Row],[Other Activities Professional Hours]])/NonNurse[[#This Row],[MDS Census]]</f>
        <v>0.4032636680296835</v>
      </c>
      <c r="S12" s="6">
        <v>4.2454347826086947</v>
      </c>
      <c r="T12" s="6">
        <v>0</v>
      </c>
      <c r="U12" s="6">
        <v>0</v>
      </c>
      <c r="V12" s="6">
        <f>SUM(NonNurse[[#This Row],[Occupational Therapist Hours]],NonNurse[[#This Row],[OT Assistant Hours]],NonNurse[[#This Row],[OT Aide Hours]])/NonNurse[[#This Row],[MDS Census]]</f>
        <v>5.9151900651219128E-2</v>
      </c>
      <c r="W12" s="6">
        <v>5.2201086956521738</v>
      </c>
      <c r="X12" s="6">
        <v>0.16260869565217392</v>
      </c>
      <c r="Y12" s="6">
        <v>0</v>
      </c>
      <c r="Z12" s="6">
        <f>SUM(NonNurse[[#This Row],[Physical Therapist (PT) Hours]],NonNurse[[#This Row],[PT Assistant Hours]],NonNurse[[#This Row],[PT Aide Hours]])/NonNurse[[#This Row],[MDS Census]]</f>
        <v>7.4997728305315758E-2</v>
      </c>
      <c r="AA12" s="6">
        <v>0.31521739130434784</v>
      </c>
      <c r="AB12" s="6">
        <v>0.31521739130434784</v>
      </c>
      <c r="AC12" s="6">
        <v>0</v>
      </c>
      <c r="AD12" s="6">
        <v>0.19565217391304349</v>
      </c>
      <c r="AE12" s="6">
        <v>0</v>
      </c>
      <c r="AF12" s="6">
        <v>0</v>
      </c>
      <c r="AG12" s="6">
        <v>0</v>
      </c>
      <c r="AH12" s="1">
        <v>305102</v>
      </c>
      <c r="AI12">
        <v>1</v>
      </c>
    </row>
    <row r="13" spans="1:35" x14ac:dyDescent="0.25">
      <c r="A13" t="s">
        <v>102</v>
      </c>
      <c r="B13" t="s">
        <v>72</v>
      </c>
      <c r="C13" t="s">
        <v>177</v>
      </c>
      <c r="D13" t="s">
        <v>133</v>
      </c>
      <c r="E13" s="6">
        <v>52.065217391304351</v>
      </c>
      <c r="F13" s="6">
        <v>14.573369565217391</v>
      </c>
      <c r="G13" s="6">
        <v>7.0652173913043473E-2</v>
      </c>
      <c r="H13" s="6">
        <v>0.25543478260869568</v>
      </c>
      <c r="I13" s="6">
        <v>0.54347826086956519</v>
      </c>
      <c r="J13" s="6">
        <v>0</v>
      </c>
      <c r="K13" s="6">
        <v>0</v>
      </c>
      <c r="L13" s="6">
        <v>7.3369565217391311E-2</v>
      </c>
      <c r="M13" s="6">
        <v>4.7336956521739131</v>
      </c>
      <c r="N13" s="6">
        <v>0.2608695652173913</v>
      </c>
      <c r="O13" s="6">
        <f>SUM(NonNurse[[#This Row],[Qualified Social Work Staff Hours]],NonNurse[[#This Row],[Other Social Work Staff Hours]])/NonNurse[[#This Row],[MDS Census]]</f>
        <v>9.5929018789144047E-2</v>
      </c>
      <c r="P13" s="6">
        <v>27.755434782608695</v>
      </c>
      <c r="Q13" s="6">
        <v>12.271739130434783</v>
      </c>
      <c r="R13" s="6">
        <f>SUM(NonNurse[[#This Row],[Qualified Activities Professional Hours]],NonNurse[[#This Row],[Other Activities Professional Hours]])/NonNurse[[#This Row],[MDS Census]]</f>
        <v>0.76878914405010434</v>
      </c>
      <c r="S13" s="6">
        <v>7.3369565217391311E-2</v>
      </c>
      <c r="T13" s="6">
        <v>0</v>
      </c>
      <c r="U13" s="6">
        <v>0</v>
      </c>
      <c r="V13" s="6">
        <f>SUM(NonNurse[[#This Row],[Occupational Therapist Hours]],NonNurse[[#This Row],[OT Assistant Hours]],NonNurse[[#This Row],[OT Aide Hours]])/NonNurse[[#This Row],[MDS Census]]</f>
        <v>1.4091858037578288E-3</v>
      </c>
      <c r="W13" s="6">
        <v>0.10326086956521739</v>
      </c>
      <c r="X13" s="6">
        <v>0</v>
      </c>
      <c r="Y13" s="6">
        <v>0</v>
      </c>
      <c r="Z13" s="6">
        <f>SUM(NonNurse[[#This Row],[Physical Therapist (PT) Hours]],NonNurse[[#This Row],[PT Assistant Hours]],NonNurse[[#This Row],[PT Aide Hours]])/NonNurse[[#This Row],[MDS Census]]</f>
        <v>1.9832985386221292E-3</v>
      </c>
      <c r="AA13" s="6">
        <v>0</v>
      </c>
      <c r="AB13" s="6">
        <v>0</v>
      </c>
      <c r="AC13" s="6">
        <v>0</v>
      </c>
      <c r="AD13" s="6">
        <v>0</v>
      </c>
      <c r="AE13" s="6">
        <v>0</v>
      </c>
      <c r="AF13" s="6">
        <v>0</v>
      </c>
      <c r="AG13" s="6">
        <v>5.9782608695652176E-2</v>
      </c>
      <c r="AH13" s="7">
        <v>2.9999999999999998E+77</v>
      </c>
      <c r="AI13">
        <v>1</v>
      </c>
    </row>
    <row r="14" spans="1:35" x14ac:dyDescent="0.25">
      <c r="A14" t="s">
        <v>102</v>
      </c>
      <c r="B14" t="s">
        <v>45</v>
      </c>
      <c r="C14" t="s">
        <v>139</v>
      </c>
      <c r="D14" t="s">
        <v>133</v>
      </c>
      <c r="E14" s="6">
        <v>66.108695652173907</v>
      </c>
      <c r="F14" s="6">
        <v>4.6086956521739131</v>
      </c>
      <c r="G14" s="6">
        <v>0.28260869565217389</v>
      </c>
      <c r="H14" s="6">
        <v>0.27891304347826085</v>
      </c>
      <c r="I14" s="6">
        <v>1.1195652173913044</v>
      </c>
      <c r="J14" s="6">
        <v>0</v>
      </c>
      <c r="K14" s="6">
        <v>0</v>
      </c>
      <c r="L14" s="6">
        <v>0.9301086956521738</v>
      </c>
      <c r="M14" s="6">
        <v>4.6345652173913043</v>
      </c>
      <c r="N14" s="6">
        <v>0</v>
      </c>
      <c r="O14" s="6">
        <f>SUM(NonNurse[[#This Row],[Qualified Social Work Staff Hours]],NonNurse[[#This Row],[Other Social Work Staff Hours]])/NonNurse[[#This Row],[MDS Census]]</f>
        <v>7.0105228543242359E-2</v>
      </c>
      <c r="P14" s="6">
        <v>0</v>
      </c>
      <c r="Q14" s="6">
        <v>10.040652173913044</v>
      </c>
      <c r="R14" s="6">
        <f>SUM(NonNurse[[#This Row],[Qualified Activities Professional Hours]],NonNurse[[#This Row],[Other Activities Professional Hours]])/NonNurse[[#This Row],[MDS Census]]</f>
        <v>0.15188096021045711</v>
      </c>
      <c r="S14" s="6">
        <v>9.4857608695652207</v>
      </c>
      <c r="T14" s="6">
        <v>0</v>
      </c>
      <c r="U14" s="6">
        <v>0</v>
      </c>
      <c r="V14" s="6">
        <f>SUM(NonNurse[[#This Row],[Occupational Therapist Hours]],NonNurse[[#This Row],[OT Assistant Hours]],NonNurse[[#This Row],[OT Aide Hours]])/NonNurse[[#This Row],[MDS Census]]</f>
        <v>0.14348733969089122</v>
      </c>
      <c r="W14" s="6">
        <v>3.8726086956521741</v>
      </c>
      <c r="X14" s="6">
        <v>3.2541304347826094</v>
      </c>
      <c r="Y14" s="6">
        <v>0</v>
      </c>
      <c r="Z14" s="6">
        <f>SUM(NonNurse[[#This Row],[Physical Therapist (PT) Hours]],NonNurse[[#This Row],[PT Assistant Hours]],NonNurse[[#This Row],[PT Aide Hours]])/NonNurse[[#This Row],[MDS Census]]</f>
        <v>0.10780335415981587</v>
      </c>
      <c r="AA14" s="6">
        <v>0</v>
      </c>
      <c r="AB14" s="6">
        <v>4.3586956521739131</v>
      </c>
      <c r="AC14" s="6">
        <v>0</v>
      </c>
      <c r="AD14" s="6">
        <v>0</v>
      </c>
      <c r="AE14" s="6">
        <v>38.978260869565219</v>
      </c>
      <c r="AF14" s="6">
        <v>0</v>
      </c>
      <c r="AG14" s="6">
        <v>0</v>
      </c>
      <c r="AH14" s="1">
        <v>305076</v>
      </c>
      <c r="AI14">
        <v>1</v>
      </c>
    </row>
    <row r="15" spans="1:35" x14ac:dyDescent="0.25">
      <c r="A15" t="s">
        <v>102</v>
      </c>
      <c r="B15" t="s">
        <v>27</v>
      </c>
      <c r="C15" t="s">
        <v>140</v>
      </c>
      <c r="D15" t="s">
        <v>125</v>
      </c>
      <c r="E15" s="6">
        <v>57.815217391304351</v>
      </c>
      <c r="F15" s="6">
        <v>4.9565217391304346</v>
      </c>
      <c r="G15" s="6">
        <v>0.2608695652173913</v>
      </c>
      <c r="H15" s="6">
        <v>0.34782608695652173</v>
      </c>
      <c r="I15" s="6">
        <v>7.8043478260869561</v>
      </c>
      <c r="J15" s="6">
        <v>0</v>
      </c>
      <c r="K15" s="6">
        <v>0</v>
      </c>
      <c r="L15" s="6">
        <v>4.9491304347826102</v>
      </c>
      <c r="M15" s="6">
        <v>5.5652173913043477</v>
      </c>
      <c r="N15" s="6">
        <v>0</v>
      </c>
      <c r="O15" s="6">
        <f>SUM(NonNurse[[#This Row],[Qualified Social Work Staff Hours]],NonNurse[[#This Row],[Other Social Work Staff Hours]])/NonNurse[[#This Row],[MDS Census]]</f>
        <v>9.6258695243466808E-2</v>
      </c>
      <c r="P15" s="6">
        <v>0</v>
      </c>
      <c r="Q15" s="6">
        <v>12.024456521739131</v>
      </c>
      <c r="R15" s="6">
        <f>SUM(NonNurse[[#This Row],[Qualified Activities Professional Hours]],NonNurse[[#This Row],[Other Activities Professional Hours]])/NonNurse[[#This Row],[MDS Census]]</f>
        <v>0.20798082346305696</v>
      </c>
      <c r="S15" s="6">
        <v>4.9733695652173928</v>
      </c>
      <c r="T15" s="6">
        <v>0.55978260869565222</v>
      </c>
      <c r="U15" s="6">
        <v>5.4347826086956523</v>
      </c>
      <c r="V15" s="6">
        <f>SUM(NonNurse[[#This Row],[Occupational Therapist Hours]],NonNurse[[#This Row],[OT Assistant Hours]],NonNurse[[#This Row],[OT Aide Hours]])/NonNurse[[#This Row],[MDS Census]]</f>
        <v>0.18970671178793008</v>
      </c>
      <c r="W15" s="6">
        <v>13.234347826086958</v>
      </c>
      <c r="X15" s="6">
        <v>0</v>
      </c>
      <c r="Y15" s="6">
        <v>0</v>
      </c>
      <c r="Z15" s="6">
        <f>SUM(NonNurse[[#This Row],[Physical Therapist (PT) Hours]],NonNurse[[#This Row],[PT Assistant Hours]],NonNurse[[#This Row],[PT Aide Hours]])/NonNurse[[#This Row],[MDS Census]]</f>
        <v>0.22890768941530365</v>
      </c>
      <c r="AA15" s="6">
        <v>0</v>
      </c>
      <c r="AB15" s="6">
        <v>0</v>
      </c>
      <c r="AC15" s="6">
        <v>0</v>
      </c>
      <c r="AD15" s="6">
        <v>0</v>
      </c>
      <c r="AE15" s="6">
        <v>0</v>
      </c>
      <c r="AF15" s="6">
        <v>0</v>
      </c>
      <c r="AG15" s="6">
        <v>0</v>
      </c>
      <c r="AH15" s="1">
        <v>305057</v>
      </c>
      <c r="AI15">
        <v>1</v>
      </c>
    </row>
    <row r="16" spans="1:35" x14ac:dyDescent="0.25">
      <c r="A16" t="s">
        <v>102</v>
      </c>
      <c r="B16" t="s">
        <v>8</v>
      </c>
      <c r="C16" t="s">
        <v>155</v>
      </c>
      <c r="D16" t="s">
        <v>125</v>
      </c>
      <c r="E16" s="6">
        <v>73.760869565217391</v>
      </c>
      <c r="F16" s="6">
        <v>5.7391304347826084</v>
      </c>
      <c r="G16" s="6">
        <v>0</v>
      </c>
      <c r="H16" s="6">
        <v>0</v>
      </c>
      <c r="I16" s="6">
        <v>6.1739130434782608</v>
      </c>
      <c r="J16" s="6">
        <v>0</v>
      </c>
      <c r="K16" s="6">
        <v>0</v>
      </c>
      <c r="L16" s="6">
        <v>4.9169565217391309</v>
      </c>
      <c r="M16" s="6">
        <v>0</v>
      </c>
      <c r="N16" s="6">
        <v>5.6956521739130439</v>
      </c>
      <c r="O16" s="6">
        <f>SUM(NonNurse[[#This Row],[Qualified Social Work Staff Hours]],NonNurse[[#This Row],[Other Social Work Staff Hours]])/NonNurse[[#This Row],[MDS Census]]</f>
        <v>7.7217801355732391E-2</v>
      </c>
      <c r="P16" s="6">
        <v>0</v>
      </c>
      <c r="Q16" s="6">
        <v>11.100543478260869</v>
      </c>
      <c r="R16" s="6">
        <f>SUM(NonNurse[[#This Row],[Qualified Activities Professional Hours]],NonNurse[[#This Row],[Other Activities Professional Hours]])/NonNurse[[#This Row],[MDS Census]]</f>
        <v>0.15049366342469792</v>
      </c>
      <c r="S16" s="6">
        <v>6.4254347826086953</v>
      </c>
      <c r="T16" s="6">
        <v>5.2797826086956521</v>
      </c>
      <c r="U16" s="6">
        <v>0</v>
      </c>
      <c r="V16" s="6">
        <f>SUM(NonNurse[[#This Row],[Occupational Therapist Hours]],NonNurse[[#This Row],[OT Assistant Hours]],NonNurse[[#This Row],[OT Aide Hours]])/NonNurse[[#This Row],[MDS Census]]</f>
        <v>0.15869142351900972</v>
      </c>
      <c r="W16" s="6">
        <v>9.0927173913043458</v>
      </c>
      <c r="X16" s="6">
        <v>5.2319565217391295</v>
      </c>
      <c r="Y16" s="6">
        <v>0</v>
      </c>
      <c r="Z16" s="6">
        <f>SUM(NonNurse[[#This Row],[Physical Therapist (PT) Hours]],NonNurse[[#This Row],[PT Assistant Hours]],NonNurse[[#This Row],[PT Aide Hours]])/NonNurse[[#This Row],[MDS Census]]</f>
        <v>0.1942042440318302</v>
      </c>
      <c r="AA16" s="6">
        <v>0</v>
      </c>
      <c r="AB16" s="6">
        <v>0</v>
      </c>
      <c r="AC16" s="6">
        <v>0</v>
      </c>
      <c r="AD16" s="6">
        <v>0</v>
      </c>
      <c r="AE16" s="6">
        <v>0</v>
      </c>
      <c r="AF16" s="6">
        <v>0</v>
      </c>
      <c r="AG16" s="6">
        <v>0</v>
      </c>
      <c r="AH16" s="1">
        <v>305037</v>
      </c>
      <c r="AI16">
        <v>1</v>
      </c>
    </row>
    <row r="17" spans="1:35" x14ac:dyDescent="0.25">
      <c r="A17" t="s">
        <v>102</v>
      </c>
      <c r="B17" t="s">
        <v>31</v>
      </c>
      <c r="C17" t="s">
        <v>141</v>
      </c>
      <c r="D17" t="s">
        <v>125</v>
      </c>
      <c r="E17" s="6">
        <v>54.130434782608695</v>
      </c>
      <c r="F17" s="6">
        <v>5.3913043478260869</v>
      </c>
      <c r="G17" s="6">
        <v>0.13043478260869565</v>
      </c>
      <c r="H17" s="6">
        <v>0.34847826086956524</v>
      </c>
      <c r="I17" s="6">
        <v>1.3586956521739131</v>
      </c>
      <c r="J17" s="6">
        <v>0</v>
      </c>
      <c r="K17" s="6">
        <v>0</v>
      </c>
      <c r="L17" s="6">
        <v>1.8769565217391304</v>
      </c>
      <c r="M17" s="6">
        <v>4.7260869565217387</v>
      </c>
      <c r="N17" s="6">
        <v>0</v>
      </c>
      <c r="O17" s="6">
        <f>SUM(NonNurse[[#This Row],[Qualified Social Work Staff Hours]],NonNurse[[#This Row],[Other Social Work Staff Hours]])/NonNurse[[#This Row],[MDS Census]]</f>
        <v>8.7309236947791163E-2</v>
      </c>
      <c r="P17" s="6">
        <v>0</v>
      </c>
      <c r="Q17" s="6">
        <v>7.5797826086956528</v>
      </c>
      <c r="R17" s="6">
        <f>SUM(NonNurse[[#This Row],[Qualified Activities Professional Hours]],NonNurse[[#This Row],[Other Activities Professional Hours]])/NonNurse[[#This Row],[MDS Census]]</f>
        <v>0.14002811244979921</v>
      </c>
      <c r="S17" s="6">
        <v>1.4830434782608695</v>
      </c>
      <c r="T17" s="6">
        <v>2.2652173913043483</v>
      </c>
      <c r="U17" s="6">
        <v>0</v>
      </c>
      <c r="V17" s="6">
        <f>SUM(NonNurse[[#This Row],[Occupational Therapist Hours]],NonNurse[[#This Row],[OT Assistant Hours]],NonNurse[[#This Row],[OT Aide Hours]])/NonNurse[[#This Row],[MDS Census]]</f>
        <v>6.924497991967872E-2</v>
      </c>
      <c r="W17" s="6">
        <v>4.6435869565217391</v>
      </c>
      <c r="X17" s="6">
        <v>4.0536956521739134</v>
      </c>
      <c r="Y17" s="6">
        <v>0</v>
      </c>
      <c r="Z17" s="6">
        <f>SUM(NonNurse[[#This Row],[Physical Therapist (PT) Hours]],NonNurse[[#This Row],[PT Assistant Hours]],NonNurse[[#This Row],[PT Aide Hours]])/NonNurse[[#This Row],[MDS Census]]</f>
        <v>0.16067269076305221</v>
      </c>
      <c r="AA17" s="6">
        <v>0</v>
      </c>
      <c r="AB17" s="6">
        <v>5.5108695652173916</v>
      </c>
      <c r="AC17" s="6">
        <v>0</v>
      </c>
      <c r="AD17" s="6">
        <v>0</v>
      </c>
      <c r="AE17" s="6">
        <v>0</v>
      </c>
      <c r="AF17" s="6">
        <v>0</v>
      </c>
      <c r="AG17" s="6">
        <v>0</v>
      </c>
      <c r="AH17" s="1">
        <v>305061</v>
      </c>
      <c r="AI17">
        <v>1</v>
      </c>
    </row>
    <row r="18" spans="1:35" x14ac:dyDescent="0.25">
      <c r="A18" t="s">
        <v>102</v>
      </c>
      <c r="B18" t="s">
        <v>63</v>
      </c>
      <c r="C18" t="s">
        <v>157</v>
      </c>
      <c r="D18" t="s">
        <v>130</v>
      </c>
      <c r="E18" s="6">
        <v>50.836956521739133</v>
      </c>
      <c r="F18" s="6">
        <v>5.3913043478260869</v>
      </c>
      <c r="G18" s="6">
        <v>0</v>
      </c>
      <c r="H18" s="6">
        <v>0.18478260869565216</v>
      </c>
      <c r="I18" s="6">
        <v>1.0978260869565217</v>
      </c>
      <c r="J18" s="6">
        <v>0</v>
      </c>
      <c r="K18" s="6">
        <v>0</v>
      </c>
      <c r="L18" s="6">
        <v>0</v>
      </c>
      <c r="M18" s="6">
        <v>4.0927173913043475</v>
      </c>
      <c r="N18" s="6">
        <v>0</v>
      </c>
      <c r="O18" s="6">
        <f>SUM(NonNurse[[#This Row],[Qualified Social Work Staff Hours]],NonNurse[[#This Row],[Other Social Work Staff Hours]])/NonNurse[[#This Row],[MDS Census]]</f>
        <v>8.0506735086593964E-2</v>
      </c>
      <c r="P18" s="6">
        <v>5.4272826086956512</v>
      </c>
      <c r="Q18" s="6">
        <v>2.7248913043478264</v>
      </c>
      <c r="R18" s="6">
        <f>SUM(NonNurse[[#This Row],[Qualified Activities Professional Hours]],NonNurse[[#This Row],[Other Activities Professional Hours]])/NonNurse[[#This Row],[MDS Census]]</f>
        <v>0.16035920461834505</v>
      </c>
      <c r="S18" s="6">
        <v>5.1576086956521738</v>
      </c>
      <c r="T18" s="6">
        <v>2.8049999999999993</v>
      </c>
      <c r="U18" s="6">
        <v>0</v>
      </c>
      <c r="V18" s="6">
        <f>SUM(NonNurse[[#This Row],[Occupational Therapist Hours]],NonNurse[[#This Row],[OT Assistant Hours]],NonNurse[[#This Row],[OT Aide Hours]])/NonNurse[[#This Row],[MDS Census]]</f>
        <v>0.1566303185802865</v>
      </c>
      <c r="W18" s="6">
        <v>3.8015217391304348</v>
      </c>
      <c r="X18" s="6">
        <v>0.15467391304347827</v>
      </c>
      <c r="Y18" s="6">
        <v>1.7717391304347827</v>
      </c>
      <c r="Z18" s="6">
        <f>SUM(NonNurse[[#This Row],[Physical Therapist (PT) Hours]],NonNurse[[#This Row],[PT Assistant Hours]],NonNurse[[#This Row],[PT Aide Hours]])/NonNurse[[#This Row],[MDS Census]]</f>
        <v>0.11267265341030575</v>
      </c>
      <c r="AA18" s="6">
        <v>0</v>
      </c>
      <c r="AB18" s="6">
        <v>0</v>
      </c>
      <c r="AC18" s="6">
        <v>0</v>
      </c>
      <c r="AD18" s="6">
        <v>0</v>
      </c>
      <c r="AE18" s="6">
        <v>0</v>
      </c>
      <c r="AF18" s="6">
        <v>0</v>
      </c>
      <c r="AG18" s="6">
        <v>0.2391304347826087</v>
      </c>
      <c r="AH18" s="1">
        <v>305095</v>
      </c>
      <c r="AI18">
        <v>1</v>
      </c>
    </row>
    <row r="19" spans="1:35" x14ac:dyDescent="0.25">
      <c r="A19" t="s">
        <v>102</v>
      </c>
      <c r="B19" t="s">
        <v>3</v>
      </c>
      <c r="C19" t="s">
        <v>143</v>
      </c>
      <c r="D19" t="s">
        <v>128</v>
      </c>
      <c r="E19" s="6">
        <v>75.184782608695656</v>
      </c>
      <c r="F19" s="6">
        <v>5.5652173913043477</v>
      </c>
      <c r="G19" s="6">
        <v>0.61956521739130432</v>
      </c>
      <c r="H19" s="6">
        <v>0.42934782608695654</v>
      </c>
      <c r="I19" s="6">
        <v>4.0543478260869561</v>
      </c>
      <c r="J19" s="6">
        <v>0</v>
      </c>
      <c r="K19" s="6">
        <v>0</v>
      </c>
      <c r="L19" s="6">
        <v>5.2853260869565215</v>
      </c>
      <c r="M19" s="6">
        <v>5.0244565217391308</v>
      </c>
      <c r="N19" s="6">
        <v>0</v>
      </c>
      <c r="O19" s="6">
        <f>SUM(NonNurse[[#This Row],[Qualified Social Work Staff Hours]],NonNurse[[#This Row],[Other Social Work Staff Hours]])/NonNurse[[#This Row],[MDS Census]]</f>
        <v>6.682810466965447E-2</v>
      </c>
      <c r="P19" s="6">
        <v>4.9565217391304346</v>
      </c>
      <c r="Q19" s="6">
        <v>6.8641304347826084</v>
      </c>
      <c r="R19" s="6">
        <f>SUM(NonNurse[[#This Row],[Qualified Activities Professional Hours]],NonNurse[[#This Row],[Other Activities Professional Hours]])/NonNurse[[#This Row],[MDS Census]]</f>
        <v>0.15722133873066357</v>
      </c>
      <c r="S19" s="6">
        <v>5.5951086956521738</v>
      </c>
      <c r="T19" s="6">
        <v>8.1521739130434784E-2</v>
      </c>
      <c r="U19" s="6">
        <v>0</v>
      </c>
      <c r="V19" s="6">
        <f>SUM(NonNurse[[#This Row],[Occupational Therapist Hours]],NonNurse[[#This Row],[OT Assistant Hours]],NonNurse[[#This Row],[OT Aide Hours]])/NonNurse[[#This Row],[MDS Census]]</f>
        <v>7.5502385427208316E-2</v>
      </c>
      <c r="W19" s="6">
        <v>6.7663043478260869</v>
      </c>
      <c r="X19" s="6">
        <v>3.1385869565217392</v>
      </c>
      <c r="Y19" s="6">
        <v>0</v>
      </c>
      <c r="Z19" s="6">
        <f>SUM(NonNurse[[#This Row],[Physical Therapist (PT) Hours]],NonNurse[[#This Row],[PT Assistant Hours]],NonNurse[[#This Row],[PT Aide Hours]])/NonNurse[[#This Row],[MDS Census]]</f>
        <v>0.13174063900534913</v>
      </c>
      <c r="AA19" s="6">
        <v>0</v>
      </c>
      <c r="AB19" s="6">
        <v>0</v>
      </c>
      <c r="AC19" s="6">
        <v>0</v>
      </c>
      <c r="AD19" s="6">
        <v>0</v>
      </c>
      <c r="AE19" s="6">
        <v>4.6956521739130439</v>
      </c>
      <c r="AF19" s="6">
        <v>0</v>
      </c>
      <c r="AG19" s="6">
        <v>0</v>
      </c>
      <c r="AH19" s="1">
        <v>305018</v>
      </c>
      <c r="AI19">
        <v>1</v>
      </c>
    </row>
    <row r="20" spans="1:35" x14ac:dyDescent="0.25">
      <c r="A20" t="s">
        <v>102</v>
      </c>
      <c r="B20" t="s">
        <v>5</v>
      </c>
      <c r="C20" t="s">
        <v>156</v>
      </c>
      <c r="D20" t="s">
        <v>130</v>
      </c>
      <c r="E20" s="6">
        <v>72.434782608695656</v>
      </c>
      <c r="F20" s="6">
        <v>5.2173913043478262</v>
      </c>
      <c r="G20" s="6">
        <v>0.21195652173913043</v>
      </c>
      <c r="H20" s="6">
        <v>0</v>
      </c>
      <c r="I20" s="6">
        <v>1.3478260869565217</v>
      </c>
      <c r="J20" s="6">
        <v>0</v>
      </c>
      <c r="K20" s="6">
        <v>0</v>
      </c>
      <c r="L20" s="6">
        <v>1.5155434782608694</v>
      </c>
      <c r="M20" s="6">
        <v>6.8519565217391332</v>
      </c>
      <c r="N20" s="6">
        <v>3.6151086956521756</v>
      </c>
      <c r="O20" s="6">
        <f>SUM(NonNurse[[#This Row],[Qualified Social Work Staff Hours]],NonNurse[[#This Row],[Other Social Work Staff Hours]])/NonNurse[[#This Row],[MDS Census]]</f>
        <v>0.14450330132052827</v>
      </c>
      <c r="P20" s="6">
        <v>0</v>
      </c>
      <c r="Q20" s="6">
        <v>5.3904347826086969</v>
      </c>
      <c r="R20" s="6">
        <f>SUM(NonNurse[[#This Row],[Qualified Activities Professional Hours]],NonNurse[[#This Row],[Other Activities Professional Hours]])/NonNurse[[#This Row],[MDS Census]]</f>
        <v>7.4417767106842753E-2</v>
      </c>
      <c r="S20" s="6">
        <v>11.253586956521735</v>
      </c>
      <c r="T20" s="6">
        <v>0</v>
      </c>
      <c r="U20" s="6">
        <v>0</v>
      </c>
      <c r="V20" s="6">
        <f>SUM(NonNurse[[#This Row],[Occupational Therapist Hours]],NonNurse[[#This Row],[OT Assistant Hours]],NonNurse[[#This Row],[OT Aide Hours]])/NonNurse[[#This Row],[MDS Census]]</f>
        <v>0.15536164465786309</v>
      </c>
      <c r="W20" s="6">
        <v>8.318695652173913</v>
      </c>
      <c r="X20" s="6">
        <v>0</v>
      </c>
      <c r="Y20" s="6">
        <v>0</v>
      </c>
      <c r="Z20" s="6">
        <f>SUM(NonNurse[[#This Row],[Physical Therapist (PT) Hours]],NonNurse[[#This Row],[PT Assistant Hours]],NonNurse[[#This Row],[PT Aide Hours]])/NonNurse[[#This Row],[MDS Census]]</f>
        <v>0.11484393757503</v>
      </c>
      <c r="AA20" s="6">
        <v>0</v>
      </c>
      <c r="AB20" s="6">
        <v>0</v>
      </c>
      <c r="AC20" s="6">
        <v>0</v>
      </c>
      <c r="AD20" s="6">
        <v>58.670760869565235</v>
      </c>
      <c r="AE20" s="6">
        <v>1.0543478260869565</v>
      </c>
      <c r="AF20" s="6">
        <v>0</v>
      </c>
      <c r="AG20" s="6">
        <v>0</v>
      </c>
      <c r="AH20" s="1">
        <v>305022</v>
      </c>
      <c r="AI20">
        <v>1</v>
      </c>
    </row>
    <row r="21" spans="1:35" x14ac:dyDescent="0.25">
      <c r="A21" t="s">
        <v>102</v>
      </c>
      <c r="B21" t="s">
        <v>12</v>
      </c>
      <c r="C21" t="s">
        <v>137</v>
      </c>
      <c r="D21" t="s">
        <v>126</v>
      </c>
      <c r="E21" s="6">
        <v>64.152173913043484</v>
      </c>
      <c r="F21" s="6">
        <v>5.0434782608695654</v>
      </c>
      <c r="G21" s="6">
        <v>0.16304347826086957</v>
      </c>
      <c r="H21" s="6">
        <v>0.3181521739130434</v>
      </c>
      <c r="I21" s="6">
        <v>1.173913043478261</v>
      </c>
      <c r="J21" s="6">
        <v>0</v>
      </c>
      <c r="K21" s="6">
        <v>0</v>
      </c>
      <c r="L21" s="6">
        <v>0.45184782608695645</v>
      </c>
      <c r="M21" s="6">
        <v>3.2343478260869571</v>
      </c>
      <c r="N21" s="6">
        <v>0</v>
      </c>
      <c r="O21" s="6">
        <f>SUM(NonNurse[[#This Row],[Qualified Social Work Staff Hours]],NonNurse[[#This Row],[Other Social Work Staff Hours]])/NonNurse[[#This Row],[MDS Census]]</f>
        <v>5.041680786174179E-2</v>
      </c>
      <c r="P21" s="6">
        <v>0</v>
      </c>
      <c r="Q21" s="6">
        <v>7.3882608695652152</v>
      </c>
      <c r="R21" s="6">
        <f>SUM(NonNurse[[#This Row],[Qualified Activities Professional Hours]],NonNurse[[#This Row],[Other Activities Professional Hours]])/NonNurse[[#This Row],[MDS Census]]</f>
        <v>0.1151677397492375</v>
      </c>
      <c r="S21" s="6">
        <v>3.3005434782608698</v>
      </c>
      <c r="T21" s="6">
        <v>2.671630434782609</v>
      </c>
      <c r="U21" s="6">
        <v>0</v>
      </c>
      <c r="V21" s="6">
        <f>SUM(NonNurse[[#This Row],[Occupational Therapist Hours]],NonNurse[[#This Row],[OT Assistant Hours]],NonNurse[[#This Row],[OT Aide Hours]])/NonNurse[[#This Row],[MDS Census]]</f>
        <v>9.3093866485936969E-2</v>
      </c>
      <c r="W21" s="6">
        <v>1.9334782608695651</v>
      </c>
      <c r="X21" s="6">
        <v>9.572065217391307</v>
      </c>
      <c r="Y21" s="6">
        <v>0</v>
      </c>
      <c r="Z21" s="6">
        <f>SUM(NonNurse[[#This Row],[Physical Therapist (PT) Hours]],NonNurse[[#This Row],[PT Assistant Hours]],NonNurse[[#This Row],[PT Aide Hours]])/NonNurse[[#This Row],[MDS Census]]</f>
        <v>0.17934767875296512</v>
      </c>
      <c r="AA21" s="6">
        <v>0</v>
      </c>
      <c r="AB21" s="6">
        <v>5.4891304347826084</v>
      </c>
      <c r="AC21" s="6">
        <v>0</v>
      </c>
      <c r="AD21" s="6">
        <v>0</v>
      </c>
      <c r="AE21" s="6">
        <v>0</v>
      </c>
      <c r="AF21" s="6">
        <v>0</v>
      </c>
      <c r="AG21" s="6">
        <v>0</v>
      </c>
      <c r="AH21" s="1">
        <v>305041</v>
      </c>
      <c r="AI21">
        <v>1</v>
      </c>
    </row>
    <row r="22" spans="1:35" x14ac:dyDescent="0.25">
      <c r="A22" t="s">
        <v>102</v>
      </c>
      <c r="B22" t="s">
        <v>49</v>
      </c>
      <c r="C22" t="s">
        <v>169</v>
      </c>
      <c r="D22" t="s">
        <v>127</v>
      </c>
      <c r="E22" s="6">
        <v>84.163043478260875</v>
      </c>
      <c r="F22" s="6">
        <v>5.3913043478260869</v>
      </c>
      <c r="G22" s="6">
        <v>0.39130434782608697</v>
      </c>
      <c r="H22" s="6">
        <v>0.40217391304347827</v>
      </c>
      <c r="I22" s="6">
        <v>5</v>
      </c>
      <c r="J22" s="6">
        <v>0</v>
      </c>
      <c r="K22" s="6">
        <v>0</v>
      </c>
      <c r="L22" s="6">
        <v>0.82336956521739135</v>
      </c>
      <c r="M22" s="6">
        <v>1.3179347826086956</v>
      </c>
      <c r="N22" s="6">
        <v>7.7744565217391308</v>
      </c>
      <c r="O22" s="6">
        <f>SUM(NonNurse[[#This Row],[Qualified Social Work Staff Hours]],NonNurse[[#This Row],[Other Social Work Staff Hours]])/NonNurse[[#This Row],[MDS Census]]</f>
        <v>0.10803306212062508</v>
      </c>
      <c r="P22" s="6">
        <v>5.5652173913043477</v>
      </c>
      <c r="Q22" s="6">
        <v>11.247282608695652</v>
      </c>
      <c r="R22" s="6">
        <f>SUM(NonNurse[[#This Row],[Qualified Activities Professional Hours]],NonNurse[[#This Row],[Other Activities Professional Hours]])/NonNurse[[#This Row],[MDS Census]]</f>
        <v>0.19976107451892031</v>
      </c>
      <c r="S22" s="6">
        <v>5.1875</v>
      </c>
      <c r="T22" s="6">
        <v>0.19565217391304349</v>
      </c>
      <c r="U22" s="6">
        <v>0</v>
      </c>
      <c r="V22" s="6">
        <f>SUM(NonNurse[[#This Row],[Occupational Therapist Hours]],NonNurse[[#This Row],[OT Assistant Hours]],NonNurse[[#This Row],[OT Aide Hours]])/NonNurse[[#This Row],[MDS Census]]</f>
        <v>6.3960997029575098E-2</v>
      </c>
      <c r="W22" s="6">
        <v>0.91032608695652173</v>
      </c>
      <c r="X22" s="6">
        <v>4.9456521739130439</v>
      </c>
      <c r="Y22" s="6">
        <v>0</v>
      </c>
      <c r="Z22" s="6">
        <f>SUM(NonNurse[[#This Row],[Physical Therapist (PT) Hours]],NonNurse[[#This Row],[PT Assistant Hours]],NonNurse[[#This Row],[PT Aide Hours]])/NonNurse[[#This Row],[MDS Census]]</f>
        <v>6.9578974557664985E-2</v>
      </c>
      <c r="AA22" s="6">
        <v>0</v>
      </c>
      <c r="AB22" s="6">
        <v>0</v>
      </c>
      <c r="AC22" s="6">
        <v>0</v>
      </c>
      <c r="AD22" s="6">
        <v>0</v>
      </c>
      <c r="AE22" s="6">
        <v>0</v>
      </c>
      <c r="AF22" s="6">
        <v>0</v>
      </c>
      <c r="AG22" s="6">
        <v>0.55434782608695654</v>
      </c>
      <c r="AH22" s="1">
        <v>305080</v>
      </c>
      <c r="AI22">
        <v>1</v>
      </c>
    </row>
    <row r="23" spans="1:35" x14ac:dyDescent="0.25">
      <c r="A23" t="s">
        <v>102</v>
      </c>
      <c r="B23" t="s">
        <v>34</v>
      </c>
      <c r="C23" t="s">
        <v>162</v>
      </c>
      <c r="D23" t="s">
        <v>130</v>
      </c>
      <c r="E23" s="6">
        <v>66.206521739130437</v>
      </c>
      <c r="F23" s="6">
        <v>5.5869565217391308</v>
      </c>
      <c r="G23" s="6">
        <v>0.16304347826086957</v>
      </c>
      <c r="H23" s="6">
        <v>0.47369565217391285</v>
      </c>
      <c r="I23" s="6">
        <v>1.7608695652173914</v>
      </c>
      <c r="J23" s="6">
        <v>0</v>
      </c>
      <c r="K23" s="6">
        <v>2</v>
      </c>
      <c r="L23" s="6">
        <v>4.4515217391304347</v>
      </c>
      <c r="M23" s="6">
        <v>7.3213043478260875</v>
      </c>
      <c r="N23" s="6">
        <v>0</v>
      </c>
      <c r="O23" s="6">
        <f>SUM(NonNurse[[#This Row],[Qualified Social Work Staff Hours]],NonNurse[[#This Row],[Other Social Work Staff Hours]])/NonNurse[[#This Row],[MDS Census]]</f>
        <v>0.11058282712198325</v>
      </c>
      <c r="P23" s="6">
        <v>0</v>
      </c>
      <c r="Q23" s="6">
        <v>3.2210869565217393</v>
      </c>
      <c r="R23" s="6">
        <f>SUM(NonNurse[[#This Row],[Qualified Activities Professional Hours]],NonNurse[[#This Row],[Other Activities Professional Hours]])/NonNurse[[#This Row],[MDS Census]]</f>
        <v>4.8652109670004925E-2</v>
      </c>
      <c r="S23" s="6">
        <v>4.4516304347826079</v>
      </c>
      <c r="T23" s="6">
        <v>4.2508695652173918</v>
      </c>
      <c r="U23" s="6">
        <v>0</v>
      </c>
      <c r="V23" s="6">
        <f>SUM(NonNurse[[#This Row],[Occupational Therapist Hours]],NonNurse[[#This Row],[OT Assistant Hours]],NonNurse[[#This Row],[OT Aide Hours]])/NonNurse[[#This Row],[MDS Census]]</f>
        <v>0.13144475455590215</v>
      </c>
      <c r="W23" s="6">
        <v>4.3905434782608692</v>
      </c>
      <c r="X23" s="6">
        <v>9.1839130434782614</v>
      </c>
      <c r="Y23" s="6">
        <v>0</v>
      </c>
      <c r="Z23" s="6">
        <f>SUM(NonNurse[[#This Row],[Physical Therapist (PT) Hours]],NonNurse[[#This Row],[PT Assistant Hours]],NonNurse[[#This Row],[PT Aide Hours]])/NonNurse[[#This Row],[MDS Census]]</f>
        <v>0.20503201444754554</v>
      </c>
      <c r="AA23" s="6">
        <v>0</v>
      </c>
      <c r="AB23" s="6">
        <v>4.9782608695652177</v>
      </c>
      <c r="AC23" s="6">
        <v>0</v>
      </c>
      <c r="AD23" s="6">
        <v>0</v>
      </c>
      <c r="AE23" s="6">
        <v>0</v>
      </c>
      <c r="AF23" s="6">
        <v>0</v>
      </c>
      <c r="AG23" s="6">
        <v>0</v>
      </c>
      <c r="AH23" s="1">
        <v>305064</v>
      </c>
      <c r="AI23">
        <v>1</v>
      </c>
    </row>
    <row r="24" spans="1:35" x14ac:dyDescent="0.25">
      <c r="A24" t="s">
        <v>102</v>
      </c>
      <c r="B24" t="s">
        <v>67</v>
      </c>
      <c r="C24" t="s">
        <v>144</v>
      </c>
      <c r="D24" t="s">
        <v>125</v>
      </c>
      <c r="E24" s="6">
        <v>95.260869565217391</v>
      </c>
      <c r="F24" s="6">
        <v>5.3043478260869561</v>
      </c>
      <c r="G24" s="6">
        <v>0</v>
      </c>
      <c r="H24" s="6">
        <v>0</v>
      </c>
      <c r="I24" s="6">
        <v>4.5434782608695654</v>
      </c>
      <c r="J24" s="6">
        <v>0</v>
      </c>
      <c r="K24" s="6">
        <v>0</v>
      </c>
      <c r="L24" s="6">
        <v>2.7473913043478255</v>
      </c>
      <c r="M24" s="6">
        <v>0</v>
      </c>
      <c r="N24" s="6">
        <v>9.133152173913043</v>
      </c>
      <c r="O24" s="6">
        <f>SUM(NonNurse[[#This Row],[Qualified Social Work Staff Hours]],NonNurse[[#This Row],[Other Social Work Staff Hours]])/NonNurse[[#This Row],[MDS Census]]</f>
        <v>9.5875171154723868E-2</v>
      </c>
      <c r="P24" s="6">
        <v>5.1304347826086953</v>
      </c>
      <c r="Q24" s="6">
        <v>17.559782608695652</v>
      </c>
      <c r="R24" s="6">
        <f>SUM(NonNurse[[#This Row],[Qualified Activities Professional Hours]],NonNurse[[#This Row],[Other Activities Professional Hours]])/NonNurse[[#This Row],[MDS Census]]</f>
        <v>0.23819032405294385</v>
      </c>
      <c r="S24" s="6">
        <v>13.834021739130437</v>
      </c>
      <c r="T24" s="6">
        <v>5.2827173913043479</v>
      </c>
      <c r="U24" s="6">
        <v>0</v>
      </c>
      <c r="V24" s="6">
        <f>SUM(NonNurse[[#This Row],[Occupational Therapist Hours]],NonNurse[[#This Row],[OT Assistant Hours]],NonNurse[[#This Row],[OT Aide Hours]])/NonNurse[[#This Row],[MDS Census]]</f>
        <v>0.2006777727065267</v>
      </c>
      <c r="W24" s="6">
        <v>6.8864130434782593</v>
      </c>
      <c r="X24" s="6">
        <v>12.595326086956518</v>
      </c>
      <c r="Y24" s="6">
        <v>0</v>
      </c>
      <c r="Z24" s="6">
        <f>SUM(NonNurse[[#This Row],[Physical Therapist (PT) Hours]],NonNurse[[#This Row],[PT Assistant Hours]],NonNurse[[#This Row],[PT Aide Hours]])/NonNurse[[#This Row],[MDS Census]]</f>
        <v>0.2045093564582382</v>
      </c>
      <c r="AA24" s="6">
        <v>0</v>
      </c>
      <c r="AB24" s="6">
        <v>0</v>
      </c>
      <c r="AC24" s="6">
        <v>0</v>
      </c>
      <c r="AD24" s="6">
        <v>0</v>
      </c>
      <c r="AE24" s="6">
        <v>0</v>
      </c>
      <c r="AF24" s="6">
        <v>0</v>
      </c>
      <c r="AG24" s="6">
        <v>0</v>
      </c>
      <c r="AH24" s="1">
        <v>305100</v>
      </c>
      <c r="AI24">
        <v>1</v>
      </c>
    </row>
    <row r="25" spans="1:35" x14ac:dyDescent="0.25">
      <c r="A25" t="s">
        <v>102</v>
      </c>
      <c r="B25" t="s">
        <v>70</v>
      </c>
      <c r="C25" t="s">
        <v>176</v>
      </c>
      <c r="D25" t="s">
        <v>129</v>
      </c>
      <c r="E25" s="6">
        <v>78.445652173913047</v>
      </c>
      <c r="F25" s="6">
        <v>9.116847826086957</v>
      </c>
      <c r="G25" s="6">
        <v>0</v>
      </c>
      <c r="H25" s="6">
        <v>0</v>
      </c>
      <c r="I25" s="6">
        <v>0</v>
      </c>
      <c r="J25" s="6">
        <v>0</v>
      </c>
      <c r="K25" s="6">
        <v>0</v>
      </c>
      <c r="L25" s="6">
        <v>0</v>
      </c>
      <c r="M25" s="6">
        <v>4.2201086956521738</v>
      </c>
      <c r="N25" s="6">
        <v>7.9130434782608692</v>
      </c>
      <c r="O25" s="6">
        <f>SUM(NonNurse[[#This Row],[Qualified Social Work Staff Hours]],NonNurse[[#This Row],[Other Social Work Staff Hours]])/NonNurse[[#This Row],[MDS Census]]</f>
        <v>0.15466953027573782</v>
      </c>
      <c r="P25" s="6">
        <v>4.7228260869565215</v>
      </c>
      <c r="Q25" s="6">
        <v>24.153043478260869</v>
      </c>
      <c r="R25" s="6">
        <f>SUM(NonNurse[[#This Row],[Qualified Activities Professional Hours]],NonNurse[[#This Row],[Other Activities Professional Hours]])/NonNurse[[#This Row],[MDS Census]]</f>
        <v>0.36810031869197729</v>
      </c>
      <c r="S25" s="6">
        <v>0</v>
      </c>
      <c r="T25" s="6">
        <v>0</v>
      </c>
      <c r="U25" s="6">
        <v>0</v>
      </c>
      <c r="V25" s="6">
        <f>SUM(NonNurse[[#This Row],[Occupational Therapist Hours]],NonNurse[[#This Row],[OT Assistant Hours]],NonNurse[[#This Row],[OT Aide Hours]])/NonNurse[[#This Row],[MDS Census]]</f>
        <v>0</v>
      </c>
      <c r="W25" s="6">
        <v>0</v>
      </c>
      <c r="X25" s="6">
        <v>0</v>
      </c>
      <c r="Y25" s="6">
        <v>0</v>
      </c>
      <c r="Z25" s="6">
        <f>SUM(NonNurse[[#This Row],[Physical Therapist (PT) Hours]],NonNurse[[#This Row],[PT Assistant Hours]],NonNurse[[#This Row],[PT Aide Hours]])/NonNurse[[#This Row],[MDS Census]]</f>
        <v>0</v>
      </c>
      <c r="AA25" s="6">
        <v>4.0543478260869561</v>
      </c>
      <c r="AB25" s="6">
        <v>0</v>
      </c>
      <c r="AC25" s="6">
        <v>0</v>
      </c>
      <c r="AD25" s="6">
        <v>0</v>
      </c>
      <c r="AE25" s="6">
        <v>0</v>
      </c>
      <c r="AF25" s="6">
        <v>0</v>
      </c>
      <c r="AG25" s="6">
        <v>0</v>
      </c>
      <c r="AH25" s="7">
        <v>2.9999999999999998E+60</v>
      </c>
      <c r="AI25">
        <v>1</v>
      </c>
    </row>
    <row r="26" spans="1:35" x14ac:dyDescent="0.25">
      <c r="A26" t="s">
        <v>102</v>
      </c>
      <c r="B26" t="s">
        <v>14</v>
      </c>
      <c r="C26" t="s">
        <v>159</v>
      </c>
      <c r="D26" t="s">
        <v>131</v>
      </c>
      <c r="E26" s="6">
        <v>60.815217391304351</v>
      </c>
      <c r="F26" s="6">
        <v>10.508152173913043</v>
      </c>
      <c r="G26" s="6">
        <v>0.14130434782608695</v>
      </c>
      <c r="H26" s="6">
        <v>0.32010869565217392</v>
      </c>
      <c r="I26" s="6">
        <v>2.1630434782608696</v>
      </c>
      <c r="J26" s="6">
        <v>0</v>
      </c>
      <c r="K26" s="6">
        <v>0</v>
      </c>
      <c r="L26" s="6">
        <v>3.5625</v>
      </c>
      <c r="M26" s="6">
        <v>0</v>
      </c>
      <c r="N26" s="6">
        <v>4.9211956521739131</v>
      </c>
      <c r="O26" s="6">
        <f>SUM(NonNurse[[#This Row],[Qualified Social Work Staff Hours]],NonNurse[[#This Row],[Other Social Work Staff Hours]])/NonNurse[[#This Row],[MDS Census]]</f>
        <v>8.0920464700625555E-2</v>
      </c>
      <c r="P26" s="6">
        <v>0</v>
      </c>
      <c r="Q26" s="6">
        <v>0</v>
      </c>
      <c r="R26" s="6">
        <f>SUM(NonNurse[[#This Row],[Qualified Activities Professional Hours]],NonNurse[[#This Row],[Other Activities Professional Hours]])/NonNurse[[#This Row],[MDS Census]]</f>
        <v>0</v>
      </c>
      <c r="S26" s="6">
        <v>20.994565217391305</v>
      </c>
      <c r="T26" s="6">
        <v>0</v>
      </c>
      <c r="U26" s="6">
        <v>0</v>
      </c>
      <c r="V26" s="6">
        <f>SUM(NonNurse[[#This Row],[Occupational Therapist Hours]],NonNurse[[#This Row],[OT Assistant Hours]],NonNurse[[#This Row],[OT Aide Hours]])/NonNurse[[#This Row],[MDS Census]]</f>
        <v>0.34521894548704196</v>
      </c>
      <c r="W26" s="6">
        <v>5.1603260869565215</v>
      </c>
      <c r="X26" s="6">
        <v>10.736413043478262</v>
      </c>
      <c r="Y26" s="6">
        <v>0</v>
      </c>
      <c r="Z26" s="6">
        <f>SUM(NonNurse[[#This Row],[Physical Therapist (PT) Hours]],NonNurse[[#This Row],[PT Assistant Hours]],NonNurse[[#This Row],[PT Aide Hours]])/NonNurse[[#This Row],[MDS Census]]</f>
        <v>0.26139410187667561</v>
      </c>
      <c r="AA26" s="6">
        <v>0</v>
      </c>
      <c r="AB26" s="6">
        <v>0</v>
      </c>
      <c r="AC26" s="6">
        <v>0</v>
      </c>
      <c r="AD26" s="6">
        <v>0</v>
      </c>
      <c r="AE26" s="6">
        <v>0</v>
      </c>
      <c r="AF26" s="6">
        <v>0</v>
      </c>
      <c r="AG26" s="6">
        <v>0</v>
      </c>
      <c r="AH26" s="1">
        <v>305044</v>
      </c>
      <c r="AI26">
        <v>1</v>
      </c>
    </row>
    <row r="27" spans="1:35" x14ac:dyDescent="0.25">
      <c r="A27" t="s">
        <v>102</v>
      </c>
      <c r="B27" t="s">
        <v>23</v>
      </c>
      <c r="C27" t="s">
        <v>164</v>
      </c>
      <c r="D27" t="s">
        <v>129</v>
      </c>
      <c r="E27" s="6">
        <v>102.27173913043478</v>
      </c>
      <c r="F27" s="6">
        <v>4.8695652173913047</v>
      </c>
      <c r="G27" s="6">
        <v>0</v>
      </c>
      <c r="H27" s="6">
        <v>0.46195652173913043</v>
      </c>
      <c r="I27" s="6">
        <v>3.1413043478260869</v>
      </c>
      <c r="J27" s="6">
        <v>0</v>
      </c>
      <c r="K27" s="6">
        <v>0</v>
      </c>
      <c r="L27" s="6">
        <v>5.015543478260871</v>
      </c>
      <c r="M27" s="6">
        <v>10.597826086956522</v>
      </c>
      <c r="N27" s="6">
        <v>0</v>
      </c>
      <c r="O27" s="6">
        <f>SUM(NonNurse[[#This Row],[Qualified Social Work Staff Hours]],NonNurse[[#This Row],[Other Social Work Staff Hours]])/NonNurse[[#This Row],[MDS Census]]</f>
        <v>0.10362418960569668</v>
      </c>
      <c r="P27" s="6">
        <v>4.6956521739130439</v>
      </c>
      <c r="Q27" s="6">
        <v>50.255434782608695</v>
      </c>
      <c r="R27" s="6">
        <f>SUM(NonNurse[[#This Row],[Qualified Activities Professional Hours]],NonNurse[[#This Row],[Other Activities Professional Hours]])/NonNurse[[#This Row],[MDS Census]]</f>
        <v>0.53730470825805088</v>
      </c>
      <c r="S27" s="6">
        <v>4.6035869565217391</v>
      </c>
      <c r="T27" s="6">
        <v>3.7769565217391299</v>
      </c>
      <c r="U27" s="6">
        <v>0</v>
      </c>
      <c r="V27" s="6">
        <f>SUM(NonNurse[[#This Row],[Occupational Therapist Hours]],NonNurse[[#This Row],[OT Assistant Hours]],NonNurse[[#This Row],[OT Aide Hours]])/NonNurse[[#This Row],[MDS Census]]</f>
        <v>8.1943883515782759E-2</v>
      </c>
      <c r="W27" s="6">
        <v>3.0916304347826089</v>
      </c>
      <c r="X27" s="6">
        <v>0</v>
      </c>
      <c r="Y27" s="6">
        <v>0</v>
      </c>
      <c r="Z27" s="6">
        <f>SUM(NonNurse[[#This Row],[Physical Therapist (PT) Hours]],NonNurse[[#This Row],[PT Assistant Hours]],NonNurse[[#This Row],[PT Aide Hours]])/NonNurse[[#This Row],[MDS Census]]</f>
        <v>3.022956743543416E-2</v>
      </c>
      <c r="AA27" s="6">
        <v>0</v>
      </c>
      <c r="AB27" s="6">
        <v>0</v>
      </c>
      <c r="AC27" s="6">
        <v>0</v>
      </c>
      <c r="AD27" s="6">
        <v>0.3125</v>
      </c>
      <c r="AE27" s="6">
        <v>0</v>
      </c>
      <c r="AF27" s="6">
        <v>0</v>
      </c>
      <c r="AG27" s="6">
        <v>0</v>
      </c>
      <c r="AH27" s="1">
        <v>305053</v>
      </c>
      <c r="AI27">
        <v>1</v>
      </c>
    </row>
    <row r="28" spans="1:35" x14ac:dyDescent="0.25">
      <c r="A28" t="s">
        <v>102</v>
      </c>
      <c r="B28" t="s">
        <v>9</v>
      </c>
      <c r="C28" t="s">
        <v>140</v>
      </c>
      <c r="D28" t="s">
        <v>125</v>
      </c>
      <c r="E28" s="6">
        <v>59.532608695652172</v>
      </c>
      <c r="F28" s="6">
        <v>4.5217391304347823</v>
      </c>
      <c r="G28" s="6">
        <v>0.39130434782608697</v>
      </c>
      <c r="H28" s="6">
        <v>0.54304347826086963</v>
      </c>
      <c r="I28" s="6">
        <v>2.1956521739130435</v>
      </c>
      <c r="J28" s="6">
        <v>0</v>
      </c>
      <c r="K28" s="6">
        <v>4.0434782608695654</v>
      </c>
      <c r="L28" s="6">
        <v>4.9505434782608697</v>
      </c>
      <c r="M28" s="6">
        <v>8.9176086956521754</v>
      </c>
      <c r="N28" s="6">
        <v>0</v>
      </c>
      <c r="O28" s="6">
        <f>SUM(NonNurse[[#This Row],[Qualified Social Work Staff Hours]],NonNurse[[#This Row],[Other Social Work Staff Hours]])/NonNurse[[#This Row],[MDS Census]]</f>
        <v>0.1497936826729962</v>
      </c>
      <c r="P28" s="6">
        <v>0</v>
      </c>
      <c r="Q28" s="6">
        <v>4.844347826086957</v>
      </c>
      <c r="R28" s="6">
        <f>SUM(NonNurse[[#This Row],[Qualified Activities Professional Hours]],NonNurse[[#This Row],[Other Activities Professional Hours]])/NonNurse[[#This Row],[MDS Census]]</f>
        <v>8.1373014423954726E-2</v>
      </c>
      <c r="S28" s="6">
        <v>8.477282608695651</v>
      </c>
      <c r="T28" s="6">
        <v>10.406630434782608</v>
      </c>
      <c r="U28" s="6">
        <v>0</v>
      </c>
      <c r="V28" s="6">
        <f>SUM(NonNurse[[#This Row],[Occupational Therapist Hours]],NonNurse[[#This Row],[OT Assistant Hours]],NonNurse[[#This Row],[OT Aide Hours]])/NonNurse[[#This Row],[MDS Census]]</f>
        <v>0.31720284827460288</v>
      </c>
      <c r="W28" s="6">
        <v>4.1334782608695644</v>
      </c>
      <c r="X28" s="6">
        <v>8.7857608695652196</v>
      </c>
      <c r="Y28" s="6">
        <v>0</v>
      </c>
      <c r="Z28" s="6">
        <f>SUM(NonNurse[[#This Row],[Physical Therapist (PT) Hours]],NonNurse[[#This Row],[PT Assistant Hours]],NonNurse[[#This Row],[PT Aide Hours]])/NonNurse[[#This Row],[MDS Census]]</f>
        <v>0.21701113748402412</v>
      </c>
      <c r="AA28" s="6">
        <v>0</v>
      </c>
      <c r="AB28" s="6">
        <v>4.9782608695652177</v>
      </c>
      <c r="AC28" s="6">
        <v>0</v>
      </c>
      <c r="AD28" s="6">
        <v>0</v>
      </c>
      <c r="AE28" s="6">
        <v>4.3478260869565216E-2</v>
      </c>
      <c r="AF28" s="6">
        <v>0</v>
      </c>
      <c r="AG28" s="6">
        <v>0</v>
      </c>
      <c r="AH28" s="1">
        <v>305038</v>
      </c>
      <c r="AI28">
        <v>1</v>
      </c>
    </row>
    <row r="29" spans="1:35" x14ac:dyDescent="0.25">
      <c r="A29" t="s">
        <v>102</v>
      </c>
      <c r="B29" t="s">
        <v>1</v>
      </c>
      <c r="C29" t="s">
        <v>140</v>
      </c>
      <c r="D29" t="s">
        <v>125</v>
      </c>
      <c r="E29" s="6">
        <v>104.70652173913044</v>
      </c>
      <c r="F29" s="6">
        <v>17.467391304347824</v>
      </c>
      <c r="G29" s="6">
        <v>1.1304347826086956</v>
      </c>
      <c r="H29" s="6">
        <v>0.65217391304347827</v>
      </c>
      <c r="I29" s="6">
        <v>3.1304347826086958</v>
      </c>
      <c r="J29" s="6">
        <v>0</v>
      </c>
      <c r="K29" s="6">
        <v>5.7391304347826084</v>
      </c>
      <c r="L29" s="6">
        <v>6.6657608695652177</v>
      </c>
      <c r="M29" s="6">
        <v>10.695652173913043</v>
      </c>
      <c r="N29" s="6">
        <v>0</v>
      </c>
      <c r="O29" s="6">
        <f>SUM(NonNurse[[#This Row],[Qualified Social Work Staff Hours]],NonNurse[[#This Row],[Other Social Work Staff Hours]])/NonNurse[[#This Row],[MDS Census]]</f>
        <v>0.10214886328246651</v>
      </c>
      <c r="P29" s="6">
        <v>5.9130434782608692</v>
      </c>
      <c r="Q29" s="6">
        <v>0</v>
      </c>
      <c r="R29" s="6">
        <f>SUM(NonNurse[[#This Row],[Qualified Activities Professional Hours]],NonNurse[[#This Row],[Other Activities Professional Hours]])/NonNurse[[#This Row],[MDS Census]]</f>
        <v>5.6472542302501809E-2</v>
      </c>
      <c r="S29" s="6">
        <v>11.421195652173912</v>
      </c>
      <c r="T29" s="6">
        <v>0</v>
      </c>
      <c r="U29" s="6">
        <v>4.6739130434782608</v>
      </c>
      <c r="V29" s="6">
        <f>SUM(NonNurse[[#This Row],[Occupational Therapist Hours]],NonNurse[[#This Row],[OT Assistant Hours]],NonNurse[[#This Row],[OT Aide Hours]])/NonNurse[[#This Row],[MDS Census]]</f>
        <v>0.15371639157064257</v>
      </c>
      <c r="W29" s="6">
        <v>10.777173913043478</v>
      </c>
      <c r="X29" s="6">
        <v>10.4375</v>
      </c>
      <c r="Y29" s="6">
        <v>0</v>
      </c>
      <c r="Z29" s="6">
        <f>SUM(NonNurse[[#This Row],[Physical Therapist (PT) Hours]],NonNurse[[#This Row],[PT Assistant Hours]],NonNurse[[#This Row],[PT Aide Hours]])/NonNurse[[#This Row],[MDS Census]]</f>
        <v>0.20261081698328659</v>
      </c>
      <c r="AA29" s="6">
        <v>0</v>
      </c>
      <c r="AB29" s="6">
        <v>0</v>
      </c>
      <c r="AC29" s="6">
        <v>0</v>
      </c>
      <c r="AD29" s="6">
        <v>0</v>
      </c>
      <c r="AE29" s="6">
        <v>0</v>
      </c>
      <c r="AF29" s="6">
        <v>0</v>
      </c>
      <c r="AG29" s="6">
        <v>0</v>
      </c>
      <c r="AH29" s="1">
        <v>305009</v>
      </c>
      <c r="AI29">
        <v>1</v>
      </c>
    </row>
    <row r="30" spans="1:35" x14ac:dyDescent="0.25">
      <c r="A30" t="s">
        <v>102</v>
      </c>
      <c r="B30" t="s">
        <v>4</v>
      </c>
      <c r="C30" t="s">
        <v>151</v>
      </c>
      <c r="D30" t="s">
        <v>129</v>
      </c>
      <c r="E30" s="6">
        <v>60.597826086956523</v>
      </c>
      <c r="F30" s="6">
        <v>5.2173913043478262</v>
      </c>
      <c r="G30" s="6">
        <v>0.78260869565217395</v>
      </c>
      <c r="H30" s="6">
        <v>0.23369565217391305</v>
      </c>
      <c r="I30" s="6">
        <v>0.96739130434782605</v>
      </c>
      <c r="J30" s="6">
        <v>0</v>
      </c>
      <c r="K30" s="6">
        <v>0</v>
      </c>
      <c r="L30" s="6">
        <v>7.2826086956521735E-2</v>
      </c>
      <c r="M30" s="6">
        <v>5.1304347826086953</v>
      </c>
      <c r="N30" s="6">
        <v>0</v>
      </c>
      <c r="O30" s="6">
        <f>SUM(NonNurse[[#This Row],[Qualified Social Work Staff Hours]],NonNurse[[#This Row],[Other Social Work Staff Hours]])/NonNurse[[#This Row],[MDS Census]]</f>
        <v>8.4663677130044843E-2</v>
      </c>
      <c r="P30" s="6">
        <v>5.3043478260869561</v>
      </c>
      <c r="Q30" s="6">
        <v>14.910326086956522</v>
      </c>
      <c r="R30" s="6">
        <f>SUM(NonNurse[[#This Row],[Qualified Activities Professional Hours]],NonNurse[[#This Row],[Other Activities Professional Hours]])/NonNurse[[#This Row],[MDS Census]]</f>
        <v>0.33358744394618833</v>
      </c>
      <c r="S30" s="6">
        <v>4.7076086956521728</v>
      </c>
      <c r="T30" s="6">
        <v>1.6447826086956518</v>
      </c>
      <c r="U30" s="6">
        <v>0</v>
      </c>
      <c r="V30" s="6">
        <f>SUM(NonNurse[[#This Row],[Occupational Therapist Hours]],NonNurse[[#This Row],[OT Assistant Hours]],NonNurse[[#This Row],[OT Aide Hours]])/NonNurse[[#This Row],[MDS Census]]</f>
        <v>0.10482869955156947</v>
      </c>
      <c r="W30" s="6">
        <v>1.4688043478260866</v>
      </c>
      <c r="X30" s="6">
        <v>9.3563043478260859</v>
      </c>
      <c r="Y30" s="6">
        <v>0</v>
      </c>
      <c r="Z30" s="6">
        <f>SUM(NonNurse[[#This Row],[Physical Therapist (PT) Hours]],NonNurse[[#This Row],[PT Assistant Hours]],NonNurse[[#This Row],[PT Aide Hours]])/NonNurse[[#This Row],[MDS Census]]</f>
        <v>0.17863856502242151</v>
      </c>
      <c r="AA30" s="6">
        <v>0.27173913043478259</v>
      </c>
      <c r="AB30" s="6">
        <v>0</v>
      </c>
      <c r="AC30" s="6">
        <v>0</v>
      </c>
      <c r="AD30" s="6">
        <v>45.891304347826086</v>
      </c>
      <c r="AE30" s="6">
        <v>0</v>
      </c>
      <c r="AF30" s="6">
        <v>0</v>
      </c>
      <c r="AG30" s="6">
        <v>0</v>
      </c>
      <c r="AH30" s="1">
        <v>305020</v>
      </c>
      <c r="AI30">
        <v>1</v>
      </c>
    </row>
    <row r="31" spans="1:35" x14ac:dyDescent="0.25">
      <c r="A31" t="s">
        <v>102</v>
      </c>
      <c r="B31" t="s">
        <v>47</v>
      </c>
      <c r="C31" t="s">
        <v>136</v>
      </c>
      <c r="D31" t="s">
        <v>127</v>
      </c>
      <c r="E31" s="6">
        <v>78.206521739130437</v>
      </c>
      <c r="F31" s="6">
        <v>5.4782608695652177</v>
      </c>
      <c r="G31" s="6">
        <v>0.25815217391304346</v>
      </c>
      <c r="H31" s="6">
        <v>0.46532608695652167</v>
      </c>
      <c r="I31" s="6">
        <v>1.7065217391304348</v>
      </c>
      <c r="J31" s="6">
        <v>0</v>
      </c>
      <c r="K31" s="6">
        <v>4.9565217391304346</v>
      </c>
      <c r="L31" s="6">
        <v>5.0213043478260868</v>
      </c>
      <c r="M31" s="6">
        <v>8.2422826086956551</v>
      </c>
      <c r="N31" s="6">
        <v>0</v>
      </c>
      <c r="O31" s="6">
        <f>SUM(NonNurse[[#This Row],[Qualified Social Work Staff Hours]],NonNurse[[#This Row],[Other Social Work Staff Hours]])/NonNurse[[#This Row],[MDS Census]]</f>
        <v>0.10539124391938849</v>
      </c>
      <c r="P31" s="6">
        <v>0</v>
      </c>
      <c r="Q31" s="6">
        <v>11.497065217391299</v>
      </c>
      <c r="R31" s="6">
        <f>SUM(NonNurse[[#This Row],[Qualified Activities Professional Hours]],NonNurse[[#This Row],[Other Activities Professional Hours]])/NonNurse[[#This Row],[MDS Census]]</f>
        <v>0.14700903405142451</v>
      </c>
      <c r="S31" s="6">
        <v>6.4121739130434765</v>
      </c>
      <c r="T31" s="6">
        <v>7.980652173913044</v>
      </c>
      <c r="U31" s="6">
        <v>0</v>
      </c>
      <c r="V31" s="6">
        <f>SUM(NonNurse[[#This Row],[Occupational Therapist Hours]],NonNurse[[#This Row],[OT Assistant Hours]],NonNurse[[#This Row],[OT Aide Hours]])/NonNurse[[#This Row],[MDS Census]]</f>
        <v>0.18403613620569839</v>
      </c>
      <c r="W31" s="6">
        <v>4.4352173913043478</v>
      </c>
      <c r="X31" s="6">
        <v>6.8351086956521758</v>
      </c>
      <c r="Y31" s="6">
        <v>0</v>
      </c>
      <c r="Z31" s="6">
        <f>SUM(NonNurse[[#This Row],[Physical Therapist (PT) Hours]],NonNurse[[#This Row],[PT Assistant Hours]],NonNurse[[#This Row],[PT Aide Hours]])/NonNurse[[#This Row],[MDS Census]]</f>
        <v>0.14410979847116054</v>
      </c>
      <c r="AA31" s="6">
        <v>0</v>
      </c>
      <c r="AB31" s="6">
        <v>5.4021739130434785</v>
      </c>
      <c r="AC31" s="6">
        <v>0</v>
      </c>
      <c r="AD31" s="6">
        <v>0</v>
      </c>
      <c r="AE31" s="6">
        <v>0</v>
      </c>
      <c r="AF31" s="6">
        <v>0</v>
      </c>
      <c r="AG31" s="6">
        <v>0</v>
      </c>
      <c r="AH31" s="1">
        <v>305078</v>
      </c>
      <c r="AI31">
        <v>1</v>
      </c>
    </row>
    <row r="32" spans="1:35" x14ac:dyDescent="0.25">
      <c r="A32" t="s">
        <v>102</v>
      </c>
      <c r="B32" t="s">
        <v>2</v>
      </c>
      <c r="C32" t="s">
        <v>136</v>
      </c>
      <c r="D32" t="s">
        <v>127</v>
      </c>
      <c r="E32" s="6">
        <v>63.739130434782609</v>
      </c>
      <c r="F32" s="6">
        <v>5.0434782608695654</v>
      </c>
      <c r="G32" s="6">
        <v>0.28260869565217389</v>
      </c>
      <c r="H32" s="6">
        <v>0.52173913043478259</v>
      </c>
      <c r="I32" s="6">
        <v>3.0652173913043477</v>
      </c>
      <c r="J32" s="6">
        <v>0</v>
      </c>
      <c r="K32" s="6">
        <v>0</v>
      </c>
      <c r="L32" s="6">
        <v>0.87173913043478268</v>
      </c>
      <c r="M32" s="6">
        <v>10.67391304347826</v>
      </c>
      <c r="N32" s="6">
        <v>0</v>
      </c>
      <c r="O32" s="6">
        <f>SUM(NonNurse[[#This Row],[Qualified Social Work Staff Hours]],NonNurse[[#This Row],[Other Social Work Staff Hours]])/NonNurse[[#This Row],[MDS Census]]</f>
        <v>0.16746248294679397</v>
      </c>
      <c r="P32" s="6">
        <v>2.4116304347826083</v>
      </c>
      <c r="Q32" s="6">
        <v>0</v>
      </c>
      <c r="R32" s="6">
        <f>SUM(NonNurse[[#This Row],[Qualified Activities Professional Hours]],NonNurse[[#This Row],[Other Activities Professional Hours]])/NonNurse[[#This Row],[MDS Census]]</f>
        <v>3.7835948158253745E-2</v>
      </c>
      <c r="S32" s="6">
        <v>4.4683695652173929</v>
      </c>
      <c r="T32" s="6">
        <v>0</v>
      </c>
      <c r="U32" s="6">
        <v>0</v>
      </c>
      <c r="V32" s="6">
        <f>SUM(NonNurse[[#This Row],[Occupational Therapist Hours]],NonNurse[[#This Row],[OT Assistant Hours]],NonNurse[[#This Row],[OT Aide Hours]])/NonNurse[[#This Row],[MDS Census]]</f>
        <v>7.010402455661667E-2</v>
      </c>
      <c r="W32" s="6">
        <v>8.9261956521739165</v>
      </c>
      <c r="X32" s="6">
        <v>0</v>
      </c>
      <c r="Y32" s="6">
        <v>0</v>
      </c>
      <c r="Z32" s="6">
        <f>SUM(NonNurse[[#This Row],[Physical Therapist (PT) Hours]],NonNurse[[#This Row],[PT Assistant Hours]],NonNurse[[#This Row],[PT Aide Hours]])/NonNurse[[#This Row],[MDS Census]]</f>
        <v>0.14004263301500688</v>
      </c>
      <c r="AA32" s="6">
        <v>0</v>
      </c>
      <c r="AB32" s="6">
        <v>3.4782608695652173</v>
      </c>
      <c r="AC32" s="6">
        <v>0</v>
      </c>
      <c r="AD32" s="6">
        <v>0</v>
      </c>
      <c r="AE32" s="6">
        <v>0</v>
      </c>
      <c r="AF32" s="6">
        <v>0</v>
      </c>
      <c r="AG32" s="6">
        <v>0</v>
      </c>
      <c r="AH32" s="1">
        <v>305016</v>
      </c>
      <c r="AI32">
        <v>1</v>
      </c>
    </row>
    <row r="33" spans="1:35" x14ac:dyDescent="0.25">
      <c r="A33" t="s">
        <v>102</v>
      </c>
      <c r="B33" t="s">
        <v>60</v>
      </c>
      <c r="C33" t="s">
        <v>147</v>
      </c>
      <c r="D33" t="s">
        <v>125</v>
      </c>
      <c r="E33" s="6">
        <v>26.641304347826086</v>
      </c>
      <c r="F33" s="6">
        <v>0</v>
      </c>
      <c r="G33" s="6">
        <v>0</v>
      </c>
      <c r="H33" s="6">
        <v>0</v>
      </c>
      <c r="I33" s="6">
        <v>0</v>
      </c>
      <c r="J33" s="6">
        <v>0</v>
      </c>
      <c r="K33" s="6">
        <v>0</v>
      </c>
      <c r="L33" s="6">
        <v>0</v>
      </c>
      <c r="M33" s="6">
        <v>0</v>
      </c>
      <c r="N33" s="6">
        <v>0</v>
      </c>
      <c r="O33" s="6">
        <f>SUM(NonNurse[[#This Row],[Qualified Social Work Staff Hours]],NonNurse[[#This Row],[Other Social Work Staff Hours]])/NonNurse[[#This Row],[MDS Census]]</f>
        <v>0</v>
      </c>
      <c r="P33" s="6">
        <v>0</v>
      </c>
      <c r="Q33" s="6">
        <v>0</v>
      </c>
      <c r="R33" s="6">
        <f>SUM(NonNurse[[#This Row],[Qualified Activities Professional Hours]],NonNurse[[#This Row],[Other Activities Professional Hours]])/NonNurse[[#This Row],[MDS Census]]</f>
        <v>0</v>
      </c>
      <c r="S33" s="6">
        <v>0</v>
      </c>
      <c r="T33" s="6">
        <v>0</v>
      </c>
      <c r="U33" s="6">
        <v>0</v>
      </c>
      <c r="V33" s="6">
        <f>SUM(NonNurse[[#This Row],[Occupational Therapist Hours]],NonNurse[[#This Row],[OT Assistant Hours]],NonNurse[[#This Row],[OT Aide Hours]])/NonNurse[[#This Row],[MDS Census]]</f>
        <v>0</v>
      </c>
      <c r="W33" s="6">
        <v>0</v>
      </c>
      <c r="X33" s="6">
        <v>0</v>
      </c>
      <c r="Y33" s="6">
        <v>0</v>
      </c>
      <c r="Z33" s="6">
        <f>SUM(NonNurse[[#This Row],[Physical Therapist (PT) Hours]],NonNurse[[#This Row],[PT Assistant Hours]],NonNurse[[#This Row],[PT Aide Hours]])/NonNurse[[#This Row],[MDS Census]]</f>
        <v>0</v>
      </c>
      <c r="AA33" s="6">
        <v>0</v>
      </c>
      <c r="AB33" s="6">
        <v>0</v>
      </c>
      <c r="AC33" s="6">
        <v>0</v>
      </c>
      <c r="AD33" s="6">
        <v>0</v>
      </c>
      <c r="AE33" s="6">
        <v>0</v>
      </c>
      <c r="AF33" s="6">
        <v>0</v>
      </c>
      <c r="AG33" s="6">
        <v>0</v>
      </c>
      <c r="AH33" s="1">
        <v>305092</v>
      </c>
      <c r="AI33">
        <v>1</v>
      </c>
    </row>
    <row r="34" spans="1:35" x14ac:dyDescent="0.25">
      <c r="A34" t="s">
        <v>102</v>
      </c>
      <c r="B34" t="s">
        <v>18</v>
      </c>
      <c r="C34" t="s">
        <v>161</v>
      </c>
      <c r="D34" t="s">
        <v>125</v>
      </c>
      <c r="E34" s="6">
        <v>234.42391304347825</v>
      </c>
      <c r="F34" s="6">
        <v>4.0869565217391308</v>
      </c>
      <c r="G34" s="6">
        <v>3.2608695652173911</v>
      </c>
      <c r="H34" s="6">
        <v>0.875</v>
      </c>
      <c r="I34" s="6">
        <v>0</v>
      </c>
      <c r="J34" s="6">
        <v>0</v>
      </c>
      <c r="K34" s="6">
        <v>0</v>
      </c>
      <c r="L34" s="6">
        <v>19.722826086956523</v>
      </c>
      <c r="M34" s="6">
        <v>27.453804347826086</v>
      </c>
      <c r="N34" s="6">
        <v>0</v>
      </c>
      <c r="O34" s="6">
        <f>SUM(NonNurse[[#This Row],[Qualified Social Work Staff Hours]],NonNurse[[#This Row],[Other Social Work Staff Hours]])/NonNurse[[#This Row],[MDS Census]]</f>
        <v>0.11711179116242408</v>
      </c>
      <c r="P34" s="6">
        <v>5.2173913043478262</v>
      </c>
      <c r="Q34" s="6">
        <v>60.483695652173914</v>
      </c>
      <c r="R34" s="6">
        <f>SUM(NonNurse[[#This Row],[Qualified Activities Professional Hours]],NonNurse[[#This Row],[Other Activities Professional Hours]])/NonNurse[[#This Row],[MDS Census]]</f>
        <v>0.28026614735475497</v>
      </c>
      <c r="S34" s="6">
        <v>24.668478260869566</v>
      </c>
      <c r="T34" s="6">
        <v>0</v>
      </c>
      <c r="U34" s="6">
        <v>0</v>
      </c>
      <c r="V34" s="6">
        <f>SUM(NonNurse[[#This Row],[Occupational Therapist Hours]],NonNurse[[#This Row],[OT Assistant Hours]],NonNurse[[#This Row],[OT Aide Hours]])/NonNurse[[#This Row],[MDS Census]]</f>
        <v>0.10523021282514955</v>
      </c>
      <c r="W34" s="6">
        <v>10.163043478260869</v>
      </c>
      <c r="X34" s="6">
        <v>27.317934782608695</v>
      </c>
      <c r="Y34" s="6">
        <v>0</v>
      </c>
      <c r="Z34" s="6">
        <f>SUM(NonNurse[[#This Row],[Physical Therapist (PT) Hours]],NonNurse[[#This Row],[PT Assistant Hours]],NonNurse[[#This Row],[PT Aide Hours]])/NonNurse[[#This Row],[MDS Census]]</f>
        <v>0.15988547317661242</v>
      </c>
      <c r="AA34" s="6">
        <v>6.5217391304347824E-2</v>
      </c>
      <c r="AB34" s="6">
        <v>0</v>
      </c>
      <c r="AC34" s="6">
        <v>0</v>
      </c>
      <c r="AD34" s="6">
        <v>0</v>
      </c>
      <c r="AE34" s="6">
        <v>5.434782608695652E-2</v>
      </c>
      <c r="AF34" s="6">
        <v>0</v>
      </c>
      <c r="AG34" s="6">
        <v>0</v>
      </c>
      <c r="AH34" s="1">
        <v>305048</v>
      </c>
      <c r="AI34">
        <v>1</v>
      </c>
    </row>
    <row r="35" spans="1:35" x14ac:dyDescent="0.25">
      <c r="A35" t="s">
        <v>102</v>
      </c>
      <c r="B35" t="s">
        <v>43</v>
      </c>
      <c r="C35" t="s">
        <v>140</v>
      </c>
      <c r="D35" t="s">
        <v>125</v>
      </c>
      <c r="E35" s="6">
        <v>21.489130434782609</v>
      </c>
      <c r="F35" s="6">
        <v>13.232173913043482</v>
      </c>
      <c r="G35" s="6">
        <v>0.17391304347826086</v>
      </c>
      <c r="H35" s="6">
        <v>4.2500000000000003E-2</v>
      </c>
      <c r="I35" s="6">
        <v>0.77173913043478259</v>
      </c>
      <c r="J35" s="6">
        <v>0</v>
      </c>
      <c r="K35" s="6">
        <v>0</v>
      </c>
      <c r="L35" s="6">
        <v>0.13630434782608694</v>
      </c>
      <c r="M35" s="6">
        <v>3.7065217391304346</v>
      </c>
      <c r="N35" s="6">
        <v>0</v>
      </c>
      <c r="O35" s="6">
        <f>SUM(NonNurse[[#This Row],[Qualified Social Work Staff Hours]],NonNurse[[#This Row],[Other Social Work Staff Hours]])/NonNurse[[#This Row],[MDS Census]]</f>
        <v>0.17248356095093575</v>
      </c>
      <c r="P35" s="6">
        <v>0</v>
      </c>
      <c r="Q35" s="6">
        <v>0</v>
      </c>
      <c r="R35" s="6">
        <f>SUM(NonNurse[[#This Row],[Qualified Activities Professional Hours]],NonNurse[[#This Row],[Other Activities Professional Hours]])/NonNurse[[#This Row],[MDS Census]]</f>
        <v>0</v>
      </c>
      <c r="S35" s="6">
        <v>3.8164130434782608</v>
      </c>
      <c r="T35" s="6">
        <v>0</v>
      </c>
      <c r="U35" s="6">
        <v>0</v>
      </c>
      <c r="V35" s="6">
        <f>SUM(NonNurse[[#This Row],[Occupational Therapist Hours]],NonNurse[[#This Row],[OT Assistant Hours]],NonNurse[[#This Row],[OT Aide Hours]])/NonNurse[[#This Row],[MDS Census]]</f>
        <v>0.17759736975214971</v>
      </c>
      <c r="W35" s="6">
        <v>0.76021739130434784</v>
      </c>
      <c r="X35" s="6">
        <v>7.0220652173913036</v>
      </c>
      <c r="Y35" s="6">
        <v>0</v>
      </c>
      <c r="Z35" s="6">
        <f>SUM(NonNurse[[#This Row],[Physical Therapist (PT) Hours]],NonNurse[[#This Row],[PT Assistant Hours]],NonNurse[[#This Row],[PT Aide Hours]])/NonNurse[[#This Row],[MDS Census]]</f>
        <v>0.36214972180070809</v>
      </c>
      <c r="AA35" s="6">
        <v>0.18478260869565216</v>
      </c>
      <c r="AB35" s="6">
        <v>0</v>
      </c>
      <c r="AC35" s="6">
        <v>0</v>
      </c>
      <c r="AD35" s="6">
        <v>0</v>
      </c>
      <c r="AE35" s="6">
        <v>0</v>
      </c>
      <c r="AF35" s="6">
        <v>0</v>
      </c>
      <c r="AG35" s="6">
        <v>0</v>
      </c>
      <c r="AH35" s="1">
        <v>305074</v>
      </c>
      <c r="AI35">
        <v>1</v>
      </c>
    </row>
    <row r="36" spans="1:35" x14ac:dyDescent="0.25">
      <c r="A36" t="s">
        <v>102</v>
      </c>
      <c r="B36" t="s">
        <v>42</v>
      </c>
      <c r="C36" t="s">
        <v>167</v>
      </c>
      <c r="D36" t="s">
        <v>132</v>
      </c>
      <c r="E36" s="6">
        <v>56.847826086956523</v>
      </c>
      <c r="F36" s="6">
        <v>5.6521739130434785</v>
      </c>
      <c r="G36" s="6">
        <v>0.2391304347826087</v>
      </c>
      <c r="H36" s="6">
        <v>0.33206521739130429</v>
      </c>
      <c r="I36" s="6">
        <v>0.73913043478260865</v>
      </c>
      <c r="J36" s="6">
        <v>0</v>
      </c>
      <c r="K36" s="6">
        <v>0</v>
      </c>
      <c r="L36" s="6">
        <v>0</v>
      </c>
      <c r="M36" s="6">
        <v>5.3913043478260869</v>
      </c>
      <c r="N36" s="6">
        <v>0</v>
      </c>
      <c r="O36" s="6">
        <f>SUM(NonNurse[[#This Row],[Qualified Social Work Staff Hours]],NonNurse[[#This Row],[Other Social Work Staff Hours]])/NonNurse[[#This Row],[MDS Census]]</f>
        <v>9.4837476099426388E-2</v>
      </c>
      <c r="P36" s="6">
        <v>4.8695652173913047</v>
      </c>
      <c r="Q36" s="6">
        <v>11.043478260869565</v>
      </c>
      <c r="R36" s="6">
        <f>SUM(NonNurse[[#This Row],[Qualified Activities Professional Hours]],NonNurse[[#This Row],[Other Activities Professional Hours]])/NonNurse[[#This Row],[MDS Census]]</f>
        <v>0.27992351816443595</v>
      </c>
      <c r="S36" s="6">
        <v>7.0652173913043473E-2</v>
      </c>
      <c r="T36" s="6">
        <v>0.51206521739130439</v>
      </c>
      <c r="U36" s="6">
        <v>0</v>
      </c>
      <c r="V36" s="6">
        <f>SUM(NonNurse[[#This Row],[Occupational Therapist Hours]],NonNurse[[#This Row],[OT Assistant Hours]],NonNurse[[#This Row],[OT Aide Hours]])/NonNurse[[#This Row],[MDS Census]]</f>
        <v>1.0250478011472275E-2</v>
      </c>
      <c r="W36" s="6">
        <v>4.5311956521739134</v>
      </c>
      <c r="X36" s="6">
        <v>6.725543478260871</v>
      </c>
      <c r="Y36" s="6">
        <v>0</v>
      </c>
      <c r="Z36" s="6">
        <f>SUM(NonNurse[[#This Row],[Physical Therapist (PT) Hours]],NonNurse[[#This Row],[PT Assistant Hours]],NonNurse[[#This Row],[PT Aide Hours]])/NonNurse[[#This Row],[MDS Census]]</f>
        <v>0.19801529636711285</v>
      </c>
      <c r="AA36" s="6">
        <v>0</v>
      </c>
      <c r="AB36" s="6">
        <v>0</v>
      </c>
      <c r="AC36" s="6">
        <v>0</v>
      </c>
      <c r="AD36" s="6">
        <v>0</v>
      </c>
      <c r="AE36" s="6">
        <v>0</v>
      </c>
      <c r="AF36" s="6">
        <v>0</v>
      </c>
      <c r="AG36" s="6">
        <v>0</v>
      </c>
      <c r="AH36" s="1">
        <v>305072</v>
      </c>
      <c r="AI36">
        <v>1</v>
      </c>
    </row>
    <row r="37" spans="1:35" x14ac:dyDescent="0.25">
      <c r="A37" t="s">
        <v>102</v>
      </c>
      <c r="B37" t="s">
        <v>21</v>
      </c>
      <c r="C37" t="s">
        <v>163</v>
      </c>
      <c r="D37" t="s">
        <v>132</v>
      </c>
      <c r="E37" s="6">
        <v>93.043478260869563</v>
      </c>
      <c r="F37" s="6">
        <v>5.2173913043478262</v>
      </c>
      <c r="G37" s="6">
        <v>0.15434782608695652</v>
      </c>
      <c r="H37" s="6">
        <v>0.52326086956521745</v>
      </c>
      <c r="I37" s="6">
        <v>1.9565217391304348</v>
      </c>
      <c r="J37" s="6">
        <v>0</v>
      </c>
      <c r="K37" s="6">
        <v>0.2608695652173913</v>
      </c>
      <c r="L37" s="6">
        <v>2.7898913043478264</v>
      </c>
      <c r="M37" s="6">
        <v>2.5992391304347824</v>
      </c>
      <c r="N37" s="6">
        <v>0</v>
      </c>
      <c r="O37" s="6">
        <f>SUM(NonNurse[[#This Row],[Qualified Social Work Staff Hours]],NonNurse[[#This Row],[Other Social Work Staff Hours]])/NonNurse[[#This Row],[MDS Census]]</f>
        <v>2.7935747663551402E-2</v>
      </c>
      <c r="P37" s="6">
        <v>0</v>
      </c>
      <c r="Q37" s="6">
        <v>10.391304347826081</v>
      </c>
      <c r="R37" s="6">
        <f>SUM(NonNurse[[#This Row],[Qualified Activities Professional Hours]],NonNurse[[#This Row],[Other Activities Professional Hours]])/NonNurse[[#This Row],[MDS Census]]</f>
        <v>0.11168224299065414</v>
      </c>
      <c r="S37" s="6">
        <v>6.7568478260869567</v>
      </c>
      <c r="T37" s="6">
        <v>6.4921739130434757</v>
      </c>
      <c r="U37" s="6">
        <v>0</v>
      </c>
      <c r="V37" s="6">
        <f>SUM(NonNurse[[#This Row],[Occupational Therapist Hours]],NonNurse[[#This Row],[OT Assistant Hours]],NonNurse[[#This Row],[OT Aide Hours]])/NonNurse[[#This Row],[MDS Census]]</f>
        <v>0.14239602803738316</v>
      </c>
      <c r="W37" s="6">
        <v>4.4781521739130428</v>
      </c>
      <c r="X37" s="6">
        <v>5.4469565217391294</v>
      </c>
      <c r="Y37" s="6">
        <v>0</v>
      </c>
      <c r="Z37" s="6">
        <f>SUM(NonNurse[[#This Row],[Physical Therapist (PT) Hours]],NonNurse[[#This Row],[PT Assistant Hours]],NonNurse[[#This Row],[PT Aide Hours]])/NonNurse[[#This Row],[MDS Census]]</f>
        <v>0.1066717289719626</v>
      </c>
      <c r="AA37" s="6">
        <v>0</v>
      </c>
      <c r="AB37" s="6">
        <v>5.5</v>
      </c>
      <c r="AC37" s="6">
        <v>0</v>
      </c>
      <c r="AD37" s="6">
        <v>0</v>
      </c>
      <c r="AE37" s="6">
        <v>0</v>
      </c>
      <c r="AF37" s="6">
        <v>0</v>
      </c>
      <c r="AG37" s="6">
        <v>0</v>
      </c>
      <c r="AH37" s="1">
        <v>305051</v>
      </c>
      <c r="AI37">
        <v>1</v>
      </c>
    </row>
    <row r="38" spans="1:35" x14ac:dyDescent="0.25">
      <c r="A38" t="s">
        <v>102</v>
      </c>
      <c r="B38" t="s">
        <v>11</v>
      </c>
      <c r="C38" t="s">
        <v>158</v>
      </c>
      <c r="D38" t="s">
        <v>131</v>
      </c>
      <c r="E38" s="6">
        <v>97.554347826086953</v>
      </c>
      <c r="F38" s="6">
        <v>4.6086956521739131</v>
      </c>
      <c r="G38" s="6">
        <v>0.35054347826086957</v>
      </c>
      <c r="H38" s="6">
        <v>0.48717391304347818</v>
      </c>
      <c r="I38" s="6">
        <v>2.4347826086956523</v>
      </c>
      <c r="J38" s="6">
        <v>0</v>
      </c>
      <c r="K38" s="6">
        <v>5.4782608695652177</v>
      </c>
      <c r="L38" s="6">
        <v>2.3561956521739127</v>
      </c>
      <c r="M38" s="6">
        <v>16.433152173913044</v>
      </c>
      <c r="N38" s="6">
        <v>0</v>
      </c>
      <c r="O38" s="6">
        <f>SUM(NonNurse[[#This Row],[Qualified Social Work Staff Hours]],NonNurse[[#This Row],[Other Social Work Staff Hours]])/NonNurse[[#This Row],[MDS Census]]</f>
        <v>0.16845125348189416</v>
      </c>
      <c r="P38" s="6">
        <v>0</v>
      </c>
      <c r="Q38" s="6">
        <v>12.422934782608696</v>
      </c>
      <c r="R38" s="6">
        <f>SUM(NonNurse[[#This Row],[Qualified Activities Professional Hours]],NonNurse[[#This Row],[Other Activities Professional Hours]])/NonNurse[[#This Row],[MDS Census]]</f>
        <v>0.12734373259052925</v>
      </c>
      <c r="S38" s="6">
        <v>11.252391304347826</v>
      </c>
      <c r="T38" s="6">
        <v>0</v>
      </c>
      <c r="U38" s="6">
        <v>0</v>
      </c>
      <c r="V38" s="6">
        <f>SUM(NonNurse[[#This Row],[Occupational Therapist Hours]],NonNurse[[#This Row],[OT Assistant Hours]],NonNurse[[#This Row],[OT Aide Hours]])/NonNurse[[#This Row],[MDS Census]]</f>
        <v>0.11534484679665739</v>
      </c>
      <c r="W38" s="6">
        <v>5.2157608695652167</v>
      </c>
      <c r="X38" s="6">
        <v>4.3879347826086965</v>
      </c>
      <c r="Y38" s="6">
        <v>0</v>
      </c>
      <c r="Z38" s="6">
        <f>SUM(NonNurse[[#This Row],[Physical Therapist (PT) Hours]],NonNurse[[#This Row],[PT Assistant Hours]],NonNurse[[#This Row],[PT Aide Hours]])/NonNurse[[#This Row],[MDS Census]]</f>
        <v>9.8444568245125347E-2</v>
      </c>
      <c r="AA38" s="6">
        <v>0</v>
      </c>
      <c r="AB38" s="6">
        <v>5.3804347826086953</v>
      </c>
      <c r="AC38" s="6">
        <v>0</v>
      </c>
      <c r="AD38" s="6">
        <v>0</v>
      </c>
      <c r="AE38" s="6">
        <v>32.010869565217391</v>
      </c>
      <c r="AF38" s="6">
        <v>0.16304347826086957</v>
      </c>
      <c r="AG38" s="6">
        <v>0</v>
      </c>
      <c r="AH38" s="1">
        <v>305040</v>
      </c>
      <c r="AI38">
        <v>1</v>
      </c>
    </row>
    <row r="39" spans="1:35" x14ac:dyDescent="0.25">
      <c r="A39" t="s">
        <v>102</v>
      </c>
      <c r="B39" t="s">
        <v>46</v>
      </c>
      <c r="C39" t="s">
        <v>168</v>
      </c>
      <c r="D39" t="s">
        <v>129</v>
      </c>
      <c r="E39" s="6">
        <v>53.119565217391305</v>
      </c>
      <c r="F39" s="6">
        <v>5.0543478260869561</v>
      </c>
      <c r="G39" s="6">
        <v>0</v>
      </c>
      <c r="H39" s="6">
        <v>0</v>
      </c>
      <c r="I39" s="6">
        <v>0</v>
      </c>
      <c r="J39" s="6">
        <v>0</v>
      </c>
      <c r="K39" s="6">
        <v>0</v>
      </c>
      <c r="L39" s="6">
        <v>0</v>
      </c>
      <c r="M39" s="6">
        <v>5.2608695652173916</v>
      </c>
      <c r="N39" s="6">
        <v>0</v>
      </c>
      <c r="O39" s="6">
        <f>SUM(NonNurse[[#This Row],[Qualified Social Work Staff Hours]],NonNurse[[#This Row],[Other Social Work Staff Hours]])/NonNurse[[#This Row],[MDS Census]]</f>
        <v>9.9038264784121144E-2</v>
      </c>
      <c r="P39" s="6">
        <v>4.9375</v>
      </c>
      <c r="Q39" s="6">
        <v>10.695652173913043</v>
      </c>
      <c r="R39" s="6">
        <f>SUM(NonNurse[[#This Row],[Qualified Activities Professional Hours]],NonNurse[[#This Row],[Other Activities Professional Hours]])/NonNurse[[#This Row],[MDS Census]]</f>
        <v>0.29430120728463272</v>
      </c>
      <c r="S39" s="6">
        <v>0</v>
      </c>
      <c r="T39" s="6">
        <v>0</v>
      </c>
      <c r="U39" s="6">
        <v>0</v>
      </c>
      <c r="V39" s="6">
        <f>SUM(NonNurse[[#This Row],[Occupational Therapist Hours]],NonNurse[[#This Row],[OT Assistant Hours]],NonNurse[[#This Row],[OT Aide Hours]])/NonNurse[[#This Row],[MDS Census]]</f>
        <v>0</v>
      </c>
      <c r="W39" s="6">
        <v>0</v>
      </c>
      <c r="X39" s="6">
        <v>0</v>
      </c>
      <c r="Y39" s="6">
        <v>0</v>
      </c>
      <c r="Z39" s="6">
        <f>SUM(NonNurse[[#This Row],[Physical Therapist (PT) Hours]],NonNurse[[#This Row],[PT Assistant Hours]],NonNurse[[#This Row],[PT Aide Hours]])/NonNurse[[#This Row],[MDS Census]]</f>
        <v>0</v>
      </c>
      <c r="AA39" s="6">
        <v>0</v>
      </c>
      <c r="AB39" s="6">
        <v>0</v>
      </c>
      <c r="AC39" s="6">
        <v>0</v>
      </c>
      <c r="AD39" s="6">
        <v>0</v>
      </c>
      <c r="AE39" s="6">
        <v>0</v>
      </c>
      <c r="AF39" s="6">
        <v>0</v>
      </c>
      <c r="AG39" s="6">
        <v>0</v>
      </c>
      <c r="AH39" s="1">
        <v>305077</v>
      </c>
      <c r="AI39">
        <v>1</v>
      </c>
    </row>
    <row r="40" spans="1:35" x14ac:dyDescent="0.25">
      <c r="A40" t="s">
        <v>102</v>
      </c>
      <c r="B40" t="s">
        <v>58</v>
      </c>
      <c r="C40" t="s">
        <v>143</v>
      </c>
      <c r="D40" t="s">
        <v>128</v>
      </c>
      <c r="E40" s="6">
        <v>19.119565217391305</v>
      </c>
      <c r="F40" s="6">
        <v>5.0434782608695654</v>
      </c>
      <c r="G40" s="6">
        <v>0.28260869565217389</v>
      </c>
      <c r="H40" s="6">
        <v>0.29347826086956524</v>
      </c>
      <c r="I40" s="6">
        <v>1.1304347826086956</v>
      </c>
      <c r="J40" s="6">
        <v>0</v>
      </c>
      <c r="K40" s="6">
        <v>0</v>
      </c>
      <c r="L40" s="6">
        <v>3.7486956521739123</v>
      </c>
      <c r="M40" s="6">
        <v>2.6956521739130435</v>
      </c>
      <c r="N40" s="6">
        <v>0</v>
      </c>
      <c r="O40" s="6">
        <f>SUM(NonNurse[[#This Row],[Qualified Social Work Staff Hours]],NonNurse[[#This Row],[Other Social Work Staff Hours]])/NonNurse[[#This Row],[MDS Census]]</f>
        <v>0.14098919840818647</v>
      </c>
      <c r="P40" s="6">
        <v>0</v>
      </c>
      <c r="Q40" s="6">
        <v>13.571956521739128</v>
      </c>
      <c r="R40" s="6">
        <f>SUM(NonNurse[[#This Row],[Qualified Activities Professional Hours]],NonNurse[[#This Row],[Other Activities Professional Hours]])/NonNurse[[#This Row],[MDS Census]]</f>
        <v>0.70984650369528135</v>
      </c>
      <c r="S40" s="6">
        <v>9.5832608695652191</v>
      </c>
      <c r="T40" s="6">
        <v>4.0056521739130435</v>
      </c>
      <c r="U40" s="6">
        <v>0</v>
      </c>
      <c r="V40" s="6">
        <f>SUM(NonNurse[[#This Row],[Occupational Therapist Hours]],NonNurse[[#This Row],[OT Assistant Hours]],NonNurse[[#This Row],[OT Aide Hours]])/NonNurse[[#This Row],[MDS Census]]</f>
        <v>0.71073337123365554</v>
      </c>
      <c r="W40" s="6">
        <v>3.6955434782608698</v>
      </c>
      <c r="X40" s="6">
        <v>7.4853260869565217</v>
      </c>
      <c r="Y40" s="6">
        <v>0</v>
      </c>
      <c r="Z40" s="6">
        <f>SUM(NonNurse[[#This Row],[Physical Therapist (PT) Hours]],NonNurse[[#This Row],[PT Assistant Hours]],NonNurse[[#This Row],[PT Aide Hours]])/NonNurse[[#This Row],[MDS Census]]</f>
        <v>0.58478681068789085</v>
      </c>
      <c r="AA40" s="6">
        <v>0</v>
      </c>
      <c r="AB40" s="6">
        <v>4.5652173913043477</v>
      </c>
      <c r="AC40" s="6">
        <v>0</v>
      </c>
      <c r="AD40" s="6">
        <v>0</v>
      </c>
      <c r="AE40" s="6">
        <v>0</v>
      </c>
      <c r="AF40" s="6">
        <v>0</v>
      </c>
      <c r="AG40" s="6">
        <v>0</v>
      </c>
      <c r="AH40" s="1">
        <v>305089</v>
      </c>
      <c r="AI40">
        <v>1</v>
      </c>
    </row>
    <row r="41" spans="1:35" x14ac:dyDescent="0.25">
      <c r="A41" t="s">
        <v>102</v>
      </c>
      <c r="B41" t="s">
        <v>54</v>
      </c>
      <c r="C41" t="s">
        <v>163</v>
      </c>
      <c r="D41" t="s">
        <v>132</v>
      </c>
      <c r="E41" s="6">
        <v>21.695652173913043</v>
      </c>
      <c r="F41" s="6">
        <v>5.2173913043478262</v>
      </c>
      <c r="G41" s="6">
        <v>5.434782608695652E-2</v>
      </c>
      <c r="H41" s="6">
        <v>0.16032608695652173</v>
      </c>
      <c r="I41" s="6">
        <v>0.60869565217391308</v>
      </c>
      <c r="J41" s="6">
        <v>0</v>
      </c>
      <c r="K41" s="6">
        <v>0</v>
      </c>
      <c r="L41" s="6">
        <v>0.81728260869565217</v>
      </c>
      <c r="M41" s="6">
        <v>7.5634782608695641</v>
      </c>
      <c r="N41" s="6">
        <v>0</v>
      </c>
      <c r="O41" s="6">
        <f>SUM(NonNurse[[#This Row],[Qualified Social Work Staff Hours]],NonNurse[[#This Row],[Other Social Work Staff Hours]])/NonNurse[[#This Row],[MDS Census]]</f>
        <v>0.34861723446893783</v>
      </c>
      <c r="P41" s="6">
        <v>0</v>
      </c>
      <c r="Q41" s="6">
        <v>16.342173913043474</v>
      </c>
      <c r="R41" s="6">
        <f>SUM(NonNurse[[#This Row],[Qualified Activities Professional Hours]],NonNurse[[#This Row],[Other Activities Professional Hours]])/NonNurse[[#This Row],[MDS Census]]</f>
        <v>0.75324649298597179</v>
      </c>
      <c r="S41" s="6">
        <v>6.8261956521739142</v>
      </c>
      <c r="T41" s="6">
        <v>4.49913043478261</v>
      </c>
      <c r="U41" s="6">
        <v>0</v>
      </c>
      <c r="V41" s="6">
        <f>SUM(NonNurse[[#This Row],[Occupational Therapist Hours]],NonNurse[[#This Row],[OT Assistant Hours]],NonNurse[[#This Row],[OT Aide Hours]])/NonNurse[[#This Row],[MDS Census]]</f>
        <v>0.52200901803607225</v>
      </c>
      <c r="W41" s="6">
        <v>1.5503260869565216</v>
      </c>
      <c r="X41" s="6">
        <v>5.2844565217391306</v>
      </c>
      <c r="Y41" s="6">
        <v>0</v>
      </c>
      <c r="Z41" s="6">
        <f>SUM(NonNurse[[#This Row],[Physical Therapist (PT) Hours]],NonNurse[[#This Row],[PT Assistant Hours]],NonNurse[[#This Row],[PT Aide Hours]])/NonNurse[[#This Row],[MDS Census]]</f>
        <v>0.31503006012024048</v>
      </c>
      <c r="AA41" s="6">
        <v>0</v>
      </c>
      <c r="AB41" s="6">
        <v>4.8260869565217392</v>
      </c>
      <c r="AC41" s="6">
        <v>0</v>
      </c>
      <c r="AD41" s="6">
        <v>0</v>
      </c>
      <c r="AE41" s="6">
        <v>0</v>
      </c>
      <c r="AF41" s="6">
        <v>0</v>
      </c>
      <c r="AG41" s="6">
        <v>0</v>
      </c>
      <c r="AH41" s="1">
        <v>305085</v>
      </c>
      <c r="AI41">
        <v>1</v>
      </c>
    </row>
    <row r="42" spans="1:35" x14ac:dyDescent="0.25">
      <c r="A42" t="s">
        <v>102</v>
      </c>
      <c r="B42" t="s">
        <v>20</v>
      </c>
      <c r="C42" t="s">
        <v>148</v>
      </c>
      <c r="D42" t="s">
        <v>129</v>
      </c>
      <c r="E42" s="6">
        <v>95.673913043478265</v>
      </c>
      <c r="F42" s="6">
        <v>5.4782608695652177</v>
      </c>
      <c r="G42" s="6">
        <v>0.39130434782608697</v>
      </c>
      <c r="H42" s="6">
        <v>0.54315217391304338</v>
      </c>
      <c r="I42" s="6">
        <v>2.402173913043478</v>
      </c>
      <c r="J42" s="6">
        <v>0</v>
      </c>
      <c r="K42" s="6">
        <v>0</v>
      </c>
      <c r="L42" s="6">
        <v>4.9839130434782604</v>
      </c>
      <c r="M42" s="6">
        <v>10.782934782608695</v>
      </c>
      <c r="N42" s="6">
        <v>0</v>
      </c>
      <c r="O42" s="6">
        <f>SUM(NonNurse[[#This Row],[Qualified Social Work Staff Hours]],NonNurse[[#This Row],[Other Social Work Staff Hours]])/NonNurse[[#This Row],[MDS Census]]</f>
        <v>0.11270506703022039</v>
      </c>
      <c r="P42" s="6">
        <v>0</v>
      </c>
      <c r="Q42" s="6">
        <v>17.894021739130437</v>
      </c>
      <c r="R42" s="6">
        <f>SUM(NonNurse[[#This Row],[Qualified Activities Professional Hours]],NonNurse[[#This Row],[Other Activities Professional Hours]])/NonNurse[[#This Row],[MDS Census]]</f>
        <v>0.18703135650988414</v>
      </c>
      <c r="S42" s="6">
        <v>10.144456521739134</v>
      </c>
      <c r="T42" s="6">
        <v>2.4576086956521745</v>
      </c>
      <c r="U42" s="6">
        <v>0</v>
      </c>
      <c r="V42" s="6">
        <f>SUM(NonNurse[[#This Row],[Occupational Therapist Hours]],NonNurse[[#This Row],[OT Assistant Hours]],NonNurse[[#This Row],[OT Aide Hours]])/NonNurse[[#This Row],[MDS Census]]</f>
        <v>0.13171892751647357</v>
      </c>
      <c r="W42" s="6">
        <v>5.6253260869565214</v>
      </c>
      <c r="X42" s="6">
        <v>9.1621739130434783</v>
      </c>
      <c r="Y42" s="6">
        <v>0</v>
      </c>
      <c r="Z42" s="6">
        <f>SUM(NonNurse[[#This Row],[Physical Therapist (PT) Hours]],NonNurse[[#This Row],[PT Assistant Hours]],NonNurse[[#This Row],[PT Aide Hours]])/NonNurse[[#This Row],[MDS Census]]</f>
        <v>0.15456146330379458</v>
      </c>
      <c r="AA42" s="6">
        <v>0</v>
      </c>
      <c r="AB42" s="6">
        <v>5.9021739130434785</v>
      </c>
      <c r="AC42" s="6">
        <v>0</v>
      </c>
      <c r="AD42" s="6">
        <v>0</v>
      </c>
      <c r="AE42" s="6">
        <v>0</v>
      </c>
      <c r="AF42" s="6">
        <v>0</v>
      </c>
      <c r="AG42" s="6">
        <v>0</v>
      </c>
      <c r="AH42" s="1">
        <v>305050</v>
      </c>
      <c r="AI42">
        <v>1</v>
      </c>
    </row>
    <row r="43" spans="1:35" x14ac:dyDescent="0.25">
      <c r="A43" t="s">
        <v>102</v>
      </c>
      <c r="B43" t="s">
        <v>7</v>
      </c>
      <c r="C43" t="s">
        <v>140</v>
      </c>
      <c r="D43" t="s">
        <v>125</v>
      </c>
      <c r="E43" s="6">
        <v>91.565217391304344</v>
      </c>
      <c r="F43" s="6">
        <v>4.7826086956521738</v>
      </c>
      <c r="G43" s="6">
        <v>0.13043478260869565</v>
      </c>
      <c r="H43" s="6">
        <v>0.44130434782608696</v>
      </c>
      <c r="I43" s="6">
        <v>1.4347826086956521</v>
      </c>
      <c r="J43" s="6">
        <v>0</v>
      </c>
      <c r="K43" s="6">
        <v>0</v>
      </c>
      <c r="L43" s="6">
        <v>1.2907608695652173</v>
      </c>
      <c r="M43" s="6">
        <v>4.7092391304347823</v>
      </c>
      <c r="N43" s="6">
        <v>4.5217391304347823</v>
      </c>
      <c r="O43" s="6">
        <f>SUM(NonNurse[[#This Row],[Qualified Social Work Staff Hours]],NonNurse[[#This Row],[Other Social Work Staff Hours]])/NonNurse[[#This Row],[MDS Census]]</f>
        <v>0.10081315289648622</v>
      </c>
      <c r="P43" s="6">
        <v>3.3913043478260869</v>
      </c>
      <c r="Q43" s="6">
        <v>6.1086956521739131</v>
      </c>
      <c r="R43" s="6">
        <f>SUM(NonNurse[[#This Row],[Qualified Activities Professional Hours]],NonNurse[[#This Row],[Other Activities Professional Hours]])/NonNurse[[#This Row],[MDS Census]]</f>
        <v>0.10375118708452043</v>
      </c>
      <c r="S43" s="6">
        <v>4.2907608695652177</v>
      </c>
      <c r="T43" s="6">
        <v>4.8777173913043477</v>
      </c>
      <c r="U43" s="6">
        <v>0</v>
      </c>
      <c r="V43" s="6">
        <f>SUM(NonNurse[[#This Row],[Occupational Therapist Hours]],NonNurse[[#This Row],[OT Assistant Hours]],NonNurse[[#This Row],[OT Aide Hours]])/NonNurse[[#This Row],[MDS Census]]</f>
        <v>0.10013057929724598</v>
      </c>
      <c r="W43" s="6">
        <v>5.7961956521739131</v>
      </c>
      <c r="X43" s="6">
        <v>8.1820652173913047</v>
      </c>
      <c r="Y43" s="6">
        <v>0</v>
      </c>
      <c r="Z43" s="6">
        <f>SUM(NonNurse[[#This Row],[Physical Therapist (PT) Hours]],NonNurse[[#This Row],[PT Assistant Hours]],NonNurse[[#This Row],[PT Aide Hours]])/NonNurse[[#This Row],[MDS Census]]</f>
        <v>0.152659069325736</v>
      </c>
      <c r="AA43" s="6">
        <v>0</v>
      </c>
      <c r="AB43" s="6">
        <v>0</v>
      </c>
      <c r="AC43" s="6">
        <v>0</v>
      </c>
      <c r="AD43" s="6">
        <v>0</v>
      </c>
      <c r="AE43" s="6">
        <v>1.0869565217391304E-2</v>
      </c>
      <c r="AF43" s="6">
        <v>0</v>
      </c>
      <c r="AG43" s="6">
        <v>0</v>
      </c>
      <c r="AH43" s="1">
        <v>305030</v>
      </c>
      <c r="AI43">
        <v>1</v>
      </c>
    </row>
    <row r="44" spans="1:35" x14ac:dyDescent="0.25">
      <c r="A44" t="s">
        <v>102</v>
      </c>
      <c r="B44" t="s">
        <v>26</v>
      </c>
      <c r="C44" t="s">
        <v>165</v>
      </c>
      <c r="D44" t="s">
        <v>127</v>
      </c>
      <c r="E44" s="6">
        <v>183.59782608695653</v>
      </c>
      <c r="F44" s="6">
        <v>0</v>
      </c>
      <c r="G44" s="6">
        <v>0</v>
      </c>
      <c r="H44" s="6">
        <v>0</v>
      </c>
      <c r="I44" s="6">
        <v>0</v>
      </c>
      <c r="J44" s="6">
        <v>0</v>
      </c>
      <c r="K44" s="6">
        <v>0</v>
      </c>
      <c r="L44" s="6">
        <v>3.3723913043478255</v>
      </c>
      <c r="M44" s="6">
        <v>0</v>
      </c>
      <c r="N44" s="6">
        <v>0</v>
      </c>
      <c r="O44" s="6">
        <f>SUM(NonNurse[[#This Row],[Qualified Social Work Staff Hours]],NonNurse[[#This Row],[Other Social Work Staff Hours]])/NonNurse[[#This Row],[MDS Census]]</f>
        <v>0</v>
      </c>
      <c r="P44" s="6">
        <v>0</v>
      </c>
      <c r="Q44" s="6">
        <v>0</v>
      </c>
      <c r="R44" s="6">
        <f>SUM(NonNurse[[#This Row],[Qualified Activities Professional Hours]],NonNurse[[#This Row],[Other Activities Professional Hours]])/NonNurse[[#This Row],[MDS Census]]</f>
        <v>0</v>
      </c>
      <c r="S44" s="6">
        <v>9.2052173913043447</v>
      </c>
      <c r="T44" s="6">
        <v>5.0853260869565213</v>
      </c>
      <c r="U44" s="6">
        <v>0</v>
      </c>
      <c r="V44" s="6">
        <f>SUM(NonNurse[[#This Row],[Occupational Therapist Hours]],NonNurse[[#This Row],[OT Assistant Hours]],NonNurse[[#This Row],[OT Aide Hours]])/NonNurse[[#This Row],[MDS Census]]</f>
        <v>7.7836125747439436E-2</v>
      </c>
      <c r="W44" s="6">
        <v>6.9692391304347812</v>
      </c>
      <c r="X44" s="6">
        <v>9.5988043478260856</v>
      </c>
      <c r="Y44" s="6">
        <v>0</v>
      </c>
      <c r="Z44" s="6">
        <f>SUM(NonNurse[[#This Row],[Physical Therapist (PT) Hours]],NonNurse[[#This Row],[PT Assistant Hours]],NonNurse[[#This Row],[PT Aide Hours]])/NonNurse[[#This Row],[MDS Census]]</f>
        <v>9.0240956722514934E-2</v>
      </c>
      <c r="AA44" s="6">
        <v>0</v>
      </c>
      <c r="AB44" s="6">
        <v>0</v>
      </c>
      <c r="AC44" s="6">
        <v>0</v>
      </c>
      <c r="AD44" s="6">
        <v>0</v>
      </c>
      <c r="AE44" s="6">
        <v>7.6086956521739135E-2</v>
      </c>
      <c r="AF44" s="6">
        <v>0</v>
      </c>
      <c r="AG44" s="6">
        <v>0</v>
      </c>
      <c r="AH44" s="1">
        <v>305056</v>
      </c>
      <c r="AI44">
        <v>1</v>
      </c>
    </row>
    <row r="45" spans="1:35" x14ac:dyDescent="0.25">
      <c r="A45" t="s">
        <v>102</v>
      </c>
      <c r="B45" t="s">
        <v>71</v>
      </c>
      <c r="C45" t="s">
        <v>171</v>
      </c>
      <c r="D45" t="s">
        <v>124</v>
      </c>
      <c r="E45" s="6">
        <v>39.554347826086953</v>
      </c>
      <c r="F45" s="6">
        <v>5.0434782608695654</v>
      </c>
      <c r="G45" s="6">
        <v>8.6956521739130432E-2</v>
      </c>
      <c r="H45" s="6">
        <v>0.19021739130434784</v>
      </c>
      <c r="I45" s="6">
        <v>1.1304347826086956</v>
      </c>
      <c r="J45" s="6">
        <v>0</v>
      </c>
      <c r="K45" s="6">
        <v>0</v>
      </c>
      <c r="L45" s="6">
        <v>0</v>
      </c>
      <c r="M45" s="6">
        <v>0</v>
      </c>
      <c r="N45" s="6">
        <v>0</v>
      </c>
      <c r="O45" s="6">
        <f>SUM(NonNurse[[#This Row],[Qualified Social Work Staff Hours]],NonNurse[[#This Row],[Other Social Work Staff Hours]])/NonNurse[[#This Row],[MDS Census]]</f>
        <v>0</v>
      </c>
      <c r="P45" s="6">
        <v>6.0434782608695654</v>
      </c>
      <c r="Q45" s="6">
        <v>8.8586956521739122</v>
      </c>
      <c r="R45" s="6">
        <f>SUM(NonNurse[[#This Row],[Qualified Activities Professional Hours]],NonNurse[[#This Row],[Other Activities Professional Hours]])/NonNurse[[#This Row],[MDS Census]]</f>
        <v>0.37675185490519375</v>
      </c>
      <c r="S45" s="6">
        <v>0</v>
      </c>
      <c r="T45" s="6">
        <v>0</v>
      </c>
      <c r="U45" s="6">
        <v>0</v>
      </c>
      <c r="V45" s="6">
        <f>SUM(NonNurse[[#This Row],[Occupational Therapist Hours]],NonNurse[[#This Row],[OT Assistant Hours]],NonNurse[[#This Row],[OT Aide Hours]])/NonNurse[[#This Row],[MDS Census]]</f>
        <v>0</v>
      </c>
      <c r="W45" s="6">
        <v>0</v>
      </c>
      <c r="X45" s="6">
        <v>0</v>
      </c>
      <c r="Y45" s="6">
        <v>0</v>
      </c>
      <c r="Z45" s="6">
        <f>SUM(NonNurse[[#This Row],[Physical Therapist (PT) Hours]],NonNurse[[#This Row],[PT Assistant Hours]],NonNurse[[#This Row],[PT Aide Hours]])/NonNurse[[#This Row],[MDS Census]]</f>
        <v>0</v>
      </c>
      <c r="AA45" s="6">
        <v>0</v>
      </c>
      <c r="AB45" s="6">
        <v>0</v>
      </c>
      <c r="AC45" s="6">
        <v>0</v>
      </c>
      <c r="AD45" s="6">
        <v>0</v>
      </c>
      <c r="AE45" s="6">
        <v>0</v>
      </c>
      <c r="AF45" s="6">
        <v>0</v>
      </c>
      <c r="AG45" s="6">
        <v>0</v>
      </c>
      <c r="AH45" s="7">
        <v>3E+63</v>
      </c>
      <c r="AI45">
        <v>1</v>
      </c>
    </row>
    <row r="46" spans="1:35" x14ac:dyDescent="0.25">
      <c r="A46" t="s">
        <v>102</v>
      </c>
      <c r="B46" t="s">
        <v>53</v>
      </c>
      <c r="C46" t="s">
        <v>171</v>
      </c>
      <c r="D46" t="s">
        <v>124</v>
      </c>
      <c r="E46" s="6">
        <v>78.826086956521735</v>
      </c>
      <c r="F46" s="6">
        <v>5.2173913043478262</v>
      </c>
      <c r="G46" s="6">
        <v>0.10576086956521739</v>
      </c>
      <c r="H46" s="6">
        <v>0.37152173913043463</v>
      </c>
      <c r="I46" s="6">
        <v>0.93478260869565222</v>
      </c>
      <c r="J46" s="6">
        <v>0</v>
      </c>
      <c r="K46" s="6">
        <v>4.8695652173913047</v>
      </c>
      <c r="L46" s="6">
        <v>5.179347826086957</v>
      </c>
      <c r="M46" s="6">
        <v>1.9130434782608696</v>
      </c>
      <c r="N46" s="6">
        <v>0</v>
      </c>
      <c r="O46" s="6">
        <f>SUM(NonNurse[[#This Row],[Qualified Social Work Staff Hours]],NonNurse[[#This Row],[Other Social Work Staff Hours]])/NonNurse[[#This Row],[MDS Census]]</f>
        <v>2.4269167126309985E-2</v>
      </c>
      <c r="P46" s="6">
        <v>0</v>
      </c>
      <c r="Q46" s="6">
        <v>7.0699999999999985</v>
      </c>
      <c r="R46" s="6">
        <f>SUM(NonNurse[[#This Row],[Qualified Activities Professional Hours]],NonNurse[[#This Row],[Other Activities Professional Hours]])/NonNurse[[#This Row],[MDS Census]]</f>
        <v>8.9691119691119675E-2</v>
      </c>
      <c r="S46" s="6">
        <v>9.3760869565217391</v>
      </c>
      <c r="T46" s="6">
        <v>1.4375</v>
      </c>
      <c r="U46" s="6">
        <v>0</v>
      </c>
      <c r="V46" s="6">
        <f>SUM(NonNurse[[#This Row],[Occupational Therapist Hours]],NonNurse[[#This Row],[OT Assistant Hours]],NonNurse[[#This Row],[OT Aide Hours]])/NonNurse[[#This Row],[MDS Census]]</f>
        <v>0.13718284611141754</v>
      </c>
      <c r="W46" s="6">
        <v>5.5725000000000007</v>
      </c>
      <c r="X46" s="6">
        <v>5.5083695652173921</v>
      </c>
      <c r="Y46" s="6">
        <v>0</v>
      </c>
      <c r="Z46" s="6">
        <f>SUM(NonNurse[[#This Row],[Physical Therapist (PT) Hours]],NonNurse[[#This Row],[PT Assistant Hours]],NonNurse[[#This Row],[PT Aide Hours]])/NonNurse[[#This Row],[MDS Census]]</f>
        <v>0.14057363485934918</v>
      </c>
      <c r="AA46" s="6">
        <v>0</v>
      </c>
      <c r="AB46" s="6">
        <v>5.9673913043478262</v>
      </c>
      <c r="AC46" s="6">
        <v>0</v>
      </c>
      <c r="AD46" s="6">
        <v>0</v>
      </c>
      <c r="AE46" s="6">
        <v>0</v>
      </c>
      <c r="AF46" s="6">
        <v>0</v>
      </c>
      <c r="AG46" s="6">
        <v>0</v>
      </c>
      <c r="AH46" s="1">
        <v>305084</v>
      </c>
      <c r="AI46">
        <v>1</v>
      </c>
    </row>
    <row r="47" spans="1:35" x14ac:dyDescent="0.25">
      <c r="A47" t="s">
        <v>102</v>
      </c>
      <c r="B47" t="s">
        <v>62</v>
      </c>
      <c r="C47" t="s">
        <v>174</v>
      </c>
      <c r="D47" t="s">
        <v>133</v>
      </c>
      <c r="E47" s="6">
        <v>48.815217391304351</v>
      </c>
      <c r="F47" s="6">
        <v>4.1739130434782608</v>
      </c>
      <c r="G47" s="6">
        <v>0.14130434782608695</v>
      </c>
      <c r="H47" s="6">
        <v>0.15597826086956521</v>
      </c>
      <c r="I47" s="6">
        <v>0.82608695652173914</v>
      </c>
      <c r="J47" s="6">
        <v>0</v>
      </c>
      <c r="K47" s="6">
        <v>0</v>
      </c>
      <c r="L47" s="6">
        <v>1.3195652173913044</v>
      </c>
      <c r="M47" s="6">
        <v>5.0543478260869561</v>
      </c>
      <c r="N47" s="6">
        <v>0</v>
      </c>
      <c r="O47" s="6">
        <f>SUM(NonNurse[[#This Row],[Qualified Social Work Staff Hours]],NonNurse[[#This Row],[Other Social Work Staff Hours]])/NonNurse[[#This Row],[MDS Census]]</f>
        <v>0.10354041416165663</v>
      </c>
      <c r="P47" s="6">
        <v>5.2934782608695654</v>
      </c>
      <c r="Q47" s="6">
        <v>13.585434782608687</v>
      </c>
      <c r="R47" s="6">
        <f>SUM(NonNurse[[#This Row],[Qualified Activities Professional Hours]],NonNurse[[#This Row],[Other Activities Professional Hours]])/NonNurse[[#This Row],[MDS Census]]</f>
        <v>0.38674237363616104</v>
      </c>
      <c r="S47" s="6">
        <v>4.6541304347826093</v>
      </c>
      <c r="T47" s="6">
        <v>0</v>
      </c>
      <c r="U47" s="6">
        <v>0</v>
      </c>
      <c r="V47" s="6">
        <f>SUM(NonNurse[[#This Row],[Occupational Therapist Hours]],NonNurse[[#This Row],[OT Assistant Hours]],NonNurse[[#This Row],[OT Aide Hours]])/NonNurse[[#This Row],[MDS Census]]</f>
        <v>9.5341794700512142E-2</v>
      </c>
      <c r="W47" s="6">
        <v>4.7953260869565213</v>
      </c>
      <c r="X47" s="6">
        <v>5.3839130434782616</v>
      </c>
      <c r="Y47" s="6">
        <v>0</v>
      </c>
      <c r="Z47" s="6">
        <f>SUM(NonNurse[[#This Row],[Physical Therapist (PT) Hours]],NonNurse[[#This Row],[PT Assistant Hours]],NonNurse[[#This Row],[PT Aide Hours]])/NonNurse[[#This Row],[MDS Census]]</f>
        <v>0.20852594077042977</v>
      </c>
      <c r="AA47" s="6">
        <v>0</v>
      </c>
      <c r="AB47" s="6">
        <v>0</v>
      </c>
      <c r="AC47" s="6">
        <v>0</v>
      </c>
      <c r="AD47" s="6">
        <v>0</v>
      </c>
      <c r="AE47" s="6">
        <v>0</v>
      </c>
      <c r="AF47" s="6">
        <v>0</v>
      </c>
      <c r="AG47" s="6">
        <v>0</v>
      </c>
      <c r="AH47" s="1">
        <v>305094</v>
      </c>
      <c r="AI47">
        <v>1</v>
      </c>
    </row>
    <row r="48" spans="1:35" x14ac:dyDescent="0.25">
      <c r="A48" t="s">
        <v>102</v>
      </c>
      <c r="B48" t="s">
        <v>37</v>
      </c>
      <c r="C48" t="s">
        <v>140</v>
      </c>
      <c r="D48" t="s">
        <v>125</v>
      </c>
      <c r="E48" s="6">
        <v>91.978260869565219</v>
      </c>
      <c r="F48" s="6">
        <v>4.8695652173913047</v>
      </c>
      <c r="G48" s="6">
        <v>0.4891304347826087</v>
      </c>
      <c r="H48" s="6">
        <v>0.4027173913043478</v>
      </c>
      <c r="I48" s="6">
        <v>2.8260869565217392</v>
      </c>
      <c r="J48" s="6">
        <v>0</v>
      </c>
      <c r="K48" s="6">
        <v>0</v>
      </c>
      <c r="L48" s="6">
        <v>6.2856521739130411</v>
      </c>
      <c r="M48" s="6">
        <v>11.903913043478264</v>
      </c>
      <c r="N48" s="6">
        <v>0</v>
      </c>
      <c r="O48" s="6">
        <f>SUM(NonNurse[[#This Row],[Qualified Social Work Staff Hours]],NonNurse[[#This Row],[Other Social Work Staff Hours]])/NonNurse[[#This Row],[MDS Census]]</f>
        <v>0.12942094067596316</v>
      </c>
      <c r="P48" s="6">
        <v>4.7391304347826084</v>
      </c>
      <c r="Q48" s="6">
        <v>26.201521739130438</v>
      </c>
      <c r="R48" s="6">
        <f>SUM(NonNurse[[#This Row],[Qualified Activities Professional Hours]],NonNurse[[#This Row],[Other Activities Professional Hours]])/NonNurse[[#This Row],[MDS Census]]</f>
        <v>0.33639092413141103</v>
      </c>
      <c r="S48" s="6">
        <v>7.1415217391304386</v>
      </c>
      <c r="T48" s="6">
        <v>2.7888043478260869</v>
      </c>
      <c r="U48" s="6">
        <v>0</v>
      </c>
      <c r="V48" s="6">
        <f>SUM(NonNurse[[#This Row],[Occupational Therapist Hours]],NonNurse[[#This Row],[OT Assistant Hours]],NonNurse[[#This Row],[OT Aide Hours]])/NonNurse[[#This Row],[MDS Census]]</f>
        <v>0.10796383833609081</v>
      </c>
      <c r="W48" s="6">
        <v>9.3721739130434791</v>
      </c>
      <c r="X48" s="6">
        <v>5.7318478260869545</v>
      </c>
      <c r="Y48" s="6">
        <v>0</v>
      </c>
      <c r="Z48" s="6">
        <f>SUM(NonNurse[[#This Row],[Physical Therapist (PT) Hours]],NonNurse[[#This Row],[PT Assistant Hours]],NonNurse[[#This Row],[PT Aide Hours]])/NonNurse[[#This Row],[MDS Census]]</f>
        <v>0.16421295202079886</v>
      </c>
      <c r="AA48" s="6">
        <v>0</v>
      </c>
      <c r="AB48" s="6">
        <v>0</v>
      </c>
      <c r="AC48" s="6">
        <v>0</v>
      </c>
      <c r="AD48" s="6">
        <v>0</v>
      </c>
      <c r="AE48" s="6">
        <v>0</v>
      </c>
      <c r="AF48" s="6">
        <v>0</v>
      </c>
      <c r="AG48" s="6">
        <v>0</v>
      </c>
      <c r="AH48" s="1">
        <v>305067</v>
      </c>
      <c r="AI48">
        <v>1</v>
      </c>
    </row>
    <row r="49" spans="1:35" x14ac:dyDescent="0.25">
      <c r="A49" t="s">
        <v>102</v>
      </c>
      <c r="B49" t="s">
        <v>44</v>
      </c>
      <c r="C49" t="s">
        <v>150</v>
      </c>
      <c r="D49" t="s">
        <v>127</v>
      </c>
      <c r="E49" s="6">
        <v>80.739130434782609</v>
      </c>
      <c r="F49" s="6">
        <v>5.3043478260869561</v>
      </c>
      <c r="G49" s="6">
        <v>0.28260869565217389</v>
      </c>
      <c r="H49" s="6">
        <v>0.32380434782608702</v>
      </c>
      <c r="I49" s="6">
        <v>1.5326086956521738</v>
      </c>
      <c r="J49" s="6">
        <v>0</v>
      </c>
      <c r="K49" s="6">
        <v>0.21739130434782608</v>
      </c>
      <c r="L49" s="6">
        <v>1.311195652173913</v>
      </c>
      <c r="M49" s="6">
        <v>5.1361956521739129</v>
      </c>
      <c r="N49" s="6">
        <v>0</v>
      </c>
      <c r="O49" s="6">
        <f>SUM(NonNurse[[#This Row],[Qualified Social Work Staff Hours]],NonNurse[[#This Row],[Other Social Work Staff Hours]])/NonNurse[[#This Row],[MDS Census]]</f>
        <v>6.3614701130856224E-2</v>
      </c>
      <c r="P49" s="6">
        <v>0</v>
      </c>
      <c r="Q49" s="6">
        <v>11.048043478260864</v>
      </c>
      <c r="R49" s="6">
        <f>SUM(NonNurse[[#This Row],[Qualified Activities Professional Hours]],NonNurse[[#This Row],[Other Activities Professional Hours]])/NonNurse[[#This Row],[MDS Census]]</f>
        <v>0.13683629509962297</v>
      </c>
      <c r="S49" s="6">
        <v>13.184673913043479</v>
      </c>
      <c r="T49" s="6">
        <v>5.434782608695652E-3</v>
      </c>
      <c r="U49" s="6">
        <v>0</v>
      </c>
      <c r="V49" s="6">
        <f>SUM(NonNurse[[#This Row],[Occupational Therapist Hours]],NonNurse[[#This Row],[OT Assistant Hours]],NonNurse[[#This Row],[OT Aide Hours]])/NonNurse[[#This Row],[MDS Census]]</f>
        <v>0.16336698976844374</v>
      </c>
      <c r="W49" s="6">
        <v>4.9490217391304343</v>
      </c>
      <c r="X49" s="6">
        <v>10.135326086956523</v>
      </c>
      <c r="Y49" s="6">
        <v>0</v>
      </c>
      <c r="Z49" s="6">
        <f>SUM(NonNurse[[#This Row],[Physical Therapist (PT) Hours]],NonNurse[[#This Row],[PT Assistant Hours]],NonNurse[[#This Row],[PT Aide Hours]])/NonNurse[[#This Row],[MDS Census]]</f>
        <v>0.18682821755519657</v>
      </c>
      <c r="AA49" s="6">
        <v>0</v>
      </c>
      <c r="AB49" s="6">
        <v>5.6413043478260869</v>
      </c>
      <c r="AC49" s="6">
        <v>0</v>
      </c>
      <c r="AD49" s="6">
        <v>0</v>
      </c>
      <c r="AE49" s="6">
        <v>0</v>
      </c>
      <c r="AF49" s="6">
        <v>0</v>
      </c>
      <c r="AG49" s="6">
        <v>0</v>
      </c>
      <c r="AH49" s="1">
        <v>305075</v>
      </c>
      <c r="AI49">
        <v>1</v>
      </c>
    </row>
    <row r="50" spans="1:35" x14ac:dyDescent="0.25">
      <c r="A50" t="s">
        <v>102</v>
      </c>
      <c r="B50" t="s">
        <v>56</v>
      </c>
      <c r="C50" t="s">
        <v>172</v>
      </c>
      <c r="D50" t="s">
        <v>124</v>
      </c>
      <c r="E50" s="6">
        <v>98.695652173913047</v>
      </c>
      <c r="F50" s="6">
        <v>3.8641304347826089</v>
      </c>
      <c r="G50" s="6">
        <v>0.65217391304347827</v>
      </c>
      <c r="H50" s="6">
        <v>0</v>
      </c>
      <c r="I50" s="6">
        <v>57.641304347826086</v>
      </c>
      <c r="J50" s="6">
        <v>0</v>
      </c>
      <c r="K50" s="6">
        <v>0</v>
      </c>
      <c r="L50" s="6">
        <v>3.5422826086956531</v>
      </c>
      <c r="M50" s="6">
        <v>0</v>
      </c>
      <c r="N50" s="6">
        <v>0</v>
      </c>
      <c r="O50" s="6">
        <f>SUM(NonNurse[[#This Row],[Qualified Social Work Staff Hours]],NonNurse[[#This Row],[Other Social Work Staff Hours]])/NonNurse[[#This Row],[MDS Census]]</f>
        <v>0</v>
      </c>
      <c r="P50" s="6">
        <v>0</v>
      </c>
      <c r="Q50" s="6">
        <v>0</v>
      </c>
      <c r="R50" s="6">
        <f>SUM(NonNurse[[#This Row],[Qualified Activities Professional Hours]],NonNurse[[#This Row],[Other Activities Professional Hours]])/NonNurse[[#This Row],[MDS Census]]</f>
        <v>0</v>
      </c>
      <c r="S50" s="6">
        <v>3.507282608695653</v>
      </c>
      <c r="T50" s="6">
        <v>8.9565217391304325E-2</v>
      </c>
      <c r="U50" s="6">
        <v>0</v>
      </c>
      <c r="V50" s="6">
        <f>SUM(NonNurse[[#This Row],[Occupational Therapist Hours]],NonNurse[[#This Row],[OT Assistant Hours]],NonNurse[[#This Row],[OT Aide Hours]])/NonNurse[[#This Row],[MDS Census]]</f>
        <v>3.6443832599118951E-2</v>
      </c>
      <c r="W50" s="6">
        <v>4.7471739130434791</v>
      </c>
      <c r="X50" s="6">
        <v>6.6588043478260843</v>
      </c>
      <c r="Y50" s="6">
        <v>0</v>
      </c>
      <c r="Z50" s="6">
        <f>SUM(NonNurse[[#This Row],[Physical Therapist (PT) Hours]],NonNurse[[#This Row],[PT Assistant Hours]],NonNurse[[#This Row],[PT Aide Hours]])/NonNurse[[#This Row],[MDS Census]]</f>
        <v>0.11556718061674007</v>
      </c>
      <c r="AA50" s="6">
        <v>0</v>
      </c>
      <c r="AB50" s="6">
        <v>0</v>
      </c>
      <c r="AC50" s="6">
        <v>0</v>
      </c>
      <c r="AD50" s="6">
        <v>0</v>
      </c>
      <c r="AE50" s="6">
        <v>0</v>
      </c>
      <c r="AF50" s="6">
        <v>0</v>
      </c>
      <c r="AG50" s="6">
        <v>0</v>
      </c>
      <c r="AH50" s="1">
        <v>305087</v>
      </c>
      <c r="AI50">
        <v>1</v>
      </c>
    </row>
    <row r="51" spans="1:35" x14ac:dyDescent="0.25">
      <c r="A51" t="s">
        <v>102</v>
      </c>
      <c r="B51" t="s">
        <v>25</v>
      </c>
      <c r="C51" t="s">
        <v>146</v>
      </c>
      <c r="D51" t="s">
        <v>130</v>
      </c>
      <c r="E51" s="6">
        <v>93.956521739130437</v>
      </c>
      <c r="F51" s="6">
        <v>4.6847826086956523</v>
      </c>
      <c r="G51" s="6">
        <v>0.15760869565217392</v>
      </c>
      <c r="H51" s="6">
        <v>0.44695652173913031</v>
      </c>
      <c r="I51" s="6">
        <v>1.8043478260869565</v>
      </c>
      <c r="J51" s="6">
        <v>0</v>
      </c>
      <c r="K51" s="6">
        <v>3.652173913043478</v>
      </c>
      <c r="L51" s="6">
        <v>5.1951086956521717</v>
      </c>
      <c r="M51" s="6">
        <v>9.1515217391304358</v>
      </c>
      <c r="N51" s="6">
        <v>0</v>
      </c>
      <c r="O51" s="6">
        <f>SUM(NonNurse[[#This Row],[Qualified Social Work Staff Hours]],NonNurse[[#This Row],[Other Social Work Staff Hours]])/NonNurse[[#This Row],[MDS Census]]</f>
        <v>9.7401665895418793E-2</v>
      </c>
      <c r="P51" s="6">
        <v>4.4891304347826084</v>
      </c>
      <c r="Q51" s="6">
        <v>15.51163043478261</v>
      </c>
      <c r="R51" s="6">
        <f>SUM(NonNurse[[#This Row],[Qualified Activities Professional Hours]],NonNurse[[#This Row],[Other Activities Professional Hours]])/NonNurse[[#This Row],[MDS Census]]</f>
        <v>0.21287251272559002</v>
      </c>
      <c r="S51" s="6">
        <v>7.6316304347826103</v>
      </c>
      <c r="T51" s="6">
        <v>2.1129347826086953</v>
      </c>
      <c r="U51" s="6">
        <v>0</v>
      </c>
      <c r="V51" s="6">
        <f>SUM(NonNurse[[#This Row],[Occupational Therapist Hours]],NonNurse[[#This Row],[OT Assistant Hours]],NonNurse[[#This Row],[OT Aide Hours]])/NonNurse[[#This Row],[MDS Census]]</f>
        <v>0.10371355853771402</v>
      </c>
      <c r="W51" s="6">
        <v>3.9765217391304359</v>
      </c>
      <c r="X51" s="6">
        <v>8.5653260869565226</v>
      </c>
      <c r="Y51" s="6">
        <v>0</v>
      </c>
      <c r="Z51" s="6">
        <f>SUM(NonNurse[[#This Row],[Physical Therapist (PT) Hours]],NonNurse[[#This Row],[PT Assistant Hours]],NonNurse[[#This Row],[PT Aide Hours]])/NonNurse[[#This Row],[MDS Census]]</f>
        <v>0.13348565478944935</v>
      </c>
      <c r="AA51" s="6">
        <v>1.9456521739130435</v>
      </c>
      <c r="AB51" s="6">
        <v>0.76086956521739135</v>
      </c>
      <c r="AC51" s="6">
        <v>0</v>
      </c>
      <c r="AD51" s="6">
        <v>0</v>
      </c>
      <c r="AE51" s="6">
        <v>0</v>
      </c>
      <c r="AF51" s="6">
        <v>0</v>
      </c>
      <c r="AG51" s="6">
        <v>0</v>
      </c>
      <c r="AH51" s="1">
        <v>305055</v>
      </c>
      <c r="AI51">
        <v>1</v>
      </c>
    </row>
    <row r="52" spans="1:35" x14ac:dyDescent="0.25">
      <c r="A52" t="s">
        <v>102</v>
      </c>
      <c r="B52" t="s">
        <v>29</v>
      </c>
      <c r="C52" t="s">
        <v>166</v>
      </c>
      <c r="D52" t="s">
        <v>125</v>
      </c>
      <c r="E52" s="6">
        <v>84.597826086956516</v>
      </c>
      <c r="F52" s="6">
        <v>5.6521739130434785</v>
      </c>
      <c r="G52" s="6">
        <v>0.16923913043478261</v>
      </c>
      <c r="H52" s="6">
        <v>0.35673913043478256</v>
      </c>
      <c r="I52" s="6">
        <v>1.7608695652173914</v>
      </c>
      <c r="J52" s="6">
        <v>0</v>
      </c>
      <c r="K52" s="6">
        <v>0</v>
      </c>
      <c r="L52" s="6">
        <v>0.27445652173913043</v>
      </c>
      <c r="M52" s="6">
        <v>5.1304347826086953</v>
      </c>
      <c r="N52" s="6">
        <v>0</v>
      </c>
      <c r="O52" s="6">
        <f>SUM(NonNurse[[#This Row],[Qualified Social Work Staff Hours]],NonNurse[[#This Row],[Other Social Work Staff Hours]])/NonNurse[[#This Row],[MDS Census]]</f>
        <v>6.0644995503019404E-2</v>
      </c>
      <c r="P52" s="6">
        <v>0</v>
      </c>
      <c r="Q52" s="6">
        <v>4.1858695652173914</v>
      </c>
      <c r="R52" s="6">
        <f>SUM(NonNurse[[#This Row],[Qualified Activities Professional Hours]],NonNurse[[#This Row],[Other Activities Professional Hours]])/NonNurse[[#This Row],[MDS Census]]</f>
        <v>4.947963510214571E-2</v>
      </c>
      <c r="S52" s="6">
        <v>4.682391304347826</v>
      </c>
      <c r="T52" s="6">
        <v>10.344673913043476</v>
      </c>
      <c r="U52" s="6">
        <v>0</v>
      </c>
      <c r="V52" s="6">
        <f>SUM(NonNurse[[#This Row],[Occupational Therapist Hours]],NonNurse[[#This Row],[OT Assistant Hours]],NonNurse[[#This Row],[OT Aide Hours]])/NonNurse[[#This Row],[MDS Census]]</f>
        <v>0.17762944879866374</v>
      </c>
      <c r="W52" s="6">
        <v>3.1613043478260874</v>
      </c>
      <c r="X52" s="6">
        <v>6.2029347826086978</v>
      </c>
      <c r="Y52" s="6">
        <v>0</v>
      </c>
      <c r="Z52" s="6">
        <f>SUM(NonNurse[[#This Row],[Physical Therapist (PT) Hours]],NonNurse[[#This Row],[PT Assistant Hours]],NonNurse[[#This Row],[PT Aide Hours]])/NonNurse[[#This Row],[MDS Census]]</f>
        <v>0.11069125016060649</v>
      </c>
      <c r="AA52" s="6">
        <v>0</v>
      </c>
      <c r="AB52" s="6">
        <v>4.8586956521739131</v>
      </c>
      <c r="AC52" s="6">
        <v>0</v>
      </c>
      <c r="AD52" s="6">
        <v>0</v>
      </c>
      <c r="AE52" s="6">
        <v>0</v>
      </c>
      <c r="AF52" s="6">
        <v>0</v>
      </c>
      <c r="AG52" s="6">
        <v>0</v>
      </c>
      <c r="AH52" s="1">
        <v>305059</v>
      </c>
      <c r="AI52">
        <v>1</v>
      </c>
    </row>
    <row r="53" spans="1:35" x14ac:dyDescent="0.25">
      <c r="A53" t="s">
        <v>102</v>
      </c>
      <c r="B53" t="s">
        <v>10</v>
      </c>
      <c r="C53" t="s">
        <v>157</v>
      </c>
      <c r="D53" t="s">
        <v>130</v>
      </c>
      <c r="E53" s="6">
        <v>70.619565217391298</v>
      </c>
      <c r="F53" s="6">
        <v>5.4782608695652177</v>
      </c>
      <c r="G53" s="6">
        <v>0.78260869565217395</v>
      </c>
      <c r="H53" s="6">
        <v>0.31141304347826088</v>
      </c>
      <c r="I53" s="6">
        <v>2.5108695652173911</v>
      </c>
      <c r="J53" s="6">
        <v>0</v>
      </c>
      <c r="K53" s="6">
        <v>0</v>
      </c>
      <c r="L53" s="6">
        <v>10.035434782608695</v>
      </c>
      <c r="M53" s="6">
        <v>0</v>
      </c>
      <c r="N53" s="6">
        <v>4.7853260869565215</v>
      </c>
      <c r="O53" s="6">
        <f>SUM(NonNurse[[#This Row],[Qualified Social Work Staff Hours]],NonNurse[[#This Row],[Other Social Work Staff Hours]])/NonNurse[[#This Row],[MDS Census]]</f>
        <v>6.7762044020317075E-2</v>
      </c>
      <c r="P53" s="6">
        <v>0</v>
      </c>
      <c r="Q53" s="6">
        <v>0</v>
      </c>
      <c r="R53" s="6">
        <f>SUM(NonNurse[[#This Row],[Qualified Activities Professional Hours]],NonNurse[[#This Row],[Other Activities Professional Hours]])/NonNurse[[#This Row],[MDS Census]]</f>
        <v>0</v>
      </c>
      <c r="S53" s="6">
        <v>10.186521739130434</v>
      </c>
      <c r="T53" s="6">
        <v>1.1356521739130432</v>
      </c>
      <c r="U53" s="6">
        <v>0</v>
      </c>
      <c r="V53" s="6">
        <f>SUM(NonNurse[[#This Row],[Occupational Therapist Hours]],NonNurse[[#This Row],[OT Assistant Hours]],NonNurse[[#This Row],[OT Aide Hours]])/NonNurse[[#This Row],[MDS Census]]</f>
        <v>0.16032630444820686</v>
      </c>
      <c r="W53" s="6">
        <v>5.2425000000000015</v>
      </c>
      <c r="X53" s="6">
        <v>5.9429347826086971</v>
      </c>
      <c r="Y53" s="6">
        <v>0</v>
      </c>
      <c r="Z53" s="6">
        <f>SUM(NonNurse[[#This Row],[Physical Therapist (PT) Hours]],NonNurse[[#This Row],[PT Assistant Hours]],NonNurse[[#This Row],[PT Aide Hours]])/NonNurse[[#This Row],[MDS Census]]</f>
        <v>0.15839002616592279</v>
      </c>
      <c r="AA53" s="6">
        <v>0</v>
      </c>
      <c r="AB53" s="6">
        <v>0</v>
      </c>
      <c r="AC53" s="6">
        <v>0</v>
      </c>
      <c r="AD53" s="6">
        <v>0</v>
      </c>
      <c r="AE53" s="6">
        <v>0</v>
      </c>
      <c r="AF53" s="6">
        <v>0</v>
      </c>
      <c r="AG53" s="6">
        <v>0</v>
      </c>
      <c r="AH53" s="1">
        <v>305039</v>
      </c>
      <c r="AI53">
        <v>1</v>
      </c>
    </row>
    <row r="54" spans="1:35" x14ac:dyDescent="0.25">
      <c r="A54" t="s">
        <v>102</v>
      </c>
      <c r="B54" t="s">
        <v>15</v>
      </c>
      <c r="C54" t="s">
        <v>136</v>
      </c>
      <c r="D54" t="s">
        <v>127</v>
      </c>
      <c r="E54" s="6">
        <v>135.30434782608697</v>
      </c>
      <c r="F54" s="6">
        <v>5.6983695652173916</v>
      </c>
      <c r="G54" s="6">
        <v>0</v>
      </c>
      <c r="H54" s="6">
        <v>0</v>
      </c>
      <c r="I54" s="6">
        <v>0</v>
      </c>
      <c r="J54" s="6">
        <v>0</v>
      </c>
      <c r="K54" s="6">
        <v>0</v>
      </c>
      <c r="L54" s="6">
        <v>0</v>
      </c>
      <c r="M54" s="6">
        <v>11.103260869565217</v>
      </c>
      <c r="N54" s="6">
        <v>0</v>
      </c>
      <c r="O54" s="6">
        <f>SUM(NonNurse[[#This Row],[Qualified Social Work Staff Hours]],NonNurse[[#This Row],[Other Social Work Staff Hours]])/NonNurse[[#This Row],[MDS Census]]</f>
        <v>8.2061375321336755E-2</v>
      </c>
      <c r="P54" s="6">
        <v>5.5353260869565215</v>
      </c>
      <c r="Q54" s="6">
        <v>12.013586956521738</v>
      </c>
      <c r="R54" s="6">
        <f>SUM(NonNurse[[#This Row],[Qualified Activities Professional Hours]],NonNurse[[#This Row],[Other Activities Professional Hours]])/NonNurse[[#This Row],[MDS Census]]</f>
        <v>0.12969955012853468</v>
      </c>
      <c r="S54" s="6">
        <v>0</v>
      </c>
      <c r="T54" s="6">
        <v>0</v>
      </c>
      <c r="U54" s="6">
        <v>0</v>
      </c>
      <c r="V54" s="6">
        <f>SUM(NonNurse[[#This Row],[Occupational Therapist Hours]],NonNurse[[#This Row],[OT Assistant Hours]],NonNurse[[#This Row],[OT Aide Hours]])/NonNurse[[#This Row],[MDS Census]]</f>
        <v>0</v>
      </c>
      <c r="W54" s="6">
        <v>0</v>
      </c>
      <c r="X54" s="6">
        <v>0</v>
      </c>
      <c r="Y54" s="6">
        <v>0</v>
      </c>
      <c r="Z54" s="6">
        <f>SUM(NonNurse[[#This Row],[Physical Therapist (PT) Hours]],NonNurse[[#This Row],[PT Assistant Hours]],NonNurse[[#This Row],[PT Aide Hours]])/NonNurse[[#This Row],[MDS Census]]</f>
        <v>0</v>
      </c>
      <c r="AA54" s="6">
        <v>0</v>
      </c>
      <c r="AB54" s="6">
        <v>0</v>
      </c>
      <c r="AC54" s="6">
        <v>0</v>
      </c>
      <c r="AD54" s="6">
        <v>0</v>
      </c>
      <c r="AE54" s="6">
        <v>0</v>
      </c>
      <c r="AF54" s="6">
        <v>0</v>
      </c>
      <c r="AG54" s="6">
        <v>0</v>
      </c>
      <c r="AH54" s="1">
        <v>305045</v>
      </c>
      <c r="AI54">
        <v>1</v>
      </c>
    </row>
    <row r="55" spans="1:35" x14ac:dyDescent="0.25">
      <c r="A55" t="s">
        <v>102</v>
      </c>
      <c r="B55" t="s">
        <v>0</v>
      </c>
      <c r="C55" t="s">
        <v>155</v>
      </c>
      <c r="D55" t="s">
        <v>125</v>
      </c>
      <c r="E55" s="6">
        <v>206.02173913043478</v>
      </c>
      <c r="F55" s="6">
        <v>4.6086956521739131</v>
      </c>
      <c r="G55" s="6">
        <v>0</v>
      </c>
      <c r="H55" s="6">
        <v>0</v>
      </c>
      <c r="I55" s="6">
        <v>6</v>
      </c>
      <c r="J55" s="6">
        <v>0</v>
      </c>
      <c r="K55" s="6">
        <v>0</v>
      </c>
      <c r="L55" s="6">
        <v>10.522391304347826</v>
      </c>
      <c r="M55" s="6">
        <v>0</v>
      </c>
      <c r="N55" s="6">
        <v>24.497173913043476</v>
      </c>
      <c r="O55" s="6">
        <f>SUM(NonNurse[[#This Row],[Qualified Social Work Staff Hours]],NonNurse[[#This Row],[Other Social Work Staff Hours]])/NonNurse[[#This Row],[MDS Census]]</f>
        <v>0.11890577186873481</v>
      </c>
      <c r="P55" s="6">
        <v>0</v>
      </c>
      <c r="Q55" s="6">
        <v>32.478260869565219</v>
      </c>
      <c r="R55" s="6">
        <f>SUM(NonNurse[[#This Row],[Qualified Activities Professional Hours]],NonNurse[[#This Row],[Other Activities Professional Hours]])/NonNurse[[#This Row],[MDS Census]]</f>
        <v>0.15764482431149099</v>
      </c>
      <c r="S55" s="6">
        <v>13.239130434782609</v>
      </c>
      <c r="T55" s="6">
        <v>17.343152173913044</v>
      </c>
      <c r="U55" s="6">
        <v>0</v>
      </c>
      <c r="V55" s="6">
        <f>SUM(NonNurse[[#This Row],[Occupational Therapist Hours]],NonNurse[[#This Row],[OT Assistant Hours]],NonNurse[[#This Row],[OT Aide Hours]])/NonNurse[[#This Row],[MDS Census]]</f>
        <v>0.1484420175160916</v>
      </c>
      <c r="W55" s="6">
        <v>20.389999999999997</v>
      </c>
      <c r="X55" s="6">
        <v>13.764891304347826</v>
      </c>
      <c r="Y55" s="6">
        <v>0</v>
      </c>
      <c r="Z55" s="6">
        <f>SUM(NonNurse[[#This Row],[Physical Therapist (PT) Hours]],NonNurse[[#This Row],[PT Assistant Hours]],NonNurse[[#This Row],[PT Aide Hours]])/NonNurse[[#This Row],[MDS Census]]</f>
        <v>0.16578294819035558</v>
      </c>
      <c r="AA55" s="6">
        <v>0</v>
      </c>
      <c r="AB55" s="6">
        <v>10.521739130434783</v>
      </c>
      <c r="AC55" s="6">
        <v>0</v>
      </c>
      <c r="AD55" s="6">
        <v>0</v>
      </c>
      <c r="AE55" s="6">
        <v>0</v>
      </c>
      <c r="AF55" s="6">
        <v>0</v>
      </c>
      <c r="AG55" s="6">
        <v>0</v>
      </c>
      <c r="AH55" s="1">
        <v>305005</v>
      </c>
      <c r="AI55">
        <v>1</v>
      </c>
    </row>
    <row r="56" spans="1:35" x14ac:dyDescent="0.25">
      <c r="A56" t="s">
        <v>102</v>
      </c>
      <c r="B56" t="s">
        <v>33</v>
      </c>
      <c r="C56" t="s">
        <v>136</v>
      </c>
      <c r="D56" t="s">
        <v>127</v>
      </c>
      <c r="E56" s="6">
        <v>47.228260869565219</v>
      </c>
      <c r="F56" s="6">
        <v>26.706521739130434</v>
      </c>
      <c r="G56" s="6">
        <v>3.5326086956521736E-2</v>
      </c>
      <c r="H56" s="6">
        <v>0</v>
      </c>
      <c r="I56" s="6">
        <v>0.36956521739130432</v>
      </c>
      <c r="J56" s="6">
        <v>0</v>
      </c>
      <c r="K56" s="6">
        <v>0</v>
      </c>
      <c r="L56" s="6">
        <v>0.92586956521739128</v>
      </c>
      <c r="M56" s="6">
        <v>5.8423913043478262</v>
      </c>
      <c r="N56" s="6">
        <v>0</v>
      </c>
      <c r="O56" s="6">
        <f>SUM(NonNurse[[#This Row],[Qualified Social Work Staff Hours]],NonNurse[[#This Row],[Other Social Work Staff Hours]])/NonNurse[[#This Row],[MDS Census]]</f>
        <v>0.12370540851553509</v>
      </c>
      <c r="P56" s="6">
        <v>22.164456521739133</v>
      </c>
      <c r="Q56" s="6">
        <v>0</v>
      </c>
      <c r="R56" s="6">
        <f>SUM(NonNurse[[#This Row],[Qualified Activities Professional Hours]],NonNurse[[#This Row],[Other Activities Professional Hours]])/NonNurse[[#This Row],[MDS Census]]</f>
        <v>0.46930494821634067</v>
      </c>
      <c r="S56" s="6">
        <v>5.7449999999999992</v>
      </c>
      <c r="T56" s="6">
        <v>2.7700000000000005</v>
      </c>
      <c r="U56" s="6">
        <v>0</v>
      </c>
      <c r="V56" s="6">
        <f>SUM(NonNurse[[#This Row],[Occupational Therapist Hours]],NonNurse[[#This Row],[OT Assistant Hours]],NonNurse[[#This Row],[OT Aide Hours]])/NonNurse[[#This Row],[MDS Census]]</f>
        <v>0.18029459148446492</v>
      </c>
      <c r="W56" s="6">
        <v>3.9956521739130442</v>
      </c>
      <c r="X56" s="6">
        <v>3.4761956521739124</v>
      </c>
      <c r="Y56" s="6">
        <v>0</v>
      </c>
      <c r="Z56" s="6">
        <f>SUM(NonNurse[[#This Row],[Physical Therapist (PT) Hours]],NonNurse[[#This Row],[PT Assistant Hours]],NonNurse[[#This Row],[PT Aide Hours]])/NonNurse[[#This Row],[MDS Census]]</f>
        <v>0.15820713463751437</v>
      </c>
      <c r="AA56" s="6">
        <v>0</v>
      </c>
      <c r="AB56" s="6">
        <v>0</v>
      </c>
      <c r="AC56" s="6">
        <v>0</v>
      </c>
      <c r="AD56" s="6">
        <v>0</v>
      </c>
      <c r="AE56" s="6">
        <v>0</v>
      </c>
      <c r="AF56" s="6">
        <v>0</v>
      </c>
      <c r="AG56" s="6">
        <v>0</v>
      </c>
      <c r="AH56" s="1">
        <v>305063</v>
      </c>
      <c r="AI56">
        <v>1</v>
      </c>
    </row>
    <row r="57" spans="1:35" x14ac:dyDescent="0.25">
      <c r="A57" t="s">
        <v>102</v>
      </c>
      <c r="B57" t="s">
        <v>22</v>
      </c>
      <c r="C57" t="s">
        <v>145</v>
      </c>
      <c r="D57" t="s">
        <v>125</v>
      </c>
      <c r="E57" s="6">
        <v>91.869565217391298</v>
      </c>
      <c r="F57" s="6">
        <v>5.3043478260869561</v>
      </c>
      <c r="G57" s="6">
        <v>0.34782608695652173</v>
      </c>
      <c r="H57" s="6">
        <v>0.45728260869565202</v>
      </c>
      <c r="I57" s="6">
        <v>3.4891304347826089</v>
      </c>
      <c r="J57" s="6">
        <v>0</v>
      </c>
      <c r="K57" s="6">
        <v>0</v>
      </c>
      <c r="L57" s="6">
        <v>4.1205434782608696</v>
      </c>
      <c r="M57" s="6">
        <v>4.6956521739130439</v>
      </c>
      <c r="N57" s="6">
        <v>0</v>
      </c>
      <c r="O57" s="6">
        <f>SUM(NonNurse[[#This Row],[Qualified Social Work Staff Hours]],NonNurse[[#This Row],[Other Social Work Staff Hours]])/NonNurse[[#This Row],[MDS Census]]</f>
        <v>5.1112162801703748E-2</v>
      </c>
      <c r="P57" s="6">
        <v>0</v>
      </c>
      <c r="Q57" s="6">
        <v>5.399673913043479</v>
      </c>
      <c r="R57" s="6">
        <f>SUM(NonNurse[[#This Row],[Qualified Activities Professional Hours]],NonNurse[[#This Row],[Other Activities Professional Hours]])/NonNurse[[#This Row],[MDS Census]]</f>
        <v>5.8775437766209193E-2</v>
      </c>
      <c r="S57" s="6">
        <v>3.3828260869565221</v>
      </c>
      <c r="T57" s="6">
        <v>5.567608695652174</v>
      </c>
      <c r="U57" s="6">
        <v>0</v>
      </c>
      <c r="V57" s="6">
        <f>SUM(NonNurse[[#This Row],[Occupational Therapist Hours]],NonNurse[[#This Row],[OT Assistant Hours]],NonNurse[[#This Row],[OT Aide Hours]])/NonNurse[[#This Row],[MDS Census]]</f>
        <v>9.7425461429247517E-2</v>
      </c>
      <c r="W57" s="6">
        <v>9.5870652173913005</v>
      </c>
      <c r="X57" s="6">
        <v>1.1835869565217392</v>
      </c>
      <c r="Y57" s="6">
        <v>0</v>
      </c>
      <c r="Z57" s="6">
        <f>SUM(NonNurse[[#This Row],[Physical Therapist (PT) Hours]],NonNurse[[#This Row],[PT Assistant Hours]],NonNurse[[#This Row],[PT Aide Hours]])/NonNurse[[#This Row],[MDS Census]]</f>
        <v>0.11723852342640791</v>
      </c>
      <c r="AA57" s="6">
        <v>0</v>
      </c>
      <c r="AB57" s="6">
        <v>5.7934782608695654</v>
      </c>
      <c r="AC57" s="6">
        <v>0</v>
      </c>
      <c r="AD57" s="6">
        <v>0</v>
      </c>
      <c r="AE57" s="6">
        <v>9.7826086956521743E-2</v>
      </c>
      <c r="AF57" s="6">
        <v>0</v>
      </c>
      <c r="AG57" s="6">
        <v>0</v>
      </c>
      <c r="AH57" s="1">
        <v>305052</v>
      </c>
      <c r="AI57">
        <v>1</v>
      </c>
    </row>
    <row r="58" spans="1:35" x14ac:dyDescent="0.25">
      <c r="A58" t="s">
        <v>102</v>
      </c>
      <c r="B58" t="s">
        <v>17</v>
      </c>
      <c r="C58" t="s">
        <v>143</v>
      </c>
      <c r="D58" t="s">
        <v>128</v>
      </c>
      <c r="E58" s="6">
        <v>135.34782608695653</v>
      </c>
      <c r="F58" s="6">
        <v>6.3669565217391275</v>
      </c>
      <c r="G58" s="6">
        <v>1.6304347826086956</v>
      </c>
      <c r="H58" s="6">
        <v>0</v>
      </c>
      <c r="I58" s="6">
        <v>5.0108695652173916</v>
      </c>
      <c r="J58" s="6">
        <v>0</v>
      </c>
      <c r="K58" s="6">
        <v>0</v>
      </c>
      <c r="L58" s="6">
        <v>0</v>
      </c>
      <c r="M58" s="6">
        <v>18.844239130434779</v>
      </c>
      <c r="N58" s="6">
        <v>0</v>
      </c>
      <c r="O58" s="6">
        <f>SUM(NonNurse[[#This Row],[Qualified Social Work Staff Hours]],NonNurse[[#This Row],[Other Social Work Staff Hours]])/NonNurse[[#This Row],[MDS Census]]</f>
        <v>0.13922823642788304</v>
      </c>
      <c r="P58" s="6">
        <v>4.8403260869565212</v>
      </c>
      <c r="Q58" s="6">
        <v>48.20228260869564</v>
      </c>
      <c r="R58" s="6">
        <f>SUM(NonNurse[[#This Row],[Qualified Activities Professional Hours]],NonNurse[[#This Row],[Other Activities Professional Hours]])/NonNurse[[#This Row],[MDS Census]]</f>
        <v>0.39189849020237705</v>
      </c>
      <c r="S58" s="6">
        <v>4.697826086956522</v>
      </c>
      <c r="T58" s="6">
        <v>0</v>
      </c>
      <c r="U58" s="6">
        <v>0</v>
      </c>
      <c r="V58" s="6">
        <f>SUM(NonNurse[[#This Row],[Occupational Therapist Hours]],NonNurse[[#This Row],[OT Assistant Hours]],NonNurse[[#This Row],[OT Aide Hours]])/NonNurse[[#This Row],[MDS Census]]</f>
        <v>3.4709283649212976E-2</v>
      </c>
      <c r="W58" s="6">
        <v>4.5549999999999997</v>
      </c>
      <c r="X58" s="6">
        <v>8.5928260869565207</v>
      </c>
      <c r="Y58" s="6">
        <v>27.380434782608695</v>
      </c>
      <c r="Z58" s="6">
        <f>SUM(NonNurse[[#This Row],[Physical Therapist (PT) Hours]],NonNurse[[#This Row],[PT Assistant Hours]],NonNurse[[#This Row],[PT Aide Hours]])/NonNurse[[#This Row],[MDS Census]]</f>
        <v>0.29943784131063278</v>
      </c>
      <c r="AA58" s="6">
        <v>0</v>
      </c>
      <c r="AB58" s="6">
        <v>0</v>
      </c>
      <c r="AC58" s="6">
        <v>0</v>
      </c>
      <c r="AD58" s="6">
        <v>0</v>
      </c>
      <c r="AE58" s="6">
        <v>0</v>
      </c>
      <c r="AF58" s="6">
        <v>0</v>
      </c>
      <c r="AG58" s="6">
        <v>3.75</v>
      </c>
      <c r="AH58" s="1">
        <v>305047</v>
      </c>
      <c r="AI58">
        <v>1</v>
      </c>
    </row>
    <row r="59" spans="1:35" x14ac:dyDescent="0.25">
      <c r="A59" t="s">
        <v>102</v>
      </c>
      <c r="B59" t="s">
        <v>19</v>
      </c>
      <c r="C59" t="s">
        <v>162</v>
      </c>
      <c r="D59" t="s">
        <v>130</v>
      </c>
      <c r="E59" s="6">
        <v>49.293478260869563</v>
      </c>
      <c r="F59" s="6">
        <v>0</v>
      </c>
      <c r="G59" s="6">
        <v>0.67934782608695654</v>
      </c>
      <c r="H59" s="6">
        <v>0.26358695652173914</v>
      </c>
      <c r="I59" s="6">
        <v>0.73913043478260865</v>
      </c>
      <c r="J59" s="6">
        <v>0</v>
      </c>
      <c r="K59" s="6">
        <v>1.3608695652173914</v>
      </c>
      <c r="L59" s="6">
        <v>1.2104347826086959</v>
      </c>
      <c r="M59" s="6">
        <v>8.7826086956521738</v>
      </c>
      <c r="N59" s="6">
        <v>10.434782608695652</v>
      </c>
      <c r="O59" s="6">
        <f>SUM(NonNurse[[#This Row],[Qualified Social Work Staff Hours]],NonNurse[[#This Row],[Other Social Work Staff Hours]])/NonNurse[[#This Row],[MDS Census]]</f>
        <v>0.38985667034178617</v>
      </c>
      <c r="P59" s="6">
        <v>25.558586956521737</v>
      </c>
      <c r="Q59" s="6">
        <v>25.737500000000008</v>
      </c>
      <c r="R59" s="6">
        <f>SUM(NonNurse[[#This Row],[Qualified Activities Professional Hours]],NonNurse[[#This Row],[Other Activities Professional Hours]])/NonNurse[[#This Row],[MDS Census]]</f>
        <v>1.0406262403528117</v>
      </c>
      <c r="S59" s="6">
        <v>9.3790217391304367</v>
      </c>
      <c r="T59" s="6">
        <v>0</v>
      </c>
      <c r="U59" s="6">
        <v>0</v>
      </c>
      <c r="V59" s="6">
        <f>SUM(NonNurse[[#This Row],[Occupational Therapist Hours]],NonNurse[[#This Row],[OT Assistant Hours]],NonNurse[[#This Row],[OT Aide Hours]])/NonNurse[[#This Row],[MDS Census]]</f>
        <v>0.1902690187431092</v>
      </c>
      <c r="W59" s="6">
        <v>3.5375000000000005</v>
      </c>
      <c r="X59" s="6">
        <v>0</v>
      </c>
      <c r="Y59" s="6">
        <v>4.5217391304347823</v>
      </c>
      <c r="Z59" s="6">
        <f>SUM(NonNurse[[#This Row],[Physical Therapist (PT) Hours]],NonNurse[[#This Row],[PT Assistant Hours]],NonNurse[[#This Row],[PT Aide Hours]])/NonNurse[[#This Row],[MDS Census]]</f>
        <v>0.16349503858875414</v>
      </c>
      <c r="AA59" s="6">
        <v>0</v>
      </c>
      <c r="AB59" s="6">
        <v>0</v>
      </c>
      <c r="AC59" s="6">
        <v>0</v>
      </c>
      <c r="AD59" s="6">
        <v>0</v>
      </c>
      <c r="AE59" s="6">
        <v>0</v>
      </c>
      <c r="AF59" s="6">
        <v>0</v>
      </c>
      <c r="AG59" s="6">
        <v>0</v>
      </c>
      <c r="AH59" s="1">
        <v>305049</v>
      </c>
      <c r="AI59">
        <v>1</v>
      </c>
    </row>
    <row r="60" spans="1:35" x14ac:dyDescent="0.25">
      <c r="A60" t="s">
        <v>102</v>
      </c>
      <c r="B60" t="s">
        <v>6</v>
      </c>
      <c r="C60" t="s">
        <v>152</v>
      </c>
      <c r="D60" t="s">
        <v>128</v>
      </c>
      <c r="E60" s="6">
        <v>89.423913043478265</v>
      </c>
      <c r="F60" s="6">
        <v>4.9565217391304346</v>
      </c>
      <c r="G60" s="6">
        <v>0.70652173913043481</v>
      </c>
      <c r="H60" s="6">
        <v>0.34510869565217389</v>
      </c>
      <c r="I60" s="6">
        <v>2.0326086956521738</v>
      </c>
      <c r="J60" s="6">
        <v>0</v>
      </c>
      <c r="K60" s="6">
        <v>0.52173913043478259</v>
      </c>
      <c r="L60" s="6">
        <v>2.8189130434782608</v>
      </c>
      <c r="M60" s="6">
        <v>4.6167391304347802</v>
      </c>
      <c r="N60" s="6">
        <v>0</v>
      </c>
      <c r="O60" s="6">
        <f>SUM(NonNurse[[#This Row],[Qualified Social Work Staff Hours]],NonNurse[[#This Row],[Other Social Work Staff Hours]])/NonNurse[[#This Row],[MDS Census]]</f>
        <v>5.1627567764677251E-2</v>
      </c>
      <c r="P60" s="6">
        <v>0</v>
      </c>
      <c r="Q60" s="6">
        <v>10.477065217391305</v>
      </c>
      <c r="R60" s="6">
        <f>SUM(NonNurse[[#This Row],[Qualified Activities Professional Hours]],NonNurse[[#This Row],[Other Activities Professional Hours]])/NonNurse[[#This Row],[MDS Census]]</f>
        <v>0.1171617843685426</v>
      </c>
      <c r="S60" s="6">
        <v>4.9763043478260878</v>
      </c>
      <c r="T60" s="6">
        <v>3.1114130434782608</v>
      </c>
      <c r="U60" s="6">
        <v>0</v>
      </c>
      <c r="V60" s="6">
        <f>SUM(NonNurse[[#This Row],[Occupational Therapist Hours]],NonNurse[[#This Row],[OT Assistant Hours]],NonNurse[[#This Row],[OT Aide Hours]])/NonNurse[[#This Row],[MDS Census]]</f>
        <v>9.044244560593169E-2</v>
      </c>
      <c r="W60" s="6">
        <v>2.7017391304347824</v>
      </c>
      <c r="X60" s="6">
        <v>4.6102173913043467</v>
      </c>
      <c r="Y60" s="6">
        <v>0</v>
      </c>
      <c r="Z60" s="6">
        <f>SUM(NonNurse[[#This Row],[Physical Therapist (PT) Hours]],NonNurse[[#This Row],[PT Assistant Hours]],NonNurse[[#This Row],[PT Aide Hours]])/NonNurse[[#This Row],[MDS Census]]</f>
        <v>8.1767351403913918E-2</v>
      </c>
      <c r="AA60" s="6">
        <v>0</v>
      </c>
      <c r="AB60" s="6">
        <v>4.6521739130434785</v>
      </c>
      <c r="AC60" s="6">
        <v>0</v>
      </c>
      <c r="AD60" s="6">
        <v>0</v>
      </c>
      <c r="AE60" s="6">
        <v>0</v>
      </c>
      <c r="AF60" s="6">
        <v>0</v>
      </c>
      <c r="AG60" s="6">
        <v>0</v>
      </c>
      <c r="AH60" s="1">
        <v>305024</v>
      </c>
      <c r="AI60">
        <v>1</v>
      </c>
    </row>
    <row r="61" spans="1:35" x14ac:dyDescent="0.25">
      <c r="A61" t="s">
        <v>102</v>
      </c>
      <c r="B61" t="s">
        <v>16</v>
      </c>
      <c r="C61" t="s">
        <v>160</v>
      </c>
      <c r="D61" t="s">
        <v>130</v>
      </c>
      <c r="E61" s="6">
        <v>120.52173913043478</v>
      </c>
      <c r="F61" s="6">
        <v>5.2798913043478262</v>
      </c>
      <c r="G61" s="6">
        <v>0.36684782608695654</v>
      </c>
      <c r="H61" s="6">
        <v>0</v>
      </c>
      <c r="I61" s="6">
        <v>0</v>
      </c>
      <c r="J61" s="6">
        <v>0</v>
      </c>
      <c r="K61" s="6">
        <v>4.7201086956521738</v>
      </c>
      <c r="L61" s="6">
        <v>0.26239130434782609</v>
      </c>
      <c r="M61" s="6">
        <v>13.3125</v>
      </c>
      <c r="N61" s="6">
        <v>0</v>
      </c>
      <c r="O61" s="6">
        <f>SUM(NonNurse[[#This Row],[Qualified Social Work Staff Hours]],NonNurse[[#This Row],[Other Social Work Staff Hours]])/NonNurse[[#This Row],[MDS Census]]</f>
        <v>0.11045725108225109</v>
      </c>
      <c r="P61" s="6">
        <v>4.75</v>
      </c>
      <c r="Q61" s="6">
        <v>37.399456521739133</v>
      </c>
      <c r="R61" s="6">
        <f>SUM(NonNurse[[#This Row],[Qualified Activities Professional Hours]],NonNurse[[#This Row],[Other Activities Professional Hours]])/NonNurse[[#This Row],[MDS Census]]</f>
        <v>0.34972492784992787</v>
      </c>
      <c r="S61" s="6">
        <v>5.5811956521739123</v>
      </c>
      <c r="T61" s="6">
        <v>4.6752173913043489</v>
      </c>
      <c r="U61" s="6">
        <v>0</v>
      </c>
      <c r="V61" s="6">
        <f>SUM(NonNurse[[#This Row],[Occupational Therapist Hours]],NonNurse[[#This Row],[OT Assistant Hours]],NonNurse[[#This Row],[OT Aide Hours]])/NonNurse[[#This Row],[MDS Census]]</f>
        <v>8.5100108225108231E-2</v>
      </c>
      <c r="W61" s="6">
        <v>3.4403260869565218</v>
      </c>
      <c r="X61" s="6">
        <v>4.8302173913043482</v>
      </c>
      <c r="Y61" s="6">
        <v>0</v>
      </c>
      <c r="Z61" s="6">
        <f>SUM(NonNurse[[#This Row],[Physical Therapist (PT) Hours]],NonNurse[[#This Row],[PT Assistant Hours]],NonNurse[[#This Row],[PT Aide Hours]])/NonNurse[[#This Row],[MDS Census]]</f>
        <v>6.8622835497835488E-2</v>
      </c>
      <c r="AA61" s="6">
        <v>1.5652173913043479</v>
      </c>
      <c r="AB61" s="6">
        <v>0</v>
      </c>
      <c r="AC61" s="6">
        <v>0</v>
      </c>
      <c r="AD61" s="6">
        <v>0</v>
      </c>
      <c r="AE61" s="6">
        <v>0</v>
      </c>
      <c r="AF61" s="6">
        <v>0</v>
      </c>
      <c r="AG61" s="6">
        <v>1.7282608695652173</v>
      </c>
      <c r="AH61" s="1">
        <v>305046</v>
      </c>
      <c r="AI61">
        <v>1</v>
      </c>
    </row>
    <row r="62" spans="1:35" x14ac:dyDescent="0.25">
      <c r="A62" t="s">
        <v>102</v>
      </c>
      <c r="B62" t="s">
        <v>39</v>
      </c>
      <c r="C62" t="s">
        <v>143</v>
      </c>
      <c r="D62" t="s">
        <v>128</v>
      </c>
      <c r="E62" s="6">
        <v>37.413043478260867</v>
      </c>
      <c r="F62" s="6">
        <v>4.9565217391304346</v>
      </c>
      <c r="G62" s="6">
        <v>0</v>
      </c>
      <c r="H62" s="6">
        <v>0</v>
      </c>
      <c r="I62" s="6">
        <v>0.92391304347826086</v>
      </c>
      <c r="J62" s="6">
        <v>0</v>
      </c>
      <c r="K62" s="6">
        <v>0</v>
      </c>
      <c r="L62" s="6">
        <v>0</v>
      </c>
      <c r="M62" s="6">
        <v>4.9347826086956523</v>
      </c>
      <c r="N62" s="6">
        <v>4.630326086956523</v>
      </c>
      <c r="O62" s="6">
        <f>SUM(NonNurse[[#This Row],[Qualified Social Work Staff Hours]],NonNurse[[#This Row],[Other Social Work Staff Hours]])/NonNurse[[#This Row],[MDS Census]]</f>
        <v>0.25566240557815229</v>
      </c>
      <c r="P62" s="6">
        <v>0</v>
      </c>
      <c r="Q62" s="6">
        <v>8.582282608695655</v>
      </c>
      <c r="R62" s="6">
        <f>SUM(NonNurse[[#This Row],[Qualified Activities Professional Hours]],NonNurse[[#This Row],[Other Activities Professional Hours]])/NonNurse[[#This Row],[MDS Census]]</f>
        <v>0.22939279488669387</v>
      </c>
      <c r="S62" s="6">
        <v>0</v>
      </c>
      <c r="T62" s="6">
        <v>0</v>
      </c>
      <c r="U62" s="6">
        <v>0</v>
      </c>
      <c r="V62" s="6">
        <f>SUM(NonNurse[[#This Row],[Occupational Therapist Hours]],NonNurse[[#This Row],[OT Assistant Hours]],NonNurse[[#This Row],[OT Aide Hours]])/NonNurse[[#This Row],[MDS Census]]</f>
        <v>0</v>
      </c>
      <c r="W62" s="6">
        <v>0</v>
      </c>
      <c r="X62" s="6">
        <v>0</v>
      </c>
      <c r="Y62" s="6">
        <v>0</v>
      </c>
      <c r="Z62" s="6">
        <f>SUM(NonNurse[[#This Row],[Physical Therapist (PT) Hours]],NonNurse[[#This Row],[PT Assistant Hours]],NonNurse[[#This Row],[PT Aide Hours]])/NonNurse[[#This Row],[MDS Census]]</f>
        <v>0</v>
      </c>
      <c r="AA62" s="6">
        <v>0</v>
      </c>
      <c r="AB62" s="6">
        <v>0</v>
      </c>
      <c r="AC62" s="6">
        <v>0</v>
      </c>
      <c r="AD62" s="6">
        <v>0</v>
      </c>
      <c r="AE62" s="6">
        <v>0</v>
      </c>
      <c r="AF62" s="6">
        <v>0</v>
      </c>
      <c r="AG62" s="6">
        <v>0</v>
      </c>
      <c r="AH62" s="1">
        <v>305069</v>
      </c>
      <c r="AI62">
        <v>1</v>
      </c>
    </row>
    <row r="63" spans="1:35" x14ac:dyDescent="0.25">
      <c r="A63" t="s">
        <v>102</v>
      </c>
      <c r="B63" t="s">
        <v>40</v>
      </c>
      <c r="C63" t="s">
        <v>158</v>
      </c>
      <c r="D63" t="s">
        <v>131</v>
      </c>
      <c r="E63" s="6">
        <v>38.010869565217391</v>
      </c>
      <c r="F63" s="6">
        <v>4.9130434782608692</v>
      </c>
      <c r="G63" s="6">
        <v>0.16304347826086957</v>
      </c>
      <c r="H63" s="6">
        <v>0.17391304347826086</v>
      </c>
      <c r="I63" s="6">
        <v>0.78260869565217395</v>
      </c>
      <c r="J63" s="6">
        <v>0</v>
      </c>
      <c r="K63" s="6">
        <v>0</v>
      </c>
      <c r="L63" s="6">
        <v>2.5254347826086962</v>
      </c>
      <c r="M63" s="6">
        <v>4.1739130434782608</v>
      </c>
      <c r="N63" s="6">
        <v>0</v>
      </c>
      <c r="O63" s="6">
        <f>SUM(NonNurse[[#This Row],[Qualified Social Work Staff Hours]],NonNurse[[#This Row],[Other Social Work Staff Hours]])/NonNurse[[#This Row],[MDS Census]]</f>
        <v>0.10980840720617673</v>
      </c>
      <c r="P63" s="6">
        <v>5.0788043478260878</v>
      </c>
      <c r="Q63" s="6">
        <v>9.8445652173913079</v>
      </c>
      <c r="R63" s="6">
        <f>SUM(NonNurse[[#This Row],[Qualified Activities Professional Hours]],NonNurse[[#This Row],[Other Activities Professional Hours]])/NonNurse[[#This Row],[MDS Census]]</f>
        <v>0.39260794967114682</v>
      </c>
      <c r="S63" s="6">
        <v>7.2638043478260865</v>
      </c>
      <c r="T63" s="6">
        <v>3.4058695652173898</v>
      </c>
      <c r="U63" s="6">
        <v>0</v>
      </c>
      <c r="V63" s="6">
        <f>SUM(NonNurse[[#This Row],[Occupational Therapist Hours]],NonNurse[[#This Row],[OT Assistant Hours]],NonNurse[[#This Row],[OT Aide Hours]])/NonNurse[[#This Row],[MDS Census]]</f>
        <v>0.28070060051472689</v>
      </c>
      <c r="W63" s="6">
        <v>2.8101086956521741</v>
      </c>
      <c r="X63" s="6">
        <v>3.6645652173913055</v>
      </c>
      <c r="Y63" s="6">
        <v>0</v>
      </c>
      <c r="Z63" s="6">
        <f>SUM(NonNurse[[#This Row],[Physical Therapist (PT) Hours]],NonNurse[[#This Row],[PT Assistant Hours]],NonNurse[[#This Row],[PT Aide Hours]])/NonNurse[[#This Row],[MDS Census]]</f>
        <v>0.17033743208464402</v>
      </c>
      <c r="AA63" s="6">
        <v>0</v>
      </c>
      <c r="AB63" s="6">
        <v>0</v>
      </c>
      <c r="AC63" s="6">
        <v>0</v>
      </c>
      <c r="AD63" s="6">
        <v>0</v>
      </c>
      <c r="AE63" s="6">
        <v>0</v>
      </c>
      <c r="AF63" s="6">
        <v>0</v>
      </c>
      <c r="AG63" s="6">
        <v>0</v>
      </c>
      <c r="AH63" s="1">
        <v>305070</v>
      </c>
      <c r="AI63">
        <v>1</v>
      </c>
    </row>
    <row r="64" spans="1:35" x14ac:dyDescent="0.25">
      <c r="A64" t="s">
        <v>102</v>
      </c>
      <c r="B64" t="s">
        <v>41</v>
      </c>
      <c r="C64" t="s">
        <v>140</v>
      </c>
      <c r="D64" t="s">
        <v>125</v>
      </c>
      <c r="E64" s="6">
        <v>38.239130434782609</v>
      </c>
      <c r="F64" s="6">
        <v>5.0434782608695654</v>
      </c>
      <c r="G64" s="6">
        <v>0.19565217391304349</v>
      </c>
      <c r="H64" s="6">
        <v>0</v>
      </c>
      <c r="I64" s="6">
        <v>0</v>
      </c>
      <c r="J64" s="6">
        <v>0</v>
      </c>
      <c r="K64" s="6">
        <v>0</v>
      </c>
      <c r="L64" s="6">
        <v>0.12739130434782608</v>
      </c>
      <c r="M64" s="6">
        <v>5.3043478260869561</v>
      </c>
      <c r="N64" s="6">
        <v>0</v>
      </c>
      <c r="O64" s="6">
        <f>SUM(NonNurse[[#This Row],[Qualified Social Work Staff Hours]],NonNurse[[#This Row],[Other Social Work Staff Hours]])/NonNurse[[#This Row],[MDS Census]]</f>
        <v>0.13871517907902217</v>
      </c>
      <c r="P64" s="6">
        <v>5.7391304347826084</v>
      </c>
      <c r="Q64" s="6">
        <v>10.100543478260871</v>
      </c>
      <c r="R64" s="6">
        <f>SUM(NonNurse[[#This Row],[Qualified Activities Professional Hours]],NonNurse[[#This Row],[Other Activities Professional Hours]])/NonNurse[[#This Row],[MDS Census]]</f>
        <v>0.4142268334280842</v>
      </c>
      <c r="S64" s="6">
        <v>5.331847826086956</v>
      </c>
      <c r="T64" s="6">
        <v>2.4268478260869566</v>
      </c>
      <c r="U64" s="6">
        <v>0</v>
      </c>
      <c r="V64" s="6">
        <f>SUM(NonNurse[[#This Row],[Occupational Therapist Hours]],NonNurse[[#This Row],[OT Assistant Hours]],NonNurse[[#This Row],[OT Aide Hours]])/NonNurse[[#This Row],[MDS Census]]</f>
        <v>0.20289937464468447</v>
      </c>
      <c r="W64" s="6">
        <v>0.93695652173913058</v>
      </c>
      <c r="X64" s="6">
        <v>3.0470652173913049</v>
      </c>
      <c r="Y64" s="6">
        <v>0</v>
      </c>
      <c r="Z64" s="6">
        <f>SUM(NonNurse[[#This Row],[Physical Therapist (PT) Hours]],NonNurse[[#This Row],[PT Assistant Hours]],NonNurse[[#This Row],[PT Aide Hours]])/NonNurse[[#This Row],[MDS Census]]</f>
        <v>0.10418703808982378</v>
      </c>
      <c r="AA64" s="6">
        <v>0.78260869565217395</v>
      </c>
      <c r="AB64" s="6">
        <v>0</v>
      </c>
      <c r="AC64" s="6">
        <v>0</v>
      </c>
      <c r="AD64" s="6">
        <v>0</v>
      </c>
      <c r="AE64" s="6">
        <v>0</v>
      </c>
      <c r="AF64" s="6">
        <v>0</v>
      </c>
      <c r="AG64" s="6">
        <v>0</v>
      </c>
      <c r="AH64" s="1">
        <v>305071</v>
      </c>
      <c r="AI64">
        <v>1</v>
      </c>
    </row>
    <row r="65" spans="1:35" x14ac:dyDescent="0.25">
      <c r="A65" t="s">
        <v>102</v>
      </c>
      <c r="B65" t="s">
        <v>36</v>
      </c>
      <c r="C65" t="s">
        <v>154</v>
      </c>
      <c r="D65" t="s">
        <v>133</v>
      </c>
      <c r="E65" s="6">
        <v>59.282608695652172</v>
      </c>
      <c r="F65" s="6">
        <v>4.4347826086956523</v>
      </c>
      <c r="G65" s="6">
        <v>4.3478260869565216E-2</v>
      </c>
      <c r="H65" s="6">
        <v>0.19021739130434784</v>
      </c>
      <c r="I65" s="6">
        <v>0.95652173913043481</v>
      </c>
      <c r="J65" s="6">
        <v>0</v>
      </c>
      <c r="K65" s="6">
        <v>0</v>
      </c>
      <c r="L65" s="6">
        <v>5.1956521739130439</v>
      </c>
      <c r="M65" s="6">
        <v>5.2608695652173916</v>
      </c>
      <c r="N65" s="6">
        <v>4.6796739130434784</v>
      </c>
      <c r="O65" s="6">
        <f>SUM(NonNurse[[#This Row],[Qualified Social Work Staff Hours]],NonNurse[[#This Row],[Other Social Work Staff Hours]])/NonNurse[[#This Row],[MDS Census]]</f>
        <v>0.16768060139347271</v>
      </c>
      <c r="P65" s="6">
        <v>5.0928260869565216</v>
      </c>
      <c r="Q65" s="6">
        <v>11.830000000000002</v>
      </c>
      <c r="R65" s="6">
        <f>SUM(NonNurse[[#This Row],[Qualified Activities Professional Hours]],NonNurse[[#This Row],[Other Activities Professional Hours]])/NonNurse[[#This Row],[MDS Census]]</f>
        <v>0.28546021268793548</v>
      </c>
      <c r="S65" s="6">
        <v>4.6889130434782595</v>
      </c>
      <c r="T65" s="6">
        <v>0</v>
      </c>
      <c r="U65" s="6">
        <v>0</v>
      </c>
      <c r="V65" s="6">
        <f>SUM(NonNurse[[#This Row],[Occupational Therapist Hours]],NonNurse[[#This Row],[OT Assistant Hours]],NonNurse[[#This Row],[OT Aide Hours]])/NonNurse[[#This Row],[MDS Census]]</f>
        <v>7.9094242757609068E-2</v>
      </c>
      <c r="W65" s="6">
        <v>3.5088043478260871</v>
      </c>
      <c r="X65" s="6">
        <v>3.6895652173913054</v>
      </c>
      <c r="Y65" s="6">
        <v>0</v>
      </c>
      <c r="Z65" s="6">
        <f>SUM(NonNurse[[#This Row],[Physical Therapist (PT) Hours]],NonNurse[[#This Row],[PT Assistant Hours]],NonNurse[[#This Row],[PT Aide Hours]])/NonNurse[[#This Row],[MDS Census]]</f>
        <v>0.12142464246424645</v>
      </c>
      <c r="AA65" s="6">
        <v>5.434782608695652E-2</v>
      </c>
      <c r="AB65" s="6">
        <v>0</v>
      </c>
      <c r="AC65" s="6">
        <v>0</v>
      </c>
      <c r="AD65" s="6">
        <v>0</v>
      </c>
      <c r="AE65" s="6">
        <v>0</v>
      </c>
      <c r="AF65" s="6">
        <v>0</v>
      </c>
      <c r="AG65" s="6">
        <v>0</v>
      </c>
      <c r="AH65" s="1">
        <v>305066</v>
      </c>
      <c r="AI65">
        <v>1</v>
      </c>
    </row>
    <row r="66" spans="1:35" x14ac:dyDescent="0.25">
      <c r="A66" t="s">
        <v>102</v>
      </c>
      <c r="B66" t="s">
        <v>28</v>
      </c>
      <c r="C66" t="s">
        <v>134</v>
      </c>
      <c r="D66" t="s">
        <v>130</v>
      </c>
      <c r="E66" s="6">
        <v>78.239130434782609</v>
      </c>
      <c r="F66" s="6">
        <v>4.8260869565217392</v>
      </c>
      <c r="G66" s="6">
        <v>0.58695652173913049</v>
      </c>
      <c r="H66" s="6">
        <v>0.47826086956521741</v>
      </c>
      <c r="I66" s="6">
        <v>1.8804347826086956</v>
      </c>
      <c r="J66" s="6">
        <v>0.59782608695652173</v>
      </c>
      <c r="K66" s="6">
        <v>0</v>
      </c>
      <c r="L66" s="6">
        <v>4.3414130434782621</v>
      </c>
      <c r="M66" s="6">
        <v>7.8179347826086953</v>
      </c>
      <c r="N66" s="6">
        <v>0</v>
      </c>
      <c r="O66" s="6">
        <f>SUM(NonNurse[[#This Row],[Qualified Social Work Staff Hours]],NonNurse[[#This Row],[Other Social Work Staff Hours]])/NonNurse[[#This Row],[MDS Census]]</f>
        <v>9.9923589886079467E-2</v>
      </c>
      <c r="P66" s="6">
        <v>18.538043478260871</v>
      </c>
      <c r="Q66" s="6">
        <v>0</v>
      </c>
      <c r="R66" s="6">
        <f>SUM(NonNurse[[#This Row],[Qualified Activities Professional Hours]],NonNurse[[#This Row],[Other Activities Professional Hours]])/NonNurse[[#This Row],[MDS Census]]</f>
        <v>0.23694081689358157</v>
      </c>
      <c r="S66" s="6">
        <v>9.6988043478260852</v>
      </c>
      <c r="T66" s="6">
        <v>1.708152173913043</v>
      </c>
      <c r="U66" s="6">
        <v>0</v>
      </c>
      <c r="V66" s="6">
        <f>SUM(NonNurse[[#This Row],[Occupational Therapist Hours]],NonNurse[[#This Row],[OT Assistant Hours]],NonNurse[[#This Row],[OT Aide Hours]])/NonNurse[[#This Row],[MDS Census]]</f>
        <v>0.14579605445957206</v>
      </c>
      <c r="W66" s="6">
        <v>6.1619565217391301</v>
      </c>
      <c r="X66" s="6">
        <v>5.8066304347826101</v>
      </c>
      <c r="Y66" s="6">
        <v>5.0217391304347823</v>
      </c>
      <c r="Z66" s="6">
        <f>SUM(NonNurse[[#This Row],[Physical Therapist (PT) Hours]],NonNurse[[#This Row],[PT Assistant Hours]],NonNurse[[#This Row],[PT Aide Hours]])/NonNurse[[#This Row],[MDS Census]]</f>
        <v>0.21715893303695472</v>
      </c>
      <c r="AA66" s="6">
        <v>0</v>
      </c>
      <c r="AB66" s="6">
        <v>0</v>
      </c>
      <c r="AC66" s="6">
        <v>0</v>
      </c>
      <c r="AD66" s="6">
        <v>0</v>
      </c>
      <c r="AE66" s="6">
        <v>0</v>
      </c>
      <c r="AF66" s="6">
        <v>0</v>
      </c>
      <c r="AG66" s="6">
        <v>0.125</v>
      </c>
      <c r="AH66" s="1">
        <v>305058</v>
      </c>
      <c r="AI66">
        <v>1</v>
      </c>
    </row>
    <row r="67" spans="1:35" x14ac:dyDescent="0.25">
      <c r="A67" t="s">
        <v>102</v>
      </c>
      <c r="B67" t="s">
        <v>57</v>
      </c>
      <c r="C67" t="s">
        <v>140</v>
      </c>
      <c r="D67" t="s">
        <v>125</v>
      </c>
      <c r="E67" s="6">
        <v>20.826086956521738</v>
      </c>
      <c r="F67" s="6">
        <v>4.8695652173913047</v>
      </c>
      <c r="G67" s="6">
        <v>0.12717391304347825</v>
      </c>
      <c r="H67" s="6">
        <v>8.152173913043478E-3</v>
      </c>
      <c r="I67" s="6">
        <v>0.29347826086956524</v>
      </c>
      <c r="J67" s="6">
        <v>1.0869565217391304E-2</v>
      </c>
      <c r="K67" s="6">
        <v>0.14347826086956522</v>
      </c>
      <c r="L67" s="6">
        <v>0.24402173913043473</v>
      </c>
      <c r="M67" s="6">
        <v>5.2173913043478262</v>
      </c>
      <c r="N67" s="6">
        <v>0</v>
      </c>
      <c r="O67" s="6">
        <f>SUM(NonNurse[[#This Row],[Qualified Social Work Staff Hours]],NonNurse[[#This Row],[Other Social Work Staff Hours]])/NonNurse[[#This Row],[MDS Census]]</f>
        <v>0.25052192066805845</v>
      </c>
      <c r="P67" s="6">
        <v>5.0434782608695654</v>
      </c>
      <c r="Q67" s="6">
        <v>1.6747826086956517</v>
      </c>
      <c r="R67" s="6">
        <f>SUM(NonNurse[[#This Row],[Qualified Activities Professional Hours]],NonNurse[[#This Row],[Other Activities Professional Hours]])/NonNurse[[#This Row],[MDS Census]]</f>
        <v>0.32258872651356996</v>
      </c>
      <c r="S67" s="6">
        <v>3.2543478260869567</v>
      </c>
      <c r="T67" s="6">
        <v>0</v>
      </c>
      <c r="U67" s="6">
        <v>0</v>
      </c>
      <c r="V67" s="6">
        <f>SUM(NonNurse[[#This Row],[Occupational Therapist Hours]],NonNurse[[#This Row],[OT Assistant Hours]],NonNurse[[#This Row],[OT Aide Hours]])/NonNurse[[#This Row],[MDS Census]]</f>
        <v>0.15626304801670149</v>
      </c>
      <c r="W67" s="6">
        <v>0.91652173913043467</v>
      </c>
      <c r="X67" s="6">
        <v>3.0719565217391298</v>
      </c>
      <c r="Y67" s="6">
        <v>0</v>
      </c>
      <c r="Z67" s="6">
        <f>SUM(NonNurse[[#This Row],[Physical Therapist (PT) Hours]],NonNurse[[#This Row],[PT Assistant Hours]],NonNurse[[#This Row],[PT Aide Hours]])/NonNurse[[#This Row],[MDS Census]]</f>
        <v>0.19151356993736948</v>
      </c>
      <c r="AA67" s="6">
        <v>5.434782608695652E-2</v>
      </c>
      <c r="AB67" s="6">
        <v>0</v>
      </c>
      <c r="AC67" s="6">
        <v>0</v>
      </c>
      <c r="AD67" s="6">
        <v>0</v>
      </c>
      <c r="AE67" s="6">
        <v>0</v>
      </c>
      <c r="AF67" s="6">
        <v>0</v>
      </c>
      <c r="AG67" s="6">
        <v>1.6304347826086956E-2</v>
      </c>
      <c r="AH67" s="1">
        <v>305088</v>
      </c>
      <c r="AI67">
        <v>1</v>
      </c>
    </row>
    <row r="68" spans="1:35" x14ac:dyDescent="0.25">
      <c r="A68" t="s">
        <v>102</v>
      </c>
      <c r="B68" t="s">
        <v>61</v>
      </c>
      <c r="C68" t="s">
        <v>173</v>
      </c>
      <c r="D68" t="s">
        <v>126</v>
      </c>
      <c r="E68" s="6">
        <v>120</v>
      </c>
      <c r="F68" s="6">
        <v>0</v>
      </c>
      <c r="G68" s="6">
        <v>0</v>
      </c>
      <c r="H68" s="6">
        <v>0.65</v>
      </c>
      <c r="I68" s="6">
        <v>2.9347826086956523</v>
      </c>
      <c r="J68" s="6">
        <v>0</v>
      </c>
      <c r="K68" s="6">
        <v>6.2907608695652177</v>
      </c>
      <c r="L68" s="6">
        <v>3.8059782608695651</v>
      </c>
      <c r="M68" s="6">
        <v>5.5353260869565215</v>
      </c>
      <c r="N68" s="6">
        <v>5.6358695652173916</v>
      </c>
      <c r="O68" s="6">
        <f>SUM(NonNurse[[#This Row],[Qualified Social Work Staff Hours]],NonNurse[[#This Row],[Other Social Work Staff Hours]])/NonNurse[[#This Row],[MDS Census]]</f>
        <v>9.3093297101449285E-2</v>
      </c>
      <c r="P68" s="6">
        <v>0</v>
      </c>
      <c r="Q68" s="6">
        <v>37.899456521739133</v>
      </c>
      <c r="R68" s="6">
        <f>SUM(NonNurse[[#This Row],[Qualified Activities Professional Hours]],NonNurse[[#This Row],[Other Activities Professional Hours]])/NonNurse[[#This Row],[MDS Census]]</f>
        <v>0.31582880434782612</v>
      </c>
      <c r="S68" s="6">
        <v>3.9886956521739121</v>
      </c>
      <c r="T68" s="6">
        <v>8.375</v>
      </c>
      <c r="U68" s="6">
        <v>0</v>
      </c>
      <c r="V68" s="6">
        <f>SUM(NonNurse[[#This Row],[Occupational Therapist Hours]],NonNurse[[#This Row],[OT Assistant Hours]],NonNurse[[#This Row],[OT Aide Hours]])/NonNurse[[#This Row],[MDS Census]]</f>
        <v>0.10303079710144927</v>
      </c>
      <c r="W68" s="6">
        <v>3.4296739130434788</v>
      </c>
      <c r="X68" s="6">
        <v>8.4778260869565205</v>
      </c>
      <c r="Y68" s="6">
        <v>0</v>
      </c>
      <c r="Z68" s="6">
        <f>SUM(NonNurse[[#This Row],[Physical Therapist (PT) Hours]],NonNurse[[#This Row],[PT Assistant Hours]],NonNurse[[#This Row],[PT Aide Hours]])/NonNurse[[#This Row],[MDS Census]]</f>
        <v>9.922916666666666E-2</v>
      </c>
      <c r="AA68" s="6">
        <v>0</v>
      </c>
      <c r="AB68" s="6">
        <v>0</v>
      </c>
      <c r="AC68" s="6">
        <v>0</v>
      </c>
      <c r="AD68" s="6">
        <v>0</v>
      </c>
      <c r="AE68" s="6">
        <v>0</v>
      </c>
      <c r="AF68" s="6">
        <v>0</v>
      </c>
      <c r="AG68" s="6">
        <v>0.3641304347826087</v>
      </c>
      <c r="AH68" s="1">
        <v>305093</v>
      </c>
      <c r="AI68">
        <v>1</v>
      </c>
    </row>
    <row r="69" spans="1:35" x14ac:dyDescent="0.25">
      <c r="A69" t="s">
        <v>102</v>
      </c>
      <c r="B69" t="s">
        <v>38</v>
      </c>
      <c r="C69" t="s">
        <v>141</v>
      </c>
      <c r="D69" t="s">
        <v>125</v>
      </c>
      <c r="E69" s="6">
        <v>45.967391304347828</v>
      </c>
      <c r="F69" s="6">
        <v>3.8260869565217392</v>
      </c>
      <c r="G69" s="6">
        <v>0.13043478260869565</v>
      </c>
      <c r="H69" s="6">
        <v>0.27326086956521733</v>
      </c>
      <c r="I69" s="6">
        <v>1.076086956521739</v>
      </c>
      <c r="J69" s="6">
        <v>0</v>
      </c>
      <c r="K69" s="6">
        <v>0</v>
      </c>
      <c r="L69" s="6">
        <v>1.4982608695652178</v>
      </c>
      <c r="M69" s="6">
        <v>4.0927173913043484</v>
      </c>
      <c r="N69" s="6">
        <v>0</v>
      </c>
      <c r="O69" s="6">
        <f>SUM(NonNurse[[#This Row],[Qualified Social Work Staff Hours]],NonNurse[[#This Row],[Other Social Work Staff Hours]])/NonNurse[[#This Row],[MDS Census]]</f>
        <v>8.9035232915582893E-2</v>
      </c>
      <c r="P69" s="6">
        <v>0</v>
      </c>
      <c r="Q69" s="6">
        <v>1.3434782608695652</v>
      </c>
      <c r="R69" s="6">
        <f>SUM(NonNurse[[#This Row],[Qualified Activities Professional Hours]],NonNurse[[#This Row],[Other Activities Professional Hours]])/NonNurse[[#This Row],[MDS Census]]</f>
        <v>2.9226767557342159E-2</v>
      </c>
      <c r="S69" s="6">
        <v>2.5034782608695654</v>
      </c>
      <c r="T69" s="6">
        <v>0.86369565217391286</v>
      </c>
      <c r="U69" s="6">
        <v>0</v>
      </c>
      <c r="V69" s="6">
        <f>SUM(NonNurse[[#This Row],[Occupational Therapist Hours]],NonNurse[[#This Row],[OT Assistant Hours]],NonNurse[[#This Row],[OT Aide Hours]])/NonNurse[[#This Row],[MDS Census]]</f>
        <v>7.3251359659493975E-2</v>
      </c>
      <c r="W69" s="6">
        <v>1.5289130434782607</v>
      </c>
      <c r="X69" s="6">
        <v>2.3123913043478264</v>
      </c>
      <c r="Y69" s="6">
        <v>0</v>
      </c>
      <c r="Z69" s="6">
        <f>SUM(NonNurse[[#This Row],[Physical Therapist (PT) Hours]],NonNurse[[#This Row],[PT Assistant Hours]],NonNurse[[#This Row],[PT Aide Hours]])/NonNurse[[#This Row],[MDS Census]]</f>
        <v>8.35658548120123E-2</v>
      </c>
      <c r="AA69" s="6">
        <v>0</v>
      </c>
      <c r="AB69" s="6">
        <v>1.3804347826086956</v>
      </c>
      <c r="AC69" s="6">
        <v>0</v>
      </c>
      <c r="AD69" s="6">
        <v>0</v>
      </c>
      <c r="AE69" s="6">
        <v>0</v>
      </c>
      <c r="AF69" s="6">
        <v>0</v>
      </c>
      <c r="AG69" s="6">
        <v>0</v>
      </c>
      <c r="AH69" s="1">
        <v>305068</v>
      </c>
      <c r="AI69">
        <v>1</v>
      </c>
    </row>
    <row r="70" spans="1:35" x14ac:dyDescent="0.25">
      <c r="A70" t="s">
        <v>102</v>
      </c>
      <c r="B70" t="s">
        <v>48</v>
      </c>
      <c r="C70" t="s">
        <v>140</v>
      </c>
      <c r="D70" t="s">
        <v>125</v>
      </c>
      <c r="E70" s="6">
        <v>99.336956521739125</v>
      </c>
      <c r="F70" s="6">
        <v>5.1304347826086953</v>
      </c>
      <c r="G70" s="6">
        <v>6.5217391304347824E-2</v>
      </c>
      <c r="H70" s="6">
        <v>0.49728260869565216</v>
      </c>
      <c r="I70" s="6">
        <v>5.1304347826086953</v>
      </c>
      <c r="J70" s="6">
        <v>0</v>
      </c>
      <c r="K70" s="6">
        <v>0.14673913043478262</v>
      </c>
      <c r="L70" s="6">
        <v>4.3396739130434785</v>
      </c>
      <c r="M70" s="6">
        <v>9.8396739130434785</v>
      </c>
      <c r="N70" s="6">
        <v>5.0842391304347823</v>
      </c>
      <c r="O70" s="6">
        <f>SUM(NonNurse[[#This Row],[Qualified Social Work Staff Hours]],NonNurse[[#This Row],[Other Social Work Staff Hours]])/NonNurse[[#This Row],[MDS Census]]</f>
        <v>0.15023525549841341</v>
      </c>
      <c r="P70" s="6">
        <v>3.7391304347826089</v>
      </c>
      <c r="Q70" s="6">
        <v>10.451086956521738</v>
      </c>
      <c r="R70" s="6">
        <f>SUM(NonNurse[[#This Row],[Qualified Activities Professional Hours]],NonNurse[[#This Row],[Other Activities Professional Hours]])/NonNurse[[#This Row],[MDS Census]]</f>
        <v>0.14284932705985337</v>
      </c>
      <c r="S70" s="6">
        <v>6.3831521739130439</v>
      </c>
      <c r="T70" s="6">
        <v>4.2149999999999999</v>
      </c>
      <c r="U70" s="6">
        <v>1.25</v>
      </c>
      <c r="V70" s="6">
        <f>SUM(NonNurse[[#This Row],[Occupational Therapist Hours]],NonNurse[[#This Row],[OT Assistant Hours]],NonNurse[[#This Row],[OT Aide Hours]])/NonNurse[[#This Row],[MDS Census]]</f>
        <v>0.11927234927234927</v>
      </c>
      <c r="W70" s="6">
        <v>5.1385869565217392</v>
      </c>
      <c r="X70" s="6">
        <v>4.3125</v>
      </c>
      <c r="Y70" s="6">
        <v>0</v>
      </c>
      <c r="Z70" s="6">
        <f>SUM(NonNurse[[#This Row],[Physical Therapist (PT) Hours]],NonNurse[[#This Row],[PT Assistant Hours]],NonNurse[[#This Row],[PT Aide Hours]])/NonNurse[[#This Row],[MDS Census]]</f>
        <v>9.5141700404858295E-2</v>
      </c>
      <c r="AA70" s="6">
        <v>0</v>
      </c>
      <c r="AB70" s="6">
        <v>0</v>
      </c>
      <c r="AC70" s="6">
        <v>0</v>
      </c>
      <c r="AD70" s="6">
        <v>0</v>
      </c>
      <c r="AE70" s="6">
        <v>4.3478260869565216E-2</v>
      </c>
      <c r="AF70" s="6">
        <v>0</v>
      </c>
      <c r="AG70" s="6">
        <v>0</v>
      </c>
      <c r="AH70" s="1">
        <v>305079</v>
      </c>
      <c r="AI70">
        <v>1</v>
      </c>
    </row>
    <row r="71" spans="1:35" x14ac:dyDescent="0.25">
      <c r="A71" t="s">
        <v>102</v>
      </c>
      <c r="B71" t="s">
        <v>13</v>
      </c>
      <c r="C71" t="s">
        <v>142</v>
      </c>
      <c r="D71" t="s">
        <v>130</v>
      </c>
      <c r="E71" s="6">
        <v>26.032608695652176</v>
      </c>
      <c r="F71" s="6">
        <v>5.1304347826086953</v>
      </c>
      <c r="G71" s="6">
        <v>0.4891304347826087</v>
      </c>
      <c r="H71" s="6">
        <v>0.13750000000000001</v>
      </c>
      <c r="I71" s="6">
        <v>0.65217391304347827</v>
      </c>
      <c r="J71" s="6">
        <v>0</v>
      </c>
      <c r="K71" s="6">
        <v>0</v>
      </c>
      <c r="L71" s="6">
        <v>0.91467391304347812</v>
      </c>
      <c r="M71" s="6">
        <v>4</v>
      </c>
      <c r="N71" s="6">
        <v>0</v>
      </c>
      <c r="O71" s="6">
        <f>SUM(NonNurse[[#This Row],[Qualified Social Work Staff Hours]],NonNurse[[#This Row],[Other Social Work Staff Hours]])/NonNurse[[#This Row],[MDS Census]]</f>
        <v>0.15365344467640918</v>
      </c>
      <c r="P71" s="6">
        <v>0</v>
      </c>
      <c r="Q71" s="6">
        <v>15.149456521739131</v>
      </c>
      <c r="R71" s="6">
        <f>SUM(NonNurse[[#This Row],[Qualified Activities Professional Hours]],NonNurse[[#This Row],[Other Activities Professional Hours]])/NonNurse[[#This Row],[MDS Census]]</f>
        <v>0.58194154488517746</v>
      </c>
      <c r="S71" s="6">
        <v>2.2543478260869563</v>
      </c>
      <c r="T71" s="6">
        <v>2.165978260869565</v>
      </c>
      <c r="U71" s="6">
        <v>0</v>
      </c>
      <c r="V71" s="6">
        <f>SUM(NonNurse[[#This Row],[Occupational Therapist Hours]],NonNurse[[#This Row],[OT Assistant Hours]],NonNurse[[#This Row],[OT Aide Hours]])/NonNurse[[#This Row],[MDS Census]]</f>
        <v>0.16979958246346552</v>
      </c>
      <c r="W71" s="6">
        <v>4.2139130434782608</v>
      </c>
      <c r="X71" s="6">
        <v>5.0255434782608699</v>
      </c>
      <c r="Y71" s="6">
        <v>0</v>
      </c>
      <c r="Z71" s="6">
        <f>SUM(NonNurse[[#This Row],[Physical Therapist (PT) Hours]],NonNurse[[#This Row],[PT Assistant Hours]],NonNurse[[#This Row],[PT Aide Hours]])/NonNurse[[#This Row],[MDS Census]]</f>
        <v>0.35491858037578289</v>
      </c>
      <c r="AA71" s="6">
        <v>0</v>
      </c>
      <c r="AB71" s="6">
        <v>0</v>
      </c>
      <c r="AC71" s="6">
        <v>0</v>
      </c>
      <c r="AD71" s="6">
        <v>0</v>
      </c>
      <c r="AE71" s="6">
        <v>0</v>
      </c>
      <c r="AF71" s="6">
        <v>0</v>
      </c>
      <c r="AG71" s="6">
        <v>0</v>
      </c>
      <c r="AH71" s="1">
        <v>305043</v>
      </c>
      <c r="AI71">
        <v>1</v>
      </c>
    </row>
    <row r="72" spans="1:35" x14ac:dyDescent="0.25">
      <c r="A72" t="s">
        <v>102</v>
      </c>
      <c r="B72" t="s">
        <v>66</v>
      </c>
      <c r="C72" t="s">
        <v>175</v>
      </c>
      <c r="D72" t="s">
        <v>130</v>
      </c>
      <c r="E72" s="6">
        <v>36.815217391304351</v>
      </c>
      <c r="F72" s="6">
        <v>5.3804347826086953</v>
      </c>
      <c r="G72" s="6">
        <v>0</v>
      </c>
      <c r="H72" s="6">
        <v>0.22010869565217392</v>
      </c>
      <c r="I72" s="6">
        <v>1.1956521739130435</v>
      </c>
      <c r="J72" s="6">
        <v>0</v>
      </c>
      <c r="K72" s="6">
        <v>0</v>
      </c>
      <c r="L72" s="6">
        <v>3.7363043478260876</v>
      </c>
      <c r="M72" s="6">
        <v>4.9293478260869561</v>
      </c>
      <c r="N72" s="6">
        <v>0</v>
      </c>
      <c r="O72" s="6">
        <f>SUM(NonNurse[[#This Row],[Qualified Social Work Staff Hours]],NonNurse[[#This Row],[Other Social Work Staff Hours]])/NonNurse[[#This Row],[MDS Census]]</f>
        <v>0.13389430174195452</v>
      </c>
      <c r="P72" s="6">
        <v>5.0869565217391308</v>
      </c>
      <c r="Q72" s="6">
        <v>12.508152173913043</v>
      </c>
      <c r="R72" s="6">
        <f>SUM(NonNurse[[#This Row],[Qualified Activities Professional Hours]],NonNurse[[#This Row],[Other Activities Professional Hours]])/NonNurse[[#This Row],[MDS Census]]</f>
        <v>0.47793032181871853</v>
      </c>
      <c r="S72" s="6">
        <v>2.8023913043478266</v>
      </c>
      <c r="T72" s="6">
        <v>5.6268478260869577</v>
      </c>
      <c r="U72" s="6">
        <v>0</v>
      </c>
      <c r="V72" s="6">
        <f>SUM(NonNurse[[#This Row],[Occupational Therapist Hours]],NonNurse[[#This Row],[OT Assistant Hours]],NonNurse[[#This Row],[OT Aide Hours]])/NonNurse[[#This Row],[MDS Census]]</f>
        <v>0.22896073221139654</v>
      </c>
      <c r="W72" s="6">
        <v>1.4342391304347819</v>
      </c>
      <c r="X72" s="6">
        <v>9.3415217391304335</v>
      </c>
      <c r="Y72" s="6">
        <v>0</v>
      </c>
      <c r="Z72" s="6">
        <f>SUM(NonNurse[[#This Row],[Physical Therapist (PT) Hours]],NonNurse[[#This Row],[PT Assistant Hours]],NonNurse[[#This Row],[PT Aide Hours]])/NonNurse[[#This Row],[MDS Census]]</f>
        <v>0.29269855329199873</v>
      </c>
      <c r="AA72" s="6">
        <v>0</v>
      </c>
      <c r="AB72" s="6">
        <v>0</v>
      </c>
      <c r="AC72" s="6">
        <v>0</v>
      </c>
      <c r="AD72" s="6">
        <v>0.17934782608695651</v>
      </c>
      <c r="AE72" s="6">
        <v>0</v>
      </c>
      <c r="AF72" s="6">
        <v>0</v>
      </c>
      <c r="AG72" s="6">
        <v>0</v>
      </c>
      <c r="AH72" s="1">
        <v>305099</v>
      </c>
      <c r="AI72">
        <v>1</v>
      </c>
    </row>
    <row r="73" spans="1:35" x14ac:dyDescent="0.25">
      <c r="A73" t="s">
        <v>102</v>
      </c>
      <c r="B73" t="s">
        <v>52</v>
      </c>
      <c r="C73" t="s">
        <v>170</v>
      </c>
      <c r="D73" t="s">
        <v>124</v>
      </c>
      <c r="E73" s="6">
        <v>71.793478260869563</v>
      </c>
      <c r="F73" s="6">
        <v>4.7826086956521738</v>
      </c>
      <c r="G73" s="6">
        <v>8.152173913043478E-3</v>
      </c>
      <c r="H73" s="6">
        <v>0.39945652173913043</v>
      </c>
      <c r="I73" s="6">
        <v>1.1304347826086956</v>
      </c>
      <c r="J73" s="6">
        <v>0</v>
      </c>
      <c r="K73" s="6">
        <v>4.2608695652173916</v>
      </c>
      <c r="L73" s="6">
        <v>0.16358695652173913</v>
      </c>
      <c r="M73" s="6">
        <v>4.5377173913043478</v>
      </c>
      <c r="N73" s="6">
        <v>4.6086956521739131</v>
      </c>
      <c r="O73" s="6">
        <f>SUM(NonNurse[[#This Row],[Qualified Social Work Staff Hours]],NonNurse[[#This Row],[Other Social Work Staff Hours]])/NonNurse[[#This Row],[MDS Census]]</f>
        <v>0.1273989401968206</v>
      </c>
      <c r="P73" s="6">
        <v>0</v>
      </c>
      <c r="Q73" s="6">
        <v>9.8358695652173918</v>
      </c>
      <c r="R73" s="6">
        <f>SUM(NonNurse[[#This Row],[Qualified Activities Professional Hours]],NonNurse[[#This Row],[Other Activities Professional Hours]])/NonNurse[[#This Row],[MDS Census]]</f>
        <v>0.13700227100681303</v>
      </c>
      <c r="S73" s="6">
        <v>4.6470652173913036</v>
      </c>
      <c r="T73" s="6">
        <v>3.4872826086956525</v>
      </c>
      <c r="U73" s="6">
        <v>0</v>
      </c>
      <c r="V73" s="6">
        <f>SUM(NonNurse[[#This Row],[Occupational Therapist Hours]],NonNurse[[#This Row],[OT Assistant Hours]],NonNurse[[#This Row],[OT Aide Hours]])/NonNurse[[#This Row],[MDS Census]]</f>
        <v>0.1133020439061317</v>
      </c>
      <c r="W73" s="6">
        <v>3.4584782608695646</v>
      </c>
      <c r="X73" s="6">
        <v>3.5505434782608707</v>
      </c>
      <c r="Y73" s="6">
        <v>0</v>
      </c>
      <c r="Z73" s="6">
        <f>SUM(NonNurse[[#This Row],[Physical Therapist (PT) Hours]],NonNurse[[#This Row],[PT Assistant Hours]],NonNurse[[#This Row],[PT Aide Hours]])/NonNurse[[#This Row],[MDS Census]]</f>
        <v>9.7627554882664669E-2</v>
      </c>
      <c r="AA73" s="6">
        <v>0</v>
      </c>
      <c r="AB73" s="6">
        <v>4.9782608695652177</v>
      </c>
      <c r="AC73" s="6">
        <v>0</v>
      </c>
      <c r="AD73" s="6">
        <v>0</v>
      </c>
      <c r="AE73" s="6">
        <v>0</v>
      </c>
      <c r="AF73" s="6">
        <v>0</v>
      </c>
      <c r="AG73" s="6">
        <v>0</v>
      </c>
      <c r="AH73" s="1">
        <v>305083</v>
      </c>
      <c r="AI73">
        <v>1</v>
      </c>
    </row>
    <row r="74" spans="1:35" x14ac:dyDescent="0.25">
      <c r="A74" t="s">
        <v>102</v>
      </c>
      <c r="B74" t="s">
        <v>65</v>
      </c>
      <c r="C74" t="s">
        <v>135</v>
      </c>
      <c r="D74" t="s">
        <v>126</v>
      </c>
      <c r="E74" s="6">
        <v>46.108695652173914</v>
      </c>
      <c r="F74" s="6">
        <v>5.7391304347826084</v>
      </c>
      <c r="G74" s="6">
        <v>0.28260869565217389</v>
      </c>
      <c r="H74" s="6">
        <v>0.28260869565217389</v>
      </c>
      <c r="I74" s="6">
        <v>0.70652173913043481</v>
      </c>
      <c r="J74" s="6">
        <v>0</v>
      </c>
      <c r="K74" s="6">
        <v>0</v>
      </c>
      <c r="L74" s="6">
        <v>0.5010869565217394</v>
      </c>
      <c r="M74" s="6">
        <v>4.9209782608695649</v>
      </c>
      <c r="N74" s="6">
        <v>0</v>
      </c>
      <c r="O74" s="6">
        <f>SUM(NonNurse[[#This Row],[Qualified Social Work Staff Hours]],NonNurse[[#This Row],[Other Social Work Staff Hours]])/NonNurse[[#This Row],[MDS Census]]</f>
        <v>0.10672560113154171</v>
      </c>
      <c r="P74" s="6">
        <v>5.231304347826085</v>
      </c>
      <c r="Q74" s="6">
        <v>3.4182608695652168</v>
      </c>
      <c r="R74" s="6">
        <f>SUM(NonNurse[[#This Row],[Qualified Activities Professional Hours]],NonNurse[[#This Row],[Other Activities Professional Hours]])/NonNurse[[#This Row],[MDS Census]]</f>
        <v>0.18759075907590755</v>
      </c>
      <c r="S74" s="6">
        <v>0.77717391304347827</v>
      </c>
      <c r="T74" s="6">
        <v>0</v>
      </c>
      <c r="U74" s="6">
        <v>0</v>
      </c>
      <c r="V74" s="6">
        <f>SUM(NonNurse[[#This Row],[Occupational Therapist Hours]],NonNurse[[#This Row],[OT Assistant Hours]],NonNurse[[#This Row],[OT Aide Hours]])/NonNurse[[#This Row],[MDS Census]]</f>
        <v>1.6855256954266856E-2</v>
      </c>
      <c r="W74" s="6">
        <v>2.8500000000000005</v>
      </c>
      <c r="X74" s="6">
        <v>0</v>
      </c>
      <c r="Y74" s="6">
        <v>7.8913043478260869</v>
      </c>
      <c r="Z74" s="6">
        <f>SUM(NonNurse[[#This Row],[Physical Therapist (PT) Hours]],NonNurse[[#This Row],[PT Assistant Hours]],NonNurse[[#This Row],[PT Aide Hours]])/NonNurse[[#This Row],[MDS Census]]</f>
        <v>0.23295615275813297</v>
      </c>
      <c r="AA74" s="6">
        <v>0</v>
      </c>
      <c r="AB74" s="6">
        <v>0</v>
      </c>
      <c r="AC74" s="6">
        <v>0</v>
      </c>
      <c r="AD74" s="6">
        <v>2.0156521739130442</v>
      </c>
      <c r="AE74" s="6">
        <v>0</v>
      </c>
      <c r="AF74" s="6">
        <v>0</v>
      </c>
      <c r="AG74" s="6">
        <v>0</v>
      </c>
      <c r="AH74" s="1">
        <v>305097</v>
      </c>
      <c r="AI74">
        <v>1</v>
      </c>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3E4C-2B42-4CBD-BCCC-6E227936B813}">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16" customWidth="1"/>
    <col min="2" max="2" width="27.28515625" style="16" customWidth="1"/>
    <col min="3" max="3" width="16.7109375" style="16" customWidth="1"/>
    <col min="4" max="4" width="11.5703125" style="16" customWidth="1"/>
    <col min="5" max="5" width="4.5703125" style="16" customWidth="1"/>
    <col min="6" max="6" width="10" style="16" customWidth="1"/>
    <col min="7" max="7" width="12.5703125" style="16" customWidth="1"/>
    <col min="8" max="10" width="8.5703125" style="16" customWidth="1"/>
    <col min="11" max="11" width="9.140625" style="16" customWidth="1"/>
    <col min="12" max="12" width="4.5703125" style="16" customWidth="1"/>
    <col min="13" max="13" width="7.5703125" style="16" customWidth="1"/>
    <col min="14" max="14" width="10.7109375" style="23" customWidth="1"/>
    <col min="15" max="18" width="8.5703125" style="16" customWidth="1"/>
    <col min="19" max="19" width="5.42578125" style="16" customWidth="1"/>
    <col min="20" max="20" width="40.5703125" style="16" customWidth="1"/>
    <col min="21" max="22" width="12.5703125" style="16" customWidth="1"/>
    <col min="23" max="25" width="8.85546875" style="16"/>
    <col min="26" max="26" width="37.140625" style="16" customWidth="1"/>
    <col min="27" max="27" width="11.5703125" style="16" customWidth="1"/>
    <col min="28" max="32" width="8.85546875" style="16"/>
    <col min="33" max="33" width="22.85546875" style="16" customWidth="1"/>
    <col min="34" max="34" width="16.42578125" style="16" customWidth="1"/>
    <col min="35" max="35" width="13.5703125" style="16" customWidth="1"/>
    <col min="36" max="16384" width="8.85546875" style="16"/>
  </cols>
  <sheetData>
    <row r="2" spans="2:29" ht="85.5" customHeight="1" x14ac:dyDescent="0.25">
      <c r="B2" s="12" t="s">
        <v>298</v>
      </c>
      <c r="C2" s="12" t="s">
        <v>178</v>
      </c>
      <c r="D2" s="12" t="s">
        <v>297</v>
      </c>
      <c r="E2" s="13"/>
      <c r="F2" s="14" t="s">
        <v>211</v>
      </c>
      <c r="G2" s="14" t="s">
        <v>227</v>
      </c>
      <c r="H2" s="14" t="s">
        <v>184</v>
      </c>
      <c r="I2" s="14" t="s">
        <v>228</v>
      </c>
      <c r="J2" s="15" t="s">
        <v>229</v>
      </c>
      <c r="K2" s="14" t="s">
        <v>230</v>
      </c>
      <c r="L2" s="14"/>
      <c r="M2" s="14" t="s">
        <v>178</v>
      </c>
      <c r="N2" s="14" t="s">
        <v>227</v>
      </c>
      <c r="O2" s="14" t="s">
        <v>184</v>
      </c>
      <c r="P2" s="14" t="s">
        <v>228</v>
      </c>
      <c r="Q2" s="15" t="s">
        <v>229</v>
      </c>
      <c r="R2" s="14" t="s">
        <v>230</v>
      </c>
      <c r="T2" s="16" t="s">
        <v>231</v>
      </c>
      <c r="U2" s="16" t="s">
        <v>330</v>
      </c>
      <c r="V2" s="17" t="s">
        <v>232</v>
      </c>
      <c r="W2" s="17" t="s">
        <v>233</v>
      </c>
    </row>
    <row r="3" spans="2:29" ht="15" customHeight="1" x14ac:dyDescent="0.25">
      <c r="B3" s="18" t="s">
        <v>234</v>
      </c>
      <c r="C3" s="50">
        <f>AVERAGE(Nurse[MDS Census])</f>
        <v>75.053305539011333</v>
      </c>
      <c r="D3" s="19">
        <v>77.233814336253971</v>
      </c>
      <c r="E3" s="19"/>
      <c r="F3" s="16">
        <v>1</v>
      </c>
      <c r="G3" s="20">
        <v>69376.123698714116</v>
      </c>
      <c r="H3" s="21">
        <v>3.585165701050407</v>
      </c>
      <c r="I3" s="20">
        <v>5</v>
      </c>
      <c r="J3" s="22">
        <v>0.67575468162975694</v>
      </c>
      <c r="K3" s="20">
        <v>5</v>
      </c>
      <c r="M3" t="s">
        <v>74</v>
      </c>
      <c r="N3" s="20">
        <v>536.8478260869565</v>
      </c>
      <c r="O3" s="21">
        <v>6.2660022271714926</v>
      </c>
      <c r="P3" s="23">
        <v>1</v>
      </c>
      <c r="Q3" s="22">
        <v>1.8396440575015187</v>
      </c>
      <c r="R3" s="23">
        <v>1</v>
      </c>
      <c r="T3" s="24" t="s">
        <v>235</v>
      </c>
      <c r="U3" s="20">
        <f>SUM(Nurse[Total Nurse Staff Hours])</f>
        <v>20101.512500000008</v>
      </c>
      <c r="V3" s="25" t="s">
        <v>236</v>
      </c>
      <c r="W3" s="21">
        <f>Category[[#This Row],[State Total]]/D9</f>
        <v>1.7793688813691803E-2</v>
      </c>
    </row>
    <row r="4" spans="2:29" ht="15" customHeight="1" x14ac:dyDescent="0.25">
      <c r="B4" s="26" t="s">
        <v>184</v>
      </c>
      <c r="C4" s="27">
        <f>SUM(Nurse[Total Nurse Staff Hours])/SUM(Nurse[MDS Census])</f>
        <v>3.6689014954628241</v>
      </c>
      <c r="D4" s="27">
        <v>3.6146323434825098</v>
      </c>
      <c r="E4" s="19"/>
      <c r="F4" s="16">
        <v>2</v>
      </c>
      <c r="G4" s="20">
        <v>128365.44534598908</v>
      </c>
      <c r="H4" s="21">
        <v>3.4549500632802785</v>
      </c>
      <c r="I4" s="20">
        <v>9</v>
      </c>
      <c r="J4" s="22">
        <v>0.64433762203163525</v>
      </c>
      <c r="K4" s="20">
        <v>6</v>
      </c>
      <c r="M4" t="s">
        <v>73</v>
      </c>
      <c r="N4" s="20">
        <v>19423.242804654012</v>
      </c>
      <c r="O4" s="21">
        <v>3.6919809269804467</v>
      </c>
      <c r="P4" s="23">
        <v>25</v>
      </c>
      <c r="Q4" s="22">
        <v>0.53868769221148449</v>
      </c>
      <c r="R4" s="23">
        <v>40</v>
      </c>
      <c r="T4" s="20" t="s">
        <v>237</v>
      </c>
      <c r="U4" s="20">
        <f>SUM(Nurse[Total Direct Care Staff Hours])</f>
        <v>18590.364565217387</v>
      </c>
      <c r="V4" s="25">
        <f>Category[[#This Row],[State Total]]/U3</f>
        <v>0.92482416759521846</v>
      </c>
      <c r="W4" s="21">
        <f>Category[[#This Row],[State Total]]/D9</f>
        <v>1.6456033445570874E-2</v>
      </c>
    </row>
    <row r="5" spans="2:29" ht="15" customHeight="1" x14ac:dyDescent="0.25">
      <c r="B5" s="28" t="s">
        <v>238</v>
      </c>
      <c r="C5" s="29">
        <f>SUM(Nurse[Total Direct Care Staff Hours])/SUM(Nurse[MDS Census])</f>
        <v>3.3930887715302585</v>
      </c>
      <c r="D5" s="29">
        <v>3.347724410414429</v>
      </c>
      <c r="E5" s="30"/>
      <c r="F5" s="16">
        <v>3</v>
      </c>
      <c r="G5" s="20">
        <v>124443.71892222908</v>
      </c>
      <c r="H5" s="21">
        <v>3.5696801497282227</v>
      </c>
      <c r="I5" s="20">
        <v>6</v>
      </c>
      <c r="J5" s="22">
        <v>0.67837118001727315</v>
      </c>
      <c r="K5" s="20">
        <v>4</v>
      </c>
      <c r="M5" t="s">
        <v>76</v>
      </c>
      <c r="N5" s="20">
        <v>14765.612676056329</v>
      </c>
      <c r="O5" s="21">
        <v>3.8700512739470958</v>
      </c>
      <c r="P5" s="23">
        <v>18</v>
      </c>
      <c r="Q5" s="22">
        <v>0.36267289415247567</v>
      </c>
      <c r="R5" s="23">
        <v>48</v>
      </c>
      <c r="T5" s="24" t="s">
        <v>239</v>
      </c>
      <c r="U5" s="20">
        <f>SUM(Nurse[Total RN Hours (w/ Admin, DON)])</f>
        <v>3784.2418478260875</v>
      </c>
      <c r="V5" s="25">
        <f>Category[[#This Row],[State Total]]/U3</f>
        <v>0.18825657262487516</v>
      </c>
      <c r="W5" s="21">
        <f>Category[[#This Row],[State Total]]/D9</f>
        <v>3.3497788704191997E-3</v>
      </c>
      <c r="X5" s="31"/>
      <c r="Y5" s="31"/>
      <c r="AB5" s="31"/>
      <c r="AC5" s="31"/>
    </row>
    <row r="6" spans="2:29" ht="15" customHeight="1" x14ac:dyDescent="0.25">
      <c r="B6" s="32" t="s">
        <v>186</v>
      </c>
      <c r="C6" s="29">
        <f>SUM(Nurse[Total RN Hours (w/ Admin, DON)])/SUM(Nurse[MDS Census])</f>
        <v>0.69069482083411027</v>
      </c>
      <c r="D6" s="29">
        <v>0.60780873997534479</v>
      </c>
      <c r="E6"/>
      <c r="F6" s="16">
        <v>4</v>
      </c>
      <c r="G6" s="20">
        <v>216891.50627679119</v>
      </c>
      <c r="H6" s="21">
        <v>3.71816551616583</v>
      </c>
      <c r="I6" s="20">
        <v>4</v>
      </c>
      <c r="J6" s="22">
        <v>0.5592343612490972</v>
      </c>
      <c r="K6" s="20">
        <v>9</v>
      </c>
      <c r="M6" t="s">
        <v>75</v>
      </c>
      <c r="N6" s="20">
        <v>10619.366350275568</v>
      </c>
      <c r="O6" s="21">
        <v>3.9203935832782837</v>
      </c>
      <c r="P6" s="23">
        <v>14</v>
      </c>
      <c r="Q6" s="22">
        <v>0.6428263273804441</v>
      </c>
      <c r="R6" s="23">
        <v>30</v>
      </c>
      <c r="T6" s="33" t="s">
        <v>240</v>
      </c>
      <c r="U6" s="20">
        <f>SUM(Nurse[RN Hours (excl. Admin, DON)])</f>
        <v>2566.4891304347816</v>
      </c>
      <c r="V6" s="25">
        <f>Category[[#This Row],[State Total]]/U3</f>
        <v>0.12767641889806952</v>
      </c>
      <c r="W6" s="21">
        <f>Category[[#This Row],[State Total]]/D9</f>
        <v>2.2718344667188085E-3</v>
      </c>
      <c r="X6" s="31"/>
      <c r="Y6" s="31"/>
      <c r="AB6" s="31"/>
      <c r="AC6" s="31"/>
    </row>
    <row r="7" spans="2:29" ht="15" customHeight="1" thickBot="1" x14ac:dyDescent="0.3">
      <c r="B7" s="34" t="s">
        <v>241</v>
      </c>
      <c r="C7" s="29">
        <f>SUM(Nurse[RN Hours (excl. Admin, DON)])/SUM(Nurse[MDS Census])</f>
        <v>0.46843220423046522</v>
      </c>
      <c r="D7" s="29">
        <v>0.41441568490090208</v>
      </c>
      <c r="E7"/>
      <c r="F7" s="16">
        <v>5</v>
      </c>
      <c r="G7" s="20">
        <v>218161.62905695051</v>
      </c>
      <c r="H7" s="21">
        <v>3.471756650011959</v>
      </c>
      <c r="I7" s="20">
        <v>8</v>
      </c>
      <c r="J7" s="22">
        <v>0.68815139377795254</v>
      </c>
      <c r="K7" s="20">
        <v>3</v>
      </c>
      <c r="M7" t="s">
        <v>77</v>
      </c>
      <c r="N7" s="20">
        <v>90304.505664421289</v>
      </c>
      <c r="O7" s="21">
        <v>4.0950436576657667</v>
      </c>
      <c r="P7" s="23">
        <v>8</v>
      </c>
      <c r="Q7" s="22">
        <v>0.53846761894166961</v>
      </c>
      <c r="R7" s="23">
        <v>41</v>
      </c>
      <c r="T7" s="33" t="s">
        <v>242</v>
      </c>
      <c r="U7" s="20">
        <f>SUM(Nurse[RN Admin Hours])</f>
        <v>856.2898913043482</v>
      </c>
      <c r="V7" s="25">
        <f>Category[[#This Row],[State Total]]/U3</f>
        <v>4.2598281661857425E-2</v>
      </c>
      <c r="W7" s="21">
        <f>Category[[#This Row],[State Total]]/D9</f>
        <v>7.5798056788908515E-4</v>
      </c>
      <c r="X7" s="31"/>
      <c r="Y7" s="31"/>
      <c r="Z7" s="31"/>
      <c r="AA7" s="31"/>
      <c r="AB7" s="31"/>
      <c r="AC7" s="31"/>
    </row>
    <row r="8" spans="2:29" ht="15" customHeight="1" thickTop="1" x14ac:dyDescent="0.25">
      <c r="B8" s="35" t="s">
        <v>243</v>
      </c>
      <c r="C8" s="36">
        <f>COUNTA(Nurse[Provider])</f>
        <v>73</v>
      </c>
      <c r="D8" s="36">
        <v>14627</v>
      </c>
      <c r="F8" s="16">
        <v>6</v>
      </c>
      <c r="G8" s="20">
        <v>133738.05679730567</v>
      </c>
      <c r="H8" s="21">
        <v>3.4421626203964988</v>
      </c>
      <c r="I8" s="20">
        <v>10</v>
      </c>
      <c r="J8" s="22">
        <v>0.34690920997212554</v>
      </c>
      <c r="K8" s="20">
        <v>10</v>
      </c>
      <c r="M8" t="s">
        <v>78</v>
      </c>
      <c r="N8" s="20">
        <v>13996.251684017152</v>
      </c>
      <c r="O8" s="21">
        <v>3.5742923169789274</v>
      </c>
      <c r="P8" s="23">
        <v>34</v>
      </c>
      <c r="Q8" s="22">
        <v>0.85380187117283868</v>
      </c>
      <c r="R8" s="23">
        <v>11</v>
      </c>
      <c r="T8" s="33" t="s">
        <v>244</v>
      </c>
      <c r="U8" s="20">
        <f>SUM(Nurse[RN DON Hours])</f>
        <v>361.46282608695651</v>
      </c>
      <c r="V8" s="25">
        <f>Category[[#This Row],[State Total]]/U3</f>
        <v>1.7981872064948164E-2</v>
      </c>
      <c r="W8" s="21">
        <f>Category[[#This Row],[State Total]]/D9</f>
        <v>3.199638358113053E-4</v>
      </c>
      <c r="X8" s="31"/>
      <c r="Y8" s="31"/>
      <c r="Z8" s="31"/>
      <c r="AA8" s="31"/>
      <c r="AB8" s="31"/>
      <c r="AC8" s="31"/>
    </row>
    <row r="9" spans="2:29" ht="15" customHeight="1" x14ac:dyDescent="0.25">
      <c r="B9" s="35" t="s">
        <v>245</v>
      </c>
      <c r="C9" s="36">
        <f>SUM(Nurse[MDS Census])</f>
        <v>5478.8913043478278</v>
      </c>
      <c r="D9" s="36">
        <v>1129699.0022963868</v>
      </c>
      <c r="F9" s="16">
        <v>7</v>
      </c>
      <c r="G9" s="20">
        <v>73847.771586037998</v>
      </c>
      <c r="H9" s="21">
        <v>3.4771723639610803</v>
      </c>
      <c r="I9" s="20">
        <v>7</v>
      </c>
      <c r="J9" s="22">
        <v>0.57887406787921447</v>
      </c>
      <c r="K9" s="20">
        <v>8</v>
      </c>
      <c r="M9" t="s">
        <v>79</v>
      </c>
      <c r="N9" s="20">
        <v>18800.971524800971</v>
      </c>
      <c r="O9" s="21">
        <v>3.379841237553149</v>
      </c>
      <c r="P9" s="23">
        <v>47</v>
      </c>
      <c r="Q9" s="22">
        <v>0.62562655856161031</v>
      </c>
      <c r="R9" s="23">
        <v>35</v>
      </c>
      <c r="T9" s="24" t="s">
        <v>246</v>
      </c>
      <c r="U9" s="20">
        <f>SUM(Nurse[Total LPN Hours (w/ Admin)])</f>
        <v>4333.8833695652165</v>
      </c>
      <c r="V9" s="25">
        <f>Category[[#This Row],[State Total]]/U3</f>
        <v>0.21559986441643209</v>
      </c>
      <c r="W9" s="21">
        <f>Category[[#This Row],[State Total]]/D9</f>
        <v>3.8363168957001371E-3</v>
      </c>
      <c r="X9" s="31"/>
      <c r="Y9" s="31"/>
      <c r="Z9" s="31"/>
      <c r="AA9" s="31"/>
      <c r="AB9" s="31"/>
      <c r="AC9" s="31"/>
    </row>
    <row r="10" spans="2:29" ht="15" customHeight="1" x14ac:dyDescent="0.25">
      <c r="F10" s="16">
        <v>8</v>
      </c>
      <c r="G10" s="20">
        <v>33298.427587262697</v>
      </c>
      <c r="H10" s="21">
        <v>3.7381932825195308</v>
      </c>
      <c r="I10" s="20">
        <v>3</v>
      </c>
      <c r="J10" s="22">
        <v>0.87940662888310206</v>
      </c>
      <c r="K10" s="20">
        <v>1</v>
      </c>
      <c r="M10" t="s">
        <v>81</v>
      </c>
      <c r="N10" s="20">
        <v>2001.0333741579916</v>
      </c>
      <c r="O10" s="21">
        <v>3.9151059449534258</v>
      </c>
      <c r="P10" s="23">
        <v>15</v>
      </c>
      <c r="Q10" s="22">
        <v>1.0911259376852895</v>
      </c>
      <c r="R10" s="23">
        <v>3</v>
      </c>
      <c r="T10" s="33" t="s">
        <v>247</v>
      </c>
      <c r="U10" s="20">
        <f>SUM(Nurse[LPN Hours (excl. Admin)])</f>
        <v>4040.4881521739126</v>
      </c>
      <c r="V10" s="25">
        <f>Category[[#This Row],[State Total]]/U3</f>
        <v>0.2010041857384568</v>
      </c>
      <c r="W10" s="21">
        <f>Category[[#This Row],[State Total]]/D9</f>
        <v>3.5766059312796082E-3</v>
      </c>
      <c r="X10" s="31"/>
      <c r="Y10" s="31"/>
      <c r="Z10" s="31"/>
      <c r="AA10" s="31"/>
      <c r="AB10" s="31"/>
      <c r="AC10" s="31"/>
    </row>
    <row r="11" spans="2:29" ht="15" customHeight="1" x14ac:dyDescent="0.25">
      <c r="F11" s="16">
        <v>9</v>
      </c>
      <c r="G11" s="20">
        <v>109332.77602571936</v>
      </c>
      <c r="H11" s="21">
        <v>4.0754949217501784</v>
      </c>
      <c r="I11" s="20">
        <v>2</v>
      </c>
      <c r="J11" s="22">
        <v>0.58405330055976667</v>
      </c>
      <c r="K11" s="20">
        <v>7</v>
      </c>
      <c r="M11" t="s">
        <v>80</v>
      </c>
      <c r="N11" s="20">
        <v>3447.8586956521731</v>
      </c>
      <c r="O11" s="21">
        <v>3.9688255155216066</v>
      </c>
      <c r="P11" s="23">
        <v>11</v>
      </c>
      <c r="Q11" s="22">
        <v>0.94962364794784426</v>
      </c>
      <c r="R11" s="23">
        <v>8</v>
      </c>
      <c r="T11" s="33" t="s">
        <v>248</v>
      </c>
      <c r="U11" s="20">
        <f>SUM(Nurse[LPN Admin Hours])</f>
        <v>293.39521739130441</v>
      </c>
      <c r="V11" s="25">
        <f>Category[[#This Row],[State Total]]/U3</f>
        <v>1.4595678677975316E-2</v>
      </c>
      <c r="W11" s="21">
        <f>Category[[#This Row],[State Total]]/D9</f>
        <v>2.5971096442052935E-4</v>
      </c>
      <c r="X11" s="31"/>
      <c r="Y11" s="31"/>
      <c r="Z11" s="31"/>
      <c r="AA11" s="31"/>
      <c r="AB11" s="31"/>
      <c r="AC11" s="31"/>
    </row>
    <row r="12" spans="2:29" ht="15" customHeight="1" x14ac:dyDescent="0.25">
      <c r="F12" s="16">
        <v>10</v>
      </c>
      <c r="G12" s="20">
        <v>22243.546999387629</v>
      </c>
      <c r="H12" s="21">
        <v>4.3144138862761752</v>
      </c>
      <c r="I12" s="20">
        <v>1</v>
      </c>
      <c r="J12" s="22">
        <v>0.85085378711532988</v>
      </c>
      <c r="K12" s="20">
        <v>2</v>
      </c>
      <c r="M12" t="s">
        <v>82</v>
      </c>
      <c r="N12" s="20">
        <v>66629.00734843839</v>
      </c>
      <c r="O12" s="21">
        <v>4.0461510158814251</v>
      </c>
      <c r="P12" s="23">
        <v>10</v>
      </c>
      <c r="Q12" s="22">
        <v>0.65170667436305396</v>
      </c>
      <c r="R12" s="23">
        <v>29</v>
      </c>
      <c r="T12" s="24" t="s">
        <v>249</v>
      </c>
      <c r="U12" s="20">
        <f>SUM(Nurse[Total CNA, NA TR, Med Aide/Tech Hours])</f>
        <v>11983.387282608697</v>
      </c>
      <c r="V12" s="25">
        <f>Category[[#This Row],[State Total]]/U3</f>
        <v>0.59614356295869242</v>
      </c>
      <c r="W12" s="21">
        <f>Category[[#This Row],[State Total]]/D9</f>
        <v>1.060759304757246E-2</v>
      </c>
      <c r="X12" s="31"/>
      <c r="Y12" s="31"/>
      <c r="Z12" s="31"/>
      <c r="AA12" s="31"/>
      <c r="AB12" s="31"/>
      <c r="AC12" s="31"/>
    </row>
    <row r="13" spans="2:29" ht="15" customHeight="1" x14ac:dyDescent="0.25">
      <c r="I13" s="20"/>
      <c r="J13" s="20"/>
      <c r="K13" s="20"/>
      <c r="M13" t="s">
        <v>83</v>
      </c>
      <c r="N13" s="20">
        <v>27047.194427434184</v>
      </c>
      <c r="O13" s="21">
        <v>3.3334159425604026</v>
      </c>
      <c r="P13" s="23">
        <v>48</v>
      </c>
      <c r="Q13" s="22">
        <v>0.4036688437032282</v>
      </c>
      <c r="R13" s="23">
        <v>46</v>
      </c>
      <c r="T13" s="33" t="s">
        <v>250</v>
      </c>
      <c r="U13" s="20">
        <f>SUM(Nurse[CNA Hours])</f>
        <v>11034.764565217391</v>
      </c>
      <c r="V13" s="25">
        <f>Category[[#This Row],[State Total]]/U3</f>
        <v>0.54895195399935137</v>
      </c>
      <c r="W13" s="21">
        <f>Category[[#This Row],[State Total]]/D9</f>
        <v>9.7678802431325155E-3</v>
      </c>
      <c r="X13" s="31"/>
      <c r="Y13" s="31"/>
      <c r="Z13" s="31"/>
      <c r="AA13" s="31"/>
      <c r="AB13" s="31"/>
      <c r="AC13" s="31"/>
    </row>
    <row r="14" spans="2:29" ht="15" customHeight="1" x14ac:dyDescent="0.25">
      <c r="G14" s="21"/>
      <c r="I14" s="20"/>
      <c r="J14" s="20"/>
      <c r="K14" s="20"/>
      <c r="M14" t="s">
        <v>84</v>
      </c>
      <c r="N14" s="20">
        <v>3263.663043478261</v>
      </c>
      <c r="O14" s="21">
        <v>4.4084708100060954</v>
      </c>
      <c r="P14" s="23">
        <v>4</v>
      </c>
      <c r="Q14" s="22">
        <v>1.4454388074216427</v>
      </c>
      <c r="R14" s="23">
        <v>2</v>
      </c>
      <c r="T14" s="33" t="s">
        <v>251</v>
      </c>
      <c r="U14" s="20">
        <f>SUM(Nurse[NA TR Hours])</f>
        <v>186.56347826086957</v>
      </c>
      <c r="V14" s="25">
        <f>Category[[#This Row],[State Total]]/U3</f>
        <v>9.2810666988799723E-3</v>
      </c>
      <c r="W14" s="21">
        <f>Category[[#This Row],[State Total]]/D9</f>
        <v>1.6514441269898806E-4</v>
      </c>
    </row>
    <row r="15" spans="2:29" ht="15" customHeight="1" x14ac:dyDescent="0.25">
      <c r="I15" s="20"/>
      <c r="J15" s="20"/>
      <c r="K15" s="20"/>
      <c r="M15" t="s">
        <v>88</v>
      </c>
      <c r="N15" s="20">
        <v>19016.558481322707</v>
      </c>
      <c r="O15" s="21">
        <v>3.6135143049020404</v>
      </c>
      <c r="P15" s="23">
        <v>31</v>
      </c>
      <c r="Q15" s="22">
        <v>0.70210559181671839</v>
      </c>
      <c r="R15" s="23">
        <v>21</v>
      </c>
      <c r="T15" s="37" t="s">
        <v>252</v>
      </c>
      <c r="U15" s="38">
        <f>SUM(Nurse[Med Aide/Tech Hours])</f>
        <v>762.05923913043478</v>
      </c>
      <c r="V15" s="25">
        <f>Category[[#This Row],[State Total]]/U3</f>
        <v>3.7910542260460971E-2</v>
      </c>
      <c r="W15" s="21">
        <f>Category[[#This Row],[State Total]]/D9</f>
        <v>6.7456839174095473E-4</v>
      </c>
    </row>
    <row r="16" spans="2:29" ht="15" customHeight="1" x14ac:dyDescent="0.25">
      <c r="I16" s="20"/>
      <c r="J16" s="20"/>
      <c r="K16" s="20"/>
      <c r="M16" t="s">
        <v>85</v>
      </c>
      <c r="N16" s="20">
        <v>3575.7164727495401</v>
      </c>
      <c r="O16" s="21">
        <v>4.1596000463252762</v>
      </c>
      <c r="P16" s="23">
        <v>7</v>
      </c>
      <c r="Q16" s="22">
        <v>0.89615304423849729</v>
      </c>
      <c r="R16" s="23">
        <v>9</v>
      </c>
    </row>
    <row r="17" spans="9:23" ht="15" customHeight="1" x14ac:dyDescent="0.25">
      <c r="I17" s="20"/>
      <c r="J17" s="20"/>
      <c r="K17" s="20"/>
      <c r="M17" t="s">
        <v>86</v>
      </c>
      <c r="N17" s="20">
        <v>55939.917483159865</v>
      </c>
      <c r="O17" s="21">
        <v>2.9656991045590826</v>
      </c>
      <c r="P17" s="23">
        <v>51</v>
      </c>
      <c r="Q17" s="22">
        <v>0.65815085334220447</v>
      </c>
      <c r="R17" s="23">
        <v>28</v>
      </c>
    </row>
    <row r="18" spans="9:23" ht="15" customHeight="1" x14ac:dyDescent="0.25">
      <c r="I18" s="20"/>
      <c r="J18" s="20"/>
      <c r="K18" s="20"/>
      <c r="M18" t="s">
        <v>87</v>
      </c>
      <c r="N18" s="20">
        <v>34295.675137783197</v>
      </c>
      <c r="O18" s="21">
        <v>3.4285543140358197</v>
      </c>
      <c r="P18" s="23">
        <v>43</v>
      </c>
      <c r="Q18" s="22">
        <v>0.57097472562080043</v>
      </c>
      <c r="R18" s="23">
        <v>37</v>
      </c>
      <c r="T18" s="16" t="s">
        <v>253</v>
      </c>
      <c r="U18" s="16" t="s">
        <v>330</v>
      </c>
    </row>
    <row r="19" spans="9:23" ht="15" customHeight="1" x14ac:dyDescent="0.25">
      <c r="M19" t="s">
        <v>89</v>
      </c>
      <c r="N19" s="20">
        <v>14478.901255358249</v>
      </c>
      <c r="O19" s="21">
        <v>3.8209594408139687</v>
      </c>
      <c r="P19" s="23">
        <v>20</v>
      </c>
      <c r="Q19" s="22">
        <v>0.68653707149505028</v>
      </c>
      <c r="R19" s="23">
        <v>26</v>
      </c>
      <c r="T19" s="16" t="s">
        <v>254</v>
      </c>
      <c r="U19" s="20">
        <f>SUM(Nurse[RN Hours Contract (excl. Admin, DON)])</f>
        <v>136.29467391304351</v>
      </c>
    </row>
    <row r="20" spans="9:23" ht="15" customHeight="1" x14ac:dyDescent="0.25">
      <c r="M20" t="s">
        <v>90</v>
      </c>
      <c r="N20" s="20">
        <v>20179.736834047766</v>
      </c>
      <c r="O20" s="21">
        <v>3.6234626550899827</v>
      </c>
      <c r="P20" s="23">
        <v>30</v>
      </c>
      <c r="Q20" s="22">
        <v>0.63141179459022878</v>
      </c>
      <c r="R20" s="23">
        <v>33</v>
      </c>
      <c r="T20" s="16" t="s">
        <v>255</v>
      </c>
      <c r="U20" s="20">
        <f>SUM(Nurse[RN Admin Hours Contract])</f>
        <v>1.7798913043478262</v>
      </c>
      <c r="W20" s="20"/>
    </row>
    <row r="21" spans="9:23" ht="15" customHeight="1" x14ac:dyDescent="0.25">
      <c r="M21" t="s">
        <v>91</v>
      </c>
      <c r="N21" s="20">
        <v>21713.855174525426</v>
      </c>
      <c r="O21" s="21">
        <v>3.4276349481314496</v>
      </c>
      <c r="P21" s="23">
        <v>44</v>
      </c>
      <c r="Q21" s="22">
        <v>0.22995066355388311</v>
      </c>
      <c r="R21" s="23">
        <v>51</v>
      </c>
      <c r="T21" s="16" t="s">
        <v>256</v>
      </c>
      <c r="U21" s="20">
        <f>SUM(Nurse[RN DON Hours Contract])</f>
        <v>4.7826086956521738</v>
      </c>
    </row>
    <row r="22" spans="9:23" ht="15" customHeight="1" x14ac:dyDescent="0.25">
      <c r="M22" t="s">
        <v>94</v>
      </c>
      <c r="N22" s="20">
        <v>31609.482088181256</v>
      </c>
      <c r="O22" s="21">
        <v>3.5766830777603746</v>
      </c>
      <c r="P22" s="23">
        <v>33</v>
      </c>
      <c r="Q22" s="22">
        <v>0.63151705366882682</v>
      </c>
      <c r="R22" s="23">
        <v>32</v>
      </c>
      <c r="T22" s="16" t="s">
        <v>257</v>
      </c>
      <c r="U22" s="20">
        <f>SUM(Nurse[LPN Hours Contract (excl. Admin)])</f>
        <v>610.0191304347826</v>
      </c>
    </row>
    <row r="23" spans="9:23" ht="15" customHeight="1" x14ac:dyDescent="0.25">
      <c r="M23" t="s">
        <v>93</v>
      </c>
      <c r="N23" s="20">
        <v>21067.939375382732</v>
      </c>
      <c r="O23" s="21">
        <v>3.702235346411582</v>
      </c>
      <c r="P23" s="23">
        <v>24</v>
      </c>
      <c r="Q23" s="22">
        <v>0.76651287635763865</v>
      </c>
      <c r="R23" s="23">
        <v>16</v>
      </c>
      <c r="T23" s="16" t="s">
        <v>258</v>
      </c>
      <c r="U23" s="20">
        <f>SUM(Nurse[LPN Admin Hours Contract])</f>
        <v>1.7146739130434783</v>
      </c>
    </row>
    <row r="24" spans="9:23" ht="15" customHeight="1" x14ac:dyDescent="0.25">
      <c r="M24" t="s">
        <v>92</v>
      </c>
      <c r="N24" s="20">
        <v>4706.4853031230869</v>
      </c>
      <c r="O24" s="21">
        <v>4.2908077351670615</v>
      </c>
      <c r="P24" s="23">
        <v>5</v>
      </c>
      <c r="Q24" s="22">
        <v>1.0535412211824036</v>
      </c>
      <c r="R24" s="23">
        <v>6</v>
      </c>
      <c r="T24" s="16" t="s">
        <v>259</v>
      </c>
      <c r="U24" s="20">
        <f>SUM(Nurse[CNA Hours Contract])</f>
        <v>989.8730434782608</v>
      </c>
    </row>
    <row r="25" spans="9:23" ht="15" customHeight="1" x14ac:dyDescent="0.25">
      <c r="M25" t="s">
        <v>95</v>
      </c>
      <c r="N25" s="20">
        <v>29784.779087568884</v>
      </c>
      <c r="O25" s="21">
        <v>3.8152594065353851</v>
      </c>
      <c r="P25" s="23">
        <v>21</v>
      </c>
      <c r="Q25" s="22">
        <v>0.72680523692894061</v>
      </c>
      <c r="R25" s="23">
        <v>19</v>
      </c>
      <c r="T25" s="16" t="s">
        <v>260</v>
      </c>
      <c r="U25" s="20">
        <f>SUM(Nurse[NA TR Hours Contract])</f>
        <v>0</v>
      </c>
    </row>
    <row r="26" spans="9:23" ht="15" customHeight="1" x14ac:dyDescent="0.25">
      <c r="M26" t="s">
        <v>96</v>
      </c>
      <c r="N26" s="20">
        <v>18654.419320269433</v>
      </c>
      <c r="O26" s="21">
        <v>4.1827830651924156</v>
      </c>
      <c r="P26" s="23">
        <v>6</v>
      </c>
      <c r="Q26" s="22">
        <v>1.0685266044542867</v>
      </c>
      <c r="R26" s="23">
        <v>5</v>
      </c>
      <c r="T26" s="16" t="s">
        <v>261</v>
      </c>
      <c r="U26" s="20">
        <f>SUM(Nurse[Med Aide/Tech Hours Contract])</f>
        <v>5.8967391304347823</v>
      </c>
    </row>
    <row r="27" spans="9:23" ht="15" customHeight="1" x14ac:dyDescent="0.25">
      <c r="M27" t="s">
        <v>98</v>
      </c>
      <c r="N27" s="20">
        <v>30915.301745254106</v>
      </c>
      <c r="O27" s="21">
        <v>3.0868578483482887</v>
      </c>
      <c r="P27" s="23">
        <v>50</v>
      </c>
      <c r="Q27" s="22">
        <v>0.40359827435993229</v>
      </c>
      <c r="R27" s="23">
        <v>47</v>
      </c>
      <c r="T27" s="16" t="s">
        <v>179</v>
      </c>
      <c r="U27" s="20">
        <f>SUM(Nurse[Total Contract Hours])</f>
        <v>1750.3607608695652</v>
      </c>
    </row>
    <row r="28" spans="9:23" ht="15" customHeight="1" x14ac:dyDescent="0.25">
      <c r="M28" t="s">
        <v>97</v>
      </c>
      <c r="N28" s="20">
        <v>13613.024341702383</v>
      </c>
      <c r="O28" s="21">
        <v>3.8706506835477068</v>
      </c>
      <c r="P28" s="23">
        <v>17</v>
      </c>
      <c r="Q28" s="22">
        <v>0.54461092917222786</v>
      </c>
      <c r="R28" s="23">
        <v>39</v>
      </c>
      <c r="T28" s="16" t="s">
        <v>262</v>
      </c>
      <c r="U28" s="20">
        <f>SUM(Nurse[Total Nurse Staff Hours])</f>
        <v>20101.512500000008</v>
      </c>
    </row>
    <row r="29" spans="9:23" ht="15" customHeight="1" x14ac:dyDescent="0.25">
      <c r="M29" t="s">
        <v>99</v>
      </c>
      <c r="N29" s="20">
        <v>3142.4673913043484</v>
      </c>
      <c r="O29" s="21">
        <v>3.5161153137073806</v>
      </c>
      <c r="P29" s="23">
        <v>39</v>
      </c>
      <c r="Q29" s="22">
        <v>0.79674798603977071</v>
      </c>
      <c r="R29" s="23">
        <v>15</v>
      </c>
      <c r="T29" s="16" t="s">
        <v>263</v>
      </c>
      <c r="U29" s="39">
        <f>U27/U28</f>
        <v>8.7076072552727785E-2</v>
      </c>
    </row>
    <row r="30" spans="9:23" ht="15" customHeight="1" x14ac:dyDescent="0.25">
      <c r="M30" t="s">
        <v>106</v>
      </c>
      <c r="N30" s="20">
        <v>31397.817207593369</v>
      </c>
      <c r="O30" s="21">
        <v>3.4417155121175713</v>
      </c>
      <c r="P30" s="23">
        <v>42</v>
      </c>
      <c r="Q30" s="22">
        <v>0.50629516352831194</v>
      </c>
      <c r="R30" s="23">
        <v>45</v>
      </c>
    </row>
    <row r="31" spans="9:23" ht="15" customHeight="1" x14ac:dyDescent="0.25">
      <c r="M31" t="s">
        <v>107</v>
      </c>
      <c r="N31" s="20">
        <v>4392.4673913043471</v>
      </c>
      <c r="O31" s="21">
        <v>4.4756414019059303</v>
      </c>
      <c r="P31" s="23">
        <v>3</v>
      </c>
      <c r="Q31" s="22">
        <v>0.83480991420589112</v>
      </c>
      <c r="R31" s="23">
        <v>13</v>
      </c>
      <c r="U31" s="20"/>
    </row>
    <row r="32" spans="9:23" ht="15" customHeight="1" x14ac:dyDescent="0.25">
      <c r="M32" t="s">
        <v>100</v>
      </c>
      <c r="N32" s="20">
        <v>9437.0101041028774</v>
      </c>
      <c r="O32" s="21">
        <v>3.9536238400260872</v>
      </c>
      <c r="P32" s="23">
        <v>12</v>
      </c>
      <c r="Q32" s="22">
        <v>0.73956294588721605</v>
      </c>
      <c r="R32" s="23">
        <v>18</v>
      </c>
    </row>
    <row r="33" spans="13:23" ht="15" customHeight="1" x14ac:dyDescent="0.25">
      <c r="M33" t="s">
        <v>102</v>
      </c>
      <c r="N33" s="20">
        <v>5478.8913043478278</v>
      </c>
      <c r="O33" s="21">
        <v>3.6689014954628241</v>
      </c>
      <c r="P33" s="23">
        <v>26</v>
      </c>
      <c r="Q33" s="22">
        <v>0.69069482083411027</v>
      </c>
      <c r="R33" s="23">
        <v>25</v>
      </c>
      <c r="T33" s="16" t="s">
        <v>231</v>
      </c>
      <c r="U33" s="17" t="s">
        <v>233</v>
      </c>
    </row>
    <row r="34" spans="13:23" ht="15" customHeight="1" x14ac:dyDescent="0.25">
      <c r="M34" t="s">
        <v>103</v>
      </c>
      <c r="N34" s="20">
        <v>37141.731475811372</v>
      </c>
      <c r="O34" s="21">
        <v>3.6107114278034693</v>
      </c>
      <c r="P34" s="23">
        <v>32</v>
      </c>
      <c r="Q34" s="22">
        <v>0.6783616567987637</v>
      </c>
      <c r="R34" s="23">
        <v>27</v>
      </c>
      <c r="T34" s="24" t="s">
        <v>264</v>
      </c>
      <c r="U34" s="21">
        <v>3.7466213862576487</v>
      </c>
    </row>
    <row r="35" spans="13:23" ht="15" customHeight="1" x14ac:dyDescent="0.25">
      <c r="M35" t="s">
        <v>104</v>
      </c>
      <c r="N35" s="20">
        <v>4791.5774647887329</v>
      </c>
      <c r="O35" s="21">
        <v>3.478749758455526</v>
      </c>
      <c r="P35" s="23">
        <v>41</v>
      </c>
      <c r="Q35" s="22">
        <v>0.63604079500848976</v>
      </c>
      <c r="R35" s="23">
        <v>31</v>
      </c>
      <c r="T35" s="20" t="s">
        <v>265</v>
      </c>
      <c r="U35" s="29">
        <f>SUM(Nurse[Total RN Hours (w/ Admin, DON)])/SUM(Nurse[MDS Census])</f>
        <v>0.69069482083411027</v>
      </c>
    </row>
    <row r="36" spans="13:23" ht="15" customHeight="1" x14ac:dyDescent="0.25">
      <c r="M36" t="s">
        <v>101</v>
      </c>
      <c r="N36" s="20">
        <v>5145.2409675443978</v>
      </c>
      <c r="O36" s="21">
        <v>3.8413014005831938</v>
      </c>
      <c r="P36" s="23">
        <v>19</v>
      </c>
      <c r="Q36" s="22">
        <v>0.71644517490315163</v>
      </c>
      <c r="R36" s="23">
        <v>20</v>
      </c>
      <c r="T36" s="20" t="s">
        <v>266</v>
      </c>
      <c r="U36" s="29">
        <f>SUM(Nurse[RN Hours (excl. Admin, DON)])/SUM(Nurse[MDS Census])</f>
        <v>0.46843220423046522</v>
      </c>
    </row>
    <row r="37" spans="13:23" ht="15" customHeight="1" x14ac:dyDescent="0.25">
      <c r="M37" t="s">
        <v>105</v>
      </c>
      <c r="N37" s="20">
        <v>91093.670391916734</v>
      </c>
      <c r="O37" s="21">
        <v>3.3920817889897901</v>
      </c>
      <c r="P37" s="23">
        <v>46</v>
      </c>
      <c r="Q37" s="22">
        <v>0.62838777517583722</v>
      </c>
      <c r="R37" s="23">
        <v>34</v>
      </c>
      <c r="T37" s="20" t="s">
        <v>267</v>
      </c>
      <c r="U37" s="29">
        <f>SUM(Nurse[Total CNA, NA TR, Med Aide/Tech Hours])/SUM(Nurse[MDS Census])</f>
        <v>2.1871920096496829</v>
      </c>
      <c r="W37" s="21"/>
    </row>
    <row r="38" spans="13:23" ht="15" customHeight="1" x14ac:dyDescent="0.25">
      <c r="M38" t="s">
        <v>108</v>
      </c>
      <c r="N38" s="20">
        <v>62098.361298224219</v>
      </c>
      <c r="O38" s="21">
        <v>3.4827578464943199</v>
      </c>
      <c r="P38" s="23">
        <v>40</v>
      </c>
      <c r="Q38" s="22">
        <v>0.57093758118305848</v>
      </c>
      <c r="R38" s="23">
        <v>38</v>
      </c>
    </row>
    <row r="39" spans="13:23" ht="15" customHeight="1" x14ac:dyDescent="0.25">
      <c r="M39" t="s">
        <v>109</v>
      </c>
      <c r="N39" s="20">
        <v>15314.761022657687</v>
      </c>
      <c r="O39" s="21">
        <v>3.7048972593561507</v>
      </c>
      <c r="P39" s="23">
        <v>23</v>
      </c>
      <c r="Q39" s="22">
        <v>0.34739869296478082</v>
      </c>
      <c r="R39" s="23">
        <v>50</v>
      </c>
    </row>
    <row r="40" spans="13:23" ht="15" customHeight="1" x14ac:dyDescent="0.25">
      <c r="M40" t="s">
        <v>110</v>
      </c>
      <c r="N40" s="20">
        <v>6050.0549601959565</v>
      </c>
      <c r="O40" s="21">
        <v>4.6872022066674388</v>
      </c>
      <c r="P40" s="23">
        <v>2</v>
      </c>
      <c r="Q40" s="22">
        <v>0.69411304457690826</v>
      </c>
      <c r="R40" s="23">
        <v>24</v>
      </c>
    </row>
    <row r="41" spans="13:23" ht="15" customHeight="1" x14ac:dyDescent="0.25">
      <c r="M41" t="s">
        <v>111</v>
      </c>
      <c r="N41" s="20">
        <v>63705.130128597702</v>
      </c>
      <c r="O41" s="21">
        <v>3.5464409930734</v>
      </c>
      <c r="P41" s="23">
        <v>36</v>
      </c>
      <c r="Q41" s="22">
        <v>0.69528611620089797</v>
      </c>
      <c r="R41" s="23">
        <v>23</v>
      </c>
    </row>
    <row r="42" spans="13:23" ht="15" customHeight="1" x14ac:dyDescent="0.25">
      <c r="M42" t="s">
        <v>112</v>
      </c>
      <c r="N42" s="20">
        <v>6548.130434782609</v>
      </c>
      <c r="O42" s="21">
        <v>3.5264193563380197</v>
      </c>
      <c r="P42" s="23">
        <v>38</v>
      </c>
      <c r="Q42" s="22">
        <v>0.74178549137822269</v>
      </c>
      <c r="R42" s="23">
        <v>17</v>
      </c>
    </row>
    <row r="43" spans="13:23" ht="15" customHeight="1" x14ac:dyDescent="0.25">
      <c r="M43" t="s">
        <v>113</v>
      </c>
      <c r="N43" s="20">
        <v>15013.476117575008</v>
      </c>
      <c r="O43" s="21">
        <v>3.6477515116904691</v>
      </c>
      <c r="P43" s="23">
        <v>28</v>
      </c>
      <c r="Q43" s="22">
        <v>0.53383004079229701</v>
      </c>
      <c r="R43" s="23">
        <v>42</v>
      </c>
    </row>
    <row r="44" spans="13:23" ht="15" customHeight="1" x14ac:dyDescent="0.25">
      <c r="M44" t="s">
        <v>114</v>
      </c>
      <c r="N44" s="20">
        <v>4556.4399877526012</v>
      </c>
      <c r="O44" s="21">
        <v>3.5445452329438498</v>
      </c>
      <c r="P44" s="23">
        <v>37</v>
      </c>
      <c r="Q44" s="22">
        <v>0.83146373211324598</v>
      </c>
      <c r="R44" s="23">
        <v>14</v>
      </c>
    </row>
    <row r="45" spans="13:23" ht="15" customHeight="1" x14ac:dyDescent="0.25">
      <c r="M45" t="s">
        <v>115</v>
      </c>
      <c r="N45" s="20">
        <v>23588.007195346021</v>
      </c>
      <c r="O45" s="21">
        <v>3.6602554979328654</v>
      </c>
      <c r="P45" s="23">
        <v>27</v>
      </c>
      <c r="Q45" s="22">
        <v>0.52665362034272378</v>
      </c>
      <c r="R45" s="23">
        <v>43</v>
      </c>
    </row>
    <row r="46" spans="13:23" ht="15" customHeight="1" x14ac:dyDescent="0.25">
      <c r="M46" t="s">
        <v>116</v>
      </c>
      <c r="N46" s="20">
        <v>77152.250459277362</v>
      </c>
      <c r="O46" s="21">
        <v>3.3099355679287084</v>
      </c>
      <c r="P46" s="23">
        <v>49</v>
      </c>
      <c r="Q46" s="22">
        <v>0.35875549800231565</v>
      </c>
      <c r="R46" s="23">
        <v>49</v>
      </c>
    </row>
    <row r="47" spans="13:23" ht="15" customHeight="1" x14ac:dyDescent="0.25">
      <c r="M47" t="s">
        <v>117</v>
      </c>
      <c r="N47" s="20">
        <v>5291.7033067973089</v>
      </c>
      <c r="O47" s="21">
        <v>3.9247848395010867</v>
      </c>
      <c r="P47" s="23">
        <v>13</v>
      </c>
      <c r="Q47" s="22">
        <v>1.0879953653661694</v>
      </c>
      <c r="R47" s="23">
        <v>4</v>
      </c>
    </row>
    <row r="48" spans="13:23" ht="15" customHeight="1" x14ac:dyDescent="0.25">
      <c r="M48" t="s">
        <v>119</v>
      </c>
      <c r="N48" s="20">
        <v>25489.041028781343</v>
      </c>
      <c r="O48" s="21">
        <v>3.4141958363336409</v>
      </c>
      <c r="P48" s="23">
        <v>45</v>
      </c>
      <c r="Q48" s="22">
        <v>0.51625486340635118</v>
      </c>
      <c r="R48" s="23">
        <v>44</v>
      </c>
    </row>
    <row r="49" spans="13:18" ht="15" customHeight="1" x14ac:dyDescent="0.25">
      <c r="M49" t="s">
        <v>118</v>
      </c>
      <c r="N49" s="20">
        <v>2232.1630434782601</v>
      </c>
      <c r="O49" s="21">
        <v>3.9136525791418939</v>
      </c>
      <c r="P49" s="23">
        <v>16</v>
      </c>
      <c r="Q49" s="22">
        <v>0.69748489231053945</v>
      </c>
      <c r="R49" s="23">
        <v>22</v>
      </c>
    </row>
    <row r="50" spans="13:18" ht="15" customHeight="1" x14ac:dyDescent="0.25">
      <c r="M50" t="s">
        <v>120</v>
      </c>
      <c r="N50" s="20">
        <v>12080.927740355173</v>
      </c>
      <c r="O50" s="21">
        <v>4.0868216477922026</v>
      </c>
      <c r="P50" s="23">
        <v>9</v>
      </c>
      <c r="Q50" s="22">
        <v>0.87200140966045714</v>
      </c>
      <c r="R50" s="23">
        <v>10</v>
      </c>
    </row>
    <row r="51" spans="13:18" ht="15" customHeight="1" x14ac:dyDescent="0.25">
      <c r="M51" t="s">
        <v>122</v>
      </c>
      <c r="N51" s="20">
        <v>17388.476729944887</v>
      </c>
      <c r="O51" s="21">
        <v>3.7945207317598215</v>
      </c>
      <c r="P51" s="23">
        <v>22</v>
      </c>
      <c r="Q51" s="22">
        <v>0.96009537140413648</v>
      </c>
      <c r="R51" s="23">
        <v>7</v>
      </c>
    </row>
    <row r="52" spans="13:18" ht="15" customHeight="1" x14ac:dyDescent="0.25">
      <c r="M52" t="s">
        <v>121</v>
      </c>
      <c r="N52" s="20">
        <v>8732.7163196570727</v>
      </c>
      <c r="O52" s="21">
        <v>3.6365012061354052</v>
      </c>
      <c r="P52" s="23">
        <v>29</v>
      </c>
      <c r="Q52" s="22">
        <v>0.61384155542091412</v>
      </c>
      <c r="R52" s="23">
        <v>36</v>
      </c>
    </row>
    <row r="53" spans="13:18" ht="15" customHeight="1" x14ac:dyDescent="0.25">
      <c r="M53" t="s">
        <v>123</v>
      </c>
      <c r="N53" s="20">
        <v>1919.0978260869563</v>
      </c>
      <c r="O53" s="21">
        <v>3.554572461018255</v>
      </c>
      <c r="P53" s="23">
        <v>35</v>
      </c>
      <c r="Q53" s="22">
        <v>0.84223893700051566</v>
      </c>
      <c r="R53" s="23">
        <v>12</v>
      </c>
    </row>
    <row r="54" spans="13:18" ht="15" customHeight="1" x14ac:dyDescent="0.25"/>
  </sheetData>
  <phoneticPr fontId="10" type="noConversion"/>
  <pageMargins left="0.7" right="0.7" top="0.75" bottom="0.75" header="0.3" footer="0.3"/>
  <pageSetup orientation="portrait" horizontalDpi="300" verticalDpi="300" r:id="rId1"/>
  <ignoredErrors>
    <ignoredError sqref="V3:W15 U19:U29"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2367-F88A-42A2-B1BD-DD58CA84D9C2}">
  <dimension ref="B2:D28"/>
  <sheetViews>
    <sheetView zoomScale="70" zoomScaleNormal="70" workbookViewId="0"/>
  </sheetViews>
  <sheetFormatPr defaultColWidth="8.85546875" defaultRowHeight="15.75" x14ac:dyDescent="0.25"/>
  <cols>
    <col min="1" max="1" width="100.140625" style="16" customWidth="1"/>
    <col min="2" max="2" width="4.140625" style="16" customWidth="1"/>
    <col min="3" max="3" width="21.5703125" style="16" customWidth="1"/>
    <col min="4" max="4" width="66.85546875" style="16" customWidth="1"/>
    <col min="5" max="16384" width="8.85546875" style="16"/>
  </cols>
  <sheetData>
    <row r="2" spans="2:4" ht="23.25" x14ac:dyDescent="0.35">
      <c r="C2" s="40" t="s">
        <v>299</v>
      </c>
      <c r="D2" s="41"/>
    </row>
    <row r="3" spans="2:4" x14ac:dyDescent="0.25">
      <c r="C3" s="42" t="s">
        <v>250</v>
      </c>
      <c r="D3" s="43" t="s">
        <v>300</v>
      </c>
    </row>
    <row r="4" spans="2:4" x14ac:dyDescent="0.25">
      <c r="C4" s="44" t="s">
        <v>233</v>
      </c>
      <c r="D4" s="45" t="s">
        <v>301</v>
      </c>
    </row>
    <row r="5" spans="2:4" x14ac:dyDescent="0.25">
      <c r="C5" s="44" t="s">
        <v>302</v>
      </c>
      <c r="D5" s="45" t="s">
        <v>303</v>
      </c>
    </row>
    <row r="6" spans="2:4" ht="15.6" customHeight="1" x14ac:dyDescent="0.25">
      <c r="C6" s="44" t="s">
        <v>252</v>
      </c>
      <c r="D6" s="45" t="s">
        <v>304</v>
      </c>
    </row>
    <row r="7" spans="2:4" ht="15.6" customHeight="1" x14ac:dyDescent="0.25">
      <c r="C7" s="44" t="s">
        <v>251</v>
      </c>
      <c r="D7" s="45" t="s">
        <v>305</v>
      </c>
    </row>
    <row r="8" spans="2:4" x14ac:dyDescent="0.25">
      <c r="C8" s="44" t="s">
        <v>306</v>
      </c>
      <c r="D8" s="45" t="s">
        <v>307</v>
      </c>
    </row>
    <row r="9" spans="2:4" x14ac:dyDescent="0.25">
      <c r="C9" s="46" t="s">
        <v>308</v>
      </c>
      <c r="D9" s="44" t="s">
        <v>309</v>
      </c>
    </row>
    <row r="10" spans="2:4" x14ac:dyDescent="0.25">
      <c r="B10" s="47"/>
      <c r="C10" s="44" t="s">
        <v>310</v>
      </c>
      <c r="D10" s="45" t="s">
        <v>311</v>
      </c>
    </row>
    <row r="11" spans="2:4" x14ac:dyDescent="0.25">
      <c r="C11" s="44" t="s">
        <v>111</v>
      </c>
      <c r="D11" s="45" t="s">
        <v>312</v>
      </c>
    </row>
    <row r="12" spans="2:4" x14ac:dyDescent="0.25">
      <c r="C12" s="44" t="s">
        <v>313</v>
      </c>
      <c r="D12" s="45" t="s">
        <v>314</v>
      </c>
    </row>
    <row r="13" spans="2:4" x14ac:dyDescent="0.25">
      <c r="C13" s="44" t="s">
        <v>310</v>
      </c>
      <c r="D13" s="45" t="s">
        <v>311</v>
      </c>
    </row>
    <row r="14" spans="2:4" x14ac:dyDescent="0.25">
      <c r="C14" s="44" t="s">
        <v>111</v>
      </c>
      <c r="D14" s="45" t="s">
        <v>315</v>
      </c>
    </row>
    <row r="15" spans="2:4" x14ac:dyDescent="0.25">
      <c r="C15" s="48" t="s">
        <v>313</v>
      </c>
      <c r="D15" s="49" t="s">
        <v>314</v>
      </c>
    </row>
    <row r="17" spans="3:4" ht="23.25" x14ac:dyDescent="0.35">
      <c r="C17" s="40" t="s">
        <v>316</v>
      </c>
      <c r="D17" s="41"/>
    </row>
    <row r="18" spans="3:4" x14ac:dyDescent="0.25">
      <c r="C18" s="44" t="s">
        <v>233</v>
      </c>
      <c r="D18" s="45" t="s">
        <v>317</v>
      </c>
    </row>
    <row r="19" spans="3:4" x14ac:dyDescent="0.25">
      <c r="C19" s="44" t="s">
        <v>264</v>
      </c>
      <c r="D19" s="45" t="s">
        <v>318</v>
      </c>
    </row>
    <row r="20" spans="3:4" x14ac:dyDescent="0.25">
      <c r="C20" s="46" t="s">
        <v>319</v>
      </c>
      <c r="D20" s="44" t="s">
        <v>320</v>
      </c>
    </row>
    <row r="21" spans="3:4" x14ac:dyDescent="0.25">
      <c r="C21" s="44" t="s">
        <v>321</v>
      </c>
      <c r="D21" s="45" t="s">
        <v>322</v>
      </c>
    </row>
    <row r="22" spans="3:4" x14ac:dyDescent="0.25">
      <c r="C22" s="44" t="s">
        <v>323</v>
      </c>
      <c r="D22" s="45" t="s">
        <v>324</v>
      </c>
    </row>
    <row r="23" spans="3:4" x14ac:dyDescent="0.25">
      <c r="C23" s="44" t="s">
        <v>325</v>
      </c>
      <c r="D23" s="45" t="s">
        <v>326</v>
      </c>
    </row>
    <row r="24" spans="3:4" x14ac:dyDescent="0.25">
      <c r="C24" s="44" t="s">
        <v>327</v>
      </c>
      <c r="D24" s="45" t="s">
        <v>328</v>
      </c>
    </row>
    <row r="25" spans="3:4" x14ac:dyDescent="0.25">
      <c r="C25" s="44" t="s">
        <v>239</v>
      </c>
      <c r="D25" s="45" t="s">
        <v>329</v>
      </c>
    </row>
    <row r="26" spans="3:4" x14ac:dyDescent="0.25">
      <c r="C26" s="44" t="s">
        <v>323</v>
      </c>
      <c r="D26" s="45" t="s">
        <v>324</v>
      </c>
    </row>
    <row r="27" spans="3:4" x14ac:dyDescent="0.25">
      <c r="C27" s="44" t="s">
        <v>325</v>
      </c>
      <c r="D27" s="45" t="s">
        <v>326</v>
      </c>
    </row>
    <row r="28" spans="3:4" x14ac:dyDescent="0.25">
      <c r="C28" s="48" t="s">
        <v>327</v>
      </c>
      <c r="D28" s="49" t="s">
        <v>328</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m o D G V A N 4 j Q + k A A A A 9 g A A A B I A H A B D b 2 5 m a W c v U G F j a 2 F n Z S 5 4 b W w g o h g A K K A U A A A A A A A A A A A A A A A A A A A A A A A A A A A A h Y 8 x D o I w G I W v Q r r T l q K J I a U M r p K Y E I 1 r U y o 0 w o + h x X I 3 B 4 / k F c Q o 6 u b 4 v v c N 7 9 2 v N 5 6 N b R N c d G 9 N B y m K M E W B B t W V B q o U D e 4 Y r l A m + F a q k 6 x 0 M M l g k 9 G W K a q d O y e E e O + x j 3 H X V 4 R R G p F D v i l U r V u J P r L 5 L 4 c G r J O g N B J 8 / x o j G I 7 o E s c L h i k n M + S 5 g a / A p r 3 P 9 g f y 9 d C 4 o d d C Q 7 g r O J k j J + 8 P 4 g F Q S w M E F A A C A A g A m o D G 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q A x l Q o i k e 4 D g A A A B E A A A A T A B w A R m 9 y b X V s Y X M v U 2 V j d G l v b j E u b S C i G A A o o B Q A A A A A A A A A A A A A A A A A A A A A A A A A A A A r T k 0 u y c z P U w i G 0 I b W A F B L A Q I t A B Q A A g A I A J q A x l Q D e I 0 P p A A A A P Y A A A A S A A A A A A A A A A A A A A A A A A A A A A B D b 2 5 m a W c v U G F j a 2 F n Z S 5 4 b W x Q S w E C L Q A U A A I A C A C a g M Z U D 8 r p q 6 Q A A A D p A A A A E w A A A A A A A A A A A A A A A A D w A A A A W 0 N v b n R l b n R f V H l w Z X N d L n h t b F B L A Q I t A B Q A A g A I A J q A x l 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L y H m + 1 k p M R 5 j S z x F W 9 6 b x A A A A A A I A A A A A A B B m A A A A A Q A A I A A A A G + b 7 f 7 r e q A u a X 4 z U 5 1 N 4 X a 0 C d f o J x N 4 e Y B v x 7 a u / E N E A A A A A A 6 A A A A A A g A A I A A A A G Y q B g 3 D e t h v h 4 / X h M A / L Z K q 3 f o J J A g l k + 7 8 F l R h e F n 0 U A A A A G d M K j M f f F g O E E i n h g P h k M E 3 i 1 y r u 4 p 1 x r 0 p 1 O y 1 2 O j 5 x h g 6 j U 2 6 7 o O x 8 c d x C P M g D W 3 7 O L z 6 m n N W A T 3 T z D z I i m r n W x G 7 I / v m r t e z p B b 2 k M n s Q A A A A L r y H I U U G z Y u e 6 a 7 N v 6 Y M r h l + N W R a p e 4 Y m x V a e 3 2 v u N 5 W G g Q Z T d C h n 1 7 Y A 8 n / T E S F E n Z 5 F f w W g q / / X D E V t t H H Q U = < / D a t a M a s h u p > 
</file>

<file path=customXml/itemProps1.xml><?xml version="1.0" encoding="utf-8"?>
<ds:datastoreItem xmlns:ds="http://schemas.openxmlformats.org/officeDocument/2006/customXml" ds:itemID="{813E278D-4020-4CEB-AD01-1DFC1942BC4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2022-06-08T20:22:33Z</dcterms:modified>
</cp:coreProperties>
</file>