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AC633115-2A7E-4B49-B06B-C3705DE171F6}"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67" i="4" l="1"/>
  <c r="S37" i="4"/>
  <c r="S28" i="4"/>
  <c r="S59" i="4"/>
  <c r="S68" i="4"/>
  <c r="S34" i="4"/>
  <c r="S52" i="4"/>
  <c r="S61" i="4"/>
  <c r="S26" i="4"/>
  <c r="S31" i="4"/>
  <c r="S73" i="4"/>
  <c r="S39" i="4"/>
  <c r="S53" i="4"/>
  <c r="S46" i="4"/>
  <c r="S65" i="4"/>
  <c r="S33" i="4"/>
  <c r="S27" i="4"/>
  <c r="S41" i="4"/>
  <c r="S30" i="4"/>
  <c r="S45" i="4"/>
  <c r="S5" i="4"/>
  <c r="S38" i="4"/>
  <c r="S64" i="4"/>
  <c r="S49" i="4"/>
  <c r="S62" i="4"/>
  <c r="S6" i="4"/>
  <c r="S66" i="4"/>
  <c r="S74" i="4"/>
  <c r="S71" i="4"/>
  <c r="S69" i="4"/>
  <c r="S15" i="4"/>
  <c r="S9" i="4"/>
  <c r="S35" i="4"/>
  <c r="S70" i="4"/>
  <c r="S43" i="4"/>
  <c r="S55" i="4"/>
  <c r="S16" i="4"/>
  <c r="S54" i="4"/>
  <c r="S48" i="4"/>
  <c r="S51" i="4"/>
  <c r="S32" i="4"/>
  <c r="S8" i="4"/>
  <c r="S72" i="4"/>
  <c r="S25" i="4"/>
  <c r="S58" i="4"/>
  <c r="S3" i="4"/>
  <c r="S29" i="4"/>
  <c r="S19" i="4"/>
  <c r="S22" i="4"/>
  <c r="S24" i="4"/>
  <c r="S2" i="4"/>
  <c r="S21" i="4"/>
  <c r="S23" i="4"/>
  <c r="S13" i="4"/>
  <c r="S10" i="4"/>
  <c r="S40" i="4"/>
  <c r="S17" i="4"/>
  <c r="S20" i="4"/>
  <c r="S36" i="4"/>
  <c r="S63" i="4"/>
  <c r="S50" i="4"/>
  <c r="S56" i="4"/>
  <c r="S11" i="4"/>
  <c r="S75" i="4"/>
  <c r="S42" i="4"/>
  <c r="S18" i="4"/>
  <c r="S44" i="4"/>
  <c r="S57" i="4"/>
  <c r="S47" i="4"/>
  <c r="S7" i="4"/>
  <c r="S12" i="4"/>
  <c r="S4" i="4"/>
  <c r="S60" i="4"/>
  <c r="S14" i="4"/>
  <c r="P67" i="4"/>
  <c r="P37" i="4"/>
  <c r="P28" i="4"/>
  <c r="P59" i="4"/>
  <c r="P68" i="4"/>
  <c r="P34" i="4"/>
  <c r="P52" i="4"/>
  <c r="P61" i="4"/>
  <c r="P26" i="4"/>
  <c r="P31" i="4"/>
  <c r="P73" i="4"/>
  <c r="P39" i="4"/>
  <c r="P53" i="4"/>
  <c r="P46" i="4"/>
  <c r="P65" i="4"/>
  <c r="P33" i="4"/>
  <c r="P27" i="4"/>
  <c r="P41" i="4"/>
  <c r="P30" i="4"/>
  <c r="P45" i="4"/>
  <c r="P5" i="4"/>
  <c r="P38" i="4"/>
  <c r="P64" i="4"/>
  <c r="P49" i="4"/>
  <c r="P62" i="4"/>
  <c r="P6" i="4"/>
  <c r="P66" i="4"/>
  <c r="P74" i="4"/>
  <c r="P71" i="4"/>
  <c r="P69" i="4"/>
  <c r="P15" i="4"/>
  <c r="P9" i="4"/>
  <c r="P35" i="4"/>
  <c r="P70" i="4"/>
  <c r="P43" i="4"/>
  <c r="P55" i="4"/>
  <c r="P16" i="4"/>
  <c r="P54" i="4"/>
  <c r="P48" i="4"/>
  <c r="P51" i="4"/>
  <c r="P32" i="4"/>
  <c r="P8" i="4"/>
  <c r="P72" i="4"/>
  <c r="P25" i="4"/>
  <c r="P58" i="4"/>
  <c r="P3" i="4"/>
  <c r="P29" i="4"/>
  <c r="P19" i="4"/>
  <c r="P22" i="4"/>
  <c r="P24" i="4"/>
  <c r="P2" i="4"/>
  <c r="P21" i="4"/>
  <c r="P23" i="4"/>
  <c r="P13" i="4"/>
  <c r="P10" i="4"/>
  <c r="P40" i="4"/>
  <c r="P17" i="4"/>
  <c r="P20" i="4"/>
  <c r="P36" i="4"/>
  <c r="P63" i="4"/>
  <c r="P50" i="4"/>
  <c r="P56" i="4"/>
  <c r="P11" i="4"/>
  <c r="P75" i="4"/>
  <c r="P42" i="4"/>
  <c r="P18" i="4"/>
  <c r="P44" i="4"/>
  <c r="P57" i="4"/>
  <c r="P47" i="4"/>
  <c r="P7" i="4"/>
  <c r="P12" i="4"/>
  <c r="P4" i="4"/>
  <c r="P60" i="4"/>
  <c r="P14" i="4"/>
  <c r="L67" i="4"/>
  <c r="L37" i="4"/>
  <c r="H37" i="4" s="1"/>
  <c r="L28" i="4"/>
  <c r="L59" i="4"/>
  <c r="H59" i="4" s="1"/>
  <c r="L68" i="4"/>
  <c r="L34" i="4"/>
  <c r="H34" i="4" s="1"/>
  <c r="L52" i="4"/>
  <c r="L61" i="4"/>
  <c r="L26" i="4"/>
  <c r="L31" i="4"/>
  <c r="H31" i="4" s="1"/>
  <c r="L73" i="4"/>
  <c r="L39" i="4"/>
  <c r="H39" i="4" s="1"/>
  <c r="L53" i="4"/>
  <c r="L46" i="4"/>
  <c r="H46" i="4" s="1"/>
  <c r="L65" i="4"/>
  <c r="L33" i="4"/>
  <c r="L27" i="4"/>
  <c r="L41" i="4"/>
  <c r="H41" i="4" s="1"/>
  <c r="L30" i="4"/>
  <c r="L45" i="4"/>
  <c r="H45" i="4" s="1"/>
  <c r="L5" i="4"/>
  <c r="L38" i="4"/>
  <c r="H38" i="4" s="1"/>
  <c r="L64" i="4"/>
  <c r="L49" i="4"/>
  <c r="L62" i="4"/>
  <c r="L6" i="4"/>
  <c r="H6" i="4" s="1"/>
  <c r="L66" i="4"/>
  <c r="L74" i="4"/>
  <c r="H74" i="4" s="1"/>
  <c r="L71" i="4"/>
  <c r="L69" i="4"/>
  <c r="H69" i="4" s="1"/>
  <c r="L15" i="4"/>
  <c r="L9" i="4"/>
  <c r="L35" i="4"/>
  <c r="L70" i="4"/>
  <c r="H70" i="4" s="1"/>
  <c r="L43" i="4"/>
  <c r="L55" i="4"/>
  <c r="H55" i="4" s="1"/>
  <c r="L16" i="4"/>
  <c r="L54" i="4"/>
  <c r="H54" i="4" s="1"/>
  <c r="L48" i="4"/>
  <c r="L51" i="4"/>
  <c r="L32" i="4"/>
  <c r="L8" i="4"/>
  <c r="H8" i="4" s="1"/>
  <c r="L72" i="4"/>
  <c r="L25" i="4"/>
  <c r="H25" i="4" s="1"/>
  <c r="L58" i="4"/>
  <c r="L3" i="4"/>
  <c r="H3" i="4" s="1"/>
  <c r="L29" i="4"/>
  <c r="L19" i="4"/>
  <c r="L22" i="4"/>
  <c r="L24" i="4"/>
  <c r="H24" i="4" s="1"/>
  <c r="L2" i="4"/>
  <c r="L21" i="4"/>
  <c r="H21" i="4" s="1"/>
  <c r="L23" i="4"/>
  <c r="L13" i="4"/>
  <c r="H13" i="4" s="1"/>
  <c r="L10" i="4"/>
  <c r="L40" i="4"/>
  <c r="L17" i="4"/>
  <c r="L20" i="4"/>
  <c r="H20" i="4" s="1"/>
  <c r="L36" i="4"/>
  <c r="L63" i="4"/>
  <c r="H63" i="4" s="1"/>
  <c r="L50" i="4"/>
  <c r="L56" i="4"/>
  <c r="H56" i="4" s="1"/>
  <c r="L11" i="4"/>
  <c r="L75" i="4"/>
  <c r="L42" i="4"/>
  <c r="L18" i="4"/>
  <c r="H18" i="4" s="1"/>
  <c r="L44" i="4"/>
  <c r="L57" i="4"/>
  <c r="H57" i="4" s="1"/>
  <c r="L47" i="4"/>
  <c r="L7" i="4"/>
  <c r="H7" i="4" s="1"/>
  <c r="L12" i="4"/>
  <c r="L4" i="4"/>
  <c r="L60" i="4"/>
  <c r="L14" i="4"/>
  <c r="H14" i="4" s="1"/>
  <c r="K67" i="4"/>
  <c r="K37" i="4"/>
  <c r="G37" i="4" s="1"/>
  <c r="K28" i="4"/>
  <c r="K59" i="4"/>
  <c r="K68" i="4"/>
  <c r="G68" i="4" s="1"/>
  <c r="K34" i="4"/>
  <c r="K52" i="4"/>
  <c r="K61" i="4"/>
  <c r="G61" i="4" s="1"/>
  <c r="K26" i="4"/>
  <c r="K31" i="4"/>
  <c r="G31" i="4" s="1"/>
  <c r="K73" i="4"/>
  <c r="K39" i="4"/>
  <c r="K53" i="4"/>
  <c r="G53" i="4" s="1"/>
  <c r="K46" i="4"/>
  <c r="K65" i="4"/>
  <c r="K33" i="4"/>
  <c r="G33" i="4" s="1"/>
  <c r="K27" i="4"/>
  <c r="K41" i="4"/>
  <c r="G41" i="4" s="1"/>
  <c r="K30" i="4"/>
  <c r="K45" i="4"/>
  <c r="K5" i="4"/>
  <c r="G5" i="4" s="1"/>
  <c r="K38" i="4"/>
  <c r="K64" i="4"/>
  <c r="K49" i="4"/>
  <c r="G49" i="4" s="1"/>
  <c r="K62" i="4"/>
  <c r="K6" i="4"/>
  <c r="G6" i="4" s="1"/>
  <c r="K66" i="4"/>
  <c r="K74" i="4"/>
  <c r="K71" i="4"/>
  <c r="G71" i="4" s="1"/>
  <c r="K69" i="4"/>
  <c r="K15" i="4"/>
  <c r="K9" i="4"/>
  <c r="G9" i="4" s="1"/>
  <c r="K35" i="4"/>
  <c r="K70" i="4"/>
  <c r="G70" i="4" s="1"/>
  <c r="K43" i="4"/>
  <c r="K55" i="4"/>
  <c r="K16" i="4"/>
  <c r="G16" i="4" s="1"/>
  <c r="K54" i="4"/>
  <c r="K48" i="4"/>
  <c r="K51" i="4"/>
  <c r="G51" i="4" s="1"/>
  <c r="K32" i="4"/>
  <c r="K8" i="4"/>
  <c r="G8" i="4" s="1"/>
  <c r="K72" i="4"/>
  <c r="K25" i="4"/>
  <c r="K58" i="4"/>
  <c r="G58" i="4" s="1"/>
  <c r="K3" i="4"/>
  <c r="K29" i="4"/>
  <c r="K19" i="4"/>
  <c r="G19" i="4" s="1"/>
  <c r="K22" i="4"/>
  <c r="K24" i="4"/>
  <c r="G24" i="4" s="1"/>
  <c r="K2" i="4"/>
  <c r="K21" i="4"/>
  <c r="K23" i="4"/>
  <c r="G23" i="4" s="1"/>
  <c r="K13" i="4"/>
  <c r="K10" i="4"/>
  <c r="K40" i="4"/>
  <c r="K17" i="4"/>
  <c r="K20" i="4"/>
  <c r="G20" i="4" s="1"/>
  <c r="K36" i="4"/>
  <c r="K63" i="4"/>
  <c r="K50" i="4"/>
  <c r="G50" i="4" s="1"/>
  <c r="K56" i="4"/>
  <c r="K11" i="4"/>
  <c r="K75" i="4"/>
  <c r="G75" i="4" s="1"/>
  <c r="K42" i="4"/>
  <c r="K18" i="4"/>
  <c r="K44" i="4"/>
  <c r="K57" i="4"/>
  <c r="K47" i="4"/>
  <c r="G47" i="4" s="1"/>
  <c r="K7" i="4"/>
  <c r="K12" i="4"/>
  <c r="K4" i="4"/>
  <c r="G4" i="4" s="1"/>
  <c r="K60" i="4"/>
  <c r="K14" i="4"/>
  <c r="G14" i="4" s="1"/>
  <c r="W67" i="4"/>
  <c r="W37" i="4"/>
  <c r="W28" i="4"/>
  <c r="W59" i="4"/>
  <c r="W68" i="4"/>
  <c r="W34" i="4"/>
  <c r="W52" i="4"/>
  <c r="W61" i="4"/>
  <c r="W26" i="4"/>
  <c r="W31" i="4"/>
  <c r="W73" i="4"/>
  <c r="W39" i="4"/>
  <c r="W53" i="4"/>
  <c r="W46" i="4"/>
  <c r="W65" i="4"/>
  <c r="W33" i="4"/>
  <c r="W27" i="4"/>
  <c r="W41" i="4"/>
  <c r="W30" i="4"/>
  <c r="W45" i="4"/>
  <c r="W5" i="4"/>
  <c r="W38" i="4"/>
  <c r="W64" i="4"/>
  <c r="W49" i="4"/>
  <c r="W62" i="4"/>
  <c r="W6" i="4"/>
  <c r="W66" i="4"/>
  <c r="W74" i="4"/>
  <c r="W71" i="4"/>
  <c r="W69" i="4"/>
  <c r="W15" i="4"/>
  <c r="W9" i="4"/>
  <c r="W35" i="4"/>
  <c r="W70" i="4"/>
  <c r="W43" i="4"/>
  <c r="W55" i="4"/>
  <c r="W16" i="4"/>
  <c r="W54" i="4"/>
  <c r="W48" i="4"/>
  <c r="W51" i="4"/>
  <c r="W32" i="4"/>
  <c r="W8" i="4"/>
  <c r="W72" i="4"/>
  <c r="W25" i="4"/>
  <c r="W58" i="4"/>
  <c r="W3" i="4"/>
  <c r="W29" i="4"/>
  <c r="W19" i="4"/>
  <c r="W22" i="4"/>
  <c r="W24" i="4"/>
  <c r="W2" i="4"/>
  <c r="W21" i="4"/>
  <c r="W23" i="4"/>
  <c r="W13" i="4"/>
  <c r="W10" i="4"/>
  <c r="W40" i="4"/>
  <c r="W17" i="4"/>
  <c r="W20" i="4"/>
  <c r="W36" i="4"/>
  <c r="W63" i="4"/>
  <c r="W50" i="4"/>
  <c r="W56" i="4"/>
  <c r="W11" i="4"/>
  <c r="W75" i="4"/>
  <c r="W42" i="4"/>
  <c r="W18" i="4"/>
  <c r="W44" i="4"/>
  <c r="W57" i="4"/>
  <c r="W47" i="4"/>
  <c r="W7" i="4"/>
  <c r="W12" i="4"/>
  <c r="W4" i="4"/>
  <c r="W60" i="4"/>
  <c r="W14" i="4"/>
  <c r="I67" i="4"/>
  <c r="I37" i="4"/>
  <c r="I28" i="4"/>
  <c r="I59" i="4"/>
  <c r="I68" i="4"/>
  <c r="I34" i="4"/>
  <c r="I52" i="4"/>
  <c r="I61" i="4"/>
  <c r="I26" i="4"/>
  <c r="I31" i="4"/>
  <c r="I73" i="4"/>
  <c r="I39" i="4"/>
  <c r="I53" i="4"/>
  <c r="I46" i="4"/>
  <c r="I65" i="4"/>
  <c r="I33" i="4"/>
  <c r="I27" i="4"/>
  <c r="I41" i="4"/>
  <c r="I30" i="4"/>
  <c r="I45" i="4"/>
  <c r="I5" i="4"/>
  <c r="I38" i="4"/>
  <c r="I64" i="4"/>
  <c r="I49" i="4"/>
  <c r="I62" i="4"/>
  <c r="I6" i="4"/>
  <c r="I66" i="4"/>
  <c r="I74" i="4"/>
  <c r="I71" i="4"/>
  <c r="I69" i="4"/>
  <c r="I15" i="4"/>
  <c r="I9" i="4"/>
  <c r="I35" i="4"/>
  <c r="I70" i="4"/>
  <c r="I43" i="4"/>
  <c r="I55" i="4"/>
  <c r="I16" i="4"/>
  <c r="I54" i="4"/>
  <c r="I48" i="4"/>
  <c r="I51" i="4"/>
  <c r="I32" i="4"/>
  <c r="I8" i="4"/>
  <c r="I72" i="4"/>
  <c r="I25" i="4"/>
  <c r="I58" i="4"/>
  <c r="I3" i="4"/>
  <c r="I29" i="4"/>
  <c r="I19" i="4"/>
  <c r="I22" i="4"/>
  <c r="I24" i="4"/>
  <c r="I2" i="4"/>
  <c r="I21" i="4"/>
  <c r="I23" i="4"/>
  <c r="I13" i="4"/>
  <c r="I10" i="4"/>
  <c r="I40" i="4"/>
  <c r="I17" i="4"/>
  <c r="I20" i="4"/>
  <c r="I36" i="4"/>
  <c r="I63" i="4"/>
  <c r="I50" i="4"/>
  <c r="I56" i="4"/>
  <c r="I11" i="4"/>
  <c r="I75" i="4"/>
  <c r="I42" i="4"/>
  <c r="I18" i="4"/>
  <c r="I44" i="4"/>
  <c r="I57" i="4"/>
  <c r="I47" i="4"/>
  <c r="I7" i="4"/>
  <c r="I12" i="4"/>
  <c r="I4" i="4"/>
  <c r="I60" i="4"/>
  <c r="I14" i="4"/>
  <c r="J67" i="4"/>
  <c r="F67" i="4" s="1"/>
  <c r="J37" i="4"/>
  <c r="F37" i="4" s="1"/>
  <c r="J28" i="4"/>
  <c r="F28" i="4" s="1"/>
  <c r="J59" i="4"/>
  <c r="F59" i="4" s="1"/>
  <c r="J68" i="4"/>
  <c r="F68" i="4" s="1"/>
  <c r="J34" i="4"/>
  <c r="F34" i="4" s="1"/>
  <c r="J52" i="4"/>
  <c r="F52" i="4" s="1"/>
  <c r="J61" i="4"/>
  <c r="F61" i="4" s="1"/>
  <c r="J26" i="4"/>
  <c r="F26" i="4" s="1"/>
  <c r="J31" i="4"/>
  <c r="F31" i="4" s="1"/>
  <c r="J73" i="4"/>
  <c r="F73" i="4" s="1"/>
  <c r="J39" i="4"/>
  <c r="F39" i="4" s="1"/>
  <c r="J53" i="4"/>
  <c r="F53" i="4" s="1"/>
  <c r="J46" i="4"/>
  <c r="F46" i="4" s="1"/>
  <c r="J65" i="4"/>
  <c r="F65" i="4" s="1"/>
  <c r="J33" i="4"/>
  <c r="F33" i="4" s="1"/>
  <c r="J27" i="4"/>
  <c r="F27" i="4" s="1"/>
  <c r="J41" i="4"/>
  <c r="F41" i="4" s="1"/>
  <c r="J30" i="4"/>
  <c r="F30" i="4" s="1"/>
  <c r="J45" i="4"/>
  <c r="F45" i="4" s="1"/>
  <c r="J5" i="4"/>
  <c r="F5" i="4" s="1"/>
  <c r="J38" i="4"/>
  <c r="F38" i="4" s="1"/>
  <c r="J64" i="4"/>
  <c r="F64" i="4" s="1"/>
  <c r="J49" i="4"/>
  <c r="F49" i="4" s="1"/>
  <c r="J62" i="4"/>
  <c r="F62" i="4" s="1"/>
  <c r="J6" i="4"/>
  <c r="F6" i="4" s="1"/>
  <c r="J66" i="4"/>
  <c r="F66" i="4" s="1"/>
  <c r="J74" i="4"/>
  <c r="F74" i="4" s="1"/>
  <c r="J71" i="4"/>
  <c r="F71" i="4" s="1"/>
  <c r="J69" i="4"/>
  <c r="F69" i="4" s="1"/>
  <c r="J15" i="4"/>
  <c r="F15" i="4" s="1"/>
  <c r="J9" i="4"/>
  <c r="F9" i="4" s="1"/>
  <c r="J35" i="4"/>
  <c r="F35" i="4" s="1"/>
  <c r="J70" i="4"/>
  <c r="F70" i="4" s="1"/>
  <c r="J43" i="4"/>
  <c r="F43" i="4" s="1"/>
  <c r="J55" i="4"/>
  <c r="F55" i="4" s="1"/>
  <c r="J16" i="4"/>
  <c r="F16" i="4" s="1"/>
  <c r="J54" i="4"/>
  <c r="F54" i="4" s="1"/>
  <c r="J48" i="4"/>
  <c r="F48" i="4" s="1"/>
  <c r="J51" i="4"/>
  <c r="F51" i="4" s="1"/>
  <c r="J32" i="4"/>
  <c r="F32" i="4" s="1"/>
  <c r="J8" i="4"/>
  <c r="F8" i="4" s="1"/>
  <c r="J72" i="4"/>
  <c r="F72" i="4" s="1"/>
  <c r="J25" i="4"/>
  <c r="F25" i="4" s="1"/>
  <c r="J58" i="4"/>
  <c r="F58" i="4" s="1"/>
  <c r="J3" i="4"/>
  <c r="F3" i="4" s="1"/>
  <c r="J29" i="4"/>
  <c r="F29" i="4" s="1"/>
  <c r="J19" i="4"/>
  <c r="F19" i="4" s="1"/>
  <c r="J22" i="4"/>
  <c r="F22" i="4" s="1"/>
  <c r="J24" i="4"/>
  <c r="F24" i="4" s="1"/>
  <c r="J2" i="4"/>
  <c r="J21" i="4"/>
  <c r="F21" i="4" s="1"/>
  <c r="J23" i="4"/>
  <c r="F23" i="4" s="1"/>
  <c r="J13" i="4"/>
  <c r="F13" i="4" s="1"/>
  <c r="J10" i="4"/>
  <c r="F10" i="4" s="1"/>
  <c r="J40" i="4"/>
  <c r="F40" i="4" s="1"/>
  <c r="J17" i="4"/>
  <c r="F17" i="4" s="1"/>
  <c r="J20" i="4"/>
  <c r="F20" i="4" s="1"/>
  <c r="J36" i="4"/>
  <c r="F36" i="4" s="1"/>
  <c r="J63" i="4"/>
  <c r="F63" i="4" s="1"/>
  <c r="J50" i="4"/>
  <c r="F50" i="4" s="1"/>
  <c r="J56" i="4"/>
  <c r="F56" i="4" s="1"/>
  <c r="J11" i="4"/>
  <c r="F11" i="4" s="1"/>
  <c r="J75" i="4"/>
  <c r="F75" i="4" s="1"/>
  <c r="J42" i="4"/>
  <c r="F42" i="4" s="1"/>
  <c r="J18" i="4"/>
  <c r="F18" i="4" s="1"/>
  <c r="J44" i="4"/>
  <c r="F44" i="4" s="1"/>
  <c r="J57" i="4"/>
  <c r="F57" i="4" s="1"/>
  <c r="J47" i="4"/>
  <c r="F47" i="4" s="1"/>
  <c r="J7" i="4"/>
  <c r="F7" i="4" s="1"/>
  <c r="J12" i="4"/>
  <c r="F12" i="4" s="1"/>
  <c r="J4" i="4"/>
  <c r="F4" i="4" s="1"/>
  <c r="J60" i="4"/>
  <c r="F60" i="4" s="1"/>
  <c r="J14" i="4"/>
  <c r="F14" i="4" s="1"/>
  <c r="H67" i="4"/>
  <c r="H28" i="4"/>
  <c r="H68" i="4"/>
  <c r="H52" i="4"/>
  <c r="H61" i="4"/>
  <c r="H26" i="4"/>
  <c r="H73" i="4"/>
  <c r="H53" i="4"/>
  <c r="H65" i="4"/>
  <c r="H33" i="4"/>
  <c r="H27" i="4"/>
  <c r="H30" i="4"/>
  <c r="H5" i="4"/>
  <c r="H64" i="4"/>
  <c r="H49" i="4"/>
  <c r="H62" i="4"/>
  <c r="H66" i="4"/>
  <c r="H71" i="4"/>
  <c r="H15" i="4"/>
  <c r="H9" i="4"/>
  <c r="H35" i="4"/>
  <c r="H43" i="4"/>
  <c r="H16" i="4"/>
  <c r="H48" i="4"/>
  <c r="H51" i="4"/>
  <c r="H32" i="4"/>
  <c r="H72" i="4"/>
  <c r="H58" i="4"/>
  <c r="H29" i="4"/>
  <c r="H19" i="4"/>
  <c r="H22" i="4"/>
  <c r="H2" i="4"/>
  <c r="H23" i="4"/>
  <c r="H10" i="4"/>
  <c r="H40" i="4"/>
  <c r="H17" i="4"/>
  <c r="H36" i="4"/>
  <c r="H50" i="4"/>
  <c r="H11" i="4"/>
  <c r="H75" i="4"/>
  <c r="H42" i="4"/>
  <c r="H44" i="4"/>
  <c r="H47" i="4"/>
  <c r="H12" i="4"/>
  <c r="H4" i="4"/>
  <c r="H60" i="4"/>
  <c r="G67" i="4"/>
  <c r="G28" i="4"/>
  <c r="G59" i="4"/>
  <c r="G34" i="4"/>
  <c r="G52" i="4"/>
  <c r="G26" i="4"/>
  <c r="G73" i="4"/>
  <c r="G39" i="4"/>
  <c r="G46" i="4"/>
  <c r="G65" i="4"/>
  <c r="G27" i="4"/>
  <c r="G30" i="4"/>
  <c r="G45" i="4"/>
  <c r="G38" i="4"/>
  <c r="G64" i="4"/>
  <c r="G62" i="4"/>
  <c r="G66" i="4"/>
  <c r="G74" i="4"/>
  <c r="G69" i="4"/>
  <c r="G15" i="4"/>
  <c r="G35" i="4"/>
  <c r="G43" i="4"/>
  <c r="G55" i="4"/>
  <c r="G54" i="4"/>
  <c r="G48" i="4"/>
  <c r="G32" i="4"/>
  <c r="G72" i="4"/>
  <c r="G25" i="4"/>
  <c r="G3" i="4"/>
  <c r="G29" i="4"/>
  <c r="G22" i="4"/>
  <c r="G2" i="4"/>
  <c r="G21" i="4"/>
  <c r="G13" i="4"/>
  <c r="G10" i="4"/>
  <c r="G40" i="4"/>
  <c r="G17" i="4"/>
  <c r="G36" i="4"/>
  <c r="G63" i="4"/>
  <c r="G56" i="4"/>
  <c r="G11" i="4"/>
  <c r="G42" i="4"/>
  <c r="G18" i="4"/>
  <c r="G44" i="4"/>
  <c r="G57" i="4"/>
  <c r="G7" i="4"/>
  <c r="G12" i="4"/>
  <c r="G60" i="4"/>
  <c r="C6" i="6" l="1"/>
  <c r="C4" i="6"/>
  <c r="C5" i="6"/>
  <c r="F2" i="4"/>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<sst xmlns="http://schemas.openxmlformats.org/spreadsheetml/2006/main" count="1347" uniqueCount="371">
  <si>
    <t>THE MEADOWS ON UNIVERSITY</t>
  </si>
  <si>
    <t>MINOT HEALTH AND REHAB, LLC</t>
  </si>
  <si>
    <t>HEART OF AMERICA CARE CENTER</t>
  </si>
  <si>
    <t>ST CATHERINES LIVING CENTER</t>
  </si>
  <si>
    <t>TIOGA MEDICAL CENTER LTC</t>
  </si>
  <si>
    <t>MARIAN MANOR HEALTHCARE CENTER</t>
  </si>
  <si>
    <t>SMP HEALTH - ST ALOISIUS</t>
  </si>
  <si>
    <t>ST GERARD'S COMMUNITY OF CARE</t>
  </si>
  <si>
    <t>GRIGGS COUNTY CARE CENTER</t>
  </si>
  <si>
    <t>LUTHER MEMORIAL HOME</t>
  </si>
  <si>
    <t>WESTERN HORIZONS CARE CENTER</t>
  </si>
  <si>
    <t>MOUNTRAIL BETHEL HOME</t>
  </si>
  <si>
    <t>SMP HEALTH - ST CATHERINE NORTH</t>
  </si>
  <si>
    <t>PRINCE OF PEACE CARE CENTER</t>
  </si>
  <si>
    <t>STRASBURG NURSING HOME</t>
  </si>
  <si>
    <t>MAPLE MANOR CARE CENTER</t>
  </si>
  <si>
    <t>HATTON PRAIRIE VILLAGE</t>
  </si>
  <si>
    <t>NELSON COUNTY HEALTH SYSTEM CARE CENTER</t>
  </si>
  <si>
    <t>KNIFE RIVER CARE CENTER</t>
  </si>
  <si>
    <t>PEMBILIER NURSING CENTER</t>
  </si>
  <si>
    <t>BAPTIST HEALTH &amp; REHAB</t>
  </si>
  <si>
    <t>MISSOURI SLOPE</t>
  </si>
  <si>
    <t>ST VINCENT'S - A PROSPERA COMMUNITY</t>
  </si>
  <si>
    <t>SANFORD HILLSBORO CARE CENTER</t>
  </si>
  <si>
    <t>ST LUKES HOME</t>
  </si>
  <si>
    <t>BENEDICTINE LIVING CENTER OF GARRISON</t>
  </si>
  <si>
    <t>SUNSET DRIVE - A PROSPERA COMMUNITY</t>
  </si>
  <si>
    <t>WISHEK LIVING CENTER</t>
  </si>
  <si>
    <t>VALLEY SENIOR LIVING ON COLUMBIA</t>
  </si>
  <si>
    <t>TOWNER COUNTY LIVING CTR</t>
  </si>
  <si>
    <t>EVENTIDE HEARTLAND</t>
  </si>
  <si>
    <t>BETHEL LUTHERAN NURSING &amp; REHABILITATION CENTER</t>
  </si>
  <si>
    <t>MCKENZIE COUNTY HEALTHCARE SYSTEMS LONG TERM CARE</t>
  </si>
  <si>
    <t>TRINITY HOMES</t>
  </si>
  <si>
    <t>NORTHWOOD DEACONESS HEALTH CNT</t>
  </si>
  <si>
    <t>SMP HEALTH - ST RAPHAEL</t>
  </si>
  <si>
    <t>EVENTIDE JAMESTOWN</t>
  </si>
  <si>
    <t>SMP HEALTH - ST CATHERINE SOUTH</t>
  </si>
  <si>
    <t>ROLETTE COMMUNITY CARE CENTER</t>
  </si>
  <si>
    <t>SMP HEALTH - AVE MARIA</t>
  </si>
  <si>
    <t>LUTHERAN SUNSET HOME</t>
  </si>
  <si>
    <t>BETHANY ON UNIVERSITY</t>
  </si>
  <si>
    <t>WEDGEWOOD MANOR</t>
  </si>
  <si>
    <t>GOOD SAMARITAN SOCIETY - PARK RIVER</t>
  </si>
  <si>
    <t>ST BENEDICTS HEALTH CENTER</t>
  </si>
  <si>
    <t>ASHLEY MEDICAL CENTER NURSING HOME</t>
  </si>
  <si>
    <t>HILL TOP HOME OF COMFORT INC</t>
  </si>
  <si>
    <t>GOOD SAMARITAN SOCIETY - BOTTINEAU</t>
  </si>
  <si>
    <t>GOOD SAMARITAN SOCIETY - MOHALL</t>
  </si>
  <si>
    <t>GOOD SAMARITAN SOCIETY - OAKES</t>
  </si>
  <si>
    <t>ANETA PARKVIEW HEALTH CTR</t>
  </si>
  <si>
    <t>GOOD SAMARITAN SOCIETY - LARIMORE</t>
  </si>
  <si>
    <t>GOOD SAMARITAN SOCIETY - MOTT</t>
  </si>
  <si>
    <t>EVENTIDE DEVILS LAKE CARE CENTER</t>
  </si>
  <si>
    <t>DAKOTA  ALPHA</t>
  </si>
  <si>
    <t>NAPOLEON CARE CENTER</t>
  </si>
  <si>
    <t>FOUR SEASONS HEALTH CARE INC</t>
  </si>
  <si>
    <t>GOOD SAMARITAN SOCIETY - LAKOTA</t>
  </si>
  <si>
    <t>MILLER POINTE, A PROSPERA COMMUNITY</t>
  </si>
  <si>
    <t>ST ROSE CARE CENTER</t>
  </si>
  <si>
    <t>SMP HEALTH  - MARYHILL</t>
  </si>
  <si>
    <t>SOURIS VALLEY CARE CENTER</t>
  </si>
  <si>
    <t>ELM CREST MANOR</t>
  </si>
  <si>
    <t>WOODSIDE VILLAGE</t>
  </si>
  <si>
    <t>NORTH DAKOTA VETERANS HOME</t>
  </si>
  <si>
    <t>GARRISON MEM HOSP NSG FAC</t>
  </si>
  <si>
    <t>PARKSIDE LUTHERAN HOME</t>
  </si>
  <si>
    <t>ST ALEXIUS TRANSITIONAL CARE UNIT</t>
  </si>
  <si>
    <t>RICHARDTON HEALTH CENTER INC</t>
  </si>
  <si>
    <t>BETHANY ON 42ND</t>
  </si>
  <si>
    <t>EVENTIDE AT SHEYENNE CROSSINGS</t>
  </si>
  <si>
    <t>AUGUSTA PLACE, A PROSPERA COMMUNITY</t>
  </si>
  <si>
    <t>ST GABRIEL'S COMMUNITY</t>
  </si>
  <si>
    <t>EVENTIDE FARGO</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</si>
  <si>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</si>
  <si>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</si>
  <si>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</si>
  <si>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</si>
  <si>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</si>
  <si>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</si>
  <si>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</si>
  <si>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</si>
  <si>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</si>
  <si>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</si>
  <si>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</si>
  <si>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</si>
  <si>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</si>
  <si>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</si>
  <si>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</si>
  <si>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</si>
  <si>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</si>
  <si>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</si>
  <si>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</si>
  <si>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</si>
  <si>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</si>
  <si>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</si>
  <si>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</si>
  <si>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</si>
  <si>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</si>
  <si>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</si>
  <si>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</si>
  <si>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</si>
  <si>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</si>
  <si>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</si>
  <si>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</si>
  <si>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</si>
  <si>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</si>
  <si>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</si>
  <si>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</si>
  <si>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</si>
  <si>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</si>
  <si>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</si>
  <si>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</si>
  <si>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</si>
  <si>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</si>
  <si>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</si>
  <si>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</si>
  <si>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</si>
  <si>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</si>
  <si>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</si>
  <si>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</si>
  <si>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</si>
  <si>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</si>
  <si>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</si>
  <si>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</si>
  <si>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Logan</t>
  </si>
  <si>
    <t>Adams</t>
  </si>
  <si>
    <t>Richland</t>
  </si>
  <si>
    <t>Stark</t>
  </si>
  <si>
    <t>Mercer</t>
  </si>
  <si>
    <t>Cass</t>
  </si>
  <si>
    <t>Wells</t>
  </si>
  <si>
    <t>Nelson</t>
  </si>
  <si>
    <t>Ramsey</t>
  </si>
  <si>
    <t>Renville</t>
  </si>
  <si>
    <t>Pierce</t>
  </si>
  <si>
    <t>Ward</t>
  </si>
  <si>
    <t>Williams</t>
  </si>
  <si>
    <t>Morton</t>
  </si>
  <si>
    <t>Griggs</t>
  </si>
  <si>
    <t>Traill</t>
  </si>
  <si>
    <t>Mountrail</t>
  </si>
  <si>
    <t>Dickey</t>
  </si>
  <si>
    <t>Emmons</t>
  </si>
  <si>
    <t>Cavalier</t>
  </si>
  <si>
    <t>Pembina</t>
  </si>
  <si>
    <t>Burleigh</t>
  </si>
  <si>
    <t>Mclean</t>
  </si>
  <si>
    <t>Mcintosh</t>
  </si>
  <si>
    <t>Grand Forks</t>
  </si>
  <si>
    <t>Towner</t>
  </si>
  <si>
    <t>Mckenzie</t>
  </si>
  <si>
    <t>Barnes</t>
  </si>
  <si>
    <t>Stutsman</t>
  </si>
  <si>
    <t>Rolette</t>
  </si>
  <si>
    <t>Walsh</t>
  </si>
  <si>
    <t>Dunn</t>
  </si>
  <si>
    <t>Bottineau</t>
  </si>
  <si>
    <t>Hettinger</t>
  </si>
  <si>
    <t>Sargent</t>
  </si>
  <si>
    <t>La Moure</t>
  </si>
  <si>
    <t>Ransom</t>
  </si>
  <si>
    <t>Mchenry</t>
  </si>
  <si>
    <t>WILLISTON</t>
  </si>
  <si>
    <t>NORTHWOOD</t>
  </si>
  <si>
    <t>LISBON</t>
  </si>
  <si>
    <t>HARVEY</t>
  </si>
  <si>
    <t>HILLSBORO</t>
  </si>
  <si>
    <t>JAMESTOWN</t>
  </si>
  <si>
    <t>ASHLEY</t>
  </si>
  <si>
    <t>MAYVILLE</t>
  </si>
  <si>
    <t>STANLEY</t>
  </si>
  <si>
    <t>FARGO</t>
  </si>
  <si>
    <t>MINOT</t>
  </si>
  <si>
    <t>RUGBY</t>
  </si>
  <si>
    <t>WAHPETON</t>
  </si>
  <si>
    <t>TIOGA</t>
  </si>
  <si>
    <t>GLEN ULLIN</t>
  </si>
  <si>
    <t>HANKINSON</t>
  </si>
  <si>
    <t>COOPERSTOWN</t>
  </si>
  <si>
    <t>HETTINGER</t>
  </si>
  <si>
    <t>ELLENDALE</t>
  </si>
  <si>
    <t>STRASBURG</t>
  </si>
  <si>
    <t>LANGDON</t>
  </si>
  <si>
    <t>HATTON</t>
  </si>
  <si>
    <t>MCVILLE</t>
  </si>
  <si>
    <t>BEULAH</t>
  </si>
  <si>
    <t>WALHALLA</t>
  </si>
  <si>
    <t>BISMARCK</t>
  </si>
  <si>
    <t>DICKINSON</t>
  </si>
  <si>
    <t>GARRISON</t>
  </si>
  <si>
    <t>MANDAN</t>
  </si>
  <si>
    <t>WISHEK</t>
  </si>
  <si>
    <t>GRAND FORKS</t>
  </si>
  <si>
    <t>CANDO</t>
  </si>
  <si>
    <t>DEVILS LAKE</t>
  </si>
  <si>
    <t>WATFORD CITY</t>
  </si>
  <si>
    <t>VALLEY CITY</t>
  </si>
  <si>
    <t>ROLETTE</t>
  </si>
  <si>
    <t>GRAFTON</t>
  </si>
  <si>
    <t>CAVALIER</t>
  </si>
  <si>
    <t>PARK RIVER</t>
  </si>
  <si>
    <t>KILLDEER</t>
  </si>
  <si>
    <t>BOTTINEAU</t>
  </si>
  <si>
    <t>MOHALL</t>
  </si>
  <si>
    <t>OAKES</t>
  </si>
  <si>
    <t>ANETA</t>
  </si>
  <si>
    <t>LARIMORE</t>
  </si>
  <si>
    <t>MOTT</t>
  </si>
  <si>
    <t>NAPOLEON</t>
  </si>
  <si>
    <t>FORMAN</t>
  </si>
  <si>
    <t>LAKOTA</t>
  </si>
  <si>
    <t>LAMOURE</t>
  </si>
  <si>
    <t>ENDERLIN</t>
  </si>
  <si>
    <t>VELVA</t>
  </si>
  <si>
    <t>NEW SALEM</t>
  </si>
  <si>
    <t>RICHARDTON</t>
  </si>
  <si>
    <t>WEST FARGO</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</si>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</sst>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75" totalsRowShown="0" headerRowDxfId="131">
  <autoFilter ref="A1:AG75" xr:uid="{F6C3CB19-CE12-4B14-8BE9-BE2DA56924F3}"/>
  <sortState xmlns:xlrd2="http://schemas.microsoft.com/office/spreadsheetml/2017/richdata2" ref="A2:AG75">
    <sortCondition ref="A1:A75"/>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75" totalsRowShown="0" headerRowDxfId="102">
  <autoFilter ref="A1:AN75" xr:uid="{F6C3CB19-CE12-4B14-8BE9-BE2DA56924F3}"/>
  <sortState xmlns:xlrd2="http://schemas.microsoft.com/office/spreadsheetml/2017/richdata2" ref="A2:AN75">
    <sortCondition ref="A1:A75"/>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75" totalsRowShown="0" headerRowDxfId="67">
  <autoFilter ref="A1:AI75"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266"/>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218</v>
      </c>
      <c r="B1" s="2" t="s">
        <v>220</v>
      </c>
      <c r="C1" s="2" t="s">
        <v>221</v>
      </c>
      <c r="D1" s="2" t="s">
        <v>222</v>
      </c>
      <c r="E1" s="2" t="s">
        <v>223</v>
      </c>
      <c r="F1" s="2" t="s">
        <v>224</v>
      </c>
      <c r="G1" s="2" t="s">
        <v>225</v>
      </c>
      <c r="H1" s="2" t="s">
        <v>226</v>
      </c>
      <c r="I1" s="2" t="s">
        <v>227</v>
      </c>
      <c r="J1" s="2" t="s">
        <v>228</v>
      </c>
      <c r="K1" s="2" t="s">
        <v>229</v>
      </c>
      <c r="L1" s="2" t="s">
        <v>230</v>
      </c>
      <c r="M1" s="2" t="s">
        <v>231</v>
      </c>
      <c r="N1" s="2" t="s">
        <v>232</v>
      </c>
      <c r="O1" s="2" t="s">
        <v>233</v>
      </c>
      <c r="P1" s="2" t="s">
        <v>234</v>
      </c>
      <c r="Q1" s="2" t="s">
        <v>235</v>
      </c>
      <c r="R1" s="2" t="s">
        <v>236</v>
      </c>
      <c r="S1" s="2" t="s">
        <v>237</v>
      </c>
      <c r="T1" s="2" t="s">
        <v>238</v>
      </c>
      <c r="U1" s="2" t="s">
        <v>239</v>
      </c>
      <c r="V1" s="2" t="s">
        <v>240</v>
      </c>
      <c r="W1" s="2" t="s">
        <v>241</v>
      </c>
      <c r="X1" s="2" t="s">
        <v>242</v>
      </c>
      <c r="Y1" s="2" t="s">
        <v>243</v>
      </c>
      <c r="Z1" s="2" t="s">
        <v>244</v>
      </c>
      <c r="AA1" s="2" t="s">
        <v>245</v>
      </c>
      <c r="AB1" s="2" t="s">
        <v>246</v>
      </c>
      <c r="AC1" s="2" t="s">
        <v>247</v>
      </c>
      <c r="AD1" s="2" t="s">
        <v>248</v>
      </c>
      <c r="AE1" s="2" t="s">
        <v>249</v>
      </c>
      <c r="AF1" s="2" t="s">
        <v>250</v>
      </c>
      <c r="AG1" s="3" t="s">
        <v>251</v>
      </c>
    </row>
    <row r="2" spans="1:34" x14ac:dyDescent="0.25">
      <c r="A2" t="s">
        <v>108</v>
      </c>
      <c r="B2" t="s">
        <v>50</v>
      </c>
      <c r="C2" t="s">
        <v>206</v>
      </c>
      <c r="D2" t="s">
        <v>132</v>
      </c>
      <c r="E2" s="4">
        <v>29.826086956521738</v>
      </c>
      <c r="F2" s="4">
        <f>Nurse[[#This Row],[Total Nurse Staff Hours]]/Nurse[[#This Row],[MDS Census]]</f>
        <v>4.2772704081632646</v>
      </c>
      <c r="G2" s="4">
        <f>Nurse[[#This Row],[Total Direct Care Staff Hours]]/Nurse[[#This Row],[MDS Census]]</f>
        <v>3.9845845481049555</v>
      </c>
      <c r="H2" s="4">
        <f>Nurse[[#This Row],[Total RN Hours (w/ Admin, DON)]]/Nurse[[#This Row],[MDS Census]]</f>
        <v>0.66608236151603506</v>
      </c>
      <c r="I2" s="4">
        <f>Nurse[[#This Row],[RN Hours (excl. Admin, DON)]]/Nurse[[#This Row],[MDS Census]]</f>
        <v>0.37339650145772602</v>
      </c>
      <c r="J2" s="4">
        <f>SUM(Nurse[[#This Row],[RN Hours (excl. Admin, DON)]],Nurse[[#This Row],[RN Admin Hours]],Nurse[[#This Row],[RN DON Hours]],Nurse[[#This Row],[LPN Hours (excl. Admin)]],Nurse[[#This Row],[LPN Admin Hours]],Nurse[[#This Row],[CNA Hours]],Nurse[[#This Row],[NA TR Hours]],Nurse[[#This Row],[Med Aide/Tech Hours]])</f>
        <v>127.57423913043476</v>
      </c>
      <c r="K2" s="4">
        <f>SUM(Nurse[[#This Row],[RN Hours (excl. Admin, DON)]],Nurse[[#This Row],[LPN Hours (excl. Admin)]],Nurse[[#This Row],[CNA Hours]],Nurse[[#This Row],[NA TR Hours]],Nurse[[#This Row],[Med Aide/Tech Hours]])</f>
        <v>118.84456521739128</v>
      </c>
      <c r="L2" s="4">
        <f>SUM(Nurse[[#This Row],[RN Hours (excl. Admin, DON)]],Nurse[[#This Row],[RN Admin Hours]],Nurse[[#This Row],[RN DON Hours]])</f>
        <v>19.866630434782611</v>
      </c>
      <c r="M2" s="4">
        <v>11.136956521739132</v>
      </c>
      <c r="N2" s="4">
        <v>4.0790217391304351</v>
      </c>
      <c r="O2" s="4">
        <v>4.650652173913044</v>
      </c>
      <c r="P2" s="4">
        <f>SUM(Nurse[[#This Row],[LPN Hours (excl. Admin)]],Nurse[[#This Row],[LPN Admin Hours]])</f>
        <v>17.603369565217385</v>
      </c>
      <c r="Q2" s="4">
        <v>17.603369565217385</v>
      </c>
      <c r="R2" s="4">
        <v>0</v>
      </c>
      <c r="S2" s="4">
        <f>SUM(Nurse[[#This Row],[CNA Hours]],Nurse[[#This Row],[NA TR Hours]],Nurse[[#This Row],[Med Aide/Tech Hours]])</f>
        <v>90.104239130434763</v>
      </c>
      <c r="T2" s="4">
        <v>90.104239130434763</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v>
      </c>
      <c r="X2" s="4">
        <v>0</v>
      </c>
      <c r="Y2" s="4">
        <v>0</v>
      </c>
      <c r="Z2" s="4">
        <v>0</v>
      </c>
      <c r="AA2" s="4">
        <v>0</v>
      </c>
      <c r="AB2" s="4">
        <v>0</v>
      </c>
      <c r="AC2" s="4">
        <v>1.5</v>
      </c>
      <c r="AD2" s="4">
        <v>0</v>
      </c>
      <c r="AE2" s="4">
        <v>0</v>
      </c>
      <c r="AF2" s="1">
        <v>355096</v>
      </c>
      <c r="AG2" s="1">
        <v>8</v>
      </c>
      <c r="AH2"/>
    </row>
    <row r="3" spans="1:34" x14ac:dyDescent="0.25">
      <c r="A3" t="s">
        <v>108</v>
      </c>
      <c r="B3" t="s">
        <v>45</v>
      </c>
      <c r="C3" t="s">
        <v>169</v>
      </c>
      <c r="D3" t="s">
        <v>148</v>
      </c>
      <c r="E3" s="4">
        <v>22.771739130434781</v>
      </c>
      <c r="F3" s="4">
        <f>Nurse[[#This Row],[Total Nurse Staff Hours]]/Nurse[[#This Row],[MDS Census]]</f>
        <v>4.2314558472553712</v>
      </c>
      <c r="G3" s="4">
        <f>Nurse[[#This Row],[Total Direct Care Staff Hours]]/Nurse[[#This Row],[MDS Census]]</f>
        <v>4.2314558472553712</v>
      </c>
      <c r="H3" s="4">
        <f>Nurse[[#This Row],[Total RN Hours (w/ Admin, DON)]]/Nurse[[#This Row],[MDS Census]]</f>
        <v>0.76326968973747</v>
      </c>
      <c r="I3" s="4">
        <f>Nurse[[#This Row],[RN Hours (excl. Admin, DON)]]/Nurse[[#This Row],[MDS Census]]</f>
        <v>0.76326968973747</v>
      </c>
      <c r="J3" s="4">
        <f>SUM(Nurse[[#This Row],[RN Hours (excl. Admin, DON)]],Nurse[[#This Row],[RN Admin Hours]],Nurse[[#This Row],[RN DON Hours]],Nurse[[#This Row],[LPN Hours (excl. Admin)]],Nurse[[#This Row],[LPN Admin Hours]],Nurse[[#This Row],[CNA Hours]],Nurse[[#This Row],[NA TR Hours]],Nurse[[#This Row],[Med Aide/Tech Hours]])</f>
        <v>96.357608695652189</v>
      </c>
      <c r="K3" s="4">
        <f>SUM(Nurse[[#This Row],[RN Hours (excl. Admin, DON)]],Nurse[[#This Row],[LPN Hours (excl. Admin)]],Nurse[[#This Row],[CNA Hours]],Nurse[[#This Row],[NA TR Hours]],Nurse[[#This Row],[Med Aide/Tech Hours]])</f>
        <v>96.357608695652189</v>
      </c>
      <c r="L3" s="4">
        <f>SUM(Nurse[[#This Row],[RN Hours (excl. Admin, DON)]],Nurse[[#This Row],[RN Admin Hours]],Nurse[[#This Row],[RN DON Hours]])</f>
        <v>17.380978260869561</v>
      </c>
      <c r="M3" s="4">
        <v>17.380978260869561</v>
      </c>
      <c r="N3" s="4">
        <v>0</v>
      </c>
      <c r="O3" s="4">
        <v>0</v>
      </c>
      <c r="P3" s="4">
        <f>SUM(Nurse[[#This Row],[LPN Hours (excl. Admin)]],Nurse[[#This Row],[LPN Admin Hours]])</f>
        <v>15.41021739130435</v>
      </c>
      <c r="Q3" s="4">
        <v>15.41021739130435</v>
      </c>
      <c r="R3" s="4">
        <v>0</v>
      </c>
      <c r="S3" s="4">
        <f>SUM(Nurse[[#This Row],[CNA Hours]],Nurse[[#This Row],[NA TR Hours]],Nurse[[#This Row],[Med Aide/Tech Hours]])</f>
        <v>63.566413043478278</v>
      </c>
      <c r="T3" s="4">
        <v>47.678043478260882</v>
      </c>
      <c r="U3" s="4">
        <v>0</v>
      </c>
      <c r="V3" s="4">
        <v>15.888369565217394</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12.135869565217391</v>
      </c>
      <c r="X3" s="4">
        <v>1.7282608695652173</v>
      </c>
      <c r="Y3" s="4">
        <v>0</v>
      </c>
      <c r="Z3" s="4">
        <v>0</v>
      </c>
      <c r="AA3" s="4">
        <v>1.5380434782608696</v>
      </c>
      <c r="AB3" s="4">
        <v>0</v>
      </c>
      <c r="AC3" s="4">
        <v>8.8695652173913047</v>
      </c>
      <c r="AD3" s="4">
        <v>0</v>
      </c>
      <c r="AE3" s="4">
        <v>0</v>
      </c>
      <c r="AF3" s="1">
        <v>355091</v>
      </c>
      <c r="AG3" s="1">
        <v>8</v>
      </c>
      <c r="AH3"/>
    </row>
    <row r="4" spans="1:34" x14ac:dyDescent="0.25">
      <c r="A4" t="s">
        <v>108</v>
      </c>
      <c r="B4" t="s">
        <v>71</v>
      </c>
      <c r="C4" t="s">
        <v>188</v>
      </c>
      <c r="D4" t="s">
        <v>146</v>
      </c>
      <c r="E4" s="4">
        <v>46.978260869565219</v>
      </c>
      <c r="F4" s="4">
        <f>Nurse[[#This Row],[Total Nurse Staff Hours]]/Nurse[[#This Row],[MDS Census]]</f>
        <v>4.5744655252198072</v>
      </c>
      <c r="G4" s="4">
        <f>Nurse[[#This Row],[Total Direct Care Staff Hours]]/Nurse[[#This Row],[MDS Census]]</f>
        <v>4.3315733456733003</v>
      </c>
      <c r="H4" s="4">
        <f>Nurse[[#This Row],[Total RN Hours (w/ Admin, DON)]]/Nurse[[#This Row],[MDS Census]]</f>
        <v>0.99824386857936154</v>
      </c>
      <c r="I4" s="4">
        <f>Nurse[[#This Row],[RN Hours (excl. Admin, DON)]]/Nurse[[#This Row],[MDS Census]]</f>
        <v>0.7553516890328551</v>
      </c>
      <c r="J4" s="4">
        <f>SUM(Nurse[[#This Row],[RN Hours (excl. Admin, DON)]],Nurse[[#This Row],[RN Admin Hours]],Nurse[[#This Row],[RN DON Hours]],Nurse[[#This Row],[LPN Hours (excl. Admin)]],Nurse[[#This Row],[LPN Admin Hours]],Nurse[[#This Row],[CNA Hours]],Nurse[[#This Row],[NA TR Hours]],Nurse[[#This Row],[Med Aide/Tech Hours]])</f>
        <v>214.90043478260876</v>
      </c>
      <c r="K4" s="4">
        <f>SUM(Nurse[[#This Row],[RN Hours (excl. Admin, DON)]],Nurse[[#This Row],[LPN Hours (excl. Admin)]],Nurse[[#This Row],[CNA Hours]],Nurse[[#This Row],[NA TR Hours]],Nurse[[#This Row],[Med Aide/Tech Hours]])</f>
        <v>203.48978260869569</v>
      </c>
      <c r="L4" s="4">
        <f>SUM(Nurse[[#This Row],[RN Hours (excl. Admin, DON)]],Nurse[[#This Row],[RN Admin Hours]],Nurse[[#This Row],[RN DON Hours]])</f>
        <v>46.895760869565223</v>
      </c>
      <c r="M4" s="4">
        <v>35.485108695652173</v>
      </c>
      <c r="N4" s="4">
        <v>3.9758695652173914</v>
      </c>
      <c r="O4" s="4">
        <v>7.4347826086956523</v>
      </c>
      <c r="P4" s="4">
        <f>SUM(Nurse[[#This Row],[LPN Hours (excl. Admin)]],Nurse[[#This Row],[LPN Admin Hours]])</f>
        <v>30.712173913043479</v>
      </c>
      <c r="Q4" s="4">
        <v>30.712173913043479</v>
      </c>
      <c r="R4" s="4">
        <v>0</v>
      </c>
      <c r="S4" s="4">
        <f>SUM(Nurse[[#This Row],[CNA Hours]],Nurse[[#This Row],[NA TR Hours]],Nurse[[#This Row],[Med Aide/Tech Hours]])</f>
        <v>137.29250000000005</v>
      </c>
      <c r="T4" s="4">
        <v>136.81608695652179</v>
      </c>
      <c r="U4" s="4">
        <v>0</v>
      </c>
      <c r="V4" s="4">
        <v>0.47641304347826086</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 s="4">
        <v>0</v>
      </c>
      <c r="Y4" s="4">
        <v>0</v>
      </c>
      <c r="Z4" s="4">
        <v>0</v>
      </c>
      <c r="AA4" s="4">
        <v>0</v>
      </c>
      <c r="AB4" s="4">
        <v>0</v>
      </c>
      <c r="AC4" s="4">
        <v>0</v>
      </c>
      <c r="AD4" s="4">
        <v>0</v>
      </c>
      <c r="AE4" s="4">
        <v>0</v>
      </c>
      <c r="AF4" s="1">
        <v>355125</v>
      </c>
      <c r="AG4" s="1">
        <v>8</v>
      </c>
      <c r="AH4"/>
    </row>
    <row r="5" spans="1:34" x14ac:dyDescent="0.25">
      <c r="A5" t="s">
        <v>108</v>
      </c>
      <c r="B5" t="s">
        <v>20</v>
      </c>
      <c r="C5" t="s">
        <v>188</v>
      </c>
      <c r="D5" t="s">
        <v>146</v>
      </c>
      <c r="E5" s="4">
        <v>132.66304347826087</v>
      </c>
      <c r="F5" s="4">
        <f>Nurse[[#This Row],[Total Nurse Staff Hours]]/Nurse[[#This Row],[MDS Census]]</f>
        <v>5.0054641540352316</v>
      </c>
      <c r="G5" s="4">
        <f>Nurse[[#This Row],[Total Direct Care Staff Hours]]/Nurse[[#This Row],[MDS Census]]</f>
        <v>4.9075944285129047</v>
      </c>
      <c r="H5" s="4">
        <f>Nurse[[#This Row],[Total RN Hours (w/ Admin, DON)]]/Nurse[[#This Row],[MDS Census]]</f>
        <v>0.71210569438754612</v>
      </c>
      <c r="I5" s="4">
        <f>Nurse[[#This Row],[RN Hours (excl. Admin, DON)]]/Nurse[[#This Row],[MDS Census]]</f>
        <v>0.61423596886521914</v>
      </c>
      <c r="J5" s="4">
        <f>SUM(Nurse[[#This Row],[RN Hours (excl. Admin, DON)]],Nurse[[#This Row],[RN Admin Hours]],Nurse[[#This Row],[RN DON Hours]],Nurse[[#This Row],[LPN Hours (excl. Admin)]],Nurse[[#This Row],[LPN Admin Hours]],Nurse[[#This Row],[CNA Hours]],Nurse[[#This Row],[NA TR Hours]],Nurse[[#This Row],[Med Aide/Tech Hours]])</f>
        <v>664.04010869565218</v>
      </c>
      <c r="K5" s="4">
        <f>SUM(Nurse[[#This Row],[RN Hours (excl. Admin, DON)]],Nurse[[#This Row],[LPN Hours (excl. Admin)]],Nurse[[#This Row],[CNA Hours]],Nurse[[#This Row],[NA TR Hours]],Nurse[[#This Row],[Med Aide/Tech Hours]])</f>
        <v>651.0564130434783</v>
      </c>
      <c r="L5" s="4">
        <f>SUM(Nurse[[#This Row],[RN Hours (excl. Admin, DON)]],Nurse[[#This Row],[RN Admin Hours]],Nurse[[#This Row],[RN DON Hours]])</f>
        <v>94.470108695652186</v>
      </c>
      <c r="M5" s="4">
        <v>81.486413043478265</v>
      </c>
      <c r="N5" s="4">
        <v>7.7880434782608692</v>
      </c>
      <c r="O5" s="4">
        <v>5.1956521739130439</v>
      </c>
      <c r="P5" s="4">
        <f>SUM(Nurse[[#This Row],[LPN Hours (excl. Admin)]],Nurse[[#This Row],[LPN Admin Hours]])</f>
        <v>78.970326086956533</v>
      </c>
      <c r="Q5" s="4">
        <v>78.970326086956533</v>
      </c>
      <c r="R5" s="4">
        <v>0</v>
      </c>
      <c r="S5" s="4">
        <f>SUM(Nurse[[#This Row],[CNA Hours]],Nurse[[#This Row],[NA TR Hours]],Nurse[[#This Row],[Med Aide/Tech Hours]])</f>
        <v>490.59967391304349</v>
      </c>
      <c r="T5" s="4">
        <v>398.78173913043474</v>
      </c>
      <c r="U5" s="4">
        <v>0.56521739130434778</v>
      </c>
      <c r="V5" s="4">
        <v>91.252717391304344</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50.698369565217391</v>
      </c>
      <c r="X5" s="4">
        <v>0</v>
      </c>
      <c r="Y5" s="4">
        <v>0</v>
      </c>
      <c r="Z5" s="4">
        <v>0</v>
      </c>
      <c r="AA5" s="4">
        <v>6.4972826086956523</v>
      </c>
      <c r="AB5" s="4">
        <v>0</v>
      </c>
      <c r="AC5" s="4">
        <v>44.201086956521742</v>
      </c>
      <c r="AD5" s="4">
        <v>0</v>
      </c>
      <c r="AE5" s="4">
        <v>0</v>
      </c>
      <c r="AF5" s="1">
        <v>355058</v>
      </c>
      <c r="AG5" s="1">
        <v>8</v>
      </c>
      <c r="AH5"/>
    </row>
    <row r="6" spans="1:34" x14ac:dyDescent="0.25">
      <c r="A6" t="s">
        <v>108</v>
      </c>
      <c r="B6" t="s">
        <v>25</v>
      </c>
      <c r="C6" t="s">
        <v>190</v>
      </c>
      <c r="D6" t="s">
        <v>147</v>
      </c>
      <c r="E6" s="4">
        <v>45.173913043478258</v>
      </c>
      <c r="F6" s="4">
        <f>Nurse[[#This Row],[Total Nurse Staff Hours]]/Nurse[[#This Row],[MDS Census]]</f>
        <v>3.6319177093358999</v>
      </c>
      <c r="G6" s="4">
        <f>Nurse[[#This Row],[Total Direct Care Staff Hours]]/Nurse[[#This Row],[MDS Census]]</f>
        <v>3.4115134744947064</v>
      </c>
      <c r="H6" s="4">
        <f>Nurse[[#This Row],[Total RN Hours (w/ Admin, DON)]]/Nurse[[#This Row],[MDS Census]]</f>
        <v>0.85809672762271405</v>
      </c>
      <c r="I6" s="4">
        <f>Nurse[[#This Row],[RN Hours (excl. Admin, DON)]]/Nurse[[#This Row],[MDS Census]]</f>
        <v>0.63769249278152074</v>
      </c>
      <c r="J6" s="4">
        <f>SUM(Nurse[[#This Row],[RN Hours (excl. Admin, DON)]],Nurse[[#This Row],[RN Admin Hours]],Nurse[[#This Row],[RN DON Hours]],Nurse[[#This Row],[LPN Hours (excl. Admin)]],Nurse[[#This Row],[LPN Admin Hours]],Nurse[[#This Row],[CNA Hours]],Nurse[[#This Row],[NA TR Hours]],Nurse[[#This Row],[Med Aide/Tech Hours]])</f>
        <v>164.06793478260869</v>
      </c>
      <c r="K6" s="4">
        <f>SUM(Nurse[[#This Row],[RN Hours (excl. Admin, DON)]],Nurse[[#This Row],[LPN Hours (excl. Admin)]],Nurse[[#This Row],[CNA Hours]],Nurse[[#This Row],[NA TR Hours]],Nurse[[#This Row],[Med Aide/Tech Hours]])</f>
        <v>154.11141304347825</v>
      </c>
      <c r="L6" s="4">
        <f>SUM(Nurse[[#This Row],[RN Hours (excl. Admin, DON)]],Nurse[[#This Row],[RN Admin Hours]],Nurse[[#This Row],[RN DON Hours]])</f>
        <v>38.763586956521735</v>
      </c>
      <c r="M6" s="4">
        <v>28.807065217391305</v>
      </c>
      <c r="N6" s="4">
        <v>4.6521739130434785</v>
      </c>
      <c r="O6" s="4">
        <v>5.3043478260869561</v>
      </c>
      <c r="P6" s="4">
        <f>SUM(Nurse[[#This Row],[LPN Hours (excl. Admin)]],Nurse[[#This Row],[LPN Admin Hours]])</f>
        <v>7</v>
      </c>
      <c r="Q6" s="4">
        <v>7</v>
      </c>
      <c r="R6" s="4">
        <v>0</v>
      </c>
      <c r="S6" s="4">
        <f>SUM(Nurse[[#This Row],[CNA Hours]],Nurse[[#This Row],[NA TR Hours]],Nurse[[#This Row],[Med Aide/Tech Hours]])</f>
        <v>118.30434782608695</v>
      </c>
      <c r="T6" s="4">
        <v>112.27989130434783</v>
      </c>
      <c r="U6" s="4">
        <v>0</v>
      </c>
      <c r="V6" s="4">
        <v>6.0244565217391308</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26.076086956521738</v>
      </c>
      <c r="X6" s="4">
        <v>0</v>
      </c>
      <c r="Y6" s="4">
        <v>0</v>
      </c>
      <c r="Z6" s="4">
        <v>0</v>
      </c>
      <c r="AA6" s="4">
        <v>0</v>
      </c>
      <c r="AB6" s="4">
        <v>0</v>
      </c>
      <c r="AC6" s="4">
        <v>26.076086956521738</v>
      </c>
      <c r="AD6" s="4">
        <v>0</v>
      </c>
      <c r="AE6" s="4">
        <v>0</v>
      </c>
      <c r="AF6" s="1">
        <v>355064</v>
      </c>
      <c r="AG6" s="1">
        <v>8</v>
      </c>
      <c r="AH6"/>
    </row>
    <row r="7" spans="1:34" x14ac:dyDescent="0.25">
      <c r="A7" t="s">
        <v>108</v>
      </c>
      <c r="B7" t="s">
        <v>69</v>
      </c>
      <c r="C7" t="s">
        <v>172</v>
      </c>
      <c r="D7" t="s">
        <v>130</v>
      </c>
      <c r="E7" s="4">
        <v>114.58695652173913</v>
      </c>
      <c r="F7" s="4">
        <f>Nurse[[#This Row],[Total Nurse Staff Hours]]/Nurse[[#This Row],[MDS Census]]</f>
        <v>4.7835904003035488</v>
      </c>
      <c r="G7" s="4">
        <f>Nurse[[#This Row],[Total Direct Care Staff Hours]]/Nurse[[#This Row],[MDS Census]]</f>
        <v>4.5603993549611088</v>
      </c>
      <c r="H7" s="4">
        <f>Nurse[[#This Row],[Total RN Hours (w/ Admin, DON)]]/Nurse[[#This Row],[MDS Census]]</f>
        <v>0.5228229937393285</v>
      </c>
      <c r="I7" s="4">
        <f>Nurse[[#This Row],[RN Hours (excl. Admin, DON)]]/Nurse[[#This Row],[MDS Census]]</f>
        <v>0.35334187061278699</v>
      </c>
      <c r="J7" s="4">
        <f>SUM(Nurse[[#This Row],[RN Hours (excl. Admin, DON)]],Nurse[[#This Row],[RN Admin Hours]],Nurse[[#This Row],[RN DON Hours]],Nurse[[#This Row],[LPN Hours (excl. Admin)]],Nurse[[#This Row],[LPN Admin Hours]],Nurse[[#This Row],[CNA Hours]],Nurse[[#This Row],[NA TR Hours]],Nurse[[#This Row],[Med Aide/Tech Hours]])</f>
        <v>548.13706521739141</v>
      </c>
      <c r="K7" s="4">
        <f>SUM(Nurse[[#This Row],[RN Hours (excl. Admin, DON)]],Nurse[[#This Row],[LPN Hours (excl. Admin)]],Nurse[[#This Row],[CNA Hours]],Nurse[[#This Row],[NA TR Hours]],Nurse[[#This Row],[Med Aide/Tech Hours]])</f>
        <v>522.56228260869568</v>
      </c>
      <c r="L7" s="4">
        <f>SUM(Nurse[[#This Row],[RN Hours (excl. Admin, DON)]],Nurse[[#This Row],[RN Admin Hours]],Nurse[[#This Row],[RN DON Hours]])</f>
        <v>59.908695652173918</v>
      </c>
      <c r="M7" s="4">
        <v>40.488369565217397</v>
      </c>
      <c r="N7" s="4">
        <v>17.474673913043478</v>
      </c>
      <c r="O7" s="4">
        <v>1.9456521739130435</v>
      </c>
      <c r="P7" s="4">
        <f>SUM(Nurse[[#This Row],[LPN Hours (excl. Admin)]],Nurse[[#This Row],[LPN Admin Hours]])</f>
        <v>98.961847826086967</v>
      </c>
      <c r="Q7" s="4">
        <v>92.807391304347831</v>
      </c>
      <c r="R7" s="4">
        <v>6.1544565217391298</v>
      </c>
      <c r="S7" s="4">
        <f>SUM(Nurse[[#This Row],[CNA Hours]],Nurse[[#This Row],[NA TR Hours]],Nurse[[#This Row],[Med Aide/Tech Hours]])</f>
        <v>389.2665217391305</v>
      </c>
      <c r="T7" s="4">
        <v>374.70163043478266</v>
      </c>
      <c r="U7" s="4">
        <v>0</v>
      </c>
      <c r="V7" s="4">
        <v>14.564891304347825</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23.261956521739137</v>
      </c>
      <c r="X7" s="4">
        <v>7.7901086956521768</v>
      </c>
      <c r="Y7" s="4">
        <v>0</v>
      </c>
      <c r="Z7" s="4">
        <v>0</v>
      </c>
      <c r="AA7" s="4">
        <v>8.904565217391303</v>
      </c>
      <c r="AB7" s="4">
        <v>0</v>
      </c>
      <c r="AC7" s="4">
        <v>6.5672826086956544</v>
      </c>
      <c r="AD7" s="4">
        <v>0</v>
      </c>
      <c r="AE7" s="4">
        <v>0</v>
      </c>
      <c r="AF7" s="1">
        <v>355123</v>
      </c>
      <c r="AG7" s="1">
        <v>8</v>
      </c>
      <c r="AH7"/>
    </row>
    <row r="8" spans="1:34" x14ac:dyDescent="0.25">
      <c r="A8" t="s">
        <v>108</v>
      </c>
      <c r="B8" t="s">
        <v>41</v>
      </c>
      <c r="C8" t="s">
        <v>172</v>
      </c>
      <c r="D8" t="s">
        <v>130</v>
      </c>
      <c r="E8" s="4">
        <v>168.09782608695653</v>
      </c>
      <c r="F8" s="4">
        <f>Nurse[[#This Row],[Total Nurse Staff Hours]]/Nurse[[#This Row],[MDS Census]]</f>
        <v>5.3104972518590365</v>
      </c>
      <c r="G8" s="4">
        <f>Nurse[[#This Row],[Total Direct Care Staff Hours]]/Nurse[[#This Row],[MDS Census]]</f>
        <v>4.8974497251859033</v>
      </c>
      <c r="H8" s="4">
        <f>Nurse[[#This Row],[Total RN Hours (w/ Admin, DON)]]/Nurse[[#This Row],[MDS Census]]</f>
        <v>0.76298868412544441</v>
      </c>
      <c r="I8" s="4">
        <f>Nurse[[#This Row],[RN Hours (excl. Admin, DON)]]/Nurse[[#This Row],[MDS Census]]</f>
        <v>0.402622049789848</v>
      </c>
      <c r="J8" s="4">
        <f>SUM(Nurse[[#This Row],[RN Hours (excl. Admin, DON)]],Nurse[[#This Row],[RN Admin Hours]],Nurse[[#This Row],[RN DON Hours]],Nurse[[#This Row],[LPN Hours (excl. Admin)]],Nurse[[#This Row],[LPN Admin Hours]],Nurse[[#This Row],[CNA Hours]],Nurse[[#This Row],[NA TR Hours]],Nurse[[#This Row],[Med Aide/Tech Hours]])</f>
        <v>892.68304347826086</v>
      </c>
      <c r="K8" s="4">
        <f>SUM(Nurse[[#This Row],[RN Hours (excl. Admin, DON)]],Nurse[[#This Row],[LPN Hours (excl. Admin)]],Nurse[[#This Row],[CNA Hours]],Nurse[[#This Row],[NA TR Hours]],Nurse[[#This Row],[Med Aide/Tech Hours]])</f>
        <v>823.25065217391307</v>
      </c>
      <c r="L8" s="4">
        <f>SUM(Nurse[[#This Row],[RN Hours (excl. Admin, DON)]],Nurse[[#This Row],[RN Admin Hours]],Nurse[[#This Row],[RN DON Hours]])</f>
        <v>128.25673913043477</v>
      </c>
      <c r="M8" s="4">
        <v>67.679891304347819</v>
      </c>
      <c r="N8" s="4">
        <v>60.576847826086961</v>
      </c>
      <c r="O8" s="4">
        <v>0</v>
      </c>
      <c r="P8" s="4">
        <f>SUM(Nurse[[#This Row],[LPN Hours (excl. Admin)]],Nurse[[#This Row],[LPN Admin Hours]])</f>
        <v>147.7570652173913</v>
      </c>
      <c r="Q8" s="4">
        <v>138.90152173913043</v>
      </c>
      <c r="R8" s="4">
        <v>8.8555434782608664</v>
      </c>
      <c r="S8" s="4">
        <f>SUM(Nurse[[#This Row],[CNA Hours]],Nurse[[#This Row],[NA TR Hours]],Nurse[[#This Row],[Med Aide/Tech Hours]])</f>
        <v>616.66923913043479</v>
      </c>
      <c r="T8" s="4">
        <v>552.18554347826091</v>
      </c>
      <c r="U8" s="4">
        <v>0</v>
      </c>
      <c r="V8" s="4">
        <v>64.483695652173878</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26.806304347826089</v>
      </c>
      <c r="X8" s="4">
        <v>0</v>
      </c>
      <c r="Y8" s="4">
        <v>0</v>
      </c>
      <c r="Z8" s="4">
        <v>0</v>
      </c>
      <c r="AA8" s="4">
        <v>26.806304347826089</v>
      </c>
      <c r="AB8" s="4">
        <v>0</v>
      </c>
      <c r="AC8" s="4">
        <v>0</v>
      </c>
      <c r="AD8" s="4">
        <v>0</v>
      </c>
      <c r="AE8" s="4">
        <v>0</v>
      </c>
      <c r="AF8" s="1">
        <v>355086</v>
      </c>
      <c r="AG8" s="1">
        <v>8</v>
      </c>
      <c r="AH8"/>
    </row>
    <row r="9" spans="1:34" x14ac:dyDescent="0.25">
      <c r="A9" t="s">
        <v>108</v>
      </c>
      <c r="B9" t="s">
        <v>31</v>
      </c>
      <c r="C9" t="s">
        <v>163</v>
      </c>
      <c r="D9" t="s">
        <v>137</v>
      </c>
      <c r="E9" s="4">
        <v>99.097826086956516</v>
      </c>
      <c r="F9" s="4">
        <f>Nurse[[#This Row],[Total Nurse Staff Hours]]/Nurse[[#This Row],[MDS Census]]</f>
        <v>4.049938576286058</v>
      </c>
      <c r="G9" s="4">
        <f>Nurse[[#This Row],[Total Direct Care Staff Hours]]/Nurse[[#This Row],[MDS Census]]</f>
        <v>3.5529253043764384</v>
      </c>
      <c r="H9" s="4">
        <f>Nurse[[#This Row],[Total RN Hours (w/ Admin, DON)]]/Nurse[[#This Row],[MDS Census]]</f>
        <v>0.73492157507952172</v>
      </c>
      <c r="I9" s="4">
        <f>Nurse[[#This Row],[RN Hours (excl. Admin, DON)]]/Nurse[[#This Row],[MDS Census]]</f>
        <v>0.42187232642316558</v>
      </c>
      <c r="J9" s="4">
        <f>SUM(Nurse[[#This Row],[RN Hours (excl. Admin, DON)]],Nurse[[#This Row],[RN Admin Hours]],Nurse[[#This Row],[RN DON Hours]],Nurse[[#This Row],[LPN Hours (excl. Admin)]],Nurse[[#This Row],[LPN Admin Hours]],Nurse[[#This Row],[CNA Hours]],Nurse[[#This Row],[NA TR Hours]],Nurse[[#This Row],[Med Aide/Tech Hours]])</f>
        <v>401.34010869565202</v>
      </c>
      <c r="K9" s="4">
        <f>SUM(Nurse[[#This Row],[RN Hours (excl. Admin, DON)]],Nurse[[#This Row],[LPN Hours (excl. Admin)]],Nurse[[#This Row],[CNA Hours]],Nurse[[#This Row],[NA TR Hours]],Nurse[[#This Row],[Med Aide/Tech Hours]])</f>
        <v>352.08717391304333</v>
      </c>
      <c r="L9" s="4">
        <f>SUM(Nurse[[#This Row],[RN Hours (excl. Admin, DON)]],Nurse[[#This Row],[RN Admin Hours]],Nurse[[#This Row],[RN DON Hours]])</f>
        <v>72.829130434782599</v>
      </c>
      <c r="M9" s="4">
        <v>41.806630434782612</v>
      </c>
      <c r="N9" s="4">
        <v>24.674673913043474</v>
      </c>
      <c r="O9" s="4">
        <v>6.3478260869565215</v>
      </c>
      <c r="P9" s="4">
        <f>SUM(Nurse[[#This Row],[LPN Hours (excl. Admin)]],Nurse[[#This Row],[LPN Admin Hours]])</f>
        <v>83.328695652173892</v>
      </c>
      <c r="Q9" s="4">
        <v>65.098260869565195</v>
      </c>
      <c r="R9" s="4">
        <v>18.230434782608697</v>
      </c>
      <c r="S9" s="4">
        <f>SUM(Nurse[[#This Row],[CNA Hours]],Nurse[[#This Row],[NA TR Hours]],Nurse[[#This Row],[Med Aide/Tech Hours]])</f>
        <v>245.18228260869554</v>
      </c>
      <c r="T9" s="4">
        <v>245.18228260869554</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137.08923913043481</v>
      </c>
      <c r="X9" s="4">
        <v>21.710108695652174</v>
      </c>
      <c r="Y9" s="4">
        <v>0</v>
      </c>
      <c r="Z9" s="4">
        <v>0</v>
      </c>
      <c r="AA9" s="4">
        <v>31.902717391304336</v>
      </c>
      <c r="AB9" s="4">
        <v>0</v>
      </c>
      <c r="AC9" s="4">
        <v>83.476413043478289</v>
      </c>
      <c r="AD9" s="4">
        <v>0</v>
      </c>
      <c r="AE9" s="4">
        <v>0</v>
      </c>
      <c r="AF9" s="1">
        <v>355070</v>
      </c>
      <c r="AG9" s="1">
        <v>8</v>
      </c>
      <c r="AH9"/>
    </row>
    <row r="10" spans="1:34" x14ac:dyDescent="0.25">
      <c r="A10" t="s">
        <v>108</v>
      </c>
      <c r="B10" t="s">
        <v>54</v>
      </c>
      <c r="C10" t="s">
        <v>191</v>
      </c>
      <c r="D10" t="s">
        <v>138</v>
      </c>
      <c r="E10" s="4">
        <v>19.869565217391305</v>
      </c>
      <c r="F10" s="4">
        <f>Nurse[[#This Row],[Total Nurse Staff Hours]]/Nurse[[#This Row],[MDS Census]]</f>
        <v>4.717713347921225</v>
      </c>
      <c r="G10" s="4">
        <f>Nurse[[#This Row],[Total Direct Care Staff Hours]]/Nurse[[#This Row],[MDS Census]]</f>
        <v>3.8872811816192563</v>
      </c>
      <c r="H10" s="4">
        <f>Nurse[[#This Row],[Total RN Hours (w/ Admin, DON)]]/Nurse[[#This Row],[MDS Census]]</f>
        <v>1.4795568927789933</v>
      </c>
      <c r="I10" s="4">
        <f>Nurse[[#This Row],[RN Hours (excl. Admin, DON)]]/Nurse[[#This Row],[MDS Census]]</f>
        <v>0.64912472647702391</v>
      </c>
      <c r="J10" s="4">
        <f>SUM(Nurse[[#This Row],[RN Hours (excl. Admin, DON)]],Nurse[[#This Row],[RN Admin Hours]],Nurse[[#This Row],[RN DON Hours]],Nurse[[#This Row],[LPN Hours (excl. Admin)]],Nurse[[#This Row],[LPN Admin Hours]],Nurse[[#This Row],[CNA Hours]],Nurse[[#This Row],[NA TR Hours]],Nurse[[#This Row],[Med Aide/Tech Hours]])</f>
        <v>93.738913043478263</v>
      </c>
      <c r="K10" s="4">
        <f>SUM(Nurse[[#This Row],[RN Hours (excl. Admin, DON)]],Nurse[[#This Row],[LPN Hours (excl. Admin)]],Nurse[[#This Row],[CNA Hours]],Nurse[[#This Row],[NA TR Hours]],Nurse[[#This Row],[Med Aide/Tech Hours]])</f>
        <v>77.238586956521743</v>
      </c>
      <c r="L10" s="4">
        <f>SUM(Nurse[[#This Row],[RN Hours (excl. Admin, DON)]],Nurse[[#This Row],[RN Admin Hours]],Nurse[[#This Row],[RN DON Hours]])</f>
        <v>29.39815217391304</v>
      </c>
      <c r="M10" s="4">
        <v>12.897826086956519</v>
      </c>
      <c r="N10" s="4">
        <v>11.179673913043478</v>
      </c>
      <c r="O10" s="4">
        <v>5.3206521739130439</v>
      </c>
      <c r="P10" s="4">
        <f>SUM(Nurse[[#This Row],[LPN Hours (excl. Admin)]],Nurse[[#This Row],[LPN Admin Hours]])</f>
        <v>11.988152173913047</v>
      </c>
      <c r="Q10" s="4">
        <v>11.988152173913047</v>
      </c>
      <c r="R10" s="4">
        <v>0</v>
      </c>
      <c r="S10" s="4">
        <f>SUM(Nurse[[#This Row],[CNA Hours]],Nurse[[#This Row],[NA TR Hours]],Nurse[[#This Row],[Med Aide/Tech Hours]])</f>
        <v>52.352608695652172</v>
      </c>
      <c r="T10" s="4">
        <v>48.564456521739132</v>
      </c>
      <c r="U10" s="4">
        <v>0</v>
      </c>
      <c r="V10" s="4">
        <v>3.7881521739130433</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15.375000000000002</v>
      </c>
      <c r="X10" s="4">
        <v>1.5923913043478262</v>
      </c>
      <c r="Y10" s="4">
        <v>0</v>
      </c>
      <c r="Z10" s="4">
        <v>0</v>
      </c>
      <c r="AA10" s="4">
        <v>0.27445652173913043</v>
      </c>
      <c r="AB10" s="4">
        <v>0</v>
      </c>
      <c r="AC10" s="4">
        <v>13.334239130434783</v>
      </c>
      <c r="AD10" s="4">
        <v>0</v>
      </c>
      <c r="AE10" s="4">
        <v>0.17391304347826086</v>
      </c>
      <c r="AF10" s="1">
        <v>355101</v>
      </c>
      <c r="AG10" s="1">
        <v>8</v>
      </c>
      <c r="AH10"/>
    </row>
    <row r="11" spans="1:34" x14ac:dyDescent="0.25">
      <c r="A11" t="s">
        <v>108</v>
      </c>
      <c r="B11" t="s">
        <v>62</v>
      </c>
      <c r="C11" t="s">
        <v>215</v>
      </c>
      <c r="D11" t="s">
        <v>138</v>
      </c>
      <c r="E11" s="4">
        <v>57.195652173913047</v>
      </c>
      <c r="F11" s="4">
        <f>Nurse[[#This Row],[Total Nurse Staff Hours]]/Nurse[[#This Row],[MDS Census]]</f>
        <v>4.405743063473964</v>
      </c>
      <c r="G11" s="4">
        <f>Nurse[[#This Row],[Total Direct Care Staff Hours]]/Nurse[[#This Row],[MDS Census]]</f>
        <v>4.1551216267578859</v>
      </c>
      <c r="H11" s="4">
        <f>Nurse[[#This Row],[Total RN Hours (w/ Admin, DON)]]/Nurse[[#This Row],[MDS Census]]</f>
        <v>0.7108076776890917</v>
      </c>
      <c r="I11" s="4">
        <f>Nurse[[#This Row],[RN Hours (excl. Admin, DON)]]/Nurse[[#This Row],[MDS Census]]</f>
        <v>0.46018624097301403</v>
      </c>
      <c r="J11" s="4">
        <f>SUM(Nurse[[#This Row],[RN Hours (excl. Admin, DON)]],Nurse[[#This Row],[RN Admin Hours]],Nurse[[#This Row],[RN DON Hours]],Nurse[[#This Row],[LPN Hours (excl. Admin)]],Nurse[[#This Row],[LPN Admin Hours]],Nurse[[#This Row],[CNA Hours]],Nurse[[#This Row],[NA TR Hours]],Nurse[[#This Row],[Med Aide/Tech Hours]])</f>
        <v>251.98934782608697</v>
      </c>
      <c r="K11" s="4">
        <f>SUM(Nurse[[#This Row],[RN Hours (excl. Admin, DON)]],Nurse[[#This Row],[LPN Hours (excl. Admin)]],Nurse[[#This Row],[CNA Hours]],Nurse[[#This Row],[NA TR Hours]],Nurse[[#This Row],[Med Aide/Tech Hours]])</f>
        <v>237.65489130434781</v>
      </c>
      <c r="L11" s="4">
        <f>SUM(Nurse[[#This Row],[RN Hours (excl. Admin, DON)]],Nurse[[#This Row],[RN Admin Hours]],Nurse[[#This Row],[RN DON Hours]])</f>
        <v>40.655108695652181</v>
      </c>
      <c r="M11" s="4">
        <v>26.320652173913043</v>
      </c>
      <c r="N11" s="4">
        <v>9.0217391304347831</v>
      </c>
      <c r="O11" s="4">
        <v>5.3127173913043562</v>
      </c>
      <c r="P11" s="4">
        <f>SUM(Nurse[[#This Row],[LPN Hours (excl. Admin)]],Nurse[[#This Row],[LPN Admin Hours]])</f>
        <v>32.209239130434781</v>
      </c>
      <c r="Q11" s="4">
        <v>32.209239130434781</v>
      </c>
      <c r="R11" s="4">
        <v>0</v>
      </c>
      <c r="S11" s="4">
        <f>SUM(Nurse[[#This Row],[CNA Hours]],Nurse[[#This Row],[NA TR Hours]],Nurse[[#This Row],[Med Aide/Tech Hours]])</f>
        <v>179.125</v>
      </c>
      <c r="T11" s="4">
        <v>179.125</v>
      </c>
      <c r="U11" s="4">
        <v>0</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355110</v>
      </c>
      <c r="AG11" s="1">
        <v>8</v>
      </c>
      <c r="AH11"/>
    </row>
    <row r="12" spans="1:34" x14ac:dyDescent="0.25">
      <c r="A12" t="s">
        <v>108</v>
      </c>
      <c r="B12" t="s">
        <v>70</v>
      </c>
      <c r="C12" t="s">
        <v>217</v>
      </c>
      <c r="D12" t="s">
        <v>130</v>
      </c>
      <c r="E12" s="4">
        <v>61.858695652173914</v>
      </c>
      <c r="F12" s="4">
        <f>Nurse[[#This Row],[Total Nurse Staff Hours]]/Nurse[[#This Row],[MDS Census]]</f>
        <v>4.8874046740467412</v>
      </c>
      <c r="G12" s="4">
        <f>Nurse[[#This Row],[Total Direct Care Staff Hours]]/Nurse[[#This Row],[MDS Census]]</f>
        <v>4.613990511333685</v>
      </c>
      <c r="H12" s="4">
        <f>Nurse[[#This Row],[Total RN Hours (w/ Admin, DON)]]/Nurse[[#This Row],[MDS Census]]</f>
        <v>0.54446318748901779</v>
      </c>
      <c r="I12" s="4">
        <f>Nurse[[#This Row],[RN Hours (excl. Admin, DON)]]/Nurse[[#This Row],[MDS Census]]</f>
        <v>0.27104902477596204</v>
      </c>
      <c r="J12" s="4">
        <f>SUM(Nurse[[#This Row],[RN Hours (excl. Admin, DON)]],Nurse[[#This Row],[RN Admin Hours]],Nurse[[#This Row],[RN DON Hours]],Nurse[[#This Row],[LPN Hours (excl. Admin)]],Nurse[[#This Row],[LPN Admin Hours]],Nurse[[#This Row],[CNA Hours]],Nurse[[#This Row],[NA TR Hours]],Nurse[[#This Row],[Med Aide/Tech Hours]])</f>
        <v>302.32847826086959</v>
      </c>
      <c r="K12" s="4">
        <f>SUM(Nurse[[#This Row],[RN Hours (excl. Admin, DON)]],Nurse[[#This Row],[LPN Hours (excl. Admin)]],Nurse[[#This Row],[CNA Hours]],Nurse[[#This Row],[NA TR Hours]],Nurse[[#This Row],[Med Aide/Tech Hours]])</f>
        <v>285.41543478260871</v>
      </c>
      <c r="L12" s="4">
        <f>SUM(Nurse[[#This Row],[RN Hours (excl. Admin, DON)]],Nurse[[#This Row],[RN Admin Hours]],Nurse[[#This Row],[RN DON Hours]])</f>
        <v>33.679782608695653</v>
      </c>
      <c r="M12" s="4">
        <v>16.766739130434782</v>
      </c>
      <c r="N12" s="4">
        <v>11.565217391304348</v>
      </c>
      <c r="O12" s="4">
        <v>5.3478260869565215</v>
      </c>
      <c r="P12" s="4">
        <f>SUM(Nurse[[#This Row],[LPN Hours (excl. Admin)]],Nurse[[#This Row],[LPN Admin Hours]])</f>
        <v>67.109021739130426</v>
      </c>
      <c r="Q12" s="4">
        <v>67.109021739130426</v>
      </c>
      <c r="R12" s="4">
        <v>0</v>
      </c>
      <c r="S12" s="4">
        <f>SUM(Nurse[[#This Row],[CNA Hours]],Nurse[[#This Row],[NA TR Hours]],Nurse[[#This Row],[Med Aide/Tech Hours]])</f>
        <v>201.53967391304349</v>
      </c>
      <c r="T12" s="4">
        <v>187.63543478260871</v>
      </c>
      <c r="U12" s="4">
        <v>0</v>
      </c>
      <c r="V12" s="4">
        <v>13.904239130434778</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355124</v>
      </c>
      <c r="AG12" s="1">
        <v>8</v>
      </c>
      <c r="AH12"/>
    </row>
    <row r="13" spans="1:34" x14ac:dyDescent="0.25">
      <c r="A13" t="s">
        <v>108</v>
      </c>
      <c r="B13" t="s">
        <v>53</v>
      </c>
      <c r="C13" t="s">
        <v>195</v>
      </c>
      <c r="D13" t="s">
        <v>133</v>
      </c>
      <c r="E13" s="4">
        <v>36.923913043478258</v>
      </c>
      <c r="F13" s="4">
        <f>Nurse[[#This Row],[Total Nurse Staff Hours]]/Nurse[[#This Row],[MDS Census]]</f>
        <v>3.5998204297909924</v>
      </c>
      <c r="G13" s="4">
        <f>Nurse[[#This Row],[Total Direct Care Staff Hours]]/Nurse[[#This Row],[MDS Census]]</f>
        <v>3.1823932881954673</v>
      </c>
      <c r="H13" s="4">
        <f>Nurse[[#This Row],[Total RN Hours (w/ Admin, DON)]]/Nurse[[#This Row],[MDS Census]]</f>
        <v>1.3006505740359142</v>
      </c>
      <c r="I13" s="4">
        <f>Nurse[[#This Row],[RN Hours (excl. Admin, DON)]]/Nurse[[#This Row],[MDS Census]]</f>
        <v>0.88322343244038881</v>
      </c>
      <c r="J13" s="4">
        <f>SUM(Nurse[[#This Row],[RN Hours (excl. Admin, DON)]],Nurse[[#This Row],[RN Admin Hours]],Nurse[[#This Row],[RN DON Hours]],Nurse[[#This Row],[LPN Hours (excl. Admin)]],Nurse[[#This Row],[LPN Admin Hours]],Nurse[[#This Row],[CNA Hours]],Nurse[[#This Row],[NA TR Hours]],Nurse[[#This Row],[Med Aide/Tech Hours]])</f>
        <v>132.91945652173914</v>
      </c>
      <c r="K13" s="4">
        <f>SUM(Nurse[[#This Row],[RN Hours (excl. Admin, DON)]],Nurse[[#This Row],[LPN Hours (excl. Admin)]],Nurse[[#This Row],[CNA Hours]],Nurse[[#This Row],[NA TR Hours]],Nurse[[#This Row],[Med Aide/Tech Hours]])</f>
        <v>117.50641304347828</v>
      </c>
      <c r="L13" s="4">
        <f>SUM(Nurse[[#This Row],[RN Hours (excl. Admin, DON)]],Nurse[[#This Row],[RN Admin Hours]],Nurse[[#This Row],[RN DON Hours]])</f>
        <v>48.025108695652179</v>
      </c>
      <c r="M13" s="4">
        <v>32.612065217391311</v>
      </c>
      <c r="N13" s="4">
        <v>10.891304347826088</v>
      </c>
      <c r="O13" s="4">
        <v>4.5217391304347823</v>
      </c>
      <c r="P13" s="4">
        <f>SUM(Nurse[[#This Row],[LPN Hours (excl. Admin)]],Nurse[[#This Row],[LPN Admin Hours]])</f>
        <v>11.187934782608698</v>
      </c>
      <c r="Q13" s="4">
        <v>11.187934782608698</v>
      </c>
      <c r="R13" s="4">
        <v>0</v>
      </c>
      <c r="S13" s="4">
        <f>SUM(Nurse[[#This Row],[CNA Hours]],Nurse[[#This Row],[NA TR Hours]],Nurse[[#This Row],[Med Aide/Tech Hours]])</f>
        <v>73.706413043478264</v>
      </c>
      <c r="T13" s="4">
        <v>73.706413043478264</v>
      </c>
      <c r="U13" s="4">
        <v>0</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6.9153260869565205</v>
      </c>
      <c r="X13" s="4">
        <v>0</v>
      </c>
      <c r="Y13" s="4">
        <v>0</v>
      </c>
      <c r="Z13" s="4">
        <v>0</v>
      </c>
      <c r="AA13" s="4">
        <v>1.9642391304347826</v>
      </c>
      <c r="AB13" s="4">
        <v>0</v>
      </c>
      <c r="AC13" s="4">
        <v>4.9510869565217384</v>
      </c>
      <c r="AD13" s="4">
        <v>0</v>
      </c>
      <c r="AE13" s="4">
        <v>0</v>
      </c>
      <c r="AF13" s="1">
        <v>355100</v>
      </c>
      <c r="AG13" s="1">
        <v>8</v>
      </c>
      <c r="AH13"/>
    </row>
    <row r="14" spans="1:34" x14ac:dyDescent="0.25">
      <c r="A14" t="s">
        <v>108</v>
      </c>
      <c r="B14" t="s">
        <v>73</v>
      </c>
      <c r="C14" t="s">
        <v>172</v>
      </c>
      <c r="D14" t="s">
        <v>130</v>
      </c>
      <c r="E14" s="4">
        <v>96.782608695652172</v>
      </c>
      <c r="F14" s="4">
        <f>Nurse[[#This Row],[Total Nurse Staff Hours]]/Nurse[[#This Row],[MDS Census]]</f>
        <v>4.7095754716981126</v>
      </c>
      <c r="G14" s="4">
        <f>Nurse[[#This Row],[Total Direct Care Staff Hours]]/Nurse[[#This Row],[MDS Census]]</f>
        <v>4.3910669362084445</v>
      </c>
      <c r="H14" s="4">
        <f>Nurse[[#This Row],[Total RN Hours (w/ Admin, DON)]]/Nurse[[#This Row],[MDS Census]]</f>
        <v>0.894148697214735</v>
      </c>
      <c r="I14" s="4">
        <f>Nurse[[#This Row],[RN Hours (excl. Admin, DON)]]/Nurse[[#This Row],[MDS Census]]</f>
        <v>0.57564016172506738</v>
      </c>
      <c r="J14" s="4">
        <f>SUM(Nurse[[#This Row],[RN Hours (excl. Admin, DON)]],Nurse[[#This Row],[RN Admin Hours]],Nurse[[#This Row],[RN DON Hours]],Nurse[[#This Row],[LPN Hours (excl. Admin)]],Nurse[[#This Row],[LPN Admin Hours]],Nurse[[#This Row],[CNA Hours]],Nurse[[#This Row],[NA TR Hours]],Nurse[[#This Row],[Med Aide/Tech Hours]])</f>
        <v>455.80499999999989</v>
      </c>
      <c r="K14" s="4">
        <f>SUM(Nurse[[#This Row],[RN Hours (excl. Admin, DON)]],Nurse[[#This Row],[LPN Hours (excl. Admin)]],Nurse[[#This Row],[CNA Hours]],Nurse[[#This Row],[NA TR Hours]],Nurse[[#This Row],[Med Aide/Tech Hours]])</f>
        <v>424.97891304347814</v>
      </c>
      <c r="L14" s="4">
        <f>SUM(Nurse[[#This Row],[RN Hours (excl. Admin, DON)]],Nurse[[#This Row],[RN Admin Hours]],Nurse[[#This Row],[RN DON Hours]])</f>
        <v>86.538043478260875</v>
      </c>
      <c r="M14" s="4">
        <v>55.711956521739133</v>
      </c>
      <c r="N14" s="4">
        <v>25.913043478260871</v>
      </c>
      <c r="O14" s="4">
        <v>4.9130434782608692</v>
      </c>
      <c r="P14" s="4">
        <f>SUM(Nurse[[#This Row],[LPN Hours (excl. Admin)]],Nurse[[#This Row],[LPN Admin Hours]])</f>
        <v>95.420434782608666</v>
      </c>
      <c r="Q14" s="4">
        <v>95.420434782608666</v>
      </c>
      <c r="R14" s="4">
        <v>0</v>
      </c>
      <c r="S14" s="4">
        <f>SUM(Nurse[[#This Row],[CNA Hours]],Nurse[[#This Row],[NA TR Hours]],Nurse[[#This Row],[Med Aide/Tech Hours]])</f>
        <v>273.84652173913037</v>
      </c>
      <c r="T14" s="4">
        <v>267.47934782608689</v>
      </c>
      <c r="U14" s="4">
        <v>0</v>
      </c>
      <c r="V14" s="4">
        <v>6.3671739130434792</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355127</v>
      </c>
      <c r="AG14" s="1">
        <v>8</v>
      </c>
      <c r="AH14"/>
    </row>
    <row r="15" spans="1:34" x14ac:dyDescent="0.25">
      <c r="A15" t="s">
        <v>108</v>
      </c>
      <c r="B15" t="s">
        <v>30</v>
      </c>
      <c r="C15" t="s">
        <v>195</v>
      </c>
      <c r="D15" t="s">
        <v>133</v>
      </c>
      <c r="E15" s="4">
        <v>69.315217391304344</v>
      </c>
      <c r="F15" s="4">
        <f>Nurse[[#This Row],[Total Nurse Staff Hours]]/Nurse[[#This Row],[MDS Census]]</f>
        <v>3.6429904343735298</v>
      </c>
      <c r="G15" s="4">
        <f>Nurse[[#This Row],[Total Direct Care Staff Hours]]/Nurse[[#This Row],[MDS Census]]</f>
        <v>3.4322330249333537</v>
      </c>
      <c r="H15" s="4">
        <f>Nurse[[#This Row],[Total RN Hours (w/ Admin, DON)]]/Nurse[[#This Row],[MDS Census]]</f>
        <v>0.92840834248079029</v>
      </c>
      <c r="I15" s="4">
        <f>Nurse[[#This Row],[RN Hours (excl. Admin, DON)]]/Nurse[[#This Row],[MDS Census]]</f>
        <v>0.71765093304061456</v>
      </c>
      <c r="J15" s="4">
        <f>SUM(Nurse[[#This Row],[RN Hours (excl. Admin, DON)]],Nurse[[#This Row],[RN Admin Hours]],Nurse[[#This Row],[RN DON Hours]],Nurse[[#This Row],[LPN Hours (excl. Admin)]],Nurse[[#This Row],[LPN Admin Hours]],Nurse[[#This Row],[CNA Hours]],Nurse[[#This Row],[NA TR Hours]],Nurse[[#This Row],[Med Aide/Tech Hours]])</f>
        <v>252.51467391304345</v>
      </c>
      <c r="K15" s="4">
        <f>SUM(Nurse[[#This Row],[RN Hours (excl. Admin, DON)]],Nurse[[#This Row],[LPN Hours (excl. Admin)]],Nurse[[#This Row],[CNA Hours]],Nurse[[#This Row],[NA TR Hours]],Nurse[[#This Row],[Med Aide/Tech Hours]])</f>
        <v>237.90597826086952</v>
      </c>
      <c r="L15" s="4">
        <f>SUM(Nurse[[#This Row],[RN Hours (excl. Admin, DON)]],Nurse[[#This Row],[RN Admin Hours]],Nurse[[#This Row],[RN DON Hours]])</f>
        <v>64.352826086956512</v>
      </c>
      <c r="M15" s="4">
        <v>49.744130434782598</v>
      </c>
      <c r="N15" s="4">
        <v>8.9565217391304355</v>
      </c>
      <c r="O15" s="4">
        <v>5.6521739130434785</v>
      </c>
      <c r="P15" s="4">
        <f>SUM(Nurse[[#This Row],[LPN Hours (excl. Admin)]],Nurse[[#This Row],[LPN Admin Hours]])</f>
        <v>28.638260869565212</v>
      </c>
      <c r="Q15" s="4">
        <v>28.638260869565212</v>
      </c>
      <c r="R15" s="4">
        <v>0</v>
      </c>
      <c r="S15" s="4">
        <f>SUM(Nurse[[#This Row],[CNA Hours]],Nurse[[#This Row],[NA TR Hours]],Nurse[[#This Row],[Med Aide/Tech Hours]])</f>
        <v>159.52358695652171</v>
      </c>
      <c r="T15" s="4">
        <v>152.61336956521737</v>
      </c>
      <c r="U15" s="4">
        <v>0</v>
      </c>
      <c r="V15" s="4">
        <v>6.9102173913043465</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44.810326086956515</v>
      </c>
      <c r="X15" s="4">
        <v>0.68282608695652169</v>
      </c>
      <c r="Y15" s="4">
        <v>0</v>
      </c>
      <c r="Z15" s="4">
        <v>0</v>
      </c>
      <c r="AA15" s="4">
        <v>5.1956521739130439</v>
      </c>
      <c r="AB15" s="4">
        <v>0</v>
      </c>
      <c r="AC15" s="4">
        <v>38.931847826086951</v>
      </c>
      <c r="AD15" s="4">
        <v>0</v>
      </c>
      <c r="AE15" s="4">
        <v>0</v>
      </c>
      <c r="AF15" s="1">
        <v>355069</v>
      </c>
      <c r="AG15" s="1">
        <v>8</v>
      </c>
      <c r="AH15"/>
    </row>
    <row r="16" spans="1:34" x14ac:dyDescent="0.25">
      <c r="A16" t="s">
        <v>108</v>
      </c>
      <c r="B16" t="s">
        <v>36</v>
      </c>
      <c r="C16" t="s">
        <v>168</v>
      </c>
      <c r="D16" t="s">
        <v>153</v>
      </c>
      <c r="E16" s="4">
        <v>76.282608695652172</v>
      </c>
      <c r="F16" s="4">
        <f>Nurse[[#This Row],[Total Nurse Staff Hours]]/Nurse[[#This Row],[MDS Census]]</f>
        <v>3.8395326303790247</v>
      </c>
      <c r="G16" s="4">
        <f>Nurse[[#This Row],[Total Direct Care Staff Hours]]/Nurse[[#This Row],[MDS Census]]</f>
        <v>3.6385494442861215</v>
      </c>
      <c r="H16" s="4">
        <f>Nurse[[#This Row],[Total RN Hours (w/ Admin, DON)]]/Nurse[[#This Row],[MDS Census]]</f>
        <v>0.67090766600170981</v>
      </c>
      <c r="I16" s="4">
        <f>Nurse[[#This Row],[RN Hours (excl. Admin, DON)]]/Nurse[[#This Row],[MDS Census]]</f>
        <v>0.46992447990880581</v>
      </c>
      <c r="J16" s="4">
        <f>SUM(Nurse[[#This Row],[RN Hours (excl. Admin, DON)]],Nurse[[#This Row],[RN Admin Hours]],Nurse[[#This Row],[RN DON Hours]],Nurse[[#This Row],[LPN Hours (excl. Admin)]],Nurse[[#This Row],[LPN Admin Hours]],Nurse[[#This Row],[CNA Hours]],Nurse[[#This Row],[NA TR Hours]],Nurse[[#This Row],[Med Aide/Tech Hours]])</f>
        <v>292.88956521739124</v>
      </c>
      <c r="K16" s="4">
        <f>SUM(Nurse[[#This Row],[RN Hours (excl. Admin, DON)]],Nurse[[#This Row],[LPN Hours (excl. Admin)]],Nurse[[#This Row],[CNA Hours]],Nurse[[#This Row],[NA TR Hours]],Nurse[[#This Row],[Med Aide/Tech Hours]])</f>
        <v>277.55804347826086</v>
      </c>
      <c r="L16" s="4">
        <f>SUM(Nurse[[#This Row],[RN Hours (excl. Admin, DON)]],Nurse[[#This Row],[RN Admin Hours]],Nurse[[#This Row],[RN DON Hours]])</f>
        <v>51.178586956521734</v>
      </c>
      <c r="M16" s="4">
        <v>35.847065217391297</v>
      </c>
      <c r="N16" s="4">
        <v>10.375</v>
      </c>
      <c r="O16" s="4">
        <v>4.9565217391304346</v>
      </c>
      <c r="P16" s="4">
        <f>SUM(Nurse[[#This Row],[LPN Hours (excl. Admin)]],Nurse[[#This Row],[LPN Admin Hours]])</f>
        <v>35.57782608695652</v>
      </c>
      <c r="Q16" s="4">
        <v>35.57782608695652</v>
      </c>
      <c r="R16" s="4">
        <v>0</v>
      </c>
      <c r="S16" s="4">
        <f>SUM(Nurse[[#This Row],[CNA Hours]],Nurse[[#This Row],[NA TR Hours]],Nurse[[#This Row],[Med Aide/Tech Hours]])</f>
        <v>206.133152173913</v>
      </c>
      <c r="T16" s="4">
        <v>180.26467391304345</v>
      </c>
      <c r="U16" s="4">
        <v>0</v>
      </c>
      <c r="V16" s="4">
        <v>25.868478260869562</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36.619673913043478</v>
      </c>
      <c r="X16" s="4">
        <v>2.823260869565217</v>
      </c>
      <c r="Y16" s="4">
        <v>0</v>
      </c>
      <c r="Z16" s="4">
        <v>0</v>
      </c>
      <c r="AA16" s="4">
        <v>15.458804347826083</v>
      </c>
      <c r="AB16" s="4">
        <v>0</v>
      </c>
      <c r="AC16" s="4">
        <v>18.337608695652179</v>
      </c>
      <c r="AD16" s="4">
        <v>0</v>
      </c>
      <c r="AE16" s="4">
        <v>0</v>
      </c>
      <c r="AF16" s="1">
        <v>355078</v>
      </c>
      <c r="AG16" s="1">
        <v>8</v>
      </c>
      <c r="AH16"/>
    </row>
    <row r="17" spans="1:34" x14ac:dyDescent="0.25">
      <c r="A17" t="s">
        <v>108</v>
      </c>
      <c r="B17" t="s">
        <v>56</v>
      </c>
      <c r="C17" t="s">
        <v>210</v>
      </c>
      <c r="D17" t="s">
        <v>159</v>
      </c>
      <c r="E17" s="4">
        <v>32.021739130434781</v>
      </c>
      <c r="F17" s="4">
        <f>Nurse[[#This Row],[Total Nurse Staff Hours]]/Nurse[[#This Row],[MDS Census]]</f>
        <v>3.1270027155465034</v>
      </c>
      <c r="G17" s="4">
        <f>Nurse[[#This Row],[Total Direct Care Staff Hours]]/Nurse[[#This Row],[MDS Census]]</f>
        <v>2.8196028513238285</v>
      </c>
      <c r="H17" s="4">
        <f>Nurse[[#This Row],[Total RN Hours (w/ Admin, DON)]]/Nurse[[#This Row],[MDS Census]]</f>
        <v>0.89951799049558745</v>
      </c>
      <c r="I17" s="4">
        <f>Nurse[[#This Row],[RN Hours (excl. Admin, DON)]]/Nurse[[#This Row],[MDS Census]]</f>
        <v>0.59211812627291271</v>
      </c>
      <c r="J17" s="4">
        <f>SUM(Nurse[[#This Row],[RN Hours (excl. Admin, DON)]],Nurse[[#This Row],[RN Admin Hours]],Nurse[[#This Row],[RN DON Hours]],Nurse[[#This Row],[LPN Hours (excl. Admin)]],Nurse[[#This Row],[LPN Admin Hours]],Nurse[[#This Row],[CNA Hours]],Nurse[[#This Row],[NA TR Hours]],Nurse[[#This Row],[Med Aide/Tech Hours]])</f>
        <v>100.13206521739129</v>
      </c>
      <c r="K17" s="4">
        <f>SUM(Nurse[[#This Row],[RN Hours (excl. Admin, DON)]],Nurse[[#This Row],[LPN Hours (excl. Admin)]],Nurse[[#This Row],[CNA Hours]],Nurse[[#This Row],[NA TR Hours]],Nurse[[#This Row],[Med Aide/Tech Hours]])</f>
        <v>90.288586956521726</v>
      </c>
      <c r="L17" s="4">
        <f>SUM(Nurse[[#This Row],[RN Hours (excl. Admin, DON)]],Nurse[[#This Row],[RN Admin Hours]],Nurse[[#This Row],[RN DON Hours]])</f>
        <v>28.804130434782614</v>
      </c>
      <c r="M17" s="4">
        <v>18.960652173913051</v>
      </c>
      <c r="N17" s="4">
        <v>9.8434782608695617</v>
      </c>
      <c r="O17" s="4">
        <v>0</v>
      </c>
      <c r="P17" s="4">
        <f>SUM(Nurse[[#This Row],[LPN Hours (excl. Admin)]],Nurse[[#This Row],[LPN Admin Hours]])</f>
        <v>5.4354347826086959</v>
      </c>
      <c r="Q17" s="4">
        <v>5.4354347826086959</v>
      </c>
      <c r="R17" s="4">
        <v>0</v>
      </c>
      <c r="S17" s="4">
        <f>SUM(Nurse[[#This Row],[CNA Hours]],Nurse[[#This Row],[NA TR Hours]],Nurse[[#This Row],[Med Aide/Tech Hours]])</f>
        <v>65.892499999999984</v>
      </c>
      <c r="T17" s="4">
        <v>56.639999999999979</v>
      </c>
      <c r="U17" s="4">
        <v>0</v>
      </c>
      <c r="V17" s="4">
        <v>9.2524999999999995</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355103</v>
      </c>
      <c r="AG17" s="1">
        <v>8</v>
      </c>
      <c r="AH17"/>
    </row>
    <row r="18" spans="1:34" x14ac:dyDescent="0.25">
      <c r="A18" t="s">
        <v>108</v>
      </c>
      <c r="B18" t="s">
        <v>65</v>
      </c>
      <c r="C18" t="s">
        <v>190</v>
      </c>
      <c r="D18" t="s">
        <v>147</v>
      </c>
      <c r="E18" s="4">
        <v>22.304347826086957</v>
      </c>
      <c r="F18" s="4">
        <f>Nurse[[#This Row],[Total Nurse Staff Hours]]/Nurse[[#This Row],[MDS Census]]</f>
        <v>4.2548732943469787</v>
      </c>
      <c r="G18" s="4">
        <f>Nurse[[#This Row],[Total Direct Care Staff Hours]]/Nurse[[#This Row],[MDS Census]]</f>
        <v>4.0151072124756331</v>
      </c>
      <c r="H18" s="4">
        <f>Nurse[[#This Row],[Total RN Hours (w/ Admin, DON)]]/Nurse[[#This Row],[MDS Census]]</f>
        <v>0.82127192982456132</v>
      </c>
      <c r="I18" s="4">
        <f>Nurse[[#This Row],[RN Hours (excl. Admin, DON)]]/Nurse[[#This Row],[MDS Census]]</f>
        <v>0.58150584795321636</v>
      </c>
      <c r="J18" s="4">
        <f>SUM(Nurse[[#This Row],[RN Hours (excl. Admin, DON)]],Nurse[[#This Row],[RN Admin Hours]],Nurse[[#This Row],[RN DON Hours]],Nurse[[#This Row],[LPN Hours (excl. Admin)]],Nurse[[#This Row],[LPN Admin Hours]],Nurse[[#This Row],[CNA Hours]],Nurse[[#This Row],[NA TR Hours]],Nurse[[#This Row],[Med Aide/Tech Hours]])</f>
        <v>94.902173913043484</v>
      </c>
      <c r="K18" s="4">
        <f>SUM(Nurse[[#This Row],[RN Hours (excl. Admin, DON)]],Nurse[[#This Row],[LPN Hours (excl. Admin)]],Nurse[[#This Row],[CNA Hours]],Nurse[[#This Row],[NA TR Hours]],Nurse[[#This Row],[Med Aide/Tech Hours]])</f>
        <v>89.554347826086953</v>
      </c>
      <c r="L18" s="4">
        <f>SUM(Nurse[[#This Row],[RN Hours (excl. Admin, DON)]],Nurse[[#This Row],[RN Admin Hours]],Nurse[[#This Row],[RN DON Hours]])</f>
        <v>18.317934782608695</v>
      </c>
      <c r="M18" s="4">
        <v>12.970108695652174</v>
      </c>
      <c r="N18" s="4">
        <v>4.9293478260869561</v>
      </c>
      <c r="O18" s="4">
        <v>0.41847826086956524</v>
      </c>
      <c r="P18" s="4">
        <f>SUM(Nurse[[#This Row],[LPN Hours (excl. Admin)]],Nurse[[#This Row],[LPN Admin Hours]])</f>
        <v>18.008152173913043</v>
      </c>
      <c r="Q18" s="4">
        <v>18.008152173913043</v>
      </c>
      <c r="R18" s="4">
        <v>0</v>
      </c>
      <c r="S18" s="4">
        <f>SUM(Nurse[[#This Row],[CNA Hours]],Nurse[[#This Row],[NA TR Hours]],Nurse[[#This Row],[Med Aide/Tech Hours]])</f>
        <v>58.576086956521742</v>
      </c>
      <c r="T18" s="4">
        <v>56.442934782608695</v>
      </c>
      <c r="U18" s="4">
        <v>0</v>
      </c>
      <c r="V18" s="4">
        <v>2.1331521739130435</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45.263586956521735</v>
      </c>
      <c r="X18" s="4">
        <v>5.5081521739130439</v>
      </c>
      <c r="Y18" s="4">
        <v>0</v>
      </c>
      <c r="Z18" s="4">
        <v>0</v>
      </c>
      <c r="AA18" s="4">
        <v>5.5516304347826084</v>
      </c>
      <c r="AB18" s="4">
        <v>0</v>
      </c>
      <c r="AC18" s="4">
        <v>34.203804347826086</v>
      </c>
      <c r="AD18" s="4">
        <v>0</v>
      </c>
      <c r="AE18" s="4">
        <v>0</v>
      </c>
      <c r="AF18" s="1">
        <v>355115</v>
      </c>
      <c r="AG18" s="1">
        <v>8</v>
      </c>
      <c r="AH18"/>
    </row>
    <row r="19" spans="1:34" x14ac:dyDescent="0.25">
      <c r="A19" t="s">
        <v>108</v>
      </c>
      <c r="B19" t="s">
        <v>47</v>
      </c>
      <c r="C19" t="s">
        <v>203</v>
      </c>
      <c r="D19" t="s">
        <v>157</v>
      </c>
      <c r="E19" s="4">
        <v>37.065217391304351</v>
      </c>
      <c r="F19" s="4">
        <f>Nurse[[#This Row],[Total Nurse Staff Hours]]/Nurse[[#This Row],[MDS Census]]</f>
        <v>4.1558914956011721</v>
      </c>
      <c r="G19" s="4">
        <f>Nurse[[#This Row],[Total Direct Care Staff Hours]]/Nurse[[#This Row],[MDS Census]]</f>
        <v>3.9977448680351899</v>
      </c>
      <c r="H19" s="4">
        <f>Nurse[[#This Row],[Total RN Hours (w/ Admin, DON)]]/Nurse[[#This Row],[MDS Census]]</f>
        <v>0.60214369501466258</v>
      </c>
      <c r="I19" s="4">
        <f>Nurse[[#This Row],[RN Hours (excl. Admin, DON)]]/Nurse[[#This Row],[MDS Census]]</f>
        <v>0.44399706744868012</v>
      </c>
      <c r="J19" s="4">
        <f>SUM(Nurse[[#This Row],[RN Hours (excl. Admin, DON)]],Nurse[[#This Row],[RN Admin Hours]],Nurse[[#This Row],[RN DON Hours]],Nurse[[#This Row],[LPN Hours (excl. Admin)]],Nurse[[#This Row],[LPN Admin Hours]],Nurse[[#This Row],[CNA Hours]],Nurse[[#This Row],[NA TR Hours]],Nurse[[#This Row],[Med Aide/Tech Hours]])</f>
        <v>154.03902173913042</v>
      </c>
      <c r="K19" s="4">
        <f>SUM(Nurse[[#This Row],[RN Hours (excl. Admin, DON)]],Nurse[[#This Row],[LPN Hours (excl. Admin)]],Nurse[[#This Row],[CNA Hours]],Nurse[[#This Row],[NA TR Hours]],Nurse[[#This Row],[Med Aide/Tech Hours]])</f>
        <v>148.17728260869563</v>
      </c>
      <c r="L19" s="4">
        <f>SUM(Nurse[[#This Row],[RN Hours (excl. Admin, DON)]],Nurse[[#This Row],[RN Admin Hours]],Nurse[[#This Row],[RN DON Hours]])</f>
        <v>22.318586956521735</v>
      </c>
      <c r="M19" s="4">
        <v>16.45684782608695</v>
      </c>
      <c r="N19" s="4">
        <v>5.4572826086956523</v>
      </c>
      <c r="O19" s="4">
        <v>0.40445652173913044</v>
      </c>
      <c r="P19" s="4">
        <f>SUM(Nurse[[#This Row],[LPN Hours (excl. Admin)]],Nurse[[#This Row],[LPN Admin Hours]])</f>
        <v>19.74641304347826</v>
      </c>
      <c r="Q19" s="4">
        <v>19.74641304347826</v>
      </c>
      <c r="R19" s="4">
        <v>0</v>
      </c>
      <c r="S19" s="4">
        <f>SUM(Nurse[[#This Row],[CNA Hours]],Nurse[[#This Row],[NA TR Hours]],Nurse[[#This Row],[Med Aide/Tech Hours]])</f>
        <v>111.97402173913044</v>
      </c>
      <c r="T19" s="4">
        <v>90.796521739130441</v>
      </c>
      <c r="U19" s="4">
        <v>0</v>
      </c>
      <c r="V19" s="4">
        <v>21.177499999999995</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19.35554347826087</v>
      </c>
      <c r="X19" s="4">
        <v>0</v>
      </c>
      <c r="Y19" s="4">
        <v>0</v>
      </c>
      <c r="Z19" s="4">
        <v>0.40445652173913044</v>
      </c>
      <c r="AA19" s="4">
        <v>2.0217391304347827</v>
      </c>
      <c r="AB19" s="4">
        <v>0</v>
      </c>
      <c r="AC19" s="4">
        <v>16.929347826086957</v>
      </c>
      <c r="AD19" s="4">
        <v>0</v>
      </c>
      <c r="AE19" s="4">
        <v>0</v>
      </c>
      <c r="AF19" s="1">
        <v>355093</v>
      </c>
      <c r="AG19" s="1">
        <v>8</v>
      </c>
      <c r="AH19"/>
    </row>
    <row r="20" spans="1:34" x14ac:dyDescent="0.25">
      <c r="A20" t="s">
        <v>108</v>
      </c>
      <c r="B20" t="s">
        <v>57</v>
      </c>
      <c r="C20" t="s">
        <v>211</v>
      </c>
      <c r="D20" t="s">
        <v>132</v>
      </c>
      <c r="E20" s="4">
        <v>33.119565217391305</v>
      </c>
      <c r="F20" s="4">
        <f>Nurse[[#This Row],[Total Nurse Staff Hours]]/Nurse[[#This Row],[MDS Census]]</f>
        <v>3.683416475221529</v>
      </c>
      <c r="G20" s="4">
        <f>Nurse[[#This Row],[Total Direct Care Staff Hours]]/Nurse[[#This Row],[MDS Census]]</f>
        <v>3.511444043321299</v>
      </c>
      <c r="H20" s="4">
        <f>Nurse[[#This Row],[Total RN Hours (w/ Admin, DON)]]/Nurse[[#This Row],[MDS Census]]</f>
        <v>0.53119789957335084</v>
      </c>
      <c r="I20" s="4">
        <f>Nurse[[#This Row],[RN Hours (excl. Admin, DON)]]/Nurse[[#This Row],[MDS Census]]</f>
        <v>0.35922546767312108</v>
      </c>
      <c r="J20" s="4">
        <f>SUM(Nurse[[#This Row],[RN Hours (excl. Admin, DON)]],Nurse[[#This Row],[RN Admin Hours]],Nurse[[#This Row],[RN DON Hours]],Nurse[[#This Row],[LPN Hours (excl. Admin)]],Nurse[[#This Row],[LPN Admin Hours]],Nurse[[#This Row],[CNA Hours]],Nurse[[#This Row],[NA TR Hours]],Nurse[[#This Row],[Med Aide/Tech Hours]])</f>
        <v>121.99315217391303</v>
      </c>
      <c r="K20" s="4">
        <f>SUM(Nurse[[#This Row],[RN Hours (excl. Admin, DON)]],Nurse[[#This Row],[LPN Hours (excl. Admin)]],Nurse[[#This Row],[CNA Hours]],Nurse[[#This Row],[NA TR Hours]],Nurse[[#This Row],[Med Aide/Tech Hours]])</f>
        <v>116.29749999999999</v>
      </c>
      <c r="L20" s="4">
        <f>SUM(Nurse[[#This Row],[RN Hours (excl. Admin, DON)]],Nurse[[#This Row],[RN Admin Hours]],Nurse[[#This Row],[RN DON Hours]])</f>
        <v>17.593043478260871</v>
      </c>
      <c r="M20" s="4">
        <v>11.897391304347826</v>
      </c>
      <c r="N20" s="4">
        <v>0</v>
      </c>
      <c r="O20" s="4">
        <v>5.6956521739130439</v>
      </c>
      <c r="P20" s="4">
        <f>SUM(Nurse[[#This Row],[LPN Hours (excl. Admin)]],Nurse[[#This Row],[LPN Admin Hours]])</f>
        <v>21.811086956521734</v>
      </c>
      <c r="Q20" s="4">
        <v>21.811086956521734</v>
      </c>
      <c r="R20" s="4">
        <v>0</v>
      </c>
      <c r="S20" s="4">
        <f>SUM(Nurse[[#This Row],[CNA Hours]],Nurse[[#This Row],[NA TR Hours]],Nurse[[#This Row],[Med Aide/Tech Hours]])</f>
        <v>82.58902173913043</v>
      </c>
      <c r="T20" s="4">
        <v>66.564782608695651</v>
      </c>
      <c r="U20" s="4">
        <v>0</v>
      </c>
      <c r="V20" s="4">
        <v>16.024239130434779</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3.0421739130434777</v>
      </c>
      <c r="X20" s="4">
        <v>1.5679347826086956</v>
      </c>
      <c r="Y20" s="4">
        <v>0</v>
      </c>
      <c r="Z20" s="4">
        <v>0.82608695652173914</v>
      </c>
      <c r="AA20" s="4">
        <v>0</v>
      </c>
      <c r="AB20" s="4">
        <v>0</v>
      </c>
      <c r="AC20" s="4">
        <v>0.29326086956521741</v>
      </c>
      <c r="AD20" s="4">
        <v>0</v>
      </c>
      <c r="AE20" s="4">
        <v>0.35489130434782606</v>
      </c>
      <c r="AF20" s="1">
        <v>355104</v>
      </c>
      <c r="AG20" s="1">
        <v>8</v>
      </c>
      <c r="AH20"/>
    </row>
    <row r="21" spans="1:34" x14ac:dyDescent="0.25">
      <c r="A21" t="s">
        <v>108</v>
      </c>
      <c r="B21" t="s">
        <v>51</v>
      </c>
      <c r="C21" t="s">
        <v>207</v>
      </c>
      <c r="D21" t="s">
        <v>149</v>
      </c>
      <c r="E21" s="4">
        <v>29.510869565217391</v>
      </c>
      <c r="F21" s="4">
        <f>Nurse[[#This Row],[Total Nurse Staff Hours]]/Nurse[[#This Row],[MDS Census]]</f>
        <v>4.1356979742173108</v>
      </c>
      <c r="G21" s="4">
        <f>Nurse[[#This Row],[Total Direct Care Staff Hours]]/Nurse[[#This Row],[MDS Census]]</f>
        <v>3.848574585635359</v>
      </c>
      <c r="H21" s="4">
        <f>Nurse[[#This Row],[Total RN Hours (w/ Admin, DON)]]/Nurse[[#This Row],[MDS Census]]</f>
        <v>0.96471823204419893</v>
      </c>
      <c r="I21" s="4">
        <f>Nurse[[#This Row],[RN Hours (excl. Admin, DON)]]/Nurse[[#This Row],[MDS Census]]</f>
        <v>0.67759484346224674</v>
      </c>
      <c r="J21" s="4">
        <f>SUM(Nurse[[#This Row],[RN Hours (excl. Admin, DON)]],Nurse[[#This Row],[RN Admin Hours]],Nurse[[#This Row],[RN DON Hours]],Nurse[[#This Row],[LPN Hours (excl. Admin)]],Nurse[[#This Row],[LPN Admin Hours]],Nurse[[#This Row],[CNA Hours]],Nurse[[#This Row],[NA TR Hours]],Nurse[[#This Row],[Med Aide/Tech Hours]])</f>
        <v>122.04804347826087</v>
      </c>
      <c r="K21" s="4">
        <f>SUM(Nurse[[#This Row],[RN Hours (excl. Admin, DON)]],Nurse[[#This Row],[LPN Hours (excl. Admin)]],Nurse[[#This Row],[CNA Hours]],Nurse[[#This Row],[NA TR Hours]],Nurse[[#This Row],[Med Aide/Tech Hours]])</f>
        <v>113.57478260869564</v>
      </c>
      <c r="L21" s="4">
        <f>SUM(Nurse[[#This Row],[RN Hours (excl. Admin, DON)]],Nurse[[#This Row],[RN Admin Hours]],Nurse[[#This Row],[RN DON Hours]])</f>
        <v>28.469673913043479</v>
      </c>
      <c r="M21" s="4">
        <v>19.99641304347826</v>
      </c>
      <c r="N21" s="4">
        <v>2.9950000000000014</v>
      </c>
      <c r="O21" s="4">
        <v>5.4782608695652177</v>
      </c>
      <c r="P21" s="4">
        <f>SUM(Nurse[[#This Row],[LPN Hours (excl. Admin)]],Nurse[[#This Row],[LPN Admin Hours]])</f>
        <v>27.365543478260882</v>
      </c>
      <c r="Q21" s="4">
        <v>27.365543478260882</v>
      </c>
      <c r="R21" s="4">
        <v>0</v>
      </c>
      <c r="S21" s="4">
        <f>SUM(Nurse[[#This Row],[CNA Hours]],Nurse[[#This Row],[NA TR Hours]],Nurse[[#This Row],[Med Aide/Tech Hours]])</f>
        <v>66.212826086956497</v>
      </c>
      <c r="T21" s="4">
        <v>61.836630434782585</v>
      </c>
      <c r="U21" s="4">
        <v>0</v>
      </c>
      <c r="V21" s="4">
        <v>4.3761956521739132</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24.228260869565219</v>
      </c>
      <c r="X21" s="4">
        <v>0</v>
      </c>
      <c r="Y21" s="4">
        <v>0</v>
      </c>
      <c r="Z21" s="4">
        <v>0</v>
      </c>
      <c r="AA21" s="4">
        <v>0</v>
      </c>
      <c r="AB21" s="4">
        <v>0</v>
      </c>
      <c r="AC21" s="4">
        <v>24.228260869565219</v>
      </c>
      <c r="AD21" s="4">
        <v>0</v>
      </c>
      <c r="AE21" s="4">
        <v>0</v>
      </c>
      <c r="AF21" s="1">
        <v>355097</v>
      </c>
      <c r="AG21" s="1">
        <v>8</v>
      </c>
      <c r="AH21"/>
    </row>
    <row r="22" spans="1:34" x14ac:dyDescent="0.25">
      <c r="A22" t="s">
        <v>108</v>
      </c>
      <c r="B22" t="s">
        <v>48</v>
      </c>
      <c r="C22" t="s">
        <v>204</v>
      </c>
      <c r="D22" t="s">
        <v>134</v>
      </c>
      <c r="E22" s="4">
        <v>34.706521739130437</v>
      </c>
      <c r="F22" s="4">
        <f>Nurse[[#This Row],[Total Nurse Staff Hours]]/Nurse[[#This Row],[MDS Census]]</f>
        <v>3.6796617601002182</v>
      </c>
      <c r="G22" s="4">
        <f>Nurse[[#This Row],[Total Direct Care Staff Hours]]/Nurse[[#This Row],[MDS Census]]</f>
        <v>3.4379047917319125</v>
      </c>
      <c r="H22" s="4">
        <f>Nurse[[#This Row],[Total RN Hours (w/ Admin, DON)]]/Nurse[[#This Row],[MDS Census]]</f>
        <v>0.71138114625743809</v>
      </c>
      <c r="I22" s="4">
        <f>Nurse[[#This Row],[RN Hours (excl. Admin, DON)]]/Nurse[[#This Row],[MDS Census]]</f>
        <v>0.46962417788913247</v>
      </c>
      <c r="J22" s="4">
        <f>SUM(Nurse[[#This Row],[RN Hours (excl. Admin, DON)]],Nurse[[#This Row],[RN Admin Hours]],Nurse[[#This Row],[RN DON Hours]],Nurse[[#This Row],[LPN Hours (excl. Admin)]],Nurse[[#This Row],[LPN Admin Hours]],Nurse[[#This Row],[CNA Hours]],Nurse[[#This Row],[NA TR Hours]],Nurse[[#This Row],[Med Aide/Tech Hours]])</f>
        <v>127.70826086956519</v>
      </c>
      <c r="K22" s="4">
        <f>SUM(Nurse[[#This Row],[RN Hours (excl. Admin, DON)]],Nurse[[#This Row],[LPN Hours (excl. Admin)]],Nurse[[#This Row],[CNA Hours]],Nurse[[#This Row],[NA TR Hours]],Nurse[[#This Row],[Med Aide/Tech Hours]])</f>
        <v>119.31771739130433</v>
      </c>
      <c r="L22" s="4">
        <f>SUM(Nurse[[#This Row],[RN Hours (excl. Admin, DON)]],Nurse[[#This Row],[RN Admin Hours]],Nurse[[#This Row],[RN DON Hours]])</f>
        <v>24.689565217391305</v>
      </c>
      <c r="M22" s="4">
        <v>16.299021739130435</v>
      </c>
      <c r="N22" s="4">
        <v>3.4340217391304351</v>
      </c>
      <c r="O22" s="4">
        <v>4.9565217391304346</v>
      </c>
      <c r="P22" s="4">
        <f>SUM(Nurse[[#This Row],[LPN Hours (excl. Admin)]],Nurse[[#This Row],[LPN Admin Hours]])</f>
        <v>19.169347826086966</v>
      </c>
      <c r="Q22" s="4">
        <v>19.169347826086966</v>
      </c>
      <c r="R22" s="4">
        <v>0</v>
      </c>
      <c r="S22" s="4">
        <f>SUM(Nurse[[#This Row],[CNA Hours]],Nurse[[#This Row],[NA TR Hours]],Nurse[[#This Row],[Med Aide/Tech Hours]])</f>
        <v>83.849347826086927</v>
      </c>
      <c r="T22" s="4">
        <v>73.766847826086931</v>
      </c>
      <c r="U22" s="4">
        <v>0</v>
      </c>
      <c r="V22" s="4">
        <v>10.082499999999996</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1.2472826086956521</v>
      </c>
      <c r="X22" s="4">
        <v>1.2472826086956521</v>
      </c>
      <c r="Y22" s="4">
        <v>0</v>
      </c>
      <c r="Z22" s="4">
        <v>0</v>
      </c>
      <c r="AA22" s="4">
        <v>0</v>
      </c>
      <c r="AB22" s="4">
        <v>0</v>
      </c>
      <c r="AC22" s="4">
        <v>0</v>
      </c>
      <c r="AD22" s="4">
        <v>0</v>
      </c>
      <c r="AE22" s="4">
        <v>0</v>
      </c>
      <c r="AF22" s="1">
        <v>355094</v>
      </c>
      <c r="AG22" s="1">
        <v>8</v>
      </c>
      <c r="AH22"/>
    </row>
    <row r="23" spans="1:34" x14ac:dyDescent="0.25">
      <c r="A23" t="s">
        <v>108</v>
      </c>
      <c r="B23" t="s">
        <v>52</v>
      </c>
      <c r="C23" t="s">
        <v>208</v>
      </c>
      <c r="D23" t="s">
        <v>158</v>
      </c>
      <c r="E23" s="4">
        <v>28.576086956521738</v>
      </c>
      <c r="F23" s="4">
        <f>Nurse[[#This Row],[Total Nurse Staff Hours]]/Nurse[[#This Row],[MDS Census]]</f>
        <v>4.218915937618867</v>
      </c>
      <c r="G23" s="4">
        <f>Nurse[[#This Row],[Total Direct Care Staff Hours]]/Nurse[[#This Row],[MDS Census]]</f>
        <v>3.8709585393685821</v>
      </c>
      <c r="H23" s="4">
        <f>Nurse[[#This Row],[Total RN Hours (w/ Admin, DON)]]/Nurse[[#This Row],[MDS Census]]</f>
        <v>0.75659946747812856</v>
      </c>
      <c r="I23" s="4">
        <f>Nurse[[#This Row],[RN Hours (excl. Admin, DON)]]/Nurse[[#This Row],[MDS Census]]</f>
        <v>0.40864206922784324</v>
      </c>
      <c r="J23" s="4">
        <f>SUM(Nurse[[#This Row],[RN Hours (excl. Admin, DON)]],Nurse[[#This Row],[RN Admin Hours]],Nurse[[#This Row],[RN DON Hours]],Nurse[[#This Row],[LPN Hours (excl. Admin)]],Nurse[[#This Row],[LPN Admin Hours]],Nurse[[#This Row],[CNA Hours]],Nurse[[#This Row],[NA TR Hours]],Nurse[[#This Row],[Med Aide/Tech Hours]])</f>
        <v>120.56010869565219</v>
      </c>
      <c r="K23" s="4">
        <f>SUM(Nurse[[#This Row],[RN Hours (excl. Admin, DON)]],Nurse[[#This Row],[LPN Hours (excl. Admin)]],Nurse[[#This Row],[CNA Hours]],Nurse[[#This Row],[NA TR Hours]],Nurse[[#This Row],[Med Aide/Tech Hours]])</f>
        <v>110.61684782608698</v>
      </c>
      <c r="L23" s="4">
        <f>SUM(Nurse[[#This Row],[RN Hours (excl. Admin, DON)]],Nurse[[#This Row],[RN Admin Hours]],Nurse[[#This Row],[RN DON Hours]])</f>
        <v>21.620652173913044</v>
      </c>
      <c r="M23" s="4">
        <v>11.677391304347825</v>
      </c>
      <c r="N23" s="4">
        <v>4.2910869565217391</v>
      </c>
      <c r="O23" s="4">
        <v>5.6521739130434785</v>
      </c>
      <c r="P23" s="4">
        <f>SUM(Nurse[[#This Row],[LPN Hours (excl. Admin)]],Nurse[[#This Row],[LPN Admin Hours]])</f>
        <v>31.368695652173916</v>
      </c>
      <c r="Q23" s="4">
        <v>31.368695652173916</v>
      </c>
      <c r="R23" s="4">
        <v>0</v>
      </c>
      <c r="S23" s="4">
        <f>SUM(Nurse[[#This Row],[CNA Hours]],Nurse[[#This Row],[NA TR Hours]],Nurse[[#This Row],[Med Aide/Tech Hours]])</f>
        <v>67.570760869565234</v>
      </c>
      <c r="T23" s="4">
        <v>66.73934782608697</v>
      </c>
      <c r="U23" s="4">
        <v>0</v>
      </c>
      <c r="V23" s="4">
        <v>0.83141304347826084</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23" s="4">
        <v>0.2608695652173913</v>
      </c>
      <c r="Y23" s="4">
        <v>0</v>
      </c>
      <c r="Z23" s="4">
        <v>0</v>
      </c>
      <c r="AA23" s="4">
        <v>0</v>
      </c>
      <c r="AB23" s="4">
        <v>0</v>
      </c>
      <c r="AC23" s="4">
        <v>0</v>
      </c>
      <c r="AD23" s="4">
        <v>0</v>
      </c>
      <c r="AE23" s="4">
        <v>0</v>
      </c>
      <c r="AF23" s="1">
        <v>355099</v>
      </c>
      <c r="AG23" s="1">
        <v>8</v>
      </c>
      <c r="AH23"/>
    </row>
    <row r="24" spans="1:34" x14ac:dyDescent="0.25">
      <c r="A24" t="s">
        <v>108</v>
      </c>
      <c r="B24" t="s">
        <v>49</v>
      </c>
      <c r="C24" t="s">
        <v>205</v>
      </c>
      <c r="D24" t="s">
        <v>142</v>
      </c>
      <c r="E24" s="4">
        <v>48.608695652173914</v>
      </c>
      <c r="F24" s="4">
        <f>Nurse[[#This Row],[Total Nurse Staff Hours]]/Nurse[[#This Row],[MDS Census]]</f>
        <v>3.3296489266547407</v>
      </c>
      <c r="G24" s="4">
        <f>Nurse[[#This Row],[Total Direct Care Staff Hours]]/Nurse[[#This Row],[MDS Census]]</f>
        <v>3.1187455277280858</v>
      </c>
      <c r="H24" s="4">
        <f>Nurse[[#This Row],[Total RN Hours (w/ Admin, DON)]]/Nurse[[#This Row],[MDS Census]]</f>
        <v>0.53683363148479424</v>
      </c>
      <c r="I24" s="4">
        <f>Nurse[[#This Row],[RN Hours (excl. Admin, DON)]]/Nurse[[#This Row],[MDS Census]]</f>
        <v>0.32593023255813947</v>
      </c>
      <c r="J24" s="4">
        <f>SUM(Nurse[[#This Row],[RN Hours (excl. Admin, DON)]],Nurse[[#This Row],[RN Admin Hours]],Nurse[[#This Row],[RN DON Hours]],Nurse[[#This Row],[LPN Hours (excl. Admin)]],Nurse[[#This Row],[LPN Admin Hours]],Nurse[[#This Row],[CNA Hours]],Nurse[[#This Row],[NA TR Hours]],Nurse[[#This Row],[Med Aide/Tech Hours]])</f>
        <v>161.84989130434784</v>
      </c>
      <c r="K24" s="4">
        <f>SUM(Nurse[[#This Row],[RN Hours (excl. Admin, DON)]],Nurse[[#This Row],[LPN Hours (excl. Admin)]],Nurse[[#This Row],[CNA Hours]],Nurse[[#This Row],[NA TR Hours]],Nurse[[#This Row],[Med Aide/Tech Hours]])</f>
        <v>151.59815217391304</v>
      </c>
      <c r="L24" s="4">
        <f>SUM(Nurse[[#This Row],[RN Hours (excl. Admin, DON)]],Nurse[[#This Row],[RN Admin Hours]],Nurse[[#This Row],[RN DON Hours]])</f>
        <v>26.094782608695652</v>
      </c>
      <c r="M24" s="4">
        <v>15.843043478260867</v>
      </c>
      <c r="N24" s="4">
        <v>4.7734782608695658</v>
      </c>
      <c r="O24" s="4">
        <v>5.4782608695652177</v>
      </c>
      <c r="P24" s="4">
        <f>SUM(Nurse[[#This Row],[LPN Hours (excl. Admin)]],Nurse[[#This Row],[LPN Admin Hours]])</f>
        <v>48.992499999999993</v>
      </c>
      <c r="Q24" s="4">
        <v>48.992499999999993</v>
      </c>
      <c r="R24" s="4">
        <v>0</v>
      </c>
      <c r="S24" s="4">
        <f>SUM(Nurse[[#This Row],[CNA Hours]],Nurse[[#This Row],[NA TR Hours]],Nurse[[#This Row],[Med Aide/Tech Hours]])</f>
        <v>86.76260869565219</v>
      </c>
      <c r="T24" s="4">
        <v>86.76260869565219</v>
      </c>
      <c r="U24" s="4">
        <v>0</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 s="4">
        <v>0</v>
      </c>
      <c r="Y24" s="4">
        <v>0</v>
      </c>
      <c r="Z24" s="4">
        <v>0</v>
      </c>
      <c r="AA24" s="4">
        <v>0</v>
      </c>
      <c r="AB24" s="4">
        <v>0</v>
      </c>
      <c r="AC24" s="4">
        <v>0</v>
      </c>
      <c r="AD24" s="4">
        <v>0</v>
      </c>
      <c r="AE24" s="4">
        <v>0</v>
      </c>
      <c r="AF24" s="1">
        <v>355095</v>
      </c>
      <c r="AG24" s="1">
        <v>8</v>
      </c>
      <c r="AH24"/>
    </row>
    <row r="25" spans="1:34" x14ac:dyDescent="0.25">
      <c r="A25" t="s">
        <v>108</v>
      </c>
      <c r="B25" t="s">
        <v>43</v>
      </c>
      <c r="C25" t="s">
        <v>201</v>
      </c>
      <c r="D25" t="s">
        <v>155</v>
      </c>
      <c r="E25" s="4">
        <v>42.836956521739133</v>
      </c>
      <c r="F25" s="4">
        <f>Nurse[[#This Row],[Total Nurse Staff Hours]]/Nurse[[#This Row],[MDS Census]]</f>
        <v>3.5849175336209087</v>
      </c>
      <c r="G25" s="4">
        <f>Nurse[[#This Row],[Total Direct Care Staff Hours]]/Nurse[[#This Row],[MDS Census]]</f>
        <v>3.3337122557726468</v>
      </c>
      <c r="H25" s="4">
        <f>Nurse[[#This Row],[Total RN Hours (w/ Admin, DON)]]/Nurse[[#This Row],[MDS Census]]</f>
        <v>0.88743212382643999</v>
      </c>
      <c r="I25" s="4">
        <f>Nurse[[#This Row],[RN Hours (excl. Admin, DON)]]/Nurse[[#This Row],[MDS Census]]</f>
        <v>0.63622684597817825</v>
      </c>
      <c r="J25" s="4">
        <f>SUM(Nurse[[#This Row],[RN Hours (excl. Admin, DON)]],Nurse[[#This Row],[RN Admin Hours]],Nurse[[#This Row],[RN DON Hours]],Nurse[[#This Row],[LPN Hours (excl. Admin)]],Nurse[[#This Row],[LPN Admin Hours]],Nurse[[#This Row],[CNA Hours]],Nurse[[#This Row],[NA TR Hours]],Nurse[[#This Row],[Med Aide/Tech Hours]])</f>
        <v>153.56695652173914</v>
      </c>
      <c r="K25" s="4">
        <f>SUM(Nurse[[#This Row],[RN Hours (excl. Admin, DON)]],Nurse[[#This Row],[LPN Hours (excl. Admin)]],Nurse[[#This Row],[CNA Hours]],Nurse[[#This Row],[NA TR Hours]],Nurse[[#This Row],[Med Aide/Tech Hours]])</f>
        <v>142.80608695652177</v>
      </c>
      <c r="L25" s="4">
        <f>SUM(Nurse[[#This Row],[RN Hours (excl. Admin, DON)]],Nurse[[#This Row],[RN Admin Hours]],Nurse[[#This Row],[RN DON Hours]])</f>
        <v>38.014891304347827</v>
      </c>
      <c r="M25" s="4">
        <v>27.25402173913044</v>
      </c>
      <c r="N25" s="4">
        <v>5.1086956521739131</v>
      </c>
      <c r="O25" s="4">
        <v>5.6521739130434785</v>
      </c>
      <c r="P25" s="4">
        <f>SUM(Nurse[[#This Row],[LPN Hours (excl. Admin)]],Nurse[[#This Row],[LPN Admin Hours]])</f>
        <v>23.749782608695661</v>
      </c>
      <c r="Q25" s="4">
        <v>23.749782608695661</v>
      </c>
      <c r="R25" s="4">
        <v>0</v>
      </c>
      <c r="S25" s="4">
        <f>SUM(Nurse[[#This Row],[CNA Hours]],Nurse[[#This Row],[NA TR Hours]],Nurse[[#This Row],[Med Aide/Tech Hours]])</f>
        <v>91.802282608695648</v>
      </c>
      <c r="T25" s="4">
        <v>90.855760869565216</v>
      </c>
      <c r="U25" s="4">
        <v>0</v>
      </c>
      <c r="V25" s="4">
        <v>0.9465217391304348</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17.326086956521738</v>
      </c>
      <c r="X25" s="4">
        <v>0</v>
      </c>
      <c r="Y25" s="4">
        <v>8.6956521739130432E-2</v>
      </c>
      <c r="Z25" s="4">
        <v>8.6956521739130432E-2</v>
      </c>
      <c r="AA25" s="4">
        <v>3.4347826086956523</v>
      </c>
      <c r="AB25" s="4">
        <v>0</v>
      </c>
      <c r="AC25" s="4">
        <v>13.717391304347826</v>
      </c>
      <c r="AD25" s="4">
        <v>0</v>
      </c>
      <c r="AE25" s="4">
        <v>0</v>
      </c>
      <c r="AF25" s="1">
        <v>355089</v>
      </c>
      <c r="AG25" s="1">
        <v>8</v>
      </c>
      <c r="AH25"/>
    </row>
    <row r="26" spans="1:34" x14ac:dyDescent="0.25">
      <c r="A26" t="s">
        <v>108</v>
      </c>
      <c r="B26" t="s">
        <v>8</v>
      </c>
      <c r="C26" t="s">
        <v>179</v>
      </c>
      <c r="D26" t="s">
        <v>139</v>
      </c>
      <c r="E26" s="4">
        <v>35.858695652173914</v>
      </c>
      <c r="F26" s="4">
        <f>Nurse[[#This Row],[Total Nurse Staff Hours]]/Nurse[[#This Row],[MDS Census]]</f>
        <v>4.1069778720824486</v>
      </c>
      <c r="G26" s="4">
        <f>Nurse[[#This Row],[Total Direct Care Staff Hours]]/Nurse[[#This Row],[MDS Census]]</f>
        <v>3.8517641709608963</v>
      </c>
      <c r="H26" s="4">
        <f>Nurse[[#This Row],[Total RN Hours (w/ Admin, DON)]]/Nurse[[#This Row],[MDS Census]]</f>
        <v>0.53411639890876017</v>
      </c>
      <c r="I26" s="4">
        <f>Nurse[[#This Row],[RN Hours (excl. Admin, DON)]]/Nurse[[#This Row],[MDS Census]]</f>
        <v>0.33717793270688085</v>
      </c>
      <c r="J26" s="4">
        <f>SUM(Nurse[[#This Row],[RN Hours (excl. Admin, DON)]],Nurse[[#This Row],[RN Admin Hours]],Nurse[[#This Row],[RN DON Hours]],Nurse[[#This Row],[LPN Hours (excl. Admin)]],Nurse[[#This Row],[LPN Admin Hours]],Nurse[[#This Row],[CNA Hours]],Nurse[[#This Row],[NA TR Hours]],Nurse[[#This Row],[Med Aide/Tech Hours]])</f>
        <v>147.27086956521737</v>
      </c>
      <c r="K26" s="4">
        <f>SUM(Nurse[[#This Row],[RN Hours (excl. Admin, DON)]],Nurse[[#This Row],[LPN Hours (excl. Admin)]],Nurse[[#This Row],[CNA Hours]],Nurse[[#This Row],[NA TR Hours]],Nurse[[#This Row],[Med Aide/Tech Hours]])</f>
        <v>138.11923913043475</v>
      </c>
      <c r="L26" s="4">
        <f>SUM(Nurse[[#This Row],[RN Hours (excl. Admin, DON)]],Nurse[[#This Row],[RN Admin Hours]],Nurse[[#This Row],[RN DON Hours]])</f>
        <v>19.152717391304346</v>
      </c>
      <c r="M26" s="4">
        <v>12.090760869565216</v>
      </c>
      <c r="N26" s="4">
        <v>3.2983695652173912</v>
      </c>
      <c r="O26" s="4">
        <v>3.7635869565217392</v>
      </c>
      <c r="P26" s="4">
        <f>SUM(Nurse[[#This Row],[LPN Hours (excl. Admin)]],Nurse[[#This Row],[LPN Admin Hours]])</f>
        <v>31.39097826086957</v>
      </c>
      <c r="Q26" s="4">
        <v>29.301304347826093</v>
      </c>
      <c r="R26" s="4">
        <v>2.089673913043478</v>
      </c>
      <c r="S26" s="4">
        <f>SUM(Nurse[[#This Row],[CNA Hours]],Nurse[[#This Row],[NA TR Hours]],Nurse[[#This Row],[Med Aide/Tech Hours]])</f>
        <v>96.727173913043444</v>
      </c>
      <c r="T26" s="4">
        <v>78.4815217391304</v>
      </c>
      <c r="U26" s="4">
        <v>0</v>
      </c>
      <c r="V26" s="4">
        <v>18.24565217391304</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9.0163043478260878</v>
      </c>
      <c r="X26" s="4">
        <v>0</v>
      </c>
      <c r="Y26" s="4">
        <v>0</v>
      </c>
      <c r="Z26" s="4">
        <v>0</v>
      </c>
      <c r="AA26" s="4">
        <v>7.2934782608695654</v>
      </c>
      <c r="AB26" s="4">
        <v>0</v>
      </c>
      <c r="AC26" s="4">
        <v>1.7228260869565217</v>
      </c>
      <c r="AD26" s="4">
        <v>0</v>
      </c>
      <c r="AE26" s="4">
        <v>0</v>
      </c>
      <c r="AF26" s="1">
        <v>355039</v>
      </c>
      <c r="AG26" s="1">
        <v>8</v>
      </c>
      <c r="AH26"/>
    </row>
    <row r="27" spans="1:34" x14ac:dyDescent="0.25">
      <c r="A27" t="s">
        <v>108</v>
      </c>
      <c r="B27" t="s">
        <v>16</v>
      </c>
      <c r="C27" t="s">
        <v>184</v>
      </c>
      <c r="D27" t="s">
        <v>140</v>
      </c>
      <c r="E27" s="4">
        <v>31</v>
      </c>
      <c r="F27" s="4">
        <f>Nurse[[#This Row],[Total Nurse Staff Hours]]/Nurse[[#This Row],[MDS Census]]</f>
        <v>4.0768758765778399</v>
      </c>
      <c r="G27" s="4">
        <f>Nurse[[#This Row],[Total Direct Care Staff Hours]]/Nurse[[#This Row],[MDS Census]]</f>
        <v>3.804523141654979</v>
      </c>
      <c r="H27" s="4">
        <f>Nurse[[#This Row],[Total RN Hours (w/ Admin, DON)]]/Nurse[[#This Row],[MDS Census]]</f>
        <v>1.0913394109396912</v>
      </c>
      <c r="I27" s="4">
        <f>Nurse[[#This Row],[RN Hours (excl. Admin, DON)]]/Nurse[[#This Row],[MDS Census]]</f>
        <v>0.81898667601683028</v>
      </c>
      <c r="J27" s="4">
        <f>SUM(Nurse[[#This Row],[RN Hours (excl. Admin, DON)]],Nurse[[#This Row],[RN Admin Hours]],Nurse[[#This Row],[RN DON Hours]],Nurse[[#This Row],[LPN Hours (excl. Admin)]],Nurse[[#This Row],[LPN Admin Hours]],Nurse[[#This Row],[CNA Hours]],Nurse[[#This Row],[NA TR Hours]],Nurse[[#This Row],[Med Aide/Tech Hours]])</f>
        <v>126.38315217391305</v>
      </c>
      <c r="K27" s="4">
        <f>SUM(Nurse[[#This Row],[RN Hours (excl. Admin, DON)]],Nurse[[#This Row],[LPN Hours (excl. Admin)]],Nurse[[#This Row],[CNA Hours]],Nurse[[#This Row],[NA TR Hours]],Nurse[[#This Row],[Med Aide/Tech Hours]])</f>
        <v>117.94021739130434</v>
      </c>
      <c r="L27" s="4">
        <f>SUM(Nurse[[#This Row],[RN Hours (excl. Admin, DON)]],Nurse[[#This Row],[RN Admin Hours]],Nurse[[#This Row],[RN DON Hours]])</f>
        <v>33.83152173913043</v>
      </c>
      <c r="M27" s="4">
        <v>25.388586956521738</v>
      </c>
      <c r="N27" s="4">
        <v>4.7744565217391308</v>
      </c>
      <c r="O27" s="4">
        <v>3.6684782608695654</v>
      </c>
      <c r="P27" s="4">
        <f>SUM(Nurse[[#This Row],[LPN Hours (excl. Admin)]],Nurse[[#This Row],[LPN Admin Hours]])</f>
        <v>8.4565217391304355</v>
      </c>
      <c r="Q27" s="4">
        <v>8.4565217391304355</v>
      </c>
      <c r="R27" s="4">
        <v>0</v>
      </c>
      <c r="S27" s="4">
        <f>SUM(Nurse[[#This Row],[CNA Hours]],Nurse[[#This Row],[NA TR Hours]],Nurse[[#This Row],[Med Aide/Tech Hours]])</f>
        <v>84.095108695652172</v>
      </c>
      <c r="T27" s="4">
        <v>77.543478260869563</v>
      </c>
      <c r="U27" s="4">
        <v>0</v>
      </c>
      <c r="V27" s="4">
        <v>6.5516304347826084</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5.5652173913043477</v>
      </c>
      <c r="X27" s="4">
        <v>0</v>
      </c>
      <c r="Y27" s="4">
        <v>0</v>
      </c>
      <c r="Z27" s="4">
        <v>1.875</v>
      </c>
      <c r="AA27" s="4">
        <v>0</v>
      </c>
      <c r="AB27" s="4">
        <v>0</v>
      </c>
      <c r="AC27" s="4">
        <v>3.6902173913043477</v>
      </c>
      <c r="AD27" s="4">
        <v>0</v>
      </c>
      <c r="AE27" s="4">
        <v>0</v>
      </c>
      <c r="AF27" s="1">
        <v>355051</v>
      </c>
      <c r="AG27" s="1">
        <v>8</v>
      </c>
      <c r="AH27"/>
    </row>
    <row r="28" spans="1:34" x14ac:dyDescent="0.25">
      <c r="A28" t="s">
        <v>108</v>
      </c>
      <c r="B28" t="s">
        <v>2</v>
      </c>
      <c r="C28" t="s">
        <v>174</v>
      </c>
      <c r="D28" t="s">
        <v>135</v>
      </c>
      <c r="E28" s="4">
        <v>31.652173913043477</v>
      </c>
      <c r="F28" s="4">
        <f>Nurse[[#This Row],[Total Nurse Staff Hours]]/Nurse[[#This Row],[MDS Census]]</f>
        <v>6.1728193681318677</v>
      </c>
      <c r="G28" s="4">
        <f>Nurse[[#This Row],[Total Direct Care Staff Hours]]/Nurse[[#This Row],[MDS Census]]</f>
        <v>5.6887671703296698</v>
      </c>
      <c r="H28" s="4">
        <f>Nurse[[#This Row],[Total RN Hours (w/ Admin, DON)]]/Nurse[[#This Row],[MDS Census]]</f>
        <v>1.1869539835164835</v>
      </c>
      <c r="I28" s="4">
        <f>Nurse[[#This Row],[RN Hours (excl. Admin, DON)]]/Nurse[[#This Row],[MDS Census]]</f>
        <v>0.70290178571428552</v>
      </c>
      <c r="J28" s="4">
        <f>SUM(Nurse[[#This Row],[RN Hours (excl. Admin, DON)]],Nurse[[#This Row],[RN Admin Hours]],Nurse[[#This Row],[RN DON Hours]],Nurse[[#This Row],[LPN Hours (excl. Admin)]],Nurse[[#This Row],[LPN Admin Hours]],Nurse[[#This Row],[CNA Hours]],Nurse[[#This Row],[NA TR Hours]],Nurse[[#This Row],[Med Aide/Tech Hours]])</f>
        <v>195.38315217391303</v>
      </c>
      <c r="K28" s="4">
        <f>SUM(Nurse[[#This Row],[RN Hours (excl. Admin, DON)]],Nurse[[#This Row],[LPN Hours (excl. Admin)]],Nurse[[#This Row],[CNA Hours]],Nurse[[#This Row],[NA TR Hours]],Nurse[[#This Row],[Med Aide/Tech Hours]])</f>
        <v>180.06184782608693</v>
      </c>
      <c r="L28" s="4">
        <f>SUM(Nurse[[#This Row],[RN Hours (excl. Admin, DON)]],Nurse[[#This Row],[RN Admin Hours]],Nurse[[#This Row],[RN DON Hours]])</f>
        <v>37.569673913043474</v>
      </c>
      <c r="M28" s="4">
        <v>22.248369565217384</v>
      </c>
      <c r="N28" s="4">
        <v>10.973478260869568</v>
      </c>
      <c r="O28" s="4">
        <v>4.3478260869565215</v>
      </c>
      <c r="P28" s="4">
        <f>SUM(Nurse[[#This Row],[LPN Hours (excl. Admin)]],Nurse[[#This Row],[LPN Admin Hours]])</f>
        <v>17.330326086956521</v>
      </c>
      <c r="Q28" s="4">
        <v>17.330326086956521</v>
      </c>
      <c r="R28" s="4">
        <v>0</v>
      </c>
      <c r="S28" s="4">
        <f>SUM(Nurse[[#This Row],[CNA Hours]],Nurse[[#This Row],[NA TR Hours]],Nurse[[#This Row],[Med Aide/Tech Hours]])</f>
        <v>140.48315217391303</v>
      </c>
      <c r="T28" s="4">
        <v>115.86532608695651</v>
      </c>
      <c r="U28" s="4">
        <v>0</v>
      </c>
      <c r="V28" s="4">
        <v>24.617826086956512</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46.320652173913054</v>
      </c>
      <c r="X28" s="4">
        <v>0</v>
      </c>
      <c r="Y28" s="4">
        <v>0</v>
      </c>
      <c r="Z28" s="4">
        <v>0</v>
      </c>
      <c r="AA28" s="4">
        <v>6.5978260869565215</v>
      </c>
      <c r="AB28" s="4">
        <v>0</v>
      </c>
      <c r="AC28" s="4">
        <v>34.391304347826093</v>
      </c>
      <c r="AD28" s="4">
        <v>0</v>
      </c>
      <c r="AE28" s="4">
        <v>5.3315217391304346</v>
      </c>
      <c r="AF28" s="1">
        <v>355032</v>
      </c>
      <c r="AG28" s="1">
        <v>8</v>
      </c>
      <c r="AH28"/>
    </row>
    <row r="29" spans="1:34" x14ac:dyDescent="0.25">
      <c r="A29" t="s">
        <v>108</v>
      </c>
      <c r="B29" t="s">
        <v>46</v>
      </c>
      <c r="C29" t="s">
        <v>202</v>
      </c>
      <c r="D29" t="s">
        <v>156</v>
      </c>
      <c r="E29" s="4">
        <v>53.25</v>
      </c>
      <c r="F29" s="4">
        <f>Nurse[[#This Row],[Total Nurse Staff Hours]]/Nurse[[#This Row],[MDS Census]]</f>
        <v>4.1990814451928964</v>
      </c>
      <c r="G29" s="4">
        <f>Nurse[[#This Row],[Total Direct Care Staff Hours]]/Nurse[[#This Row],[MDS Census]]</f>
        <v>3.8813125127577055</v>
      </c>
      <c r="H29" s="4">
        <f>Nurse[[#This Row],[Total RN Hours (w/ Admin, DON)]]/Nurse[[#This Row],[MDS Census]]</f>
        <v>0.71606450295978774</v>
      </c>
      <c r="I29" s="4">
        <f>Nurse[[#This Row],[RN Hours (excl. Admin, DON)]]/Nurse[[#This Row],[MDS Census]]</f>
        <v>0.40737905695039806</v>
      </c>
      <c r="J29" s="4">
        <f>SUM(Nurse[[#This Row],[RN Hours (excl. Admin, DON)]],Nurse[[#This Row],[RN Admin Hours]],Nurse[[#This Row],[RN DON Hours]],Nurse[[#This Row],[LPN Hours (excl. Admin)]],Nurse[[#This Row],[LPN Admin Hours]],Nurse[[#This Row],[CNA Hours]],Nurse[[#This Row],[NA TR Hours]],Nurse[[#This Row],[Med Aide/Tech Hours]])</f>
        <v>223.60108695652175</v>
      </c>
      <c r="K29" s="4">
        <f>SUM(Nurse[[#This Row],[RN Hours (excl. Admin, DON)]],Nurse[[#This Row],[LPN Hours (excl. Admin)]],Nurse[[#This Row],[CNA Hours]],Nurse[[#This Row],[NA TR Hours]],Nurse[[#This Row],[Med Aide/Tech Hours]])</f>
        <v>206.67989130434782</v>
      </c>
      <c r="L29" s="4">
        <f>SUM(Nurse[[#This Row],[RN Hours (excl. Admin, DON)]],Nurse[[#This Row],[RN Admin Hours]],Nurse[[#This Row],[RN DON Hours]])</f>
        <v>38.130434782608695</v>
      </c>
      <c r="M29" s="4">
        <v>21.692934782608695</v>
      </c>
      <c r="N29" s="4">
        <v>16.4375</v>
      </c>
      <c r="O29" s="4">
        <v>0</v>
      </c>
      <c r="P29" s="4">
        <f>SUM(Nurse[[#This Row],[LPN Hours (excl. Admin)]],Nurse[[#This Row],[LPN Admin Hours]])</f>
        <v>32.198369565217391</v>
      </c>
      <c r="Q29" s="4">
        <v>31.714673913043477</v>
      </c>
      <c r="R29" s="4">
        <v>0.48369565217391303</v>
      </c>
      <c r="S29" s="4">
        <f>SUM(Nurse[[#This Row],[CNA Hours]],Nurse[[#This Row],[NA TR Hours]],Nurse[[#This Row],[Med Aide/Tech Hours]])</f>
        <v>153.27228260869566</v>
      </c>
      <c r="T29" s="4">
        <v>140.2608695652174</v>
      </c>
      <c r="U29" s="4">
        <v>0</v>
      </c>
      <c r="V29" s="4">
        <v>13.01141304347826</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11.657608695652174</v>
      </c>
      <c r="X29" s="4">
        <v>0</v>
      </c>
      <c r="Y29" s="4">
        <v>0</v>
      </c>
      <c r="Z29" s="4">
        <v>0</v>
      </c>
      <c r="AA29" s="4">
        <v>0</v>
      </c>
      <c r="AB29" s="4">
        <v>0</v>
      </c>
      <c r="AC29" s="4">
        <v>11.657608695652174</v>
      </c>
      <c r="AD29" s="4">
        <v>0</v>
      </c>
      <c r="AE29" s="4">
        <v>0</v>
      </c>
      <c r="AF29" s="1">
        <v>355092</v>
      </c>
      <c r="AG29" s="1">
        <v>8</v>
      </c>
      <c r="AH29"/>
    </row>
    <row r="30" spans="1:34" x14ac:dyDescent="0.25">
      <c r="A30" t="s">
        <v>108</v>
      </c>
      <c r="B30" t="s">
        <v>18</v>
      </c>
      <c r="C30" t="s">
        <v>186</v>
      </c>
      <c r="D30" t="s">
        <v>129</v>
      </c>
      <c r="E30" s="4">
        <v>80.097826086956516</v>
      </c>
      <c r="F30" s="4">
        <f>Nurse[[#This Row],[Total Nurse Staff Hours]]/Nurse[[#This Row],[MDS Census]]</f>
        <v>4.2337006378070292</v>
      </c>
      <c r="G30" s="4">
        <f>Nurse[[#This Row],[Total Direct Care Staff Hours]]/Nurse[[#This Row],[MDS Census]]</f>
        <v>3.9265490568598174</v>
      </c>
      <c r="H30" s="4">
        <f>Nurse[[#This Row],[Total RN Hours (w/ Admin, DON)]]/Nurse[[#This Row],[MDS Census]]</f>
        <v>0.69260143845840683</v>
      </c>
      <c r="I30" s="4">
        <f>Nurse[[#This Row],[RN Hours (excl. Admin, DON)]]/Nurse[[#This Row],[MDS Census]]</f>
        <v>0.38544985751119554</v>
      </c>
      <c r="J30" s="4">
        <f>SUM(Nurse[[#This Row],[RN Hours (excl. Admin, DON)]],Nurse[[#This Row],[RN Admin Hours]],Nurse[[#This Row],[RN DON Hours]],Nurse[[#This Row],[LPN Hours (excl. Admin)]],Nurse[[#This Row],[LPN Admin Hours]],Nurse[[#This Row],[CNA Hours]],Nurse[[#This Row],[NA TR Hours]],Nurse[[#This Row],[Med Aide/Tech Hours]])</f>
        <v>339.11021739130433</v>
      </c>
      <c r="K30" s="4">
        <f>SUM(Nurse[[#This Row],[RN Hours (excl. Admin, DON)]],Nurse[[#This Row],[LPN Hours (excl. Admin)]],Nurse[[#This Row],[CNA Hours]],Nurse[[#This Row],[NA TR Hours]],Nurse[[#This Row],[Med Aide/Tech Hours]])</f>
        <v>314.50804347826079</v>
      </c>
      <c r="L30" s="4">
        <f>SUM(Nurse[[#This Row],[RN Hours (excl. Admin, DON)]],Nurse[[#This Row],[RN Admin Hours]],Nurse[[#This Row],[RN DON Hours]])</f>
        <v>55.475869565217387</v>
      </c>
      <c r="M30" s="4">
        <v>30.873695652173911</v>
      </c>
      <c r="N30" s="4">
        <v>20.465652173913039</v>
      </c>
      <c r="O30" s="4">
        <v>4.1365217391304343</v>
      </c>
      <c r="P30" s="4">
        <f>SUM(Nurse[[#This Row],[LPN Hours (excl. Admin)]],Nurse[[#This Row],[LPN Admin Hours]])</f>
        <v>27.083586956521732</v>
      </c>
      <c r="Q30" s="4">
        <v>27.083586956521732</v>
      </c>
      <c r="R30" s="4">
        <v>0</v>
      </c>
      <c r="S30" s="4">
        <f>SUM(Nurse[[#This Row],[CNA Hours]],Nurse[[#This Row],[NA TR Hours]],Nurse[[#This Row],[Med Aide/Tech Hours]])</f>
        <v>256.55076086956518</v>
      </c>
      <c r="T30" s="4">
        <v>225.92336956521737</v>
      </c>
      <c r="U30" s="4">
        <v>5.0042391304347813</v>
      </c>
      <c r="V30" s="4">
        <v>25.623152173913041</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118.77815217391306</v>
      </c>
      <c r="X30" s="4">
        <v>1.3070652173913044</v>
      </c>
      <c r="Y30" s="4">
        <v>0</v>
      </c>
      <c r="Z30" s="4">
        <v>0</v>
      </c>
      <c r="AA30" s="4">
        <v>12.805978260869566</v>
      </c>
      <c r="AB30" s="4">
        <v>0</v>
      </c>
      <c r="AC30" s="4">
        <v>97.597173913043477</v>
      </c>
      <c r="AD30" s="4">
        <v>0.42391304347826086</v>
      </c>
      <c r="AE30" s="4">
        <v>6.6440217391304346</v>
      </c>
      <c r="AF30" s="1">
        <v>355053</v>
      </c>
      <c r="AG30" s="1">
        <v>8</v>
      </c>
      <c r="AH30"/>
    </row>
    <row r="31" spans="1:34" x14ac:dyDescent="0.25">
      <c r="A31" t="s">
        <v>108</v>
      </c>
      <c r="B31" t="s">
        <v>9</v>
      </c>
      <c r="C31" t="s">
        <v>170</v>
      </c>
      <c r="D31" t="s">
        <v>140</v>
      </c>
      <c r="E31" s="4">
        <v>75.336956521739125</v>
      </c>
      <c r="F31" s="4">
        <f>Nurse[[#This Row],[Total Nurse Staff Hours]]/Nurse[[#This Row],[MDS Census]]</f>
        <v>5.1314384648679843</v>
      </c>
      <c r="G31" s="4">
        <f>Nurse[[#This Row],[Total Direct Care Staff Hours]]/Nurse[[#This Row],[MDS Census]]</f>
        <v>4.8083249170393882</v>
      </c>
      <c r="H31" s="4">
        <f>Nurse[[#This Row],[Total RN Hours (w/ Admin, DON)]]/Nurse[[#This Row],[MDS Census]]</f>
        <v>0.85135622565286395</v>
      </c>
      <c r="I31" s="4">
        <f>Nurse[[#This Row],[RN Hours (excl. Admin, DON)]]/Nurse[[#This Row],[MDS Census]]</f>
        <v>0.52824267782426781</v>
      </c>
      <c r="J31" s="4">
        <f>SUM(Nurse[[#This Row],[RN Hours (excl. Admin, DON)]],Nurse[[#This Row],[RN Admin Hours]],Nurse[[#This Row],[RN DON Hours]],Nurse[[#This Row],[LPN Hours (excl. Admin)]],Nurse[[#This Row],[LPN Admin Hours]],Nurse[[#This Row],[CNA Hours]],Nurse[[#This Row],[NA TR Hours]],Nurse[[#This Row],[Med Aide/Tech Hours]])</f>
        <v>386.58695652173907</v>
      </c>
      <c r="K31" s="4">
        <f>SUM(Nurse[[#This Row],[RN Hours (excl. Admin, DON)]],Nurse[[#This Row],[LPN Hours (excl. Admin)]],Nurse[[#This Row],[CNA Hours]],Nurse[[#This Row],[NA TR Hours]],Nurse[[#This Row],[Med Aide/Tech Hours]])</f>
        <v>362.24456521739131</v>
      </c>
      <c r="L31" s="4">
        <f>SUM(Nurse[[#This Row],[RN Hours (excl. Admin, DON)]],Nurse[[#This Row],[RN Admin Hours]],Nurse[[#This Row],[RN DON Hours]])</f>
        <v>64.138586956521735</v>
      </c>
      <c r="M31" s="4">
        <v>39.796195652173914</v>
      </c>
      <c r="N31" s="4">
        <v>19.559782608695652</v>
      </c>
      <c r="O31" s="4">
        <v>4.7826086956521738</v>
      </c>
      <c r="P31" s="4">
        <f>SUM(Nurse[[#This Row],[LPN Hours (excl. Admin)]],Nurse[[#This Row],[LPN Admin Hours]])</f>
        <v>46.100543478260867</v>
      </c>
      <c r="Q31" s="4">
        <v>46.100543478260867</v>
      </c>
      <c r="R31" s="4">
        <v>0</v>
      </c>
      <c r="S31" s="4">
        <f>SUM(Nurse[[#This Row],[CNA Hours]],Nurse[[#This Row],[NA TR Hours]],Nurse[[#This Row],[Med Aide/Tech Hours]])</f>
        <v>276.3478260869565</v>
      </c>
      <c r="T31" s="4">
        <v>257.21739130434781</v>
      </c>
      <c r="U31" s="4">
        <v>0</v>
      </c>
      <c r="V31" s="4">
        <v>19.130434782608695</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22.059782608695652</v>
      </c>
      <c r="X31" s="4">
        <v>0</v>
      </c>
      <c r="Y31" s="4">
        <v>0</v>
      </c>
      <c r="Z31" s="4">
        <v>0</v>
      </c>
      <c r="AA31" s="4">
        <v>3.375</v>
      </c>
      <c r="AB31" s="4">
        <v>0</v>
      </c>
      <c r="AC31" s="4">
        <v>18.684782608695652</v>
      </c>
      <c r="AD31" s="4">
        <v>0</v>
      </c>
      <c r="AE31" s="4">
        <v>0</v>
      </c>
      <c r="AF31" s="1">
        <v>355040</v>
      </c>
      <c r="AG31" s="1">
        <v>8</v>
      </c>
      <c r="AH31"/>
    </row>
    <row r="32" spans="1:34" x14ac:dyDescent="0.25">
      <c r="A32" t="s">
        <v>108</v>
      </c>
      <c r="B32" t="s">
        <v>40</v>
      </c>
      <c r="C32" t="s">
        <v>199</v>
      </c>
      <c r="D32" t="s">
        <v>155</v>
      </c>
      <c r="E32" s="4">
        <v>81.597826086956516</v>
      </c>
      <c r="F32" s="4">
        <f>Nurse[[#This Row],[Total Nurse Staff Hours]]/Nurse[[#This Row],[MDS Census]]</f>
        <v>4.1105434927401099</v>
      </c>
      <c r="G32" s="4">
        <f>Nurse[[#This Row],[Total Direct Care Staff Hours]]/Nurse[[#This Row],[MDS Census]]</f>
        <v>3.8399293992273882</v>
      </c>
      <c r="H32" s="4">
        <f>Nurse[[#This Row],[Total RN Hours (w/ Admin, DON)]]/Nurse[[#This Row],[MDS Census]]</f>
        <v>0.56527907286532575</v>
      </c>
      <c r="I32" s="4">
        <f>Nurse[[#This Row],[RN Hours (excl. Admin, DON)]]/Nurse[[#This Row],[MDS Census]]</f>
        <v>0.29466497935260427</v>
      </c>
      <c r="J32" s="4">
        <f>SUM(Nurse[[#This Row],[RN Hours (excl. Admin, DON)]],Nurse[[#This Row],[RN Admin Hours]],Nurse[[#This Row],[RN DON Hours]],Nurse[[#This Row],[LPN Hours (excl. Admin)]],Nurse[[#This Row],[LPN Admin Hours]],Nurse[[#This Row],[CNA Hours]],Nurse[[#This Row],[NA TR Hours]],Nurse[[#This Row],[Med Aide/Tech Hours]])</f>
        <v>335.41141304347826</v>
      </c>
      <c r="K32" s="4">
        <f>SUM(Nurse[[#This Row],[RN Hours (excl. Admin, DON)]],Nurse[[#This Row],[LPN Hours (excl. Admin)]],Nurse[[#This Row],[CNA Hours]],Nurse[[#This Row],[NA TR Hours]],Nurse[[#This Row],[Med Aide/Tech Hours]])</f>
        <v>313.32989130434783</v>
      </c>
      <c r="L32" s="4">
        <f>SUM(Nurse[[#This Row],[RN Hours (excl. Admin, DON)]],Nurse[[#This Row],[RN Admin Hours]],Nurse[[#This Row],[RN DON Hours]])</f>
        <v>46.125543478260873</v>
      </c>
      <c r="M32" s="4">
        <v>24.044021739130436</v>
      </c>
      <c r="N32" s="4">
        <v>16.929347826086957</v>
      </c>
      <c r="O32" s="4">
        <v>5.1521739130434785</v>
      </c>
      <c r="P32" s="4">
        <f>SUM(Nurse[[#This Row],[LPN Hours (excl. Admin)]],Nurse[[#This Row],[LPN Admin Hours]])</f>
        <v>53.380434782608695</v>
      </c>
      <c r="Q32" s="4">
        <v>53.380434782608695</v>
      </c>
      <c r="R32" s="4">
        <v>0</v>
      </c>
      <c r="S32" s="4">
        <f>SUM(Nurse[[#This Row],[CNA Hours]],Nurse[[#This Row],[NA TR Hours]],Nurse[[#This Row],[Med Aide/Tech Hours]])</f>
        <v>235.90543478260867</v>
      </c>
      <c r="T32" s="4">
        <v>227.79130434782607</v>
      </c>
      <c r="U32" s="4">
        <v>0</v>
      </c>
      <c r="V32" s="4">
        <v>8.1141304347826093</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88.232065217391295</v>
      </c>
      <c r="X32" s="4">
        <v>4.7125000000000004</v>
      </c>
      <c r="Y32" s="4">
        <v>0.40217391304347827</v>
      </c>
      <c r="Z32" s="4">
        <v>0</v>
      </c>
      <c r="AA32" s="4">
        <v>6.7201086956521738</v>
      </c>
      <c r="AB32" s="4">
        <v>0</v>
      </c>
      <c r="AC32" s="4">
        <v>75.207065217391303</v>
      </c>
      <c r="AD32" s="4">
        <v>0</v>
      </c>
      <c r="AE32" s="4">
        <v>1.1902173913043479</v>
      </c>
      <c r="AF32" s="1">
        <v>355084</v>
      </c>
      <c r="AG32" s="1">
        <v>8</v>
      </c>
      <c r="AH32"/>
    </row>
    <row r="33" spans="1:34" x14ac:dyDescent="0.25">
      <c r="A33" t="s">
        <v>108</v>
      </c>
      <c r="B33" t="s">
        <v>15</v>
      </c>
      <c r="C33" t="s">
        <v>183</v>
      </c>
      <c r="D33" t="s">
        <v>144</v>
      </c>
      <c r="E33" s="4">
        <v>40.369565217391305</v>
      </c>
      <c r="F33" s="4">
        <f>Nurse[[#This Row],[Total Nurse Staff Hours]]/Nurse[[#This Row],[MDS Census]]</f>
        <v>4.4633952611739343</v>
      </c>
      <c r="G33" s="4">
        <f>Nurse[[#This Row],[Total Direct Care Staff Hours]]/Nurse[[#This Row],[MDS Census]]</f>
        <v>4.3171917070543868</v>
      </c>
      <c r="H33" s="4">
        <f>Nurse[[#This Row],[Total RN Hours (w/ Admin, DON)]]/Nurse[[#This Row],[MDS Census]]</f>
        <v>0.62128163704900374</v>
      </c>
      <c r="I33" s="4">
        <f>Nurse[[#This Row],[RN Hours (excl. Admin, DON)]]/Nurse[[#This Row],[MDS Census]]</f>
        <v>0.47507808292945614</v>
      </c>
      <c r="J33" s="4">
        <f>SUM(Nurse[[#This Row],[RN Hours (excl. Admin, DON)]],Nurse[[#This Row],[RN Admin Hours]],Nurse[[#This Row],[RN DON Hours]],Nurse[[#This Row],[LPN Hours (excl. Admin)]],Nurse[[#This Row],[LPN Admin Hours]],Nurse[[#This Row],[CNA Hours]],Nurse[[#This Row],[NA TR Hours]],Nurse[[#This Row],[Med Aide/Tech Hours]])</f>
        <v>180.18532608695642</v>
      </c>
      <c r="K33" s="4">
        <f>SUM(Nurse[[#This Row],[RN Hours (excl. Admin, DON)]],Nurse[[#This Row],[LPN Hours (excl. Admin)]],Nurse[[#This Row],[CNA Hours]],Nurse[[#This Row],[NA TR Hours]],Nurse[[#This Row],[Med Aide/Tech Hours]])</f>
        <v>174.28315217391295</v>
      </c>
      <c r="L33" s="4">
        <f>SUM(Nurse[[#This Row],[RN Hours (excl. Admin, DON)]],Nurse[[#This Row],[RN Admin Hours]],Nurse[[#This Row],[RN DON Hours]])</f>
        <v>25.080869565217391</v>
      </c>
      <c r="M33" s="4">
        <v>19.178695652173914</v>
      </c>
      <c r="N33" s="4">
        <v>0</v>
      </c>
      <c r="O33" s="4">
        <v>5.9021739130434785</v>
      </c>
      <c r="P33" s="4">
        <f>SUM(Nurse[[#This Row],[LPN Hours (excl. Admin)]],Nurse[[#This Row],[LPN Admin Hours]])</f>
        <v>25.025217391304356</v>
      </c>
      <c r="Q33" s="4">
        <v>25.025217391304356</v>
      </c>
      <c r="R33" s="4">
        <v>0</v>
      </c>
      <c r="S33" s="4">
        <f>SUM(Nurse[[#This Row],[CNA Hours]],Nurse[[#This Row],[NA TR Hours]],Nurse[[#This Row],[Med Aide/Tech Hours]])</f>
        <v>130.0792391304347</v>
      </c>
      <c r="T33" s="4">
        <v>127.11152173913034</v>
      </c>
      <c r="U33" s="4">
        <v>0</v>
      </c>
      <c r="V33" s="4">
        <v>2.967717391304348</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73.391304347826079</v>
      </c>
      <c r="X33" s="4">
        <v>1.4972826086956521</v>
      </c>
      <c r="Y33" s="4">
        <v>0</v>
      </c>
      <c r="Z33" s="4">
        <v>0.25</v>
      </c>
      <c r="AA33" s="4">
        <v>9.7255434782608692</v>
      </c>
      <c r="AB33" s="4">
        <v>0</v>
      </c>
      <c r="AC33" s="4">
        <v>61.918478260869563</v>
      </c>
      <c r="AD33" s="4">
        <v>0</v>
      </c>
      <c r="AE33" s="4">
        <v>0</v>
      </c>
      <c r="AF33" s="1">
        <v>355050</v>
      </c>
      <c r="AG33" s="1">
        <v>8</v>
      </c>
      <c r="AH33"/>
    </row>
    <row r="34" spans="1:34" x14ac:dyDescent="0.25">
      <c r="A34" t="s">
        <v>108</v>
      </c>
      <c r="B34" t="s">
        <v>5</v>
      </c>
      <c r="C34" t="s">
        <v>177</v>
      </c>
      <c r="D34" t="s">
        <v>138</v>
      </c>
      <c r="E34" s="4">
        <v>45.641304347826086</v>
      </c>
      <c r="F34" s="4">
        <f>Nurse[[#This Row],[Total Nurse Staff Hours]]/Nurse[[#This Row],[MDS Census]]</f>
        <v>4.8031483686592047</v>
      </c>
      <c r="G34" s="4">
        <f>Nurse[[#This Row],[Total Direct Care Staff Hours]]/Nurse[[#This Row],[MDS Census]]</f>
        <v>4.1740700166706359</v>
      </c>
      <c r="H34" s="4">
        <f>Nurse[[#This Row],[Total RN Hours (w/ Admin, DON)]]/Nurse[[#This Row],[MDS Census]]</f>
        <v>0.98398904501071682</v>
      </c>
      <c r="I34" s="4">
        <f>Nurse[[#This Row],[RN Hours (excl. Admin, DON)]]/Nurse[[#This Row],[MDS Census]]</f>
        <v>0.48690640628721127</v>
      </c>
      <c r="J34" s="4">
        <f>SUM(Nurse[[#This Row],[RN Hours (excl. Admin, DON)]],Nurse[[#This Row],[RN Admin Hours]],Nurse[[#This Row],[RN DON Hours]],Nurse[[#This Row],[LPN Hours (excl. Admin)]],Nurse[[#This Row],[LPN Admin Hours]],Nurse[[#This Row],[CNA Hours]],Nurse[[#This Row],[NA TR Hours]],Nurse[[#This Row],[Med Aide/Tech Hours]])</f>
        <v>219.22195652173912</v>
      </c>
      <c r="K34" s="4">
        <f>SUM(Nurse[[#This Row],[RN Hours (excl. Admin, DON)]],Nurse[[#This Row],[LPN Hours (excl. Admin)]],Nurse[[#This Row],[CNA Hours]],Nurse[[#This Row],[NA TR Hours]],Nurse[[#This Row],[Med Aide/Tech Hours]])</f>
        <v>190.51</v>
      </c>
      <c r="L34" s="4">
        <f>SUM(Nurse[[#This Row],[RN Hours (excl. Admin, DON)]],Nurse[[#This Row],[RN Admin Hours]],Nurse[[#This Row],[RN DON Hours]])</f>
        <v>44.91054347826087</v>
      </c>
      <c r="M34" s="4">
        <v>22.22304347826087</v>
      </c>
      <c r="N34" s="4">
        <v>12.165760869565217</v>
      </c>
      <c r="O34" s="4">
        <v>10.521739130434783</v>
      </c>
      <c r="P34" s="4">
        <f>SUM(Nurse[[#This Row],[LPN Hours (excl. Admin)]],Nurse[[#This Row],[LPN Admin Hours]])</f>
        <v>39.9375</v>
      </c>
      <c r="Q34" s="4">
        <v>33.913043478260867</v>
      </c>
      <c r="R34" s="4">
        <v>6.0244565217391308</v>
      </c>
      <c r="S34" s="4">
        <f>SUM(Nurse[[#This Row],[CNA Hours]],Nurse[[#This Row],[NA TR Hours]],Nurse[[#This Row],[Med Aide/Tech Hours]])</f>
        <v>134.37391304347827</v>
      </c>
      <c r="T34" s="4">
        <v>134.37391304347827</v>
      </c>
      <c r="U34" s="4">
        <v>0</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5.1684782608695654</v>
      </c>
      <c r="X34" s="4">
        <v>0</v>
      </c>
      <c r="Y34" s="4">
        <v>0</v>
      </c>
      <c r="Z34" s="4">
        <v>0</v>
      </c>
      <c r="AA34" s="4">
        <v>0</v>
      </c>
      <c r="AB34" s="4">
        <v>0</v>
      </c>
      <c r="AC34" s="4">
        <v>5.1684782608695654</v>
      </c>
      <c r="AD34" s="4">
        <v>0</v>
      </c>
      <c r="AE34" s="4">
        <v>0</v>
      </c>
      <c r="AF34" s="1">
        <v>355036</v>
      </c>
      <c r="AG34" s="1">
        <v>8</v>
      </c>
      <c r="AH34"/>
    </row>
    <row r="35" spans="1:34" x14ac:dyDescent="0.25">
      <c r="A35" t="s">
        <v>108</v>
      </c>
      <c r="B35" t="s">
        <v>32</v>
      </c>
      <c r="C35" t="s">
        <v>196</v>
      </c>
      <c r="D35" t="s">
        <v>151</v>
      </c>
      <c r="E35" s="4">
        <v>33.75</v>
      </c>
      <c r="F35" s="4">
        <f>Nurse[[#This Row],[Total Nurse Staff Hours]]/Nurse[[#This Row],[MDS Census]]</f>
        <v>4.4687729468599038</v>
      </c>
      <c r="G35" s="4">
        <f>Nurse[[#This Row],[Total Direct Care Staff Hours]]/Nurse[[#This Row],[MDS Census]]</f>
        <v>4.2790144927536238</v>
      </c>
      <c r="H35" s="4">
        <f>Nurse[[#This Row],[Total RN Hours (w/ Admin, DON)]]/Nurse[[#This Row],[MDS Census]]</f>
        <v>0.66205475040257633</v>
      </c>
      <c r="I35" s="4">
        <f>Nurse[[#This Row],[RN Hours (excl. Admin, DON)]]/Nurse[[#This Row],[MDS Census]]</f>
        <v>0.47229629629629616</v>
      </c>
      <c r="J35" s="4">
        <f>SUM(Nurse[[#This Row],[RN Hours (excl. Admin, DON)]],Nurse[[#This Row],[RN Admin Hours]],Nurse[[#This Row],[RN DON Hours]],Nurse[[#This Row],[LPN Hours (excl. Admin)]],Nurse[[#This Row],[LPN Admin Hours]],Nurse[[#This Row],[CNA Hours]],Nurse[[#This Row],[NA TR Hours]],Nurse[[#This Row],[Med Aide/Tech Hours]])</f>
        <v>150.82108695652175</v>
      </c>
      <c r="K35" s="4">
        <f>SUM(Nurse[[#This Row],[RN Hours (excl. Admin, DON)]],Nurse[[#This Row],[LPN Hours (excl. Admin)]],Nurse[[#This Row],[CNA Hours]],Nurse[[#This Row],[NA TR Hours]],Nurse[[#This Row],[Med Aide/Tech Hours]])</f>
        <v>144.41673913043479</v>
      </c>
      <c r="L35" s="4">
        <f>SUM(Nurse[[#This Row],[RN Hours (excl. Admin, DON)]],Nurse[[#This Row],[RN Admin Hours]],Nurse[[#This Row],[RN DON Hours]])</f>
        <v>22.344347826086953</v>
      </c>
      <c r="M35" s="4">
        <v>15.939999999999996</v>
      </c>
      <c r="N35" s="4">
        <v>3.8586956521739131</v>
      </c>
      <c r="O35" s="4">
        <v>2.5456521739130435</v>
      </c>
      <c r="P35" s="4">
        <f>SUM(Nurse[[#This Row],[LPN Hours (excl. Admin)]],Nurse[[#This Row],[LPN Admin Hours]])</f>
        <v>36.439239130434778</v>
      </c>
      <c r="Q35" s="4">
        <v>36.439239130434778</v>
      </c>
      <c r="R35" s="4">
        <v>0</v>
      </c>
      <c r="S35" s="4">
        <f>SUM(Nurse[[#This Row],[CNA Hours]],Nurse[[#This Row],[NA TR Hours]],Nurse[[#This Row],[Med Aide/Tech Hours]])</f>
        <v>92.037500000000023</v>
      </c>
      <c r="T35" s="4">
        <v>92.037500000000023</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34.176630434782609</v>
      </c>
      <c r="X35" s="4">
        <v>5.9918478260869561</v>
      </c>
      <c r="Y35" s="4">
        <v>3.8586956521739131</v>
      </c>
      <c r="Z35" s="4">
        <v>2.4565217391304346</v>
      </c>
      <c r="AA35" s="4">
        <v>14.298913043478262</v>
      </c>
      <c r="AB35" s="4">
        <v>0</v>
      </c>
      <c r="AC35" s="4">
        <v>7.5706521739130439</v>
      </c>
      <c r="AD35" s="4">
        <v>0</v>
      </c>
      <c r="AE35" s="4">
        <v>0</v>
      </c>
      <c r="AF35" s="1">
        <v>355072</v>
      </c>
      <c r="AG35" s="1">
        <v>8</v>
      </c>
      <c r="AH35"/>
    </row>
    <row r="36" spans="1:34" x14ac:dyDescent="0.25">
      <c r="A36" t="s">
        <v>108</v>
      </c>
      <c r="B36" t="s">
        <v>58</v>
      </c>
      <c r="C36" t="s">
        <v>191</v>
      </c>
      <c r="D36" t="s">
        <v>138</v>
      </c>
      <c r="E36" s="4">
        <v>113.28260869565217</v>
      </c>
      <c r="F36" s="4">
        <f>Nurse[[#This Row],[Total Nurse Staff Hours]]/Nurse[[#This Row],[MDS Census]]</f>
        <v>4.651807714450201</v>
      </c>
      <c r="G36" s="4">
        <f>Nurse[[#This Row],[Total Direct Care Staff Hours]]/Nurse[[#This Row],[MDS Census]]</f>
        <v>4.506545768566494</v>
      </c>
      <c r="H36" s="4">
        <f>Nurse[[#This Row],[Total RN Hours (w/ Admin, DON)]]/Nurse[[#This Row],[MDS Census]]</f>
        <v>0.63949817693341016</v>
      </c>
      <c r="I36" s="4">
        <f>Nurse[[#This Row],[RN Hours (excl. Admin, DON)]]/Nurse[[#This Row],[MDS Census]]</f>
        <v>0.49423623104970249</v>
      </c>
      <c r="J36" s="4">
        <f>SUM(Nurse[[#This Row],[RN Hours (excl. Admin, DON)]],Nurse[[#This Row],[RN Admin Hours]],Nurse[[#This Row],[RN DON Hours]],Nurse[[#This Row],[LPN Hours (excl. Admin)]],Nurse[[#This Row],[LPN Admin Hours]],Nurse[[#This Row],[CNA Hours]],Nurse[[#This Row],[NA TR Hours]],Nurse[[#This Row],[Med Aide/Tech Hours]])</f>
        <v>526.96891304347821</v>
      </c>
      <c r="K36" s="4">
        <f>SUM(Nurse[[#This Row],[RN Hours (excl. Admin, DON)]],Nurse[[#This Row],[LPN Hours (excl. Admin)]],Nurse[[#This Row],[CNA Hours]],Nurse[[#This Row],[NA TR Hours]],Nurse[[#This Row],[Med Aide/Tech Hours]])</f>
        <v>510.51326086956522</v>
      </c>
      <c r="L36" s="4">
        <f>SUM(Nurse[[#This Row],[RN Hours (excl. Admin, DON)]],Nurse[[#This Row],[RN Admin Hours]],Nurse[[#This Row],[RN DON Hours]])</f>
        <v>72.444021739130434</v>
      </c>
      <c r="M36" s="4">
        <v>55.988369565217383</v>
      </c>
      <c r="N36" s="4">
        <v>10.977391304347831</v>
      </c>
      <c r="O36" s="4">
        <v>5.4782608695652177</v>
      </c>
      <c r="P36" s="4">
        <f>SUM(Nurse[[#This Row],[LPN Hours (excl. Admin)]],Nurse[[#This Row],[LPN Admin Hours]])</f>
        <v>92.697826086956553</v>
      </c>
      <c r="Q36" s="4">
        <v>92.697826086956553</v>
      </c>
      <c r="R36" s="4">
        <v>0</v>
      </c>
      <c r="S36" s="4">
        <f>SUM(Nurse[[#This Row],[CNA Hours]],Nurse[[#This Row],[NA TR Hours]],Nurse[[#This Row],[Med Aide/Tech Hours]])</f>
        <v>361.82706521739129</v>
      </c>
      <c r="T36" s="4">
        <v>326.58739130434782</v>
      </c>
      <c r="U36" s="4">
        <v>0</v>
      </c>
      <c r="V36" s="4">
        <v>35.239673913043468</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 s="4">
        <v>0</v>
      </c>
      <c r="Y36" s="4">
        <v>0</v>
      </c>
      <c r="Z36" s="4">
        <v>0</v>
      </c>
      <c r="AA36" s="4">
        <v>0</v>
      </c>
      <c r="AB36" s="4">
        <v>0</v>
      </c>
      <c r="AC36" s="4">
        <v>0</v>
      </c>
      <c r="AD36" s="4">
        <v>0</v>
      </c>
      <c r="AE36" s="4">
        <v>0</v>
      </c>
      <c r="AF36" s="1">
        <v>355106</v>
      </c>
      <c r="AG36" s="1">
        <v>8</v>
      </c>
      <c r="AH36"/>
    </row>
    <row r="37" spans="1:34" x14ac:dyDescent="0.25">
      <c r="A37" t="s">
        <v>108</v>
      </c>
      <c r="B37" t="s">
        <v>1</v>
      </c>
      <c r="C37" t="s">
        <v>173</v>
      </c>
      <c r="D37" t="s">
        <v>136</v>
      </c>
      <c r="E37" s="4">
        <v>33.119565217391305</v>
      </c>
      <c r="F37" s="4">
        <f>Nurse[[#This Row],[Total Nurse Staff Hours]]/Nurse[[#This Row],[MDS Census]]</f>
        <v>3.6536232359698064</v>
      </c>
      <c r="G37" s="4">
        <f>Nurse[[#This Row],[Total Direct Care Staff Hours]]/Nurse[[#This Row],[MDS Census]]</f>
        <v>3.2840859862159504</v>
      </c>
      <c r="H37" s="4">
        <f>Nurse[[#This Row],[Total RN Hours (w/ Admin, DON)]]/Nurse[[#This Row],[MDS Census]]</f>
        <v>0.99936330817197261</v>
      </c>
      <c r="I37" s="4">
        <f>Nurse[[#This Row],[RN Hours (excl. Admin, DON)]]/Nurse[[#This Row],[MDS Census]]</f>
        <v>0.62982605841811634</v>
      </c>
      <c r="J37" s="4">
        <f>SUM(Nurse[[#This Row],[RN Hours (excl. Admin, DON)]],Nurse[[#This Row],[RN Admin Hours]],Nurse[[#This Row],[RN DON Hours]],Nurse[[#This Row],[LPN Hours (excl. Admin)]],Nurse[[#This Row],[LPN Admin Hours]],Nurse[[#This Row],[CNA Hours]],Nurse[[#This Row],[NA TR Hours]],Nurse[[#This Row],[Med Aide/Tech Hours]])</f>
        <v>121.00641304347826</v>
      </c>
      <c r="K37" s="4">
        <f>SUM(Nurse[[#This Row],[RN Hours (excl. Admin, DON)]],Nurse[[#This Row],[LPN Hours (excl. Admin)]],Nurse[[#This Row],[CNA Hours]],Nurse[[#This Row],[NA TR Hours]],Nurse[[#This Row],[Med Aide/Tech Hours]])</f>
        <v>108.76750000000001</v>
      </c>
      <c r="L37" s="4">
        <f>SUM(Nurse[[#This Row],[RN Hours (excl. Admin, DON)]],Nurse[[#This Row],[RN Admin Hours]],Nurse[[#This Row],[RN DON Hours]])</f>
        <v>33.09847826086957</v>
      </c>
      <c r="M37" s="4">
        <v>20.85956521739131</v>
      </c>
      <c r="N37" s="4">
        <v>5.7663043478260869</v>
      </c>
      <c r="O37" s="4">
        <v>6.4726086956521742</v>
      </c>
      <c r="P37" s="4">
        <f>SUM(Nurse[[#This Row],[LPN Hours (excl. Admin)]],Nurse[[#This Row],[LPN Admin Hours]])</f>
        <v>21.939347826086951</v>
      </c>
      <c r="Q37" s="4">
        <v>21.939347826086951</v>
      </c>
      <c r="R37" s="4">
        <v>0</v>
      </c>
      <c r="S37" s="4">
        <f>SUM(Nurse[[#This Row],[CNA Hours]],Nurse[[#This Row],[NA TR Hours]],Nurse[[#This Row],[Med Aide/Tech Hours]])</f>
        <v>65.968586956521747</v>
      </c>
      <c r="T37" s="4">
        <v>52.512282608695656</v>
      </c>
      <c r="U37" s="4">
        <v>0</v>
      </c>
      <c r="V37" s="4">
        <v>13.456304347826086</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11.101521739130435</v>
      </c>
      <c r="X37" s="4">
        <v>11.101521739130435</v>
      </c>
      <c r="Y37" s="4">
        <v>0</v>
      </c>
      <c r="Z37" s="4">
        <v>0</v>
      </c>
      <c r="AA37" s="4">
        <v>0</v>
      </c>
      <c r="AB37" s="4">
        <v>0</v>
      </c>
      <c r="AC37" s="4">
        <v>0</v>
      </c>
      <c r="AD37" s="4">
        <v>0</v>
      </c>
      <c r="AE37" s="4">
        <v>0</v>
      </c>
      <c r="AF37" s="1">
        <v>355031</v>
      </c>
      <c r="AG37" s="1">
        <v>8</v>
      </c>
      <c r="AH37"/>
    </row>
    <row r="38" spans="1:34" x14ac:dyDescent="0.25">
      <c r="A38" t="s">
        <v>108</v>
      </c>
      <c r="B38" t="s">
        <v>21</v>
      </c>
      <c r="C38" t="s">
        <v>188</v>
      </c>
      <c r="D38" t="s">
        <v>146</v>
      </c>
      <c r="E38" s="4">
        <v>136.54347826086956</v>
      </c>
      <c r="F38" s="4">
        <f>Nurse[[#This Row],[Total Nurse Staff Hours]]/Nurse[[#This Row],[MDS Census]]</f>
        <v>5.2839006527622985</v>
      </c>
      <c r="G38" s="4">
        <f>Nurse[[#This Row],[Total Direct Care Staff Hours]]/Nurse[[#This Row],[MDS Census]]</f>
        <v>4.8720235631268913</v>
      </c>
      <c r="H38" s="4">
        <f>Nurse[[#This Row],[Total RN Hours (w/ Admin, DON)]]/Nurse[[#This Row],[MDS Census]]</f>
        <v>1.1191888234357585</v>
      </c>
      <c r="I38" s="4">
        <f>Nurse[[#This Row],[RN Hours (excl. Admin, DON)]]/Nurse[[#This Row],[MDS Census]]</f>
        <v>0.70731173380035028</v>
      </c>
      <c r="J38" s="4">
        <f>SUM(Nurse[[#This Row],[RN Hours (excl. Admin, DON)]],Nurse[[#This Row],[RN Admin Hours]],Nurse[[#This Row],[RN DON Hours]],Nurse[[#This Row],[LPN Hours (excl. Admin)]],Nurse[[#This Row],[LPN Admin Hours]],Nurse[[#This Row],[CNA Hours]],Nurse[[#This Row],[NA TR Hours]],Nurse[[#This Row],[Med Aide/Tech Hours]])</f>
        <v>721.48217391304343</v>
      </c>
      <c r="K38" s="4">
        <f>SUM(Nurse[[#This Row],[RN Hours (excl. Admin, DON)]],Nurse[[#This Row],[LPN Hours (excl. Admin)]],Nurse[[#This Row],[CNA Hours]],Nurse[[#This Row],[NA TR Hours]],Nurse[[#This Row],[Med Aide/Tech Hours]])</f>
        <v>665.24304347826092</v>
      </c>
      <c r="L38" s="4">
        <f>SUM(Nurse[[#This Row],[RN Hours (excl. Admin, DON)]],Nurse[[#This Row],[RN Admin Hours]],Nurse[[#This Row],[RN DON Hours]])</f>
        <v>152.81793478260869</v>
      </c>
      <c r="M38" s="4">
        <v>96.578804347826093</v>
      </c>
      <c r="N38" s="4">
        <v>22.695652173913043</v>
      </c>
      <c r="O38" s="4">
        <v>33.543478260869563</v>
      </c>
      <c r="P38" s="4">
        <f>SUM(Nurse[[#This Row],[LPN Hours (excl. Admin)]],Nurse[[#This Row],[LPN Admin Hours]])</f>
        <v>70.274456521739125</v>
      </c>
      <c r="Q38" s="4">
        <v>70.274456521739125</v>
      </c>
      <c r="R38" s="4">
        <v>0</v>
      </c>
      <c r="S38" s="4">
        <f>SUM(Nurse[[#This Row],[CNA Hours]],Nurse[[#This Row],[NA TR Hours]],Nurse[[#This Row],[Med Aide/Tech Hours]])</f>
        <v>498.38978260869567</v>
      </c>
      <c r="T38" s="4">
        <v>459.03380434782611</v>
      </c>
      <c r="U38" s="4">
        <v>0</v>
      </c>
      <c r="V38" s="4">
        <v>39.355978260869563</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115.69565217391303</v>
      </c>
      <c r="X38" s="4">
        <v>45.540760869565219</v>
      </c>
      <c r="Y38" s="4">
        <v>0</v>
      </c>
      <c r="Z38" s="4">
        <v>0</v>
      </c>
      <c r="AA38" s="4">
        <v>6.1114130434782608</v>
      </c>
      <c r="AB38" s="4">
        <v>0</v>
      </c>
      <c r="AC38" s="4">
        <v>64.043478260869563</v>
      </c>
      <c r="AD38" s="4">
        <v>0</v>
      </c>
      <c r="AE38" s="4">
        <v>0</v>
      </c>
      <c r="AF38" s="1">
        <v>355059</v>
      </c>
      <c r="AG38" s="1">
        <v>8</v>
      </c>
      <c r="AH38"/>
    </row>
    <row r="39" spans="1:34" x14ac:dyDescent="0.25">
      <c r="A39" t="s">
        <v>108</v>
      </c>
      <c r="B39" t="s">
        <v>11</v>
      </c>
      <c r="C39" t="s">
        <v>171</v>
      </c>
      <c r="D39" t="s">
        <v>141</v>
      </c>
      <c r="E39" s="4">
        <v>34.065217391304351</v>
      </c>
      <c r="F39" s="4">
        <f>Nurse[[#This Row],[Total Nurse Staff Hours]]/Nurse[[#This Row],[MDS Census]]</f>
        <v>4.68291959157626</v>
      </c>
      <c r="G39" s="4">
        <f>Nurse[[#This Row],[Total Direct Care Staff Hours]]/Nurse[[#This Row],[MDS Census]]</f>
        <v>4.2406349712827058</v>
      </c>
      <c r="H39" s="4">
        <f>Nurse[[#This Row],[Total RN Hours (w/ Admin, DON)]]/Nurse[[#This Row],[MDS Census]]</f>
        <v>0.66276324186343316</v>
      </c>
      <c r="I39" s="4">
        <f>Nurse[[#This Row],[RN Hours (excl. Admin, DON)]]/Nurse[[#This Row],[MDS Census]]</f>
        <v>0.23615188257817482</v>
      </c>
      <c r="J39" s="4">
        <f>SUM(Nurse[[#This Row],[RN Hours (excl. Admin, DON)]],Nurse[[#This Row],[RN Admin Hours]],Nurse[[#This Row],[RN DON Hours]],Nurse[[#This Row],[LPN Hours (excl. Admin)]],Nurse[[#This Row],[LPN Admin Hours]],Nurse[[#This Row],[CNA Hours]],Nurse[[#This Row],[NA TR Hours]],Nurse[[#This Row],[Med Aide/Tech Hours]])</f>
        <v>159.52467391304347</v>
      </c>
      <c r="K39" s="4">
        <f>SUM(Nurse[[#This Row],[RN Hours (excl. Admin, DON)]],Nurse[[#This Row],[LPN Hours (excl. Admin)]],Nurse[[#This Row],[CNA Hours]],Nurse[[#This Row],[NA TR Hours]],Nurse[[#This Row],[Med Aide/Tech Hours]])</f>
        <v>144.45815217391305</v>
      </c>
      <c r="L39" s="4">
        <f>SUM(Nurse[[#This Row],[RN Hours (excl. Admin, DON)]],Nurse[[#This Row],[RN Admin Hours]],Nurse[[#This Row],[RN DON Hours]])</f>
        <v>22.577173913043474</v>
      </c>
      <c r="M39" s="4">
        <v>8.0445652173913036</v>
      </c>
      <c r="N39" s="4">
        <v>8.8940217391304319</v>
      </c>
      <c r="O39" s="4">
        <v>5.6385869565217392</v>
      </c>
      <c r="P39" s="4">
        <f>SUM(Nurse[[#This Row],[LPN Hours (excl. Admin)]],Nurse[[#This Row],[LPN Admin Hours]])</f>
        <v>27.516739130434779</v>
      </c>
      <c r="Q39" s="4">
        <v>26.982826086956518</v>
      </c>
      <c r="R39" s="4">
        <v>0.53391304347826096</v>
      </c>
      <c r="S39" s="4">
        <f>SUM(Nurse[[#This Row],[CNA Hours]],Nurse[[#This Row],[NA TR Hours]],Nurse[[#This Row],[Med Aide/Tech Hours]])</f>
        <v>109.4307608695652</v>
      </c>
      <c r="T39" s="4">
        <v>104.60304347826086</v>
      </c>
      <c r="U39" s="4">
        <v>0</v>
      </c>
      <c r="V39" s="4">
        <v>4.8277173913043478</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3.9186956521739131</v>
      </c>
      <c r="X39" s="4">
        <v>0.53260869565217395</v>
      </c>
      <c r="Y39" s="4">
        <v>0</v>
      </c>
      <c r="Z39" s="4">
        <v>1.236413043478261</v>
      </c>
      <c r="AA39" s="4">
        <v>0</v>
      </c>
      <c r="AB39" s="4">
        <v>0</v>
      </c>
      <c r="AC39" s="4">
        <v>2.1496739130434781</v>
      </c>
      <c r="AD39" s="4">
        <v>0</v>
      </c>
      <c r="AE39" s="4">
        <v>0</v>
      </c>
      <c r="AF39" s="1">
        <v>355044</v>
      </c>
      <c r="AG39" s="1">
        <v>8</v>
      </c>
      <c r="AH39"/>
    </row>
    <row r="40" spans="1:34" x14ac:dyDescent="0.25">
      <c r="A40" t="s">
        <v>108</v>
      </c>
      <c r="B40" t="s">
        <v>55</v>
      </c>
      <c r="C40" t="s">
        <v>209</v>
      </c>
      <c r="D40" t="s">
        <v>125</v>
      </c>
      <c r="E40" s="4">
        <v>30.054347826086957</v>
      </c>
      <c r="F40" s="4">
        <f>Nurse[[#This Row],[Total Nurse Staff Hours]]/Nurse[[#This Row],[MDS Census]]</f>
        <v>4.1110307414104881</v>
      </c>
      <c r="G40" s="4">
        <f>Nurse[[#This Row],[Total Direct Care Staff Hours]]/Nurse[[#This Row],[MDS Census]]</f>
        <v>3.6410488245931281</v>
      </c>
      <c r="H40" s="4">
        <f>Nurse[[#This Row],[Total RN Hours (w/ Admin, DON)]]/Nurse[[#This Row],[MDS Census]]</f>
        <v>1.1131103074141049</v>
      </c>
      <c r="I40" s="4">
        <f>Nurse[[#This Row],[RN Hours (excl. Admin, DON)]]/Nurse[[#This Row],[MDS Census]]</f>
        <v>0.64312839059674498</v>
      </c>
      <c r="J40" s="4">
        <f>SUM(Nurse[[#This Row],[RN Hours (excl. Admin, DON)]],Nurse[[#This Row],[RN Admin Hours]],Nurse[[#This Row],[RN DON Hours]],Nurse[[#This Row],[LPN Hours (excl. Admin)]],Nurse[[#This Row],[LPN Admin Hours]],Nurse[[#This Row],[CNA Hours]],Nurse[[#This Row],[NA TR Hours]],Nurse[[#This Row],[Med Aide/Tech Hours]])</f>
        <v>123.55434782608695</v>
      </c>
      <c r="K40" s="4">
        <f>SUM(Nurse[[#This Row],[RN Hours (excl. Admin, DON)]],Nurse[[#This Row],[LPN Hours (excl. Admin)]],Nurse[[#This Row],[CNA Hours]],Nurse[[#This Row],[NA TR Hours]],Nurse[[#This Row],[Med Aide/Tech Hours]])</f>
        <v>109.42934782608695</v>
      </c>
      <c r="L40" s="4">
        <f>SUM(Nurse[[#This Row],[RN Hours (excl. Admin, DON)]],Nurse[[#This Row],[RN Admin Hours]],Nurse[[#This Row],[RN DON Hours]])</f>
        <v>33.453804347826086</v>
      </c>
      <c r="M40" s="4">
        <v>19.328804347826086</v>
      </c>
      <c r="N40" s="4">
        <v>6.0054347826086953</v>
      </c>
      <c r="O40" s="4">
        <v>8.1195652173913047</v>
      </c>
      <c r="P40" s="4">
        <f>SUM(Nurse[[#This Row],[LPN Hours (excl. Admin)]],Nurse[[#This Row],[LPN Admin Hours]])</f>
        <v>4.8695652173913047</v>
      </c>
      <c r="Q40" s="4">
        <v>4.8695652173913047</v>
      </c>
      <c r="R40" s="4">
        <v>0</v>
      </c>
      <c r="S40" s="4">
        <f>SUM(Nurse[[#This Row],[CNA Hours]],Nurse[[#This Row],[NA TR Hours]],Nurse[[#This Row],[Med Aide/Tech Hours]])</f>
        <v>85.230978260869563</v>
      </c>
      <c r="T40" s="4">
        <v>74.032608695652172</v>
      </c>
      <c r="U40" s="4">
        <v>0</v>
      </c>
      <c r="V40" s="4">
        <v>11.198369565217391</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1.6820652173913042</v>
      </c>
      <c r="X40" s="4">
        <v>0</v>
      </c>
      <c r="Y40" s="4">
        <v>0</v>
      </c>
      <c r="Z40" s="4">
        <v>0</v>
      </c>
      <c r="AA40" s="4">
        <v>1.3206521739130435</v>
      </c>
      <c r="AB40" s="4">
        <v>0</v>
      </c>
      <c r="AC40" s="4">
        <v>0.36141304347826086</v>
      </c>
      <c r="AD40" s="4">
        <v>0</v>
      </c>
      <c r="AE40" s="4">
        <v>0</v>
      </c>
      <c r="AF40" s="1">
        <v>355102</v>
      </c>
      <c r="AG40" s="1">
        <v>8</v>
      </c>
      <c r="AH40"/>
    </row>
    <row r="41" spans="1:34" x14ac:dyDescent="0.25">
      <c r="A41" t="s">
        <v>108</v>
      </c>
      <c r="B41" t="s">
        <v>17</v>
      </c>
      <c r="C41" t="s">
        <v>185</v>
      </c>
      <c r="D41" t="s">
        <v>132</v>
      </c>
      <c r="E41" s="4">
        <v>28.706521739130434</v>
      </c>
      <c r="F41" s="4">
        <f>Nurse[[#This Row],[Total Nurse Staff Hours]]/Nurse[[#This Row],[MDS Census]]</f>
        <v>4.3269670579326016</v>
      </c>
      <c r="G41" s="4">
        <f>Nurse[[#This Row],[Total Direct Care Staff Hours]]/Nurse[[#This Row],[MDS Census]]</f>
        <v>3.8080348352896629</v>
      </c>
      <c r="H41" s="4">
        <f>Nurse[[#This Row],[Total RN Hours (w/ Admin, DON)]]/Nurse[[#This Row],[MDS Census]]</f>
        <v>0.82544490723210906</v>
      </c>
      <c r="I41" s="4">
        <f>Nurse[[#This Row],[RN Hours (excl. Admin, DON)]]/Nurse[[#This Row],[MDS Census]]</f>
        <v>0.3065126845891708</v>
      </c>
      <c r="J41" s="4">
        <f>SUM(Nurse[[#This Row],[RN Hours (excl. Admin, DON)]],Nurse[[#This Row],[RN Admin Hours]],Nurse[[#This Row],[RN DON Hours]],Nurse[[#This Row],[LPN Hours (excl. Admin)]],Nurse[[#This Row],[LPN Admin Hours]],Nurse[[#This Row],[CNA Hours]],Nurse[[#This Row],[NA TR Hours]],Nurse[[#This Row],[Med Aide/Tech Hours]])</f>
        <v>124.21217391304347</v>
      </c>
      <c r="K41" s="4">
        <f>SUM(Nurse[[#This Row],[RN Hours (excl. Admin, DON)]],Nurse[[#This Row],[LPN Hours (excl. Admin)]],Nurse[[#This Row],[CNA Hours]],Nurse[[#This Row],[NA TR Hours]],Nurse[[#This Row],[Med Aide/Tech Hours]])</f>
        <v>109.31543478260869</v>
      </c>
      <c r="L41" s="4">
        <f>SUM(Nurse[[#This Row],[RN Hours (excl. Admin, DON)]],Nurse[[#This Row],[RN Admin Hours]],Nurse[[#This Row],[RN DON Hours]])</f>
        <v>23.695652173913043</v>
      </c>
      <c r="M41" s="4">
        <v>8.7989130434782616</v>
      </c>
      <c r="N41" s="4">
        <v>9.0815217391304355</v>
      </c>
      <c r="O41" s="4">
        <v>5.8152173913043477</v>
      </c>
      <c r="P41" s="4">
        <f>SUM(Nurse[[#This Row],[LPN Hours (excl. Admin)]],Nurse[[#This Row],[LPN Admin Hours]])</f>
        <v>23.497282608695652</v>
      </c>
      <c r="Q41" s="4">
        <v>23.497282608695652</v>
      </c>
      <c r="R41" s="4">
        <v>0</v>
      </c>
      <c r="S41" s="4">
        <f>SUM(Nurse[[#This Row],[CNA Hours]],Nurse[[#This Row],[NA TR Hours]],Nurse[[#This Row],[Med Aide/Tech Hours]])</f>
        <v>77.019239130434784</v>
      </c>
      <c r="T41" s="4">
        <v>77.019239130434784</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20.779891304347828</v>
      </c>
      <c r="X41" s="4">
        <v>2.625</v>
      </c>
      <c r="Y41" s="4">
        <v>0</v>
      </c>
      <c r="Z41" s="4">
        <v>0</v>
      </c>
      <c r="AA41" s="4">
        <v>5.4239130434782608</v>
      </c>
      <c r="AB41" s="4">
        <v>0</v>
      </c>
      <c r="AC41" s="4">
        <v>12.730978260869565</v>
      </c>
      <c r="AD41" s="4">
        <v>0</v>
      </c>
      <c r="AE41" s="4">
        <v>0</v>
      </c>
      <c r="AF41" s="1">
        <v>355052</v>
      </c>
      <c r="AG41" s="1">
        <v>8</v>
      </c>
      <c r="AH41"/>
    </row>
    <row r="42" spans="1:34" x14ac:dyDescent="0.25">
      <c r="A42" t="s">
        <v>108</v>
      </c>
      <c r="B42" t="s">
        <v>64</v>
      </c>
      <c r="C42" t="s">
        <v>165</v>
      </c>
      <c r="D42" t="s">
        <v>161</v>
      </c>
      <c r="E42" s="4">
        <v>45.597826086956523</v>
      </c>
      <c r="F42" s="4">
        <f>Nurse[[#This Row],[Total Nurse Staff Hours]]/Nurse[[#This Row],[MDS Census]]</f>
        <v>4.1458283671036948</v>
      </c>
      <c r="G42" s="4">
        <f>Nurse[[#This Row],[Total Direct Care Staff Hours]]/Nurse[[#This Row],[MDS Census]]</f>
        <v>3.5754469606674619</v>
      </c>
      <c r="H42" s="4">
        <f>Nurse[[#This Row],[Total RN Hours (w/ Admin, DON)]]/Nurse[[#This Row],[MDS Census]]</f>
        <v>1.1309892729439808</v>
      </c>
      <c r="I42" s="4">
        <f>Nurse[[#This Row],[RN Hours (excl. Admin, DON)]]/Nurse[[#This Row],[MDS Census]]</f>
        <v>0.5606078665077473</v>
      </c>
      <c r="J42" s="4">
        <f>SUM(Nurse[[#This Row],[RN Hours (excl. Admin, DON)]],Nurse[[#This Row],[RN Admin Hours]],Nurse[[#This Row],[RN DON Hours]],Nurse[[#This Row],[LPN Hours (excl. Admin)]],Nurse[[#This Row],[LPN Admin Hours]],Nurse[[#This Row],[CNA Hours]],Nurse[[#This Row],[NA TR Hours]],Nurse[[#This Row],[Med Aide/Tech Hours]])</f>
        <v>189.04076086956522</v>
      </c>
      <c r="K42" s="4">
        <f>SUM(Nurse[[#This Row],[RN Hours (excl. Admin, DON)]],Nurse[[#This Row],[LPN Hours (excl. Admin)]],Nurse[[#This Row],[CNA Hours]],Nurse[[#This Row],[NA TR Hours]],Nurse[[#This Row],[Med Aide/Tech Hours]])</f>
        <v>163.03260869565221</v>
      </c>
      <c r="L42" s="4">
        <f>SUM(Nurse[[#This Row],[RN Hours (excl. Admin, DON)]],Nurse[[#This Row],[RN Admin Hours]],Nurse[[#This Row],[RN DON Hours]])</f>
        <v>51.570652173913039</v>
      </c>
      <c r="M42" s="4">
        <v>25.5625</v>
      </c>
      <c r="N42" s="4">
        <v>20.929347826086957</v>
      </c>
      <c r="O42" s="4">
        <v>5.0788043478260869</v>
      </c>
      <c r="P42" s="4">
        <f>SUM(Nurse[[#This Row],[LPN Hours (excl. Admin)]],Nurse[[#This Row],[LPN Admin Hours]])</f>
        <v>24.934782608695652</v>
      </c>
      <c r="Q42" s="4">
        <v>24.934782608695652</v>
      </c>
      <c r="R42" s="4">
        <v>0</v>
      </c>
      <c r="S42" s="4">
        <f>SUM(Nurse[[#This Row],[CNA Hours]],Nurse[[#This Row],[NA TR Hours]],Nurse[[#This Row],[Med Aide/Tech Hours]])</f>
        <v>112.53532608695654</v>
      </c>
      <c r="T42" s="4">
        <v>99.475543478260889</v>
      </c>
      <c r="U42" s="4">
        <v>0</v>
      </c>
      <c r="V42" s="4">
        <v>13.059782608695652</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3.965217391304348</v>
      </c>
      <c r="X42" s="4">
        <v>0</v>
      </c>
      <c r="Y42" s="4">
        <v>0</v>
      </c>
      <c r="Z42" s="4">
        <v>0</v>
      </c>
      <c r="AA42" s="4">
        <v>1.201086956521739</v>
      </c>
      <c r="AB42" s="4">
        <v>0</v>
      </c>
      <c r="AC42" s="4">
        <v>2.7641304347826088</v>
      </c>
      <c r="AD42" s="4">
        <v>0</v>
      </c>
      <c r="AE42" s="4">
        <v>0</v>
      </c>
      <c r="AF42" s="1">
        <v>355114</v>
      </c>
      <c r="AG42" s="1">
        <v>8</v>
      </c>
      <c r="AH42"/>
    </row>
    <row r="43" spans="1:34" x14ac:dyDescent="0.25">
      <c r="A43" t="s">
        <v>108</v>
      </c>
      <c r="B43" t="s">
        <v>34</v>
      </c>
      <c r="C43" t="s">
        <v>164</v>
      </c>
      <c r="D43" t="s">
        <v>149</v>
      </c>
      <c r="E43" s="4">
        <v>29.097826086956523</v>
      </c>
      <c r="F43" s="4">
        <f>Nurse[[#This Row],[Total Nurse Staff Hours]]/Nurse[[#This Row],[MDS Census]]</f>
        <v>2.3743593574897273</v>
      </c>
      <c r="G43" s="4">
        <f>Nurse[[#This Row],[Total Direct Care Staff Hours]]/Nurse[[#This Row],[MDS Census]]</f>
        <v>1.9798879342547626</v>
      </c>
      <c r="H43" s="4">
        <f>Nurse[[#This Row],[Total RN Hours (w/ Admin, DON)]]/Nurse[[#This Row],[MDS Census]]</f>
        <v>0.952114307060142</v>
      </c>
      <c r="I43" s="4">
        <f>Nurse[[#This Row],[RN Hours (excl. Admin, DON)]]/Nurse[[#This Row],[MDS Census]]</f>
        <v>0.57258498319013817</v>
      </c>
      <c r="J43" s="4">
        <f>SUM(Nurse[[#This Row],[RN Hours (excl. Admin, DON)]],Nurse[[#This Row],[RN Admin Hours]],Nurse[[#This Row],[RN DON Hours]],Nurse[[#This Row],[LPN Hours (excl. Admin)]],Nurse[[#This Row],[LPN Admin Hours]],Nurse[[#This Row],[CNA Hours]],Nurse[[#This Row],[NA TR Hours]],Nurse[[#This Row],[Med Aide/Tech Hours]])</f>
        <v>69.088695652173911</v>
      </c>
      <c r="K43" s="4">
        <f>SUM(Nurse[[#This Row],[RN Hours (excl. Admin, DON)]],Nurse[[#This Row],[LPN Hours (excl. Admin)]],Nurse[[#This Row],[CNA Hours]],Nurse[[#This Row],[NA TR Hours]],Nurse[[#This Row],[Med Aide/Tech Hours]])</f>
        <v>57.610434782608692</v>
      </c>
      <c r="L43" s="4">
        <f>SUM(Nurse[[#This Row],[RN Hours (excl. Admin, DON)]],Nurse[[#This Row],[RN Admin Hours]],Nurse[[#This Row],[RN DON Hours]])</f>
        <v>27.704456521739132</v>
      </c>
      <c r="M43" s="4">
        <v>16.660978260869566</v>
      </c>
      <c r="N43" s="4">
        <v>5.3043478260869561</v>
      </c>
      <c r="O43" s="4">
        <v>5.7391304347826084</v>
      </c>
      <c r="P43" s="4">
        <f>SUM(Nurse[[#This Row],[LPN Hours (excl. Admin)]],Nurse[[#This Row],[LPN Admin Hours]])</f>
        <v>13.83532608695652</v>
      </c>
      <c r="Q43" s="4">
        <v>13.400543478260868</v>
      </c>
      <c r="R43" s="4">
        <v>0.43478260869565216</v>
      </c>
      <c r="S43" s="4">
        <f>SUM(Nurse[[#This Row],[CNA Hours]],Nurse[[#This Row],[NA TR Hours]],Nurse[[#This Row],[Med Aide/Tech Hours]])</f>
        <v>27.548913043478262</v>
      </c>
      <c r="T43" s="4">
        <v>27.548913043478262</v>
      </c>
      <c r="U43" s="4">
        <v>0</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 s="4">
        <v>0</v>
      </c>
      <c r="Y43" s="4">
        <v>0</v>
      </c>
      <c r="Z43" s="4">
        <v>0</v>
      </c>
      <c r="AA43" s="4">
        <v>0</v>
      </c>
      <c r="AB43" s="4">
        <v>0</v>
      </c>
      <c r="AC43" s="4">
        <v>0</v>
      </c>
      <c r="AD43" s="4">
        <v>0</v>
      </c>
      <c r="AE43" s="4">
        <v>0</v>
      </c>
      <c r="AF43" s="1">
        <v>355076</v>
      </c>
      <c r="AG43" s="1">
        <v>8</v>
      </c>
      <c r="AH43"/>
    </row>
    <row r="44" spans="1:34" x14ac:dyDescent="0.25">
      <c r="A44" t="s">
        <v>108</v>
      </c>
      <c r="B44" t="s">
        <v>66</v>
      </c>
      <c r="C44" t="s">
        <v>165</v>
      </c>
      <c r="D44" t="s">
        <v>161</v>
      </c>
      <c r="E44" s="4">
        <v>35.5</v>
      </c>
      <c r="F44" s="4">
        <f>Nurse[[#This Row],[Total Nurse Staff Hours]]/Nurse[[#This Row],[MDS Census]]</f>
        <v>3.3507348438456828</v>
      </c>
      <c r="G44" s="4">
        <f>Nurse[[#This Row],[Total Direct Care Staff Hours]]/Nurse[[#This Row],[MDS Census]]</f>
        <v>3.2244335578689527</v>
      </c>
      <c r="H44" s="4">
        <f>Nurse[[#This Row],[Total RN Hours (w/ Admin, DON)]]/Nurse[[#This Row],[MDS Census]]</f>
        <v>0.71263012859767316</v>
      </c>
      <c r="I44" s="4">
        <f>Nurse[[#This Row],[RN Hours (excl. Admin, DON)]]/Nurse[[#This Row],[MDS Census]]</f>
        <v>0.5863288426209432</v>
      </c>
      <c r="J44" s="4">
        <f>SUM(Nurse[[#This Row],[RN Hours (excl. Admin, DON)]],Nurse[[#This Row],[RN Admin Hours]],Nurse[[#This Row],[RN DON Hours]],Nurse[[#This Row],[LPN Hours (excl. Admin)]],Nurse[[#This Row],[LPN Admin Hours]],Nurse[[#This Row],[CNA Hours]],Nurse[[#This Row],[NA TR Hours]],Nurse[[#This Row],[Med Aide/Tech Hours]])</f>
        <v>118.95108695652173</v>
      </c>
      <c r="K44" s="4">
        <f>SUM(Nurse[[#This Row],[RN Hours (excl. Admin, DON)]],Nurse[[#This Row],[LPN Hours (excl. Admin)]],Nurse[[#This Row],[CNA Hours]],Nurse[[#This Row],[NA TR Hours]],Nurse[[#This Row],[Med Aide/Tech Hours]])</f>
        <v>114.46739130434781</v>
      </c>
      <c r="L44" s="4">
        <f>SUM(Nurse[[#This Row],[RN Hours (excl. Admin, DON)]],Nurse[[#This Row],[RN Admin Hours]],Nurse[[#This Row],[RN DON Hours]])</f>
        <v>25.298369565217399</v>
      </c>
      <c r="M44" s="4">
        <v>20.814673913043485</v>
      </c>
      <c r="N44" s="4">
        <v>0</v>
      </c>
      <c r="O44" s="4">
        <v>4.4836956521739131</v>
      </c>
      <c r="P44" s="4">
        <f>SUM(Nurse[[#This Row],[LPN Hours (excl. Admin)]],Nurse[[#This Row],[LPN Admin Hours]])</f>
        <v>21.00695652173912</v>
      </c>
      <c r="Q44" s="4">
        <v>21.00695652173912</v>
      </c>
      <c r="R44" s="4">
        <v>0</v>
      </c>
      <c r="S44" s="4">
        <f>SUM(Nurse[[#This Row],[CNA Hours]],Nurse[[#This Row],[NA TR Hours]],Nurse[[#This Row],[Med Aide/Tech Hours]])</f>
        <v>72.645760869565208</v>
      </c>
      <c r="T44" s="4">
        <v>71.238152173913036</v>
      </c>
      <c r="U44" s="4">
        <v>0</v>
      </c>
      <c r="V44" s="4">
        <v>1.4076086956521738</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24.899456521739133</v>
      </c>
      <c r="X44" s="4">
        <v>0</v>
      </c>
      <c r="Y44" s="4">
        <v>0</v>
      </c>
      <c r="Z44" s="4">
        <v>0</v>
      </c>
      <c r="AA44" s="4">
        <v>1.7554347826086956</v>
      </c>
      <c r="AB44" s="4">
        <v>0</v>
      </c>
      <c r="AC44" s="4">
        <v>21.736413043478262</v>
      </c>
      <c r="AD44" s="4">
        <v>0</v>
      </c>
      <c r="AE44" s="4">
        <v>1.4076086956521738</v>
      </c>
      <c r="AF44" s="1">
        <v>355116</v>
      </c>
      <c r="AG44" s="1">
        <v>8</v>
      </c>
      <c r="AH44"/>
    </row>
    <row r="45" spans="1:34" x14ac:dyDescent="0.25">
      <c r="A45" t="s">
        <v>108</v>
      </c>
      <c r="B45" t="s">
        <v>19</v>
      </c>
      <c r="C45" t="s">
        <v>187</v>
      </c>
      <c r="D45" t="s">
        <v>145</v>
      </c>
      <c r="E45" s="4">
        <v>31.826086956521738</v>
      </c>
      <c r="F45" s="4">
        <f>Nurse[[#This Row],[Total Nurse Staff Hours]]/Nurse[[#This Row],[MDS Census]]</f>
        <v>3.204303278688525</v>
      </c>
      <c r="G45" s="4">
        <f>Nurse[[#This Row],[Total Direct Care Staff Hours]]/Nurse[[#This Row],[MDS Census]]</f>
        <v>3.0289788251366128</v>
      </c>
      <c r="H45" s="4">
        <f>Nurse[[#This Row],[Total RN Hours (w/ Admin, DON)]]/Nurse[[#This Row],[MDS Census]]</f>
        <v>0.57540300546448098</v>
      </c>
      <c r="I45" s="4">
        <f>Nurse[[#This Row],[RN Hours (excl. Admin, DON)]]/Nurse[[#This Row],[MDS Census]]</f>
        <v>0.41317622950819671</v>
      </c>
      <c r="J45" s="4">
        <f>SUM(Nurse[[#This Row],[RN Hours (excl. Admin, DON)]],Nurse[[#This Row],[RN Admin Hours]],Nurse[[#This Row],[RN DON Hours]],Nurse[[#This Row],[LPN Hours (excl. Admin)]],Nurse[[#This Row],[LPN Admin Hours]],Nurse[[#This Row],[CNA Hours]],Nurse[[#This Row],[NA TR Hours]],Nurse[[#This Row],[Med Aide/Tech Hours]])</f>
        <v>101.98043478260871</v>
      </c>
      <c r="K45" s="4">
        <f>SUM(Nurse[[#This Row],[RN Hours (excl. Admin, DON)]],Nurse[[#This Row],[LPN Hours (excl. Admin)]],Nurse[[#This Row],[CNA Hours]],Nurse[[#This Row],[NA TR Hours]],Nurse[[#This Row],[Med Aide/Tech Hours]])</f>
        <v>96.400543478260886</v>
      </c>
      <c r="L45" s="4">
        <f>SUM(Nurse[[#This Row],[RN Hours (excl. Admin, DON)]],Nurse[[#This Row],[RN Admin Hours]],Nurse[[#This Row],[RN DON Hours]])</f>
        <v>18.312826086956523</v>
      </c>
      <c r="M45" s="4">
        <v>13.149782608695652</v>
      </c>
      <c r="N45" s="4">
        <v>0.17391304347826086</v>
      </c>
      <c r="O45" s="4">
        <v>4.9891304347826084</v>
      </c>
      <c r="P45" s="4">
        <f>SUM(Nurse[[#This Row],[LPN Hours (excl. Admin)]],Nurse[[#This Row],[LPN Admin Hours]])</f>
        <v>16.643043478260868</v>
      </c>
      <c r="Q45" s="4">
        <v>16.22619565217391</v>
      </c>
      <c r="R45" s="4">
        <v>0.41684782608695653</v>
      </c>
      <c r="S45" s="4">
        <f>SUM(Nurse[[#This Row],[CNA Hours]],Nurse[[#This Row],[NA TR Hours]],Nurse[[#This Row],[Med Aide/Tech Hours]])</f>
        <v>67.024565217391327</v>
      </c>
      <c r="T45" s="4">
        <v>66.762934782608724</v>
      </c>
      <c r="U45" s="4">
        <v>0.26163043478260872</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24.730652173913036</v>
      </c>
      <c r="X45" s="4">
        <v>0</v>
      </c>
      <c r="Y45" s="4">
        <v>0</v>
      </c>
      <c r="Z45" s="4">
        <v>0</v>
      </c>
      <c r="AA45" s="4">
        <v>1.0819565217391303</v>
      </c>
      <c r="AB45" s="4">
        <v>0</v>
      </c>
      <c r="AC45" s="4">
        <v>23.648695652173906</v>
      </c>
      <c r="AD45" s="4">
        <v>0</v>
      </c>
      <c r="AE45" s="4">
        <v>0</v>
      </c>
      <c r="AF45" s="1">
        <v>355057</v>
      </c>
      <c r="AG45" s="1">
        <v>8</v>
      </c>
      <c r="AH45"/>
    </row>
    <row r="46" spans="1:34" x14ac:dyDescent="0.25">
      <c r="A46" t="s">
        <v>108</v>
      </c>
      <c r="B46" t="s">
        <v>13</v>
      </c>
      <c r="C46" t="s">
        <v>181</v>
      </c>
      <c r="D46" t="s">
        <v>142</v>
      </c>
      <c r="E46" s="4">
        <v>45.706521739130437</v>
      </c>
      <c r="F46" s="4">
        <f>Nurse[[#This Row],[Total Nurse Staff Hours]]/Nurse[[#This Row],[MDS Census]]</f>
        <v>3.3337098692033291</v>
      </c>
      <c r="G46" s="4">
        <f>Nurse[[#This Row],[Total Direct Care Staff Hours]]/Nurse[[#This Row],[MDS Census]]</f>
        <v>3.0945897740784778</v>
      </c>
      <c r="H46" s="4">
        <f>Nurse[[#This Row],[Total RN Hours (w/ Admin, DON)]]/Nurse[[#This Row],[MDS Census]]</f>
        <v>0.87800237812128412</v>
      </c>
      <c r="I46" s="4">
        <f>Nurse[[#This Row],[RN Hours (excl. Admin, DON)]]/Nurse[[#This Row],[MDS Census]]</f>
        <v>0.63888228299643279</v>
      </c>
      <c r="J46" s="4">
        <f>SUM(Nurse[[#This Row],[RN Hours (excl. Admin, DON)]],Nurse[[#This Row],[RN Admin Hours]],Nurse[[#This Row],[RN DON Hours]],Nurse[[#This Row],[LPN Hours (excl. Admin)]],Nurse[[#This Row],[LPN Admin Hours]],Nurse[[#This Row],[CNA Hours]],Nurse[[#This Row],[NA TR Hours]],Nurse[[#This Row],[Med Aide/Tech Hours]])</f>
        <v>152.37228260869566</v>
      </c>
      <c r="K46" s="4">
        <f>SUM(Nurse[[#This Row],[RN Hours (excl. Admin, DON)]],Nurse[[#This Row],[LPN Hours (excl. Admin)]],Nurse[[#This Row],[CNA Hours]],Nurse[[#This Row],[NA TR Hours]],Nurse[[#This Row],[Med Aide/Tech Hours]])</f>
        <v>141.44293478260869</v>
      </c>
      <c r="L46" s="4">
        <f>SUM(Nurse[[#This Row],[RN Hours (excl. Admin, DON)]],Nurse[[#This Row],[RN Admin Hours]],Nurse[[#This Row],[RN DON Hours]])</f>
        <v>40.130434782608695</v>
      </c>
      <c r="M46" s="4">
        <v>29.201086956521738</v>
      </c>
      <c r="N46" s="4">
        <v>6.0597826086956523</v>
      </c>
      <c r="O46" s="4">
        <v>4.8695652173913047</v>
      </c>
      <c r="P46" s="4">
        <f>SUM(Nurse[[#This Row],[LPN Hours (excl. Admin)]],Nurse[[#This Row],[LPN Admin Hours]])</f>
        <v>13.804347826086957</v>
      </c>
      <c r="Q46" s="4">
        <v>13.804347826086957</v>
      </c>
      <c r="R46" s="4">
        <v>0</v>
      </c>
      <c r="S46" s="4">
        <f>SUM(Nurse[[#This Row],[CNA Hours]],Nurse[[#This Row],[NA TR Hours]],Nurse[[#This Row],[Med Aide/Tech Hours]])</f>
        <v>98.4375</v>
      </c>
      <c r="T46" s="4">
        <v>94.6875</v>
      </c>
      <c r="U46" s="4">
        <v>0.77717391304347827</v>
      </c>
      <c r="V46" s="4">
        <v>2.972826086956522</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63.470108695652172</v>
      </c>
      <c r="X46" s="4">
        <v>0</v>
      </c>
      <c r="Y46" s="4">
        <v>0</v>
      </c>
      <c r="Z46" s="4">
        <v>0</v>
      </c>
      <c r="AA46" s="4">
        <v>3.9945652173913042</v>
      </c>
      <c r="AB46" s="4">
        <v>0</v>
      </c>
      <c r="AC46" s="4">
        <v>59.475543478260867</v>
      </c>
      <c r="AD46" s="4">
        <v>0</v>
      </c>
      <c r="AE46" s="4">
        <v>0</v>
      </c>
      <c r="AF46" s="1">
        <v>355048</v>
      </c>
      <c r="AG46" s="1">
        <v>8</v>
      </c>
      <c r="AH46"/>
    </row>
    <row r="47" spans="1:34" x14ac:dyDescent="0.25">
      <c r="A47" t="s">
        <v>108</v>
      </c>
      <c r="B47" t="s">
        <v>68</v>
      </c>
      <c r="C47" t="s">
        <v>216</v>
      </c>
      <c r="D47" t="s">
        <v>128</v>
      </c>
      <c r="E47" s="4">
        <v>25.543478260869566</v>
      </c>
      <c r="F47" s="4">
        <f>Nurse[[#This Row],[Total Nurse Staff Hours]]/Nurse[[#This Row],[MDS Census]]</f>
        <v>4.5097617021276593</v>
      </c>
      <c r="G47" s="4">
        <f>Nurse[[#This Row],[Total Direct Care Staff Hours]]/Nurse[[#This Row],[MDS Census]]</f>
        <v>4.2447234042553195</v>
      </c>
      <c r="H47" s="4">
        <f>Nurse[[#This Row],[Total RN Hours (w/ Admin, DON)]]/Nurse[[#This Row],[MDS Census]]</f>
        <v>0.9154340425531915</v>
      </c>
      <c r="I47" s="4">
        <f>Nurse[[#This Row],[RN Hours (excl. Admin, DON)]]/Nurse[[#This Row],[MDS Census]]</f>
        <v>0.65039574468085126</v>
      </c>
      <c r="J47" s="4">
        <f>SUM(Nurse[[#This Row],[RN Hours (excl. Admin, DON)]],Nurse[[#This Row],[RN Admin Hours]],Nurse[[#This Row],[RN DON Hours]],Nurse[[#This Row],[LPN Hours (excl. Admin)]],Nurse[[#This Row],[LPN Admin Hours]],Nurse[[#This Row],[CNA Hours]],Nurse[[#This Row],[NA TR Hours]],Nurse[[#This Row],[Med Aide/Tech Hours]])</f>
        <v>115.19500000000001</v>
      </c>
      <c r="K47" s="4">
        <f>SUM(Nurse[[#This Row],[RN Hours (excl. Admin, DON)]],Nurse[[#This Row],[LPN Hours (excl. Admin)]],Nurse[[#This Row],[CNA Hours]],Nurse[[#This Row],[NA TR Hours]],Nurse[[#This Row],[Med Aide/Tech Hours]])</f>
        <v>108.42500000000001</v>
      </c>
      <c r="L47" s="4">
        <f>SUM(Nurse[[#This Row],[RN Hours (excl. Admin, DON)]],Nurse[[#This Row],[RN Admin Hours]],Nurse[[#This Row],[RN DON Hours]])</f>
        <v>23.383369565217393</v>
      </c>
      <c r="M47" s="4">
        <v>16.613369565217397</v>
      </c>
      <c r="N47" s="4">
        <v>0</v>
      </c>
      <c r="O47" s="4">
        <v>6.7699999999999978</v>
      </c>
      <c r="P47" s="4">
        <f>SUM(Nurse[[#This Row],[LPN Hours (excl. Admin)]],Nurse[[#This Row],[LPN Admin Hours]])</f>
        <v>14.904239130434778</v>
      </c>
      <c r="Q47" s="4">
        <v>14.904239130434778</v>
      </c>
      <c r="R47" s="4">
        <v>0</v>
      </c>
      <c r="S47" s="4">
        <f>SUM(Nurse[[#This Row],[CNA Hours]],Nurse[[#This Row],[NA TR Hours]],Nurse[[#This Row],[Med Aide/Tech Hours]])</f>
        <v>76.90739130434784</v>
      </c>
      <c r="T47" s="4">
        <v>76.90739130434784</v>
      </c>
      <c r="U47" s="4">
        <v>0</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24.600543478260867</v>
      </c>
      <c r="X47" s="4">
        <v>3.6875</v>
      </c>
      <c r="Y47" s="4">
        <v>0</v>
      </c>
      <c r="Z47" s="4">
        <v>0</v>
      </c>
      <c r="AA47" s="4">
        <v>9.7744565217391308</v>
      </c>
      <c r="AB47" s="4">
        <v>0</v>
      </c>
      <c r="AC47" s="4">
        <v>11.138586956521738</v>
      </c>
      <c r="AD47" s="4">
        <v>0</v>
      </c>
      <c r="AE47" s="4">
        <v>0</v>
      </c>
      <c r="AF47" s="1">
        <v>355122</v>
      </c>
      <c r="AG47" s="1">
        <v>8</v>
      </c>
      <c r="AH47"/>
    </row>
    <row r="48" spans="1:34" x14ac:dyDescent="0.25">
      <c r="A48" t="s">
        <v>108</v>
      </c>
      <c r="B48" t="s">
        <v>38</v>
      </c>
      <c r="C48" t="s">
        <v>198</v>
      </c>
      <c r="D48" t="s">
        <v>154</v>
      </c>
      <c r="E48" s="4">
        <v>29.282608695652176</v>
      </c>
      <c r="F48" s="4">
        <f>Nurse[[#This Row],[Total Nurse Staff Hours]]/Nurse[[#This Row],[MDS Census]]</f>
        <v>3.9197290274684482</v>
      </c>
      <c r="G48" s="4">
        <f>Nurse[[#This Row],[Total Direct Care Staff Hours]]/Nurse[[#This Row],[MDS Census]]</f>
        <v>3.849016332590943</v>
      </c>
      <c r="H48" s="4">
        <f>Nurse[[#This Row],[Total RN Hours (w/ Admin, DON)]]/Nurse[[#This Row],[MDS Census]]</f>
        <v>0.88817743132887894</v>
      </c>
      <c r="I48" s="4">
        <f>Nurse[[#This Row],[RN Hours (excl. Admin, DON)]]/Nurse[[#This Row],[MDS Census]]</f>
        <v>0.81746473645137341</v>
      </c>
      <c r="J48" s="4">
        <f>SUM(Nurse[[#This Row],[RN Hours (excl. Admin, DON)]],Nurse[[#This Row],[RN Admin Hours]],Nurse[[#This Row],[RN DON Hours]],Nurse[[#This Row],[LPN Hours (excl. Admin)]],Nurse[[#This Row],[LPN Admin Hours]],Nurse[[#This Row],[CNA Hours]],Nurse[[#This Row],[NA TR Hours]],Nurse[[#This Row],[Med Aide/Tech Hours]])</f>
        <v>114.77989130434783</v>
      </c>
      <c r="K48" s="4">
        <f>SUM(Nurse[[#This Row],[RN Hours (excl. Admin, DON)]],Nurse[[#This Row],[LPN Hours (excl. Admin)]],Nurse[[#This Row],[CNA Hours]],Nurse[[#This Row],[NA TR Hours]],Nurse[[#This Row],[Med Aide/Tech Hours]])</f>
        <v>112.7092391304348</v>
      </c>
      <c r="L48" s="4">
        <f>SUM(Nurse[[#This Row],[RN Hours (excl. Admin, DON)]],Nurse[[#This Row],[RN Admin Hours]],Nurse[[#This Row],[RN DON Hours]])</f>
        <v>26.008152173913043</v>
      </c>
      <c r="M48" s="4">
        <v>23.9375</v>
      </c>
      <c r="N48" s="4">
        <v>0</v>
      </c>
      <c r="O48" s="4">
        <v>2.0706521739130435</v>
      </c>
      <c r="P48" s="4">
        <f>SUM(Nurse[[#This Row],[LPN Hours (excl. Admin)]],Nurse[[#This Row],[LPN Admin Hours]])</f>
        <v>12.766304347826088</v>
      </c>
      <c r="Q48" s="4">
        <v>12.766304347826088</v>
      </c>
      <c r="R48" s="4">
        <v>0</v>
      </c>
      <c r="S48" s="4">
        <f>SUM(Nurse[[#This Row],[CNA Hours]],Nurse[[#This Row],[NA TR Hours]],Nurse[[#This Row],[Med Aide/Tech Hours]])</f>
        <v>76.005434782608702</v>
      </c>
      <c r="T48" s="4">
        <v>66.225543478260875</v>
      </c>
      <c r="U48" s="4">
        <v>0</v>
      </c>
      <c r="V48" s="4">
        <v>9.7798913043478262</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 s="4">
        <v>0</v>
      </c>
      <c r="Y48" s="4">
        <v>0</v>
      </c>
      <c r="Z48" s="4">
        <v>0</v>
      </c>
      <c r="AA48" s="4">
        <v>0</v>
      </c>
      <c r="AB48" s="4">
        <v>0</v>
      </c>
      <c r="AC48" s="4">
        <v>0</v>
      </c>
      <c r="AD48" s="4">
        <v>0</v>
      </c>
      <c r="AE48" s="4">
        <v>0</v>
      </c>
      <c r="AF48" s="1">
        <v>355081</v>
      </c>
      <c r="AG48" s="1">
        <v>8</v>
      </c>
      <c r="AH48"/>
    </row>
    <row r="49" spans="1:34" x14ac:dyDescent="0.25">
      <c r="A49" t="s">
        <v>108</v>
      </c>
      <c r="B49" t="s">
        <v>23</v>
      </c>
      <c r="C49" t="s">
        <v>167</v>
      </c>
      <c r="D49" t="s">
        <v>140</v>
      </c>
      <c r="E49" s="4">
        <v>28.619565217391305</v>
      </c>
      <c r="F49" s="4">
        <f>Nurse[[#This Row],[Total Nurse Staff Hours]]/Nurse[[#This Row],[MDS Census]]</f>
        <v>4.9073832130649455</v>
      </c>
      <c r="G49" s="4">
        <f>Nurse[[#This Row],[Total Direct Care Staff Hours]]/Nurse[[#This Row],[MDS Census]]</f>
        <v>4.7190998860615263</v>
      </c>
      <c r="H49" s="4">
        <f>Nurse[[#This Row],[Total RN Hours (w/ Admin, DON)]]/Nurse[[#This Row],[MDS Census]]</f>
        <v>0.72330041777440179</v>
      </c>
      <c r="I49" s="4">
        <f>Nurse[[#This Row],[RN Hours (excl. Admin, DON)]]/Nurse[[#This Row],[MDS Census]]</f>
        <v>0.53501709077098369</v>
      </c>
      <c r="J49" s="4">
        <f>SUM(Nurse[[#This Row],[RN Hours (excl. Admin, DON)]],Nurse[[#This Row],[RN Admin Hours]],Nurse[[#This Row],[RN DON Hours]],Nurse[[#This Row],[LPN Hours (excl. Admin)]],Nurse[[#This Row],[LPN Admin Hours]],Nurse[[#This Row],[CNA Hours]],Nurse[[#This Row],[NA TR Hours]],Nurse[[#This Row],[Med Aide/Tech Hours]])</f>
        <v>140.44717391304349</v>
      </c>
      <c r="K49" s="4">
        <f>SUM(Nurse[[#This Row],[RN Hours (excl. Admin, DON)]],Nurse[[#This Row],[LPN Hours (excl. Admin)]],Nurse[[#This Row],[CNA Hours]],Nurse[[#This Row],[NA TR Hours]],Nurse[[#This Row],[Med Aide/Tech Hours]])</f>
        <v>135.05858695652174</v>
      </c>
      <c r="L49" s="4">
        <f>SUM(Nurse[[#This Row],[RN Hours (excl. Admin, DON)]],Nurse[[#This Row],[RN Admin Hours]],Nurse[[#This Row],[RN DON Hours]])</f>
        <v>20.700543478260869</v>
      </c>
      <c r="M49" s="4">
        <v>15.31195652173913</v>
      </c>
      <c r="N49" s="4">
        <v>5.3885869565217392</v>
      </c>
      <c r="O49" s="4">
        <v>0</v>
      </c>
      <c r="P49" s="4">
        <f>SUM(Nurse[[#This Row],[LPN Hours (excl. Admin)]],Nurse[[#This Row],[LPN Admin Hours]])</f>
        <v>24.100326086956528</v>
      </c>
      <c r="Q49" s="4">
        <v>24.100326086956528</v>
      </c>
      <c r="R49" s="4">
        <v>0</v>
      </c>
      <c r="S49" s="4">
        <f>SUM(Nurse[[#This Row],[CNA Hours]],Nurse[[#This Row],[NA TR Hours]],Nurse[[#This Row],[Med Aide/Tech Hours]])</f>
        <v>95.646304347826074</v>
      </c>
      <c r="T49" s="4">
        <v>86.162934782608687</v>
      </c>
      <c r="U49" s="4">
        <v>0</v>
      </c>
      <c r="V49" s="4">
        <v>9.4833695652173926</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22.328804347826086</v>
      </c>
      <c r="X49" s="4">
        <v>4.0380434782608692</v>
      </c>
      <c r="Y49" s="4">
        <v>0</v>
      </c>
      <c r="Z49" s="4">
        <v>0</v>
      </c>
      <c r="AA49" s="4">
        <v>12.146739130434783</v>
      </c>
      <c r="AB49" s="4">
        <v>0</v>
      </c>
      <c r="AC49" s="4">
        <v>6.1440217391304346</v>
      </c>
      <c r="AD49" s="4">
        <v>0</v>
      </c>
      <c r="AE49" s="4">
        <v>0</v>
      </c>
      <c r="AF49" s="1">
        <v>355061</v>
      </c>
      <c r="AG49" s="1">
        <v>8</v>
      </c>
      <c r="AH49"/>
    </row>
    <row r="50" spans="1:34" x14ac:dyDescent="0.25">
      <c r="A50" t="s">
        <v>108</v>
      </c>
      <c r="B50" t="s">
        <v>60</v>
      </c>
      <c r="C50" t="s">
        <v>213</v>
      </c>
      <c r="D50" t="s">
        <v>161</v>
      </c>
      <c r="E50" s="4">
        <v>36.739130434782609</v>
      </c>
      <c r="F50" s="4">
        <f>Nurse[[#This Row],[Total Nurse Staff Hours]]/Nurse[[#This Row],[MDS Census]]</f>
        <v>4.2044615384615387</v>
      </c>
      <c r="G50" s="4">
        <f>Nurse[[#This Row],[Total Direct Care Staff Hours]]/Nurse[[#This Row],[MDS Census]]</f>
        <v>3.921843195266272</v>
      </c>
      <c r="H50" s="4">
        <f>Nurse[[#This Row],[Total RN Hours (w/ Admin, DON)]]/Nurse[[#This Row],[MDS Census]]</f>
        <v>0.58335798816568052</v>
      </c>
      <c r="I50" s="4">
        <f>Nurse[[#This Row],[RN Hours (excl. Admin, DON)]]/Nurse[[#This Row],[MDS Census]]</f>
        <v>0.30073964497041422</v>
      </c>
      <c r="J50" s="4">
        <f>SUM(Nurse[[#This Row],[RN Hours (excl. Admin, DON)]],Nurse[[#This Row],[RN Admin Hours]],Nurse[[#This Row],[RN DON Hours]],Nurse[[#This Row],[LPN Hours (excl. Admin)]],Nurse[[#This Row],[LPN Admin Hours]],Nurse[[#This Row],[CNA Hours]],Nurse[[#This Row],[NA TR Hours]],Nurse[[#This Row],[Med Aide/Tech Hours]])</f>
        <v>154.46826086956523</v>
      </c>
      <c r="K50" s="4">
        <f>SUM(Nurse[[#This Row],[RN Hours (excl. Admin, DON)]],Nurse[[#This Row],[LPN Hours (excl. Admin)]],Nurse[[#This Row],[CNA Hours]],Nurse[[#This Row],[NA TR Hours]],Nurse[[#This Row],[Med Aide/Tech Hours]])</f>
        <v>144.08510869565217</v>
      </c>
      <c r="L50" s="4">
        <f>SUM(Nurse[[#This Row],[RN Hours (excl. Admin, DON)]],Nurse[[#This Row],[RN Admin Hours]],Nurse[[#This Row],[RN DON Hours]])</f>
        <v>21.432065217391305</v>
      </c>
      <c r="M50" s="4">
        <v>11.048913043478262</v>
      </c>
      <c r="N50" s="4">
        <v>4.8858695652173916</v>
      </c>
      <c r="O50" s="4">
        <v>5.4972826086956523</v>
      </c>
      <c r="P50" s="4">
        <f>SUM(Nurse[[#This Row],[LPN Hours (excl. Admin)]],Nurse[[#This Row],[LPN Admin Hours]])</f>
        <v>17.766304347826086</v>
      </c>
      <c r="Q50" s="4">
        <v>17.766304347826086</v>
      </c>
      <c r="R50" s="4">
        <v>0</v>
      </c>
      <c r="S50" s="4">
        <f>SUM(Nurse[[#This Row],[CNA Hours]],Nurse[[#This Row],[NA TR Hours]],Nurse[[#This Row],[Med Aide/Tech Hours]])</f>
        <v>115.26989130434782</v>
      </c>
      <c r="T50" s="4">
        <v>81.014456521739135</v>
      </c>
      <c r="U50" s="4">
        <v>0</v>
      </c>
      <c r="V50" s="4">
        <v>34.255434782608695</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21.647608695652174</v>
      </c>
      <c r="X50" s="4">
        <v>0</v>
      </c>
      <c r="Y50" s="4">
        <v>0</v>
      </c>
      <c r="Z50" s="4">
        <v>0</v>
      </c>
      <c r="AA50" s="4">
        <v>5.9972826086956523</v>
      </c>
      <c r="AB50" s="4">
        <v>0</v>
      </c>
      <c r="AC50" s="4">
        <v>15.650326086956522</v>
      </c>
      <c r="AD50" s="4">
        <v>0</v>
      </c>
      <c r="AE50" s="4">
        <v>0</v>
      </c>
      <c r="AF50" s="1">
        <v>355108</v>
      </c>
      <c r="AG50" s="1">
        <v>8</v>
      </c>
      <c r="AH50"/>
    </row>
    <row r="51" spans="1:34" x14ac:dyDescent="0.25">
      <c r="A51" t="s">
        <v>108</v>
      </c>
      <c r="B51" t="s">
        <v>39</v>
      </c>
      <c r="C51" t="s">
        <v>168</v>
      </c>
      <c r="D51" t="s">
        <v>153</v>
      </c>
      <c r="E51" s="4">
        <v>94.25</v>
      </c>
      <c r="F51" s="4">
        <f>Nurse[[#This Row],[Total Nurse Staff Hours]]/Nurse[[#This Row],[MDS Census]]</f>
        <v>4.8159381847537768</v>
      </c>
      <c r="G51" s="4">
        <f>Nurse[[#This Row],[Total Direct Care Staff Hours]]/Nurse[[#This Row],[MDS Census]]</f>
        <v>4.7209376081190175</v>
      </c>
      <c r="H51" s="4">
        <f>Nurse[[#This Row],[Total RN Hours (w/ Admin, DON)]]/Nurse[[#This Row],[MDS Census]]</f>
        <v>0.87492792065505709</v>
      </c>
      <c r="I51" s="4">
        <f>Nurse[[#This Row],[RN Hours (excl. Admin, DON)]]/Nurse[[#This Row],[MDS Census]]</f>
        <v>0.77992734402029762</v>
      </c>
      <c r="J51" s="4">
        <f>SUM(Nurse[[#This Row],[RN Hours (excl. Admin, DON)]],Nurse[[#This Row],[RN Admin Hours]],Nurse[[#This Row],[RN DON Hours]],Nurse[[#This Row],[LPN Hours (excl. Admin)]],Nurse[[#This Row],[LPN Admin Hours]],Nurse[[#This Row],[CNA Hours]],Nurse[[#This Row],[NA TR Hours]],Nurse[[#This Row],[Med Aide/Tech Hours]])</f>
        <v>453.9021739130435</v>
      </c>
      <c r="K51" s="4">
        <f>SUM(Nurse[[#This Row],[RN Hours (excl. Admin, DON)]],Nurse[[#This Row],[LPN Hours (excl. Admin)]],Nurse[[#This Row],[CNA Hours]],Nurse[[#This Row],[NA TR Hours]],Nurse[[#This Row],[Med Aide/Tech Hours]])</f>
        <v>444.94836956521743</v>
      </c>
      <c r="L51" s="4">
        <f>SUM(Nurse[[#This Row],[RN Hours (excl. Admin, DON)]],Nurse[[#This Row],[RN Admin Hours]],Nurse[[#This Row],[RN DON Hours]])</f>
        <v>82.461956521739125</v>
      </c>
      <c r="M51" s="4">
        <v>73.508152173913047</v>
      </c>
      <c r="N51" s="4">
        <v>3.660326086956522</v>
      </c>
      <c r="O51" s="4">
        <v>5.2934782608695654</v>
      </c>
      <c r="P51" s="4">
        <f>SUM(Nurse[[#This Row],[LPN Hours (excl. Admin)]],Nurse[[#This Row],[LPN Admin Hours]])</f>
        <v>34.470108695652172</v>
      </c>
      <c r="Q51" s="4">
        <v>34.470108695652172</v>
      </c>
      <c r="R51" s="4">
        <v>0</v>
      </c>
      <c r="S51" s="4">
        <f>SUM(Nurse[[#This Row],[CNA Hours]],Nurse[[#This Row],[NA TR Hours]],Nurse[[#This Row],[Med Aide/Tech Hours]])</f>
        <v>336.97010869565219</v>
      </c>
      <c r="T51" s="4">
        <v>311.87771739130437</v>
      </c>
      <c r="U51" s="4">
        <v>0</v>
      </c>
      <c r="V51" s="4">
        <v>25.092391304347824</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21.230978260869563</v>
      </c>
      <c r="X51" s="4">
        <v>2.0434782608695654</v>
      </c>
      <c r="Y51" s="4">
        <v>0</v>
      </c>
      <c r="Z51" s="4">
        <v>0</v>
      </c>
      <c r="AA51" s="4">
        <v>6.1440217391304346</v>
      </c>
      <c r="AB51" s="4">
        <v>0</v>
      </c>
      <c r="AC51" s="4">
        <v>13.043478260869565</v>
      </c>
      <c r="AD51" s="4">
        <v>0</v>
      </c>
      <c r="AE51" s="4">
        <v>0</v>
      </c>
      <c r="AF51" s="1">
        <v>355082</v>
      </c>
      <c r="AG51" s="1">
        <v>8</v>
      </c>
      <c r="AH51"/>
    </row>
    <row r="52" spans="1:34" x14ac:dyDescent="0.25">
      <c r="A52" t="s">
        <v>108</v>
      </c>
      <c r="B52" t="s">
        <v>6</v>
      </c>
      <c r="C52" t="s">
        <v>166</v>
      </c>
      <c r="D52" t="s">
        <v>131</v>
      </c>
      <c r="E52" s="4">
        <v>63.815217391304351</v>
      </c>
      <c r="F52" s="4">
        <f>Nurse[[#This Row],[Total Nurse Staff Hours]]/Nurse[[#This Row],[MDS Census]]</f>
        <v>4.6148015670243572</v>
      </c>
      <c r="G52" s="4">
        <f>Nurse[[#This Row],[Total Direct Care Staff Hours]]/Nurse[[#This Row],[MDS Census]]</f>
        <v>4.4170499063191961</v>
      </c>
      <c r="H52" s="4">
        <f>Nurse[[#This Row],[Total RN Hours (w/ Admin, DON)]]/Nurse[[#This Row],[MDS Census]]</f>
        <v>0.76141202520865259</v>
      </c>
      <c r="I52" s="4">
        <f>Nurse[[#This Row],[RN Hours (excl. Admin, DON)]]/Nurse[[#This Row],[MDS Census]]</f>
        <v>0.56366036450349166</v>
      </c>
      <c r="J52" s="4">
        <f>SUM(Nurse[[#This Row],[RN Hours (excl. Admin, DON)]],Nurse[[#This Row],[RN Admin Hours]],Nurse[[#This Row],[RN DON Hours]],Nurse[[#This Row],[LPN Hours (excl. Admin)]],Nurse[[#This Row],[LPN Admin Hours]],Nurse[[#This Row],[CNA Hours]],Nurse[[#This Row],[NA TR Hours]],Nurse[[#This Row],[Med Aide/Tech Hours]])</f>
        <v>294.49456521739131</v>
      </c>
      <c r="K52" s="4">
        <f>SUM(Nurse[[#This Row],[RN Hours (excl. Admin, DON)]],Nurse[[#This Row],[LPN Hours (excl. Admin)]],Nurse[[#This Row],[CNA Hours]],Nurse[[#This Row],[NA TR Hours]],Nurse[[#This Row],[Med Aide/Tech Hours]])</f>
        <v>281.875</v>
      </c>
      <c r="L52" s="4">
        <f>SUM(Nurse[[#This Row],[RN Hours (excl. Admin, DON)]],Nurse[[#This Row],[RN Admin Hours]],Nurse[[#This Row],[RN DON Hours]])</f>
        <v>48.589673913043477</v>
      </c>
      <c r="M52" s="4">
        <v>35.970108695652172</v>
      </c>
      <c r="N52" s="4">
        <v>7.1413043478260869</v>
      </c>
      <c r="O52" s="4">
        <v>5.4782608695652177</v>
      </c>
      <c r="P52" s="4">
        <f>SUM(Nurse[[#This Row],[LPN Hours (excl. Admin)]],Nurse[[#This Row],[LPN Admin Hours]])</f>
        <v>40.586956521739133</v>
      </c>
      <c r="Q52" s="4">
        <v>40.586956521739133</v>
      </c>
      <c r="R52" s="4">
        <v>0</v>
      </c>
      <c r="S52" s="4">
        <f>SUM(Nurse[[#This Row],[CNA Hours]],Nurse[[#This Row],[NA TR Hours]],Nurse[[#This Row],[Med Aide/Tech Hours]])</f>
        <v>205.31793478260869</v>
      </c>
      <c r="T52" s="4">
        <v>190.16576086956522</v>
      </c>
      <c r="U52" s="4">
        <v>0</v>
      </c>
      <c r="V52" s="4">
        <v>15.152173913043478</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 s="4">
        <v>0</v>
      </c>
      <c r="Y52" s="4">
        <v>0</v>
      </c>
      <c r="Z52" s="4">
        <v>0</v>
      </c>
      <c r="AA52" s="4">
        <v>0</v>
      </c>
      <c r="AB52" s="4">
        <v>0</v>
      </c>
      <c r="AC52" s="4">
        <v>0</v>
      </c>
      <c r="AD52" s="4">
        <v>0</v>
      </c>
      <c r="AE52" s="4">
        <v>0</v>
      </c>
      <c r="AF52" s="1">
        <v>355037</v>
      </c>
      <c r="AG52" s="1">
        <v>8</v>
      </c>
      <c r="AH52"/>
    </row>
    <row r="53" spans="1:34" x14ac:dyDescent="0.25">
      <c r="A53" t="s">
        <v>108</v>
      </c>
      <c r="B53" t="s">
        <v>12</v>
      </c>
      <c r="C53" t="s">
        <v>172</v>
      </c>
      <c r="D53" t="s">
        <v>130</v>
      </c>
      <c r="E53" s="4">
        <v>121.72826086956522</v>
      </c>
      <c r="F53" s="4">
        <f>Nurse[[#This Row],[Total Nurse Staff Hours]]/Nurse[[#This Row],[MDS Census]]</f>
        <v>4.9114420930440232</v>
      </c>
      <c r="G53" s="4">
        <f>Nurse[[#This Row],[Total Direct Care Staff Hours]]/Nurse[[#This Row],[MDS Census]]</f>
        <v>4.7692865434413809</v>
      </c>
      <c r="H53" s="4">
        <f>Nurse[[#This Row],[Total RN Hours (w/ Admin, DON)]]/Nurse[[#This Row],[MDS Census]]</f>
        <v>0.89742387713188676</v>
      </c>
      <c r="I53" s="4">
        <f>Nurse[[#This Row],[RN Hours (excl. Admin, DON)]]/Nurse[[#This Row],[MDS Census]]</f>
        <v>0.75526832752924367</v>
      </c>
      <c r="J53" s="4">
        <f>SUM(Nurse[[#This Row],[RN Hours (excl. Admin, DON)]],Nurse[[#This Row],[RN Admin Hours]],Nurse[[#This Row],[RN DON Hours]],Nurse[[#This Row],[LPN Hours (excl. Admin)]],Nurse[[#This Row],[LPN Admin Hours]],Nurse[[#This Row],[CNA Hours]],Nurse[[#This Row],[NA TR Hours]],Nurse[[#This Row],[Med Aide/Tech Hours]])</f>
        <v>597.86130434782626</v>
      </c>
      <c r="K53" s="4">
        <f>SUM(Nurse[[#This Row],[RN Hours (excl. Admin, DON)]],Nurse[[#This Row],[LPN Hours (excl. Admin)]],Nurse[[#This Row],[CNA Hours]],Nurse[[#This Row],[NA TR Hours]],Nurse[[#This Row],[Med Aide/Tech Hours]])</f>
        <v>580.55695652173938</v>
      </c>
      <c r="L53" s="4">
        <f>SUM(Nurse[[#This Row],[RN Hours (excl. Admin, DON)]],Nurse[[#This Row],[RN Admin Hours]],Nurse[[#This Row],[RN DON Hours]])</f>
        <v>109.24184782608695</v>
      </c>
      <c r="M53" s="4">
        <v>91.9375</v>
      </c>
      <c r="N53" s="4">
        <v>9.4782608695652169</v>
      </c>
      <c r="O53" s="4">
        <v>7.8260869565217392</v>
      </c>
      <c r="P53" s="4">
        <f>SUM(Nurse[[#This Row],[LPN Hours (excl. Admin)]],Nurse[[#This Row],[LPN Admin Hours]])</f>
        <v>104.4954347826087</v>
      </c>
      <c r="Q53" s="4">
        <v>104.4954347826087</v>
      </c>
      <c r="R53" s="4">
        <v>0</v>
      </c>
      <c r="S53" s="4">
        <f>SUM(Nurse[[#This Row],[CNA Hours]],Nurse[[#This Row],[NA TR Hours]],Nurse[[#This Row],[Med Aide/Tech Hours]])</f>
        <v>384.12402173913063</v>
      </c>
      <c r="T53" s="4">
        <v>361.7870652173915</v>
      </c>
      <c r="U53" s="4">
        <v>0</v>
      </c>
      <c r="V53" s="4">
        <v>22.336956521739129</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65.325978260869562</v>
      </c>
      <c r="X53" s="4">
        <v>10.043478260869568</v>
      </c>
      <c r="Y53" s="4">
        <v>0</v>
      </c>
      <c r="Z53" s="4">
        <v>0</v>
      </c>
      <c r="AA53" s="4">
        <v>3.2807608695652171</v>
      </c>
      <c r="AB53" s="4">
        <v>0</v>
      </c>
      <c r="AC53" s="4">
        <v>48.553369565217388</v>
      </c>
      <c r="AD53" s="4">
        <v>0</v>
      </c>
      <c r="AE53" s="4">
        <v>3.4483695652173911</v>
      </c>
      <c r="AF53" s="1">
        <v>355047</v>
      </c>
      <c r="AG53" s="1">
        <v>8</v>
      </c>
      <c r="AH53"/>
    </row>
    <row r="54" spans="1:34" x14ac:dyDescent="0.25">
      <c r="A54" t="s">
        <v>108</v>
      </c>
      <c r="B54" t="s">
        <v>37</v>
      </c>
      <c r="C54" t="s">
        <v>172</v>
      </c>
      <c r="D54" t="s">
        <v>130</v>
      </c>
      <c r="E54" s="4">
        <v>83.489130434782609</v>
      </c>
      <c r="F54" s="4">
        <f>Nurse[[#This Row],[Total Nurse Staff Hours]]/Nurse[[#This Row],[MDS Census]]</f>
        <v>5.208966280432235</v>
      </c>
      <c r="G54" s="4">
        <f>Nurse[[#This Row],[Total Direct Care Staff Hours]]/Nurse[[#This Row],[MDS Census]]</f>
        <v>5.082420257778935</v>
      </c>
      <c r="H54" s="4">
        <f>Nurse[[#This Row],[Total RN Hours (w/ Admin, DON)]]/Nurse[[#This Row],[MDS Census]]</f>
        <v>0.76181486785574792</v>
      </c>
      <c r="I54" s="4">
        <f>Nurse[[#This Row],[RN Hours (excl. Admin, DON)]]/Nurse[[#This Row],[MDS Census]]</f>
        <v>0.63526884520244753</v>
      </c>
      <c r="J54" s="4">
        <f>SUM(Nurse[[#This Row],[RN Hours (excl. Admin, DON)]],Nurse[[#This Row],[RN Admin Hours]],Nurse[[#This Row],[RN DON Hours]],Nurse[[#This Row],[LPN Hours (excl. Admin)]],Nurse[[#This Row],[LPN Admin Hours]],Nurse[[#This Row],[CNA Hours]],Nurse[[#This Row],[NA TR Hours]],Nurse[[#This Row],[Med Aide/Tech Hours]])</f>
        <v>434.89206521739129</v>
      </c>
      <c r="K54" s="4">
        <f>SUM(Nurse[[#This Row],[RN Hours (excl. Admin, DON)]],Nurse[[#This Row],[LPN Hours (excl. Admin)]],Nurse[[#This Row],[CNA Hours]],Nurse[[#This Row],[NA TR Hours]],Nurse[[#This Row],[Med Aide/Tech Hours]])</f>
        <v>424.32684782608698</v>
      </c>
      <c r="L54" s="4">
        <f>SUM(Nurse[[#This Row],[RN Hours (excl. Admin, DON)]],Nurse[[#This Row],[RN Admin Hours]],Nurse[[#This Row],[RN DON Hours]])</f>
        <v>63.603260869565212</v>
      </c>
      <c r="M54" s="4">
        <v>53.038043478260867</v>
      </c>
      <c r="N54" s="4">
        <v>6.5108695652173916</v>
      </c>
      <c r="O54" s="4">
        <v>4.0543478260869561</v>
      </c>
      <c r="P54" s="4">
        <f>SUM(Nurse[[#This Row],[LPN Hours (excl. Admin)]],Nurse[[#This Row],[LPN Admin Hours]])</f>
        <v>81.426086956521743</v>
      </c>
      <c r="Q54" s="4">
        <v>81.426086956521743</v>
      </c>
      <c r="R54" s="4">
        <v>0</v>
      </c>
      <c r="S54" s="4">
        <f>SUM(Nurse[[#This Row],[CNA Hours]],Nurse[[#This Row],[NA TR Hours]],Nurse[[#This Row],[Med Aide/Tech Hours]])</f>
        <v>289.86271739130433</v>
      </c>
      <c r="T54" s="4">
        <v>266.48228260869564</v>
      </c>
      <c r="U54" s="4">
        <v>0</v>
      </c>
      <c r="V54" s="4">
        <v>23.380434782608695</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8.506195652173913</v>
      </c>
      <c r="X54" s="4">
        <v>0</v>
      </c>
      <c r="Y54" s="4">
        <v>0</v>
      </c>
      <c r="Z54" s="4">
        <v>0</v>
      </c>
      <c r="AA54" s="4">
        <v>4.3771739130434781</v>
      </c>
      <c r="AB54" s="4">
        <v>0</v>
      </c>
      <c r="AC54" s="4">
        <v>4.1290217391304349</v>
      </c>
      <c r="AD54" s="4">
        <v>0</v>
      </c>
      <c r="AE54" s="4">
        <v>0</v>
      </c>
      <c r="AF54" s="1">
        <v>355079</v>
      </c>
      <c r="AG54" s="1">
        <v>8</v>
      </c>
      <c r="AH54"/>
    </row>
    <row r="55" spans="1:34" x14ac:dyDescent="0.25">
      <c r="A55" t="s">
        <v>108</v>
      </c>
      <c r="B55" t="s">
        <v>35</v>
      </c>
      <c r="C55" t="s">
        <v>197</v>
      </c>
      <c r="D55" t="s">
        <v>152</v>
      </c>
      <c r="E55" s="4">
        <v>159.34782608695653</v>
      </c>
      <c r="F55" s="4">
        <f>Nurse[[#This Row],[Total Nurse Staff Hours]]/Nurse[[#This Row],[MDS Census]]</f>
        <v>4.2431105047748972</v>
      </c>
      <c r="G55" s="4">
        <f>Nurse[[#This Row],[Total Direct Care Staff Hours]]/Nurse[[#This Row],[MDS Census]]</f>
        <v>4.1978342428376534</v>
      </c>
      <c r="H55" s="4">
        <f>Nurse[[#This Row],[Total RN Hours (w/ Admin, DON)]]/Nurse[[#This Row],[MDS Census]]</f>
        <v>0.52854706684856745</v>
      </c>
      <c r="I55" s="4">
        <f>Nurse[[#This Row],[RN Hours (excl. Admin, DON)]]/Nurse[[#This Row],[MDS Census]]</f>
        <v>0.48327080491132335</v>
      </c>
      <c r="J55" s="4">
        <f>SUM(Nurse[[#This Row],[RN Hours (excl. Admin, DON)]],Nurse[[#This Row],[RN Admin Hours]],Nurse[[#This Row],[RN DON Hours]],Nurse[[#This Row],[LPN Hours (excl. Admin)]],Nurse[[#This Row],[LPN Admin Hours]],Nurse[[#This Row],[CNA Hours]],Nurse[[#This Row],[NA TR Hours]],Nurse[[#This Row],[Med Aide/Tech Hours]])</f>
        <v>676.13043478260863</v>
      </c>
      <c r="K55" s="4">
        <f>SUM(Nurse[[#This Row],[RN Hours (excl. Admin, DON)]],Nurse[[#This Row],[LPN Hours (excl. Admin)]],Nurse[[#This Row],[CNA Hours]],Nurse[[#This Row],[NA TR Hours]],Nurse[[#This Row],[Med Aide/Tech Hours]])</f>
        <v>668.91576086956525</v>
      </c>
      <c r="L55" s="4">
        <f>SUM(Nurse[[#This Row],[RN Hours (excl. Admin, DON)]],Nurse[[#This Row],[RN Admin Hours]],Nurse[[#This Row],[RN DON Hours]])</f>
        <v>84.222826086956516</v>
      </c>
      <c r="M55" s="4">
        <v>77.008152173913047</v>
      </c>
      <c r="N55" s="4">
        <v>1.9103260869565217</v>
      </c>
      <c r="O55" s="4">
        <v>5.3043478260869561</v>
      </c>
      <c r="P55" s="4">
        <f>SUM(Nurse[[#This Row],[LPN Hours (excl. Admin)]],Nurse[[#This Row],[LPN Admin Hours]])</f>
        <v>91.491847826086953</v>
      </c>
      <c r="Q55" s="4">
        <v>91.491847826086953</v>
      </c>
      <c r="R55" s="4">
        <v>0</v>
      </c>
      <c r="S55" s="4">
        <f>SUM(Nurse[[#This Row],[CNA Hours]],Nurse[[#This Row],[NA TR Hours]],Nurse[[#This Row],[Med Aide/Tech Hours]])</f>
        <v>500.41576086956525</v>
      </c>
      <c r="T55" s="4">
        <v>444.81793478260869</v>
      </c>
      <c r="U55" s="4">
        <v>2.7527173913043477</v>
      </c>
      <c r="V55" s="4">
        <v>52.845108695652172</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182.54619565217391</v>
      </c>
      <c r="X55" s="4">
        <v>1.2336956521739131</v>
      </c>
      <c r="Y55" s="4">
        <v>0</v>
      </c>
      <c r="Z55" s="4">
        <v>0</v>
      </c>
      <c r="AA55" s="4">
        <v>27.407608695652176</v>
      </c>
      <c r="AB55" s="4">
        <v>0</v>
      </c>
      <c r="AC55" s="4">
        <v>153.90489130434781</v>
      </c>
      <c r="AD55" s="4">
        <v>0</v>
      </c>
      <c r="AE55" s="4">
        <v>0</v>
      </c>
      <c r="AF55" s="1">
        <v>355077</v>
      </c>
      <c r="AG55" s="1">
        <v>8</v>
      </c>
      <c r="AH55"/>
    </row>
    <row r="56" spans="1:34" x14ac:dyDescent="0.25">
      <c r="A56" t="s">
        <v>108</v>
      </c>
      <c r="B56" t="s">
        <v>61</v>
      </c>
      <c r="C56" t="s">
        <v>214</v>
      </c>
      <c r="D56" t="s">
        <v>162</v>
      </c>
      <c r="E56" s="4">
        <v>38.434782608695649</v>
      </c>
      <c r="F56" s="4">
        <f>Nurse[[#This Row],[Total Nurse Staff Hours]]/Nurse[[#This Row],[MDS Census]]</f>
        <v>3.1397115384615386</v>
      </c>
      <c r="G56" s="4">
        <f>Nurse[[#This Row],[Total Direct Care Staff Hours]]/Nurse[[#This Row],[MDS Census]]</f>
        <v>2.8887160633484168</v>
      </c>
      <c r="H56" s="4">
        <f>Nurse[[#This Row],[Total RN Hours (w/ Admin, DON)]]/Nurse[[#This Row],[MDS Census]]</f>
        <v>0.72042703619909509</v>
      </c>
      <c r="I56" s="4">
        <f>Nurse[[#This Row],[RN Hours (excl. Admin, DON)]]/Nurse[[#This Row],[MDS Census]]</f>
        <v>0.5028421945701359</v>
      </c>
      <c r="J56" s="4">
        <f>SUM(Nurse[[#This Row],[RN Hours (excl. Admin, DON)]],Nurse[[#This Row],[RN Admin Hours]],Nurse[[#This Row],[RN DON Hours]],Nurse[[#This Row],[LPN Hours (excl. Admin)]],Nurse[[#This Row],[LPN Admin Hours]],Nurse[[#This Row],[CNA Hours]],Nurse[[#This Row],[NA TR Hours]],Nurse[[#This Row],[Med Aide/Tech Hours]])</f>
        <v>120.67413043478261</v>
      </c>
      <c r="K56" s="4">
        <f>SUM(Nurse[[#This Row],[RN Hours (excl. Admin, DON)]],Nurse[[#This Row],[LPN Hours (excl. Admin)]],Nurse[[#This Row],[CNA Hours]],Nurse[[#This Row],[NA TR Hours]],Nurse[[#This Row],[Med Aide/Tech Hours]])</f>
        <v>111.02717391304348</v>
      </c>
      <c r="L56" s="4">
        <f>SUM(Nurse[[#This Row],[RN Hours (excl. Admin, DON)]],Nurse[[#This Row],[RN Admin Hours]],Nurse[[#This Row],[RN DON Hours]])</f>
        <v>27.689456521739132</v>
      </c>
      <c r="M56" s="4">
        <v>19.326630434782611</v>
      </c>
      <c r="N56" s="4">
        <v>3.5802173913043478</v>
      </c>
      <c r="O56" s="4">
        <v>4.7826086956521738</v>
      </c>
      <c r="P56" s="4">
        <f>SUM(Nurse[[#This Row],[LPN Hours (excl. Admin)]],Nurse[[#This Row],[LPN Admin Hours]])</f>
        <v>13.129239130434783</v>
      </c>
      <c r="Q56" s="4">
        <v>11.845108695652174</v>
      </c>
      <c r="R56" s="4">
        <v>1.2841304347826088</v>
      </c>
      <c r="S56" s="4">
        <f>SUM(Nurse[[#This Row],[CNA Hours]],Nurse[[#This Row],[NA TR Hours]],Nurse[[#This Row],[Med Aide/Tech Hours]])</f>
        <v>79.855434782608697</v>
      </c>
      <c r="T56" s="4">
        <v>68.072826086956525</v>
      </c>
      <c r="U56" s="4">
        <v>0</v>
      </c>
      <c r="V56" s="4">
        <v>11.782608695652174</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27.595543478260872</v>
      </c>
      <c r="X56" s="4">
        <v>1.9184782608695652</v>
      </c>
      <c r="Y56" s="4">
        <v>8.6956521739130432E-2</v>
      </c>
      <c r="Z56" s="4">
        <v>0</v>
      </c>
      <c r="AA56" s="4">
        <v>2.0625</v>
      </c>
      <c r="AB56" s="4">
        <v>0</v>
      </c>
      <c r="AC56" s="4">
        <v>23.489565217391306</v>
      </c>
      <c r="AD56" s="4">
        <v>0</v>
      </c>
      <c r="AE56" s="4">
        <v>3.8043478260869568E-2</v>
      </c>
      <c r="AF56" s="1">
        <v>355109</v>
      </c>
      <c r="AG56" s="1">
        <v>8</v>
      </c>
      <c r="AH56"/>
    </row>
    <row r="57" spans="1:34" x14ac:dyDescent="0.25">
      <c r="A57" t="s">
        <v>108</v>
      </c>
      <c r="B57" t="s">
        <v>67</v>
      </c>
      <c r="C57" t="s">
        <v>188</v>
      </c>
      <c r="D57" t="s">
        <v>146</v>
      </c>
      <c r="E57" s="4">
        <v>9.1413043478260878</v>
      </c>
      <c r="F57" s="4">
        <f>Nurse[[#This Row],[Total Nurse Staff Hours]]/Nurse[[#This Row],[MDS Census]]</f>
        <v>7.1911414982164077</v>
      </c>
      <c r="G57" s="4">
        <f>Nurse[[#This Row],[Total Direct Care Staff Hours]]/Nurse[[#This Row],[MDS Census]]</f>
        <v>6.6798454221165278</v>
      </c>
      <c r="H57" s="4">
        <f>Nurse[[#This Row],[Total RN Hours (w/ Admin, DON)]]/Nurse[[#This Row],[MDS Census]]</f>
        <v>6.3986325802615927</v>
      </c>
      <c r="I57" s="4">
        <f>Nurse[[#This Row],[RN Hours (excl. Admin, DON)]]/Nurse[[#This Row],[MDS Census]]</f>
        <v>5.8873365041617118</v>
      </c>
      <c r="J57" s="4">
        <f>SUM(Nurse[[#This Row],[RN Hours (excl. Admin, DON)]],Nurse[[#This Row],[RN Admin Hours]],Nurse[[#This Row],[RN DON Hours]],Nurse[[#This Row],[LPN Hours (excl. Admin)]],Nurse[[#This Row],[LPN Admin Hours]],Nurse[[#This Row],[CNA Hours]],Nurse[[#This Row],[NA TR Hours]],Nurse[[#This Row],[Med Aide/Tech Hours]])</f>
        <v>65.736413043478251</v>
      </c>
      <c r="K57" s="4">
        <f>SUM(Nurse[[#This Row],[RN Hours (excl. Admin, DON)]],Nurse[[#This Row],[LPN Hours (excl. Admin)]],Nurse[[#This Row],[CNA Hours]],Nurse[[#This Row],[NA TR Hours]],Nurse[[#This Row],[Med Aide/Tech Hours]])</f>
        <v>61.0625</v>
      </c>
      <c r="L57" s="4">
        <f>SUM(Nurse[[#This Row],[RN Hours (excl. Admin, DON)]],Nurse[[#This Row],[RN Admin Hours]],Nurse[[#This Row],[RN DON Hours]])</f>
        <v>58.491847826086953</v>
      </c>
      <c r="M57" s="4">
        <v>53.817934782608695</v>
      </c>
      <c r="N57" s="4">
        <v>2.4347826086956523</v>
      </c>
      <c r="O57" s="4">
        <v>2.2391304347826089</v>
      </c>
      <c r="P57" s="4">
        <f>SUM(Nurse[[#This Row],[LPN Hours (excl. Admin)]],Nurse[[#This Row],[LPN Admin Hours]])</f>
        <v>2.4130434782608696</v>
      </c>
      <c r="Q57" s="4">
        <v>2.4130434782608696</v>
      </c>
      <c r="R57" s="4">
        <v>0</v>
      </c>
      <c r="S57" s="4">
        <f>SUM(Nurse[[#This Row],[CNA Hours]],Nurse[[#This Row],[NA TR Hours]],Nurse[[#This Row],[Med Aide/Tech Hours]])</f>
        <v>4.8315217391304346</v>
      </c>
      <c r="T57" s="4">
        <v>4.8315217391304346</v>
      </c>
      <c r="U57" s="4">
        <v>0</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 s="4">
        <v>0</v>
      </c>
      <c r="Y57" s="4">
        <v>0</v>
      </c>
      <c r="Z57" s="4">
        <v>0</v>
      </c>
      <c r="AA57" s="4">
        <v>0</v>
      </c>
      <c r="AB57" s="4">
        <v>0</v>
      </c>
      <c r="AC57" s="4">
        <v>0</v>
      </c>
      <c r="AD57" s="4">
        <v>0</v>
      </c>
      <c r="AE57" s="4">
        <v>0</v>
      </c>
      <c r="AF57" s="1">
        <v>355117</v>
      </c>
      <c r="AG57" s="1">
        <v>8</v>
      </c>
      <c r="AH57"/>
    </row>
    <row r="58" spans="1:34" x14ac:dyDescent="0.25">
      <c r="A58" t="s">
        <v>108</v>
      </c>
      <c r="B58" t="s">
        <v>44</v>
      </c>
      <c r="C58" t="s">
        <v>189</v>
      </c>
      <c r="D58" t="s">
        <v>128</v>
      </c>
      <c r="E58" s="4">
        <v>81.5</v>
      </c>
      <c r="F58" s="4">
        <f>Nurse[[#This Row],[Total Nurse Staff Hours]]/Nurse[[#This Row],[MDS Census]]</f>
        <v>3.6623766337690054</v>
      </c>
      <c r="G58" s="4">
        <f>Nurse[[#This Row],[Total Direct Care Staff Hours]]/Nurse[[#This Row],[MDS Census]]</f>
        <v>3.464823953054148</v>
      </c>
      <c r="H58" s="4">
        <f>Nurse[[#This Row],[Total RN Hours (w/ Admin, DON)]]/Nurse[[#This Row],[MDS Census]]</f>
        <v>1.0930581488396904</v>
      </c>
      <c r="I58" s="4">
        <f>Nurse[[#This Row],[RN Hours (excl. Admin, DON)]]/Nurse[[#This Row],[MDS Census]]</f>
        <v>0.89550546812483323</v>
      </c>
      <c r="J58" s="4">
        <f>SUM(Nurse[[#This Row],[RN Hours (excl. Admin, DON)]],Nurse[[#This Row],[RN Admin Hours]],Nurse[[#This Row],[RN DON Hours]],Nurse[[#This Row],[LPN Hours (excl. Admin)]],Nurse[[#This Row],[LPN Admin Hours]],Nurse[[#This Row],[CNA Hours]],Nurse[[#This Row],[NA TR Hours]],Nurse[[#This Row],[Med Aide/Tech Hours]])</f>
        <v>298.48369565217394</v>
      </c>
      <c r="K58" s="4">
        <f>SUM(Nurse[[#This Row],[RN Hours (excl. Admin, DON)]],Nurse[[#This Row],[LPN Hours (excl. Admin)]],Nurse[[#This Row],[CNA Hours]],Nurse[[#This Row],[NA TR Hours]],Nurse[[#This Row],[Med Aide/Tech Hours]])</f>
        <v>282.38315217391306</v>
      </c>
      <c r="L58" s="4">
        <f>SUM(Nurse[[#This Row],[RN Hours (excl. Admin, DON)]],Nurse[[#This Row],[RN Admin Hours]],Nurse[[#This Row],[RN DON Hours]])</f>
        <v>89.084239130434767</v>
      </c>
      <c r="M58" s="4">
        <v>72.983695652173907</v>
      </c>
      <c r="N58" s="4">
        <v>11.013586956521738</v>
      </c>
      <c r="O58" s="4">
        <v>5.0869565217391308</v>
      </c>
      <c r="P58" s="4">
        <f>SUM(Nurse[[#This Row],[LPN Hours (excl. Admin)]],Nurse[[#This Row],[LPN Admin Hours]])</f>
        <v>24.184782608695652</v>
      </c>
      <c r="Q58" s="4">
        <v>24.184782608695652</v>
      </c>
      <c r="R58" s="4">
        <v>0</v>
      </c>
      <c r="S58" s="4">
        <f>SUM(Nurse[[#This Row],[CNA Hours]],Nurse[[#This Row],[NA TR Hours]],Nurse[[#This Row],[Med Aide/Tech Hours]])</f>
        <v>185.2146739130435</v>
      </c>
      <c r="T58" s="4">
        <v>157.41304347826087</v>
      </c>
      <c r="U58" s="4">
        <v>27.551630434782609</v>
      </c>
      <c r="V58" s="4">
        <v>0.25</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3.2798913043478262</v>
      </c>
      <c r="X58" s="4">
        <v>0</v>
      </c>
      <c r="Y58" s="4">
        <v>0</v>
      </c>
      <c r="Z58" s="4">
        <v>0</v>
      </c>
      <c r="AA58" s="4">
        <v>0.125</v>
      </c>
      <c r="AB58" s="4">
        <v>0</v>
      </c>
      <c r="AC58" s="4">
        <v>3.1548913043478262</v>
      </c>
      <c r="AD58" s="4">
        <v>0</v>
      </c>
      <c r="AE58" s="4">
        <v>0</v>
      </c>
      <c r="AF58" s="1">
        <v>355090</v>
      </c>
      <c r="AG58" s="1">
        <v>8</v>
      </c>
      <c r="AH58"/>
    </row>
    <row r="59" spans="1:34" x14ac:dyDescent="0.25">
      <c r="A59" t="s">
        <v>108</v>
      </c>
      <c r="B59" t="s">
        <v>3</v>
      </c>
      <c r="C59" t="s">
        <v>175</v>
      </c>
      <c r="D59" t="s">
        <v>127</v>
      </c>
      <c r="E59" s="4">
        <v>44.989130434782609</v>
      </c>
      <c r="F59" s="4">
        <f>Nurse[[#This Row],[Total Nurse Staff Hours]]/Nurse[[#This Row],[MDS Census]]</f>
        <v>3.4226866392848514</v>
      </c>
      <c r="G59" s="4">
        <f>Nurse[[#This Row],[Total Direct Care Staff Hours]]/Nurse[[#This Row],[MDS Census]]</f>
        <v>3.2043971973906742</v>
      </c>
      <c r="H59" s="4">
        <f>Nurse[[#This Row],[Total RN Hours (w/ Admin, DON)]]/Nurse[[#This Row],[MDS Census]]</f>
        <v>0.74534911814447924</v>
      </c>
      <c r="I59" s="4">
        <f>Nurse[[#This Row],[RN Hours (excl. Admin, DON)]]/Nurse[[#This Row],[MDS Census]]</f>
        <v>0.52705967625030192</v>
      </c>
      <c r="J59" s="4">
        <f>SUM(Nurse[[#This Row],[RN Hours (excl. Admin, DON)]],Nurse[[#This Row],[RN Admin Hours]],Nurse[[#This Row],[RN DON Hours]],Nurse[[#This Row],[LPN Hours (excl. Admin)]],Nurse[[#This Row],[LPN Admin Hours]],Nurse[[#This Row],[CNA Hours]],Nurse[[#This Row],[NA TR Hours]],Nurse[[#This Row],[Med Aide/Tech Hours]])</f>
        <v>153.98369565217391</v>
      </c>
      <c r="K59" s="4">
        <f>SUM(Nurse[[#This Row],[RN Hours (excl. Admin, DON)]],Nurse[[#This Row],[LPN Hours (excl. Admin)]],Nurse[[#This Row],[CNA Hours]],Nurse[[#This Row],[NA TR Hours]],Nurse[[#This Row],[Med Aide/Tech Hours]])</f>
        <v>144.16304347826087</v>
      </c>
      <c r="L59" s="4">
        <f>SUM(Nurse[[#This Row],[RN Hours (excl. Admin, DON)]],Nurse[[#This Row],[RN Admin Hours]],Nurse[[#This Row],[RN DON Hours]])</f>
        <v>33.532608695652172</v>
      </c>
      <c r="M59" s="4">
        <v>23.711956521739129</v>
      </c>
      <c r="N59" s="4">
        <v>5.125</v>
      </c>
      <c r="O59" s="4">
        <v>4.6956521739130439</v>
      </c>
      <c r="P59" s="4">
        <f>SUM(Nurse[[#This Row],[LPN Hours (excl. Admin)]],Nurse[[#This Row],[LPN Admin Hours]])</f>
        <v>26.013586956521738</v>
      </c>
      <c r="Q59" s="4">
        <v>26.013586956521738</v>
      </c>
      <c r="R59" s="4">
        <v>0</v>
      </c>
      <c r="S59" s="4">
        <f>SUM(Nurse[[#This Row],[CNA Hours]],Nurse[[#This Row],[NA TR Hours]],Nurse[[#This Row],[Med Aide/Tech Hours]])</f>
        <v>94.4375</v>
      </c>
      <c r="T59" s="4">
        <v>75.627717391304344</v>
      </c>
      <c r="U59" s="4">
        <v>11.896739130434783</v>
      </c>
      <c r="V59" s="4">
        <v>6.9130434782608692</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16.896739130434781</v>
      </c>
      <c r="X59" s="4">
        <v>0</v>
      </c>
      <c r="Y59" s="4">
        <v>0</v>
      </c>
      <c r="Z59" s="4">
        <v>0</v>
      </c>
      <c r="AA59" s="4">
        <v>0</v>
      </c>
      <c r="AB59" s="4">
        <v>0</v>
      </c>
      <c r="AC59" s="4">
        <v>16.896739130434781</v>
      </c>
      <c r="AD59" s="4">
        <v>0</v>
      </c>
      <c r="AE59" s="4">
        <v>0</v>
      </c>
      <c r="AF59" s="1">
        <v>355033</v>
      </c>
      <c r="AG59" s="1">
        <v>8</v>
      </c>
      <c r="AH59"/>
    </row>
    <row r="60" spans="1:34" x14ac:dyDescent="0.25">
      <c r="A60" t="s">
        <v>108</v>
      </c>
      <c r="B60" t="s">
        <v>72</v>
      </c>
      <c r="C60" t="s">
        <v>188</v>
      </c>
      <c r="D60" t="s">
        <v>146</v>
      </c>
      <c r="E60" s="4">
        <v>70.880434782608702</v>
      </c>
      <c r="F60" s="4">
        <f>Nurse[[#This Row],[Total Nurse Staff Hours]]/Nurse[[#This Row],[MDS Census]]</f>
        <v>4.8609875785922396</v>
      </c>
      <c r="G60" s="4">
        <f>Nurse[[#This Row],[Total Direct Care Staff Hours]]/Nurse[[#This Row],[MDS Census]]</f>
        <v>4.5427848489495481</v>
      </c>
      <c r="H60" s="4">
        <f>Nurse[[#This Row],[Total RN Hours (w/ Admin, DON)]]/Nurse[[#This Row],[MDS Census]]</f>
        <v>1.0593467259622755</v>
      </c>
      <c r="I60" s="4">
        <f>Nurse[[#This Row],[RN Hours (excl. Admin, DON)]]/Nurse[[#This Row],[MDS Census]]</f>
        <v>0.74114399631958283</v>
      </c>
      <c r="J60" s="4">
        <f>SUM(Nurse[[#This Row],[RN Hours (excl. Admin, DON)]],Nurse[[#This Row],[RN Admin Hours]],Nurse[[#This Row],[RN DON Hours]],Nurse[[#This Row],[LPN Hours (excl. Admin)]],Nurse[[#This Row],[LPN Admin Hours]],Nurse[[#This Row],[CNA Hours]],Nurse[[#This Row],[NA TR Hours]],Nurse[[#This Row],[Med Aide/Tech Hours]])</f>
        <v>344.54891304347825</v>
      </c>
      <c r="K60" s="4">
        <f>SUM(Nurse[[#This Row],[RN Hours (excl. Admin, DON)]],Nurse[[#This Row],[LPN Hours (excl. Admin)]],Nurse[[#This Row],[CNA Hours]],Nurse[[#This Row],[NA TR Hours]],Nurse[[#This Row],[Med Aide/Tech Hours]])</f>
        <v>321.99456521739137</v>
      </c>
      <c r="L60" s="4">
        <f>SUM(Nurse[[#This Row],[RN Hours (excl. Admin, DON)]],Nurse[[#This Row],[RN Admin Hours]],Nurse[[#This Row],[RN DON Hours]])</f>
        <v>75.086956521739125</v>
      </c>
      <c r="M60" s="4">
        <v>52.532608695652172</v>
      </c>
      <c r="N60" s="4">
        <v>17.206521739130434</v>
      </c>
      <c r="O60" s="4">
        <v>5.3478260869565215</v>
      </c>
      <c r="P60" s="4">
        <f>SUM(Nurse[[#This Row],[LPN Hours (excl. Admin)]],Nurse[[#This Row],[LPN Admin Hours]])</f>
        <v>34.399456521739133</v>
      </c>
      <c r="Q60" s="4">
        <v>34.399456521739133</v>
      </c>
      <c r="R60" s="4">
        <v>0</v>
      </c>
      <c r="S60" s="4">
        <f>SUM(Nurse[[#This Row],[CNA Hours]],Nurse[[#This Row],[NA TR Hours]],Nurse[[#This Row],[Med Aide/Tech Hours]])</f>
        <v>235.0625</v>
      </c>
      <c r="T60" s="4">
        <v>218.9483695652174</v>
      </c>
      <c r="U60" s="4">
        <v>0</v>
      </c>
      <c r="V60" s="4">
        <v>16.114130434782609</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 s="4">
        <v>0</v>
      </c>
      <c r="Y60" s="4">
        <v>0</v>
      </c>
      <c r="Z60" s="4">
        <v>0</v>
      </c>
      <c r="AA60" s="4">
        <v>0</v>
      </c>
      <c r="AB60" s="4">
        <v>0</v>
      </c>
      <c r="AC60" s="4">
        <v>0</v>
      </c>
      <c r="AD60" s="4">
        <v>0</v>
      </c>
      <c r="AE60" s="4">
        <v>0</v>
      </c>
      <c r="AF60" s="1">
        <v>355126</v>
      </c>
      <c r="AG60" s="1">
        <v>8</v>
      </c>
      <c r="AH60"/>
    </row>
    <row r="61" spans="1:34" x14ac:dyDescent="0.25">
      <c r="A61" t="s">
        <v>108</v>
      </c>
      <c r="B61" t="s">
        <v>7</v>
      </c>
      <c r="C61" t="s">
        <v>178</v>
      </c>
      <c r="D61" t="s">
        <v>127</v>
      </c>
      <c r="E61" s="4">
        <v>29.195652173913043</v>
      </c>
      <c r="F61" s="4">
        <f>Nurse[[#This Row],[Total Nurse Staff Hours]]/Nurse[[#This Row],[MDS Census]]</f>
        <v>4.8329486224869695</v>
      </c>
      <c r="G61" s="4">
        <f>Nurse[[#This Row],[Total Direct Care Staff Hours]]/Nurse[[#This Row],[MDS Census]]</f>
        <v>4.2543559195830234</v>
      </c>
      <c r="H61" s="4">
        <f>Nurse[[#This Row],[Total RN Hours (w/ Admin, DON)]]/Nurse[[#This Row],[MDS Census]]</f>
        <v>1.1033879374534621</v>
      </c>
      <c r="I61" s="4">
        <f>Nurse[[#This Row],[RN Hours (excl. Admin, DON)]]/Nurse[[#This Row],[MDS Census]]</f>
        <v>0.62833209233060272</v>
      </c>
      <c r="J61" s="4">
        <f>SUM(Nurse[[#This Row],[RN Hours (excl. Admin, DON)]],Nurse[[#This Row],[RN Admin Hours]],Nurse[[#This Row],[RN DON Hours]],Nurse[[#This Row],[LPN Hours (excl. Admin)]],Nurse[[#This Row],[LPN Admin Hours]],Nurse[[#This Row],[CNA Hours]],Nurse[[#This Row],[NA TR Hours]],Nurse[[#This Row],[Med Aide/Tech Hours]])</f>
        <v>141.10108695652173</v>
      </c>
      <c r="K61" s="4">
        <f>SUM(Nurse[[#This Row],[RN Hours (excl. Admin, DON)]],Nurse[[#This Row],[LPN Hours (excl. Admin)]],Nurse[[#This Row],[CNA Hours]],Nurse[[#This Row],[NA TR Hours]],Nurse[[#This Row],[Med Aide/Tech Hours]])</f>
        <v>124.20869565217392</v>
      </c>
      <c r="L61" s="4">
        <f>SUM(Nurse[[#This Row],[RN Hours (excl. Admin, DON)]],Nurse[[#This Row],[RN Admin Hours]],Nurse[[#This Row],[RN DON Hours]])</f>
        <v>32.214130434782597</v>
      </c>
      <c r="M61" s="4">
        <v>18.344565217391292</v>
      </c>
      <c r="N61" s="4">
        <v>8.7760869565217359</v>
      </c>
      <c r="O61" s="4">
        <v>5.0934782608695652</v>
      </c>
      <c r="P61" s="4">
        <f>SUM(Nurse[[#This Row],[LPN Hours (excl. Admin)]],Nurse[[#This Row],[LPN Admin Hours]])</f>
        <v>21.431521739130435</v>
      </c>
      <c r="Q61" s="4">
        <v>18.408695652173911</v>
      </c>
      <c r="R61" s="4">
        <v>3.0228260869565227</v>
      </c>
      <c r="S61" s="4">
        <f>SUM(Nurse[[#This Row],[CNA Hours]],Nurse[[#This Row],[NA TR Hours]],Nurse[[#This Row],[Med Aide/Tech Hours]])</f>
        <v>87.455434782608705</v>
      </c>
      <c r="T61" s="4">
        <v>82.035869565217396</v>
      </c>
      <c r="U61" s="4">
        <v>0</v>
      </c>
      <c r="V61" s="4">
        <v>5.4195652173913071</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22.093478260869563</v>
      </c>
      <c r="X61" s="4">
        <v>2.3347826086956522</v>
      </c>
      <c r="Y61" s="4">
        <v>0</v>
      </c>
      <c r="Z61" s="4">
        <v>0</v>
      </c>
      <c r="AA61" s="4">
        <v>2.3608695652173917</v>
      </c>
      <c r="AB61" s="4">
        <v>0</v>
      </c>
      <c r="AC61" s="4">
        <v>17.39782608695652</v>
      </c>
      <c r="AD61" s="4">
        <v>0</v>
      </c>
      <c r="AE61" s="4">
        <v>0</v>
      </c>
      <c r="AF61" s="1">
        <v>355038</v>
      </c>
      <c r="AG61" s="1">
        <v>8</v>
      </c>
      <c r="AH61"/>
    </row>
    <row r="62" spans="1:34" x14ac:dyDescent="0.25">
      <c r="A62" t="s">
        <v>108</v>
      </c>
      <c r="B62" t="s">
        <v>24</v>
      </c>
      <c r="C62" t="s">
        <v>189</v>
      </c>
      <c r="D62" t="s">
        <v>128</v>
      </c>
      <c r="E62" s="4">
        <v>79.206521739130437</v>
      </c>
      <c r="F62" s="4">
        <f>Nurse[[#This Row],[Total Nurse Staff Hours]]/Nurse[[#This Row],[MDS Census]]</f>
        <v>5.0461904761904757</v>
      </c>
      <c r="G62" s="4">
        <f>Nurse[[#This Row],[Total Direct Care Staff Hours]]/Nurse[[#This Row],[MDS Census]]</f>
        <v>4.6454672704816797</v>
      </c>
      <c r="H62" s="4">
        <f>Nurse[[#This Row],[Total RN Hours (w/ Admin, DON)]]/Nurse[[#This Row],[MDS Census]]</f>
        <v>0.91070673802662272</v>
      </c>
      <c r="I62" s="4">
        <f>Nurse[[#This Row],[RN Hours (excl. Admin, DON)]]/Nurse[[#This Row],[MDS Census]]</f>
        <v>0.57393303142582675</v>
      </c>
      <c r="J62" s="4">
        <f>SUM(Nurse[[#This Row],[RN Hours (excl. Admin, DON)]],Nurse[[#This Row],[RN Admin Hours]],Nurse[[#This Row],[RN DON Hours]],Nurse[[#This Row],[LPN Hours (excl. Admin)]],Nurse[[#This Row],[LPN Admin Hours]],Nurse[[#This Row],[CNA Hours]],Nurse[[#This Row],[NA TR Hours]],Nurse[[#This Row],[Med Aide/Tech Hours]])</f>
        <v>399.69119565217386</v>
      </c>
      <c r="K62" s="4">
        <f>SUM(Nurse[[#This Row],[RN Hours (excl. Admin, DON)]],Nurse[[#This Row],[LPN Hours (excl. Admin)]],Nurse[[#This Row],[CNA Hours]],Nurse[[#This Row],[NA TR Hours]],Nurse[[#This Row],[Med Aide/Tech Hours]])</f>
        <v>367.95130434782607</v>
      </c>
      <c r="L62" s="4">
        <f>SUM(Nurse[[#This Row],[RN Hours (excl. Admin, DON)]],Nurse[[#This Row],[RN Admin Hours]],Nurse[[#This Row],[RN DON Hours]])</f>
        <v>72.133913043478259</v>
      </c>
      <c r="M62" s="4">
        <v>45.459239130434781</v>
      </c>
      <c r="N62" s="4">
        <v>21.631195652173915</v>
      </c>
      <c r="O62" s="4">
        <v>5.0434782608695654</v>
      </c>
      <c r="P62" s="4">
        <f>SUM(Nurse[[#This Row],[LPN Hours (excl. Admin)]],Nurse[[#This Row],[LPN Admin Hours]])</f>
        <v>49.861413043478265</v>
      </c>
      <c r="Q62" s="4">
        <v>44.796195652173914</v>
      </c>
      <c r="R62" s="4">
        <v>5.0652173913043477</v>
      </c>
      <c r="S62" s="4">
        <f>SUM(Nurse[[#This Row],[CNA Hours]],Nurse[[#This Row],[NA TR Hours]],Nurse[[#This Row],[Med Aide/Tech Hours]])</f>
        <v>277.69586956521738</v>
      </c>
      <c r="T62" s="4">
        <v>269.33445652173913</v>
      </c>
      <c r="U62" s="4">
        <v>8.3614130434782616</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47.750217391304346</v>
      </c>
      <c r="X62" s="4">
        <v>1.3559782608695652</v>
      </c>
      <c r="Y62" s="4">
        <v>0</v>
      </c>
      <c r="Z62" s="4">
        <v>0</v>
      </c>
      <c r="AA62" s="4">
        <v>9.7445652173913047</v>
      </c>
      <c r="AB62" s="4">
        <v>0</v>
      </c>
      <c r="AC62" s="4">
        <v>36.649673913043479</v>
      </c>
      <c r="AD62" s="4">
        <v>0</v>
      </c>
      <c r="AE62" s="4">
        <v>0</v>
      </c>
      <c r="AF62" s="1">
        <v>355063</v>
      </c>
      <c r="AG62" s="1">
        <v>8</v>
      </c>
      <c r="AH62"/>
    </row>
    <row r="63" spans="1:34" x14ac:dyDescent="0.25">
      <c r="A63" t="s">
        <v>108</v>
      </c>
      <c r="B63" t="s">
        <v>59</v>
      </c>
      <c r="C63" t="s">
        <v>212</v>
      </c>
      <c r="D63" t="s">
        <v>160</v>
      </c>
      <c r="E63" s="4">
        <v>29.847826086956523</v>
      </c>
      <c r="F63" s="4">
        <f>Nurse[[#This Row],[Total Nurse Staff Hours]]/Nurse[[#This Row],[MDS Census]]</f>
        <v>4.5598142753095408</v>
      </c>
      <c r="G63" s="4">
        <f>Nurse[[#This Row],[Total Direct Care Staff Hours]]/Nurse[[#This Row],[MDS Census]]</f>
        <v>4.3001638747268753</v>
      </c>
      <c r="H63" s="4">
        <f>Nurse[[#This Row],[Total RN Hours (w/ Admin, DON)]]/Nurse[[#This Row],[MDS Census]]</f>
        <v>1.1209941733430444</v>
      </c>
      <c r="I63" s="4">
        <f>Nurse[[#This Row],[RN Hours (excl. Admin, DON)]]/Nurse[[#This Row],[MDS Census]]</f>
        <v>0.86134377276037866</v>
      </c>
      <c r="J63" s="4">
        <f>SUM(Nurse[[#This Row],[RN Hours (excl. Admin, DON)]],Nurse[[#This Row],[RN Admin Hours]],Nurse[[#This Row],[RN DON Hours]],Nurse[[#This Row],[LPN Hours (excl. Admin)]],Nurse[[#This Row],[LPN Admin Hours]],Nurse[[#This Row],[CNA Hours]],Nurse[[#This Row],[NA TR Hours]],Nurse[[#This Row],[Med Aide/Tech Hours]])</f>
        <v>136.10054347826087</v>
      </c>
      <c r="K63" s="4">
        <f>SUM(Nurse[[#This Row],[RN Hours (excl. Admin, DON)]],Nurse[[#This Row],[LPN Hours (excl. Admin)]],Nurse[[#This Row],[CNA Hours]],Nurse[[#This Row],[NA TR Hours]],Nurse[[#This Row],[Med Aide/Tech Hours]])</f>
        <v>128.35054347826087</v>
      </c>
      <c r="L63" s="4">
        <f>SUM(Nurse[[#This Row],[RN Hours (excl. Admin, DON)]],Nurse[[#This Row],[RN Admin Hours]],Nurse[[#This Row],[RN DON Hours]])</f>
        <v>33.459239130434781</v>
      </c>
      <c r="M63" s="4">
        <v>25.709239130434781</v>
      </c>
      <c r="N63" s="4">
        <v>2.9239130434782608</v>
      </c>
      <c r="O63" s="4">
        <v>4.8260869565217392</v>
      </c>
      <c r="P63" s="4">
        <f>SUM(Nurse[[#This Row],[LPN Hours (excl. Admin)]],Nurse[[#This Row],[LPN Admin Hours]])</f>
        <v>13.241847826086957</v>
      </c>
      <c r="Q63" s="4">
        <v>13.241847826086957</v>
      </c>
      <c r="R63" s="4">
        <v>0</v>
      </c>
      <c r="S63" s="4">
        <f>SUM(Nurse[[#This Row],[CNA Hours]],Nurse[[#This Row],[NA TR Hours]],Nurse[[#This Row],[Med Aide/Tech Hours]])</f>
        <v>89.39945652173914</v>
      </c>
      <c r="T63" s="4">
        <v>79.548913043478265</v>
      </c>
      <c r="U63" s="4">
        <v>1.6657608695652173</v>
      </c>
      <c r="V63" s="4">
        <v>8.1847826086956523</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24.809782608695652</v>
      </c>
      <c r="X63" s="4">
        <v>0.30434782608695654</v>
      </c>
      <c r="Y63" s="4">
        <v>0</v>
      </c>
      <c r="Z63" s="4">
        <v>0</v>
      </c>
      <c r="AA63" s="4">
        <v>0</v>
      </c>
      <c r="AB63" s="4">
        <v>0</v>
      </c>
      <c r="AC63" s="4">
        <v>24.505434782608695</v>
      </c>
      <c r="AD63" s="4">
        <v>0</v>
      </c>
      <c r="AE63" s="4">
        <v>0</v>
      </c>
      <c r="AF63" s="1">
        <v>355107</v>
      </c>
      <c r="AG63" s="1">
        <v>8</v>
      </c>
      <c r="AH63"/>
    </row>
    <row r="64" spans="1:34" x14ac:dyDescent="0.25">
      <c r="A64" t="s">
        <v>108</v>
      </c>
      <c r="B64" t="s">
        <v>22</v>
      </c>
      <c r="C64" t="s">
        <v>188</v>
      </c>
      <c r="D64" t="s">
        <v>146</v>
      </c>
      <c r="E64" s="4">
        <v>82.065217391304344</v>
      </c>
      <c r="F64" s="4">
        <f>Nurse[[#This Row],[Total Nurse Staff Hours]]/Nurse[[#This Row],[MDS Census]]</f>
        <v>4.4508701986754975</v>
      </c>
      <c r="G64" s="4">
        <f>Nurse[[#This Row],[Total Direct Care Staff Hours]]/Nurse[[#This Row],[MDS Census]]</f>
        <v>4.281356291390729</v>
      </c>
      <c r="H64" s="4">
        <f>Nurse[[#This Row],[Total RN Hours (w/ Admin, DON)]]/Nurse[[#This Row],[MDS Census]]</f>
        <v>0.96896423841059565</v>
      </c>
      <c r="I64" s="4">
        <f>Nurse[[#This Row],[RN Hours (excl. Admin, DON)]]/Nurse[[#This Row],[MDS Census]]</f>
        <v>0.79945033112582753</v>
      </c>
      <c r="J64" s="4">
        <f>SUM(Nurse[[#This Row],[RN Hours (excl. Admin, DON)]],Nurse[[#This Row],[RN Admin Hours]],Nurse[[#This Row],[RN DON Hours]],Nurse[[#This Row],[LPN Hours (excl. Admin)]],Nurse[[#This Row],[LPN Admin Hours]],Nurse[[#This Row],[CNA Hours]],Nurse[[#This Row],[NA TR Hours]],Nurse[[#This Row],[Med Aide/Tech Hours]])</f>
        <v>365.26163043478266</v>
      </c>
      <c r="K64" s="4">
        <f>SUM(Nurse[[#This Row],[RN Hours (excl. Admin, DON)]],Nurse[[#This Row],[LPN Hours (excl. Admin)]],Nurse[[#This Row],[CNA Hours]],Nurse[[#This Row],[NA TR Hours]],Nurse[[#This Row],[Med Aide/Tech Hours]])</f>
        <v>351.35043478260872</v>
      </c>
      <c r="L64" s="4">
        <f>SUM(Nurse[[#This Row],[RN Hours (excl. Admin, DON)]],Nurse[[#This Row],[RN Admin Hours]],Nurse[[#This Row],[RN DON Hours]])</f>
        <v>79.518260869565182</v>
      </c>
      <c r="M64" s="4">
        <v>65.60706521739128</v>
      </c>
      <c r="N64" s="4">
        <v>11.041630434782608</v>
      </c>
      <c r="O64" s="4">
        <v>2.8695652173913042</v>
      </c>
      <c r="P64" s="4">
        <f>SUM(Nurse[[#This Row],[LPN Hours (excl. Admin)]],Nurse[[#This Row],[LPN Admin Hours]])</f>
        <v>30.961956521739129</v>
      </c>
      <c r="Q64" s="4">
        <v>30.961956521739129</v>
      </c>
      <c r="R64" s="4">
        <v>0</v>
      </c>
      <c r="S64" s="4">
        <f>SUM(Nurse[[#This Row],[CNA Hours]],Nurse[[#This Row],[NA TR Hours]],Nurse[[#This Row],[Med Aide/Tech Hours]])</f>
        <v>254.78141304347832</v>
      </c>
      <c r="T64" s="4">
        <v>222.12423913043483</v>
      </c>
      <c r="U64" s="4">
        <v>0</v>
      </c>
      <c r="V64" s="4">
        <v>32.657173913043479</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 s="4">
        <v>0</v>
      </c>
      <c r="Y64" s="4">
        <v>0</v>
      </c>
      <c r="Z64" s="4">
        <v>0</v>
      </c>
      <c r="AA64" s="4">
        <v>0</v>
      </c>
      <c r="AB64" s="4">
        <v>0</v>
      </c>
      <c r="AC64" s="4">
        <v>0</v>
      </c>
      <c r="AD64" s="4">
        <v>0</v>
      </c>
      <c r="AE64" s="4">
        <v>0</v>
      </c>
      <c r="AF64" s="1">
        <v>355060</v>
      </c>
      <c r="AG64" s="1">
        <v>8</v>
      </c>
      <c r="AH64"/>
    </row>
    <row r="65" spans="1:34" x14ac:dyDescent="0.25">
      <c r="A65" t="s">
        <v>108</v>
      </c>
      <c r="B65" t="s">
        <v>14</v>
      </c>
      <c r="C65" t="s">
        <v>182</v>
      </c>
      <c r="D65" t="s">
        <v>143</v>
      </c>
      <c r="E65" s="4">
        <v>38.923913043478258</v>
      </c>
      <c r="F65" s="4">
        <f>Nurse[[#This Row],[Total Nurse Staff Hours]]/Nurse[[#This Row],[MDS Census]]</f>
        <v>4.6683887182351302</v>
      </c>
      <c r="G65" s="4">
        <f>Nurse[[#This Row],[Total Direct Care Staff Hours]]/Nurse[[#This Row],[MDS Census]]</f>
        <v>4.3038257469980454</v>
      </c>
      <c r="H65" s="4">
        <f>Nurse[[#This Row],[Total RN Hours (w/ Admin, DON)]]/Nurse[[#This Row],[MDS Census]]</f>
        <v>0.76298519966489808</v>
      </c>
      <c r="I65" s="4">
        <f>Nurse[[#This Row],[RN Hours (excl. Admin, DON)]]/Nurse[[#This Row],[MDS Census]]</f>
        <v>0.54817090198268636</v>
      </c>
      <c r="J65" s="4">
        <f>SUM(Nurse[[#This Row],[RN Hours (excl. Admin, DON)]],Nurse[[#This Row],[RN Admin Hours]],Nurse[[#This Row],[RN DON Hours]],Nurse[[#This Row],[LPN Hours (excl. Admin)]],Nurse[[#This Row],[LPN Admin Hours]],Nurse[[#This Row],[CNA Hours]],Nurse[[#This Row],[NA TR Hours]],Nurse[[#This Row],[Med Aide/Tech Hours]])</f>
        <v>181.71195652173913</v>
      </c>
      <c r="K65" s="4">
        <f>SUM(Nurse[[#This Row],[RN Hours (excl. Admin, DON)]],Nurse[[#This Row],[LPN Hours (excl. Admin)]],Nurse[[#This Row],[CNA Hours]],Nurse[[#This Row],[NA TR Hours]],Nurse[[#This Row],[Med Aide/Tech Hours]])</f>
        <v>167.52173913043478</v>
      </c>
      <c r="L65" s="4">
        <f>SUM(Nurse[[#This Row],[RN Hours (excl. Admin, DON)]],Nurse[[#This Row],[RN Admin Hours]],Nurse[[#This Row],[RN DON Hours]])</f>
        <v>29.698369565217391</v>
      </c>
      <c r="M65" s="4">
        <v>21.336956521739129</v>
      </c>
      <c r="N65" s="4">
        <v>3.0788043478260869</v>
      </c>
      <c r="O65" s="4">
        <v>5.2826086956521738</v>
      </c>
      <c r="P65" s="4">
        <f>SUM(Nurse[[#This Row],[LPN Hours (excl. Admin)]],Nurse[[#This Row],[LPN Admin Hours]])</f>
        <v>25.557065217391305</v>
      </c>
      <c r="Q65" s="4">
        <v>19.728260869565219</v>
      </c>
      <c r="R65" s="4">
        <v>5.8288043478260869</v>
      </c>
      <c r="S65" s="4">
        <f>SUM(Nurse[[#This Row],[CNA Hours]],Nurse[[#This Row],[NA TR Hours]],Nurse[[#This Row],[Med Aide/Tech Hours]])</f>
        <v>126.45652173913044</v>
      </c>
      <c r="T65" s="4">
        <v>126.45652173913044</v>
      </c>
      <c r="U65" s="4">
        <v>0</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71.605978260869563</v>
      </c>
      <c r="X65" s="4">
        <v>0</v>
      </c>
      <c r="Y65" s="4">
        <v>0</v>
      </c>
      <c r="Z65" s="4">
        <v>0</v>
      </c>
      <c r="AA65" s="4">
        <v>0</v>
      </c>
      <c r="AB65" s="4">
        <v>0</v>
      </c>
      <c r="AC65" s="4">
        <v>71.605978260869563</v>
      </c>
      <c r="AD65" s="4">
        <v>0</v>
      </c>
      <c r="AE65" s="4">
        <v>0</v>
      </c>
      <c r="AF65" s="1">
        <v>355049</v>
      </c>
      <c r="AG65" s="1">
        <v>8</v>
      </c>
      <c r="AH65"/>
    </row>
    <row r="66" spans="1:34" x14ac:dyDescent="0.25">
      <c r="A66" t="s">
        <v>108</v>
      </c>
      <c r="B66" t="s">
        <v>26</v>
      </c>
      <c r="C66" t="s">
        <v>191</v>
      </c>
      <c r="D66" t="s">
        <v>138</v>
      </c>
      <c r="E66" s="4">
        <v>116.78260869565217</v>
      </c>
      <c r="F66" s="4">
        <f>Nurse[[#This Row],[Total Nurse Staff Hours]]/Nurse[[#This Row],[MDS Census]]</f>
        <v>5.0035675725986577</v>
      </c>
      <c r="G66" s="4">
        <f>Nurse[[#This Row],[Total Direct Care Staff Hours]]/Nurse[[#This Row],[MDS Census]]</f>
        <v>4.8220960536113164</v>
      </c>
      <c r="H66" s="4">
        <f>Nurse[[#This Row],[Total RN Hours (w/ Admin, DON)]]/Nurse[[#This Row],[MDS Census]]</f>
        <v>0.86646500372300816</v>
      </c>
      <c r="I66" s="4">
        <f>Nurse[[#This Row],[RN Hours (excl. Admin, DON)]]/Nurse[[#This Row],[MDS Census]]</f>
        <v>0.68499348473566646</v>
      </c>
      <c r="J66" s="4">
        <f>SUM(Nurse[[#This Row],[RN Hours (excl. Admin, DON)]],Nurse[[#This Row],[RN Admin Hours]],Nurse[[#This Row],[RN DON Hours]],Nurse[[#This Row],[LPN Hours (excl. Admin)]],Nurse[[#This Row],[LPN Admin Hours]],Nurse[[#This Row],[CNA Hours]],Nurse[[#This Row],[NA TR Hours]],Nurse[[#This Row],[Med Aide/Tech Hours]])</f>
        <v>584.32967391304328</v>
      </c>
      <c r="K66" s="4">
        <f>SUM(Nurse[[#This Row],[RN Hours (excl. Admin, DON)]],Nurse[[#This Row],[LPN Hours (excl. Admin)]],Nurse[[#This Row],[CNA Hours]],Nurse[[#This Row],[NA TR Hours]],Nurse[[#This Row],[Med Aide/Tech Hours]])</f>
        <v>563.13695652173897</v>
      </c>
      <c r="L66" s="4">
        <f>SUM(Nurse[[#This Row],[RN Hours (excl. Admin, DON)]],Nurse[[#This Row],[RN Admin Hours]],Nurse[[#This Row],[RN DON Hours]])</f>
        <v>101.18804347826087</v>
      </c>
      <c r="M66" s="4">
        <v>79.995326086956524</v>
      </c>
      <c r="N66" s="4">
        <v>15.714456521739125</v>
      </c>
      <c r="O66" s="4">
        <v>5.4782608695652177</v>
      </c>
      <c r="P66" s="4">
        <f>SUM(Nurse[[#This Row],[LPN Hours (excl. Admin)]],Nurse[[#This Row],[LPN Admin Hours]])</f>
        <v>63.238152173913022</v>
      </c>
      <c r="Q66" s="4">
        <v>63.238152173913022</v>
      </c>
      <c r="R66" s="4">
        <v>0</v>
      </c>
      <c r="S66" s="4">
        <f>SUM(Nurse[[#This Row],[CNA Hours]],Nurse[[#This Row],[NA TR Hours]],Nurse[[#This Row],[Med Aide/Tech Hours]])</f>
        <v>419.90347826086941</v>
      </c>
      <c r="T66" s="4">
        <v>377.58869565217378</v>
      </c>
      <c r="U66" s="4">
        <v>0</v>
      </c>
      <c r="V66" s="4">
        <v>42.314782608695644</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46.930326086956519</v>
      </c>
      <c r="X66" s="4">
        <v>0</v>
      </c>
      <c r="Y66" s="4">
        <v>0</v>
      </c>
      <c r="Z66" s="4">
        <v>0</v>
      </c>
      <c r="AA66" s="4">
        <v>1.6475000000000002</v>
      </c>
      <c r="AB66" s="4">
        <v>0</v>
      </c>
      <c r="AC66" s="4">
        <v>45.282826086956518</v>
      </c>
      <c r="AD66" s="4">
        <v>0</v>
      </c>
      <c r="AE66" s="4">
        <v>0</v>
      </c>
      <c r="AF66" s="1">
        <v>355065</v>
      </c>
      <c r="AG66" s="1">
        <v>8</v>
      </c>
      <c r="AH66"/>
    </row>
    <row r="67" spans="1:34" x14ac:dyDescent="0.25">
      <c r="A67" t="s">
        <v>108</v>
      </c>
      <c r="B67" t="s">
        <v>0</v>
      </c>
      <c r="C67" t="s">
        <v>172</v>
      </c>
      <c r="D67" t="s">
        <v>130</v>
      </c>
      <c r="E67" s="4">
        <v>66.108695652173907</v>
      </c>
      <c r="F67" s="4">
        <f>Nurse[[#This Row],[Total Nurse Staff Hours]]/Nurse[[#This Row],[MDS Census]]</f>
        <v>4.0858697796777381</v>
      </c>
      <c r="G67" s="4">
        <f>Nurse[[#This Row],[Total Direct Care Staff Hours]]/Nurse[[#This Row],[MDS Census]]</f>
        <v>3.6936057218020393</v>
      </c>
      <c r="H67" s="4">
        <f>Nurse[[#This Row],[Total RN Hours (w/ Admin, DON)]]/Nurse[[#This Row],[MDS Census]]</f>
        <v>0.4270799079250247</v>
      </c>
      <c r="I67" s="4">
        <f>Nurse[[#This Row],[RN Hours (excl. Admin, DON)]]/Nurse[[#This Row],[MDS Census]]</f>
        <v>0.11373725748109176</v>
      </c>
      <c r="J67" s="4">
        <f>SUM(Nurse[[#This Row],[RN Hours (excl. Admin, DON)]],Nurse[[#This Row],[RN Admin Hours]],Nurse[[#This Row],[RN DON Hours]],Nurse[[#This Row],[LPN Hours (excl. Admin)]],Nurse[[#This Row],[LPN Admin Hours]],Nurse[[#This Row],[CNA Hours]],Nurse[[#This Row],[NA TR Hours]],Nurse[[#This Row],[Med Aide/Tech Hours]])</f>
        <v>270.11152173913047</v>
      </c>
      <c r="K67" s="4">
        <f>SUM(Nurse[[#This Row],[RN Hours (excl. Admin, DON)]],Nurse[[#This Row],[LPN Hours (excl. Admin)]],Nurse[[#This Row],[CNA Hours]],Nurse[[#This Row],[NA TR Hours]],Nurse[[#This Row],[Med Aide/Tech Hours]])</f>
        <v>244.17945652173913</v>
      </c>
      <c r="L67" s="4">
        <f>SUM(Nurse[[#This Row],[RN Hours (excl. Admin, DON)]],Nurse[[#This Row],[RN Admin Hours]],Nurse[[#This Row],[RN DON Hours]])</f>
        <v>28.233695652173914</v>
      </c>
      <c r="M67" s="4">
        <v>7.5190217391304346</v>
      </c>
      <c r="N67" s="4">
        <v>14.725543478260869</v>
      </c>
      <c r="O67" s="4">
        <v>5.9891304347826084</v>
      </c>
      <c r="P67" s="4">
        <f>SUM(Nurse[[#This Row],[LPN Hours (excl. Admin)]],Nurse[[#This Row],[LPN Admin Hours]])</f>
        <v>79.97282608695653</v>
      </c>
      <c r="Q67" s="4">
        <v>74.755434782608702</v>
      </c>
      <c r="R67" s="4">
        <v>5.2173913043478262</v>
      </c>
      <c r="S67" s="4">
        <f>SUM(Nurse[[#This Row],[CNA Hours]],Nurse[[#This Row],[NA TR Hours]],Nurse[[#This Row],[Med Aide/Tech Hours]])</f>
        <v>161.90499999999997</v>
      </c>
      <c r="T67" s="4">
        <v>156.49782608695651</v>
      </c>
      <c r="U67" s="4">
        <v>0</v>
      </c>
      <c r="V67" s="4">
        <v>5.4071739130434784</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18.177934782608695</v>
      </c>
      <c r="X67" s="4">
        <v>0.28260869565217389</v>
      </c>
      <c r="Y67" s="4">
        <v>0</v>
      </c>
      <c r="Z67" s="4">
        <v>0</v>
      </c>
      <c r="AA67" s="4">
        <v>2.7336956521739131</v>
      </c>
      <c r="AB67" s="4">
        <v>0</v>
      </c>
      <c r="AC67" s="4">
        <v>15.161630434782607</v>
      </c>
      <c r="AD67" s="4">
        <v>0</v>
      </c>
      <c r="AE67" s="4">
        <v>0</v>
      </c>
      <c r="AF67" s="1">
        <v>355024</v>
      </c>
      <c r="AG67" s="1">
        <v>8</v>
      </c>
      <c r="AH67"/>
    </row>
    <row r="68" spans="1:34" x14ac:dyDescent="0.25">
      <c r="A68" t="s">
        <v>108</v>
      </c>
      <c r="B68" t="s">
        <v>4</v>
      </c>
      <c r="C68" t="s">
        <v>176</v>
      </c>
      <c r="D68" t="s">
        <v>137</v>
      </c>
      <c r="E68" s="4">
        <v>26.641304347826086</v>
      </c>
      <c r="F68" s="4">
        <f>Nurse[[#This Row],[Total Nurse Staff Hours]]/Nurse[[#This Row],[MDS Census]]</f>
        <v>3.5005099959200328</v>
      </c>
      <c r="G68" s="4">
        <f>Nurse[[#This Row],[Total Direct Care Staff Hours]]/Nurse[[#This Row],[MDS Census]]</f>
        <v>3.3166054671562626</v>
      </c>
      <c r="H68" s="4">
        <f>Nurse[[#This Row],[Total RN Hours (w/ Admin, DON)]]/Nurse[[#This Row],[MDS Census]]</f>
        <v>0.76509587923296618</v>
      </c>
      <c r="I68" s="4">
        <f>Nurse[[#This Row],[RN Hours (excl. Admin, DON)]]/Nurse[[#This Row],[MDS Census]]</f>
        <v>0.58119135046919623</v>
      </c>
      <c r="J68" s="4">
        <f>SUM(Nurse[[#This Row],[RN Hours (excl. Admin, DON)]],Nurse[[#This Row],[RN Admin Hours]],Nurse[[#This Row],[RN DON Hours]],Nurse[[#This Row],[LPN Hours (excl. Admin)]],Nurse[[#This Row],[LPN Admin Hours]],Nurse[[#This Row],[CNA Hours]],Nurse[[#This Row],[NA TR Hours]],Nurse[[#This Row],[Med Aide/Tech Hours]])</f>
        <v>93.258152173913047</v>
      </c>
      <c r="K68" s="4">
        <f>SUM(Nurse[[#This Row],[RN Hours (excl. Admin, DON)]],Nurse[[#This Row],[LPN Hours (excl. Admin)]],Nurse[[#This Row],[CNA Hours]],Nurse[[#This Row],[NA TR Hours]],Nurse[[#This Row],[Med Aide/Tech Hours]])</f>
        <v>88.358695652173907</v>
      </c>
      <c r="L68" s="4">
        <f>SUM(Nurse[[#This Row],[RN Hours (excl. Admin, DON)]],Nurse[[#This Row],[RN Admin Hours]],Nurse[[#This Row],[RN DON Hours]])</f>
        <v>20.383152173913043</v>
      </c>
      <c r="M68" s="4">
        <v>15.483695652173912</v>
      </c>
      <c r="N68" s="4">
        <v>1.3342391304347827</v>
      </c>
      <c r="O68" s="4">
        <v>3.5652173913043477</v>
      </c>
      <c r="P68" s="4">
        <f>SUM(Nurse[[#This Row],[LPN Hours (excl. Admin)]],Nurse[[#This Row],[LPN Admin Hours]])</f>
        <v>3.1168478260869565</v>
      </c>
      <c r="Q68" s="4">
        <v>3.1168478260869565</v>
      </c>
      <c r="R68" s="4">
        <v>0</v>
      </c>
      <c r="S68" s="4">
        <f>SUM(Nurse[[#This Row],[CNA Hours]],Nurse[[#This Row],[NA TR Hours]],Nurse[[#This Row],[Med Aide/Tech Hours]])</f>
        <v>69.758152173913047</v>
      </c>
      <c r="T68" s="4">
        <v>69.758152173913047</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22.34782608695652</v>
      </c>
      <c r="X68" s="4">
        <v>6.2608695652173916</v>
      </c>
      <c r="Y68" s="4">
        <v>0</v>
      </c>
      <c r="Z68" s="4">
        <v>0</v>
      </c>
      <c r="AA68" s="4">
        <v>0</v>
      </c>
      <c r="AB68" s="4">
        <v>0</v>
      </c>
      <c r="AC68" s="4">
        <v>16.086956521739129</v>
      </c>
      <c r="AD68" s="4">
        <v>0</v>
      </c>
      <c r="AE68" s="4">
        <v>0</v>
      </c>
      <c r="AF68" s="1">
        <v>355034</v>
      </c>
      <c r="AG68" s="1">
        <v>8</v>
      </c>
      <c r="AH68"/>
    </row>
    <row r="69" spans="1:34" x14ac:dyDescent="0.25">
      <c r="A69" t="s">
        <v>108</v>
      </c>
      <c r="B69" t="s">
        <v>29</v>
      </c>
      <c r="C69" t="s">
        <v>194</v>
      </c>
      <c r="D69" t="s">
        <v>150</v>
      </c>
      <c r="E69" s="4">
        <v>19.706521739130434</v>
      </c>
      <c r="F69" s="4">
        <f>Nurse[[#This Row],[Total Nurse Staff Hours]]/Nurse[[#This Row],[MDS Census]]</f>
        <v>5.388372862658577</v>
      </c>
      <c r="G69" s="4">
        <f>Nurse[[#This Row],[Total Direct Care Staff Hours]]/Nurse[[#This Row],[MDS Census]]</f>
        <v>4.8704302261445109</v>
      </c>
      <c r="H69" s="4">
        <f>Nurse[[#This Row],[Total RN Hours (w/ Admin, DON)]]/Nurse[[#This Row],[MDS Census]]</f>
        <v>1.6729784886927745</v>
      </c>
      <c r="I69" s="4">
        <f>Nurse[[#This Row],[RN Hours (excl. Admin, DON)]]/Nurse[[#This Row],[MDS Census]]</f>
        <v>1.155035852178709</v>
      </c>
      <c r="J69" s="4">
        <f>SUM(Nurse[[#This Row],[RN Hours (excl. Admin, DON)]],Nurse[[#This Row],[RN Admin Hours]],Nurse[[#This Row],[RN DON Hours]],Nurse[[#This Row],[LPN Hours (excl. Admin)]],Nurse[[#This Row],[LPN Admin Hours]],Nurse[[#This Row],[CNA Hours]],Nurse[[#This Row],[NA TR Hours]],Nurse[[#This Row],[Med Aide/Tech Hours]])</f>
        <v>106.18608695652173</v>
      </c>
      <c r="K69" s="4">
        <f>SUM(Nurse[[#This Row],[RN Hours (excl. Admin, DON)]],Nurse[[#This Row],[LPN Hours (excl. Admin)]],Nurse[[#This Row],[CNA Hours]],Nurse[[#This Row],[NA TR Hours]],Nurse[[#This Row],[Med Aide/Tech Hours]])</f>
        <v>95.979239130434763</v>
      </c>
      <c r="L69" s="4">
        <f>SUM(Nurse[[#This Row],[RN Hours (excl. Admin, DON)]],Nurse[[#This Row],[RN Admin Hours]],Nurse[[#This Row],[RN DON Hours]])</f>
        <v>32.96858695652174</v>
      </c>
      <c r="M69" s="4">
        <v>22.761739130434776</v>
      </c>
      <c r="N69" s="4">
        <v>4.6751086956521757</v>
      </c>
      <c r="O69" s="4">
        <v>5.5317391304347838</v>
      </c>
      <c r="P69" s="4">
        <f>SUM(Nurse[[#This Row],[LPN Hours (excl. Admin)]],Nurse[[#This Row],[LPN Admin Hours]])</f>
        <v>13.163369565217389</v>
      </c>
      <c r="Q69" s="4">
        <v>13.163369565217389</v>
      </c>
      <c r="R69" s="4">
        <v>0</v>
      </c>
      <c r="S69" s="4">
        <f>SUM(Nurse[[#This Row],[CNA Hours]],Nurse[[#This Row],[NA TR Hours]],Nurse[[#This Row],[Med Aide/Tech Hours]])</f>
        <v>60.054130434782607</v>
      </c>
      <c r="T69" s="4">
        <v>60.054130434782607</v>
      </c>
      <c r="U69" s="4">
        <v>0</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9" s="4">
        <v>0</v>
      </c>
      <c r="Y69" s="4">
        <v>0</v>
      </c>
      <c r="Z69" s="4">
        <v>0</v>
      </c>
      <c r="AA69" s="4">
        <v>0</v>
      </c>
      <c r="AB69" s="4">
        <v>0</v>
      </c>
      <c r="AC69" s="4">
        <v>0</v>
      </c>
      <c r="AD69" s="4">
        <v>0</v>
      </c>
      <c r="AE69" s="4">
        <v>0</v>
      </c>
      <c r="AF69" s="1">
        <v>355068</v>
      </c>
      <c r="AG69" s="1">
        <v>8</v>
      </c>
      <c r="AH69"/>
    </row>
    <row r="70" spans="1:34" x14ac:dyDescent="0.25">
      <c r="A70" t="s">
        <v>108</v>
      </c>
      <c r="B70" t="s">
        <v>33</v>
      </c>
      <c r="C70" t="s">
        <v>173</v>
      </c>
      <c r="D70" t="s">
        <v>136</v>
      </c>
      <c r="E70" s="4">
        <v>121.96739130434783</v>
      </c>
      <c r="F70" s="4">
        <f>Nurse[[#This Row],[Total Nurse Staff Hours]]/Nurse[[#This Row],[MDS Census]]</f>
        <v>5.1300285179573999</v>
      </c>
      <c r="G70" s="4">
        <f>Nurse[[#This Row],[Total Direct Care Staff Hours]]/Nurse[[#This Row],[MDS Census]]</f>
        <v>4.8175340878709543</v>
      </c>
      <c r="H70" s="4">
        <f>Nurse[[#This Row],[Total RN Hours (w/ Admin, DON)]]/Nurse[[#This Row],[MDS Census]]</f>
        <v>1.1742224400677301</v>
      </c>
      <c r="I70" s="4">
        <f>Nurse[[#This Row],[RN Hours (excl. Admin, DON)]]/Nurse[[#This Row],[MDS Census]]</f>
        <v>0.9015328402103201</v>
      </c>
      <c r="J70" s="4">
        <f>SUM(Nurse[[#This Row],[RN Hours (excl. Admin, DON)]],Nurse[[#This Row],[RN Admin Hours]],Nurse[[#This Row],[RN DON Hours]],Nurse[[#This Row],[LPN Hours (excl. Admin)]],Nurse[[#This Row],[LPN Admin Hours]],Nurse[[#This Row],[CNA Hours]],Nurse[[#This Row],[NA TR Hours]],Nurse[[#This Row],[Med Aide/Tech Hours]])</f>
        <v>625.69619565217374</v>
      </c>
      <c r="K70" s="4">
        <f>SUM(Nurse[[#This Row],[RN Hours (excl. Admin, DON)]],Nurse[[#This Row],[LPN Hours (excl. Admin)]],Nurse[[#This Row],[CNA Hours]],Nurse[[#This Row],[NA TR Hours]],Nurse[[#This Row],[Med Aide/Tech Hours]])</f>
        <v>587.58206521739112</v>
      </c>
      <c r="L70" s="4">
        <f>SUM(Nurse[[#This Row],[RN Hours (excl. Admin, DON)]],Nurse[[#This Row],[RN Admin Hours]],Nurse[[#This Row],[RN DON Hours]])</f>
        <v>143.21684782608696</v>
      </c>
      <c r="M70" s="4">
        <v>109.9576086956522</v>
      </c>
      <c r="N70" s="4">
        <v>28.08532608695651</v>
      </c>
      <c r="O70" s="4">
        <v>5.1739130434782608</v>
      </c>
      <c r="P70" s="4">
        <f>SUM(Nurse[[#This Row],[LPN Hours (excl. Admin)]],Nurse[[#This Row],[LPN Admin Hours]])</f>
        <v>69.172608695652158</v>
      </c>
      <c r="Q70" s="4">
        <v>64.317717391304328</v>
      </c>
      <c r="R70" s="4">
        <v>4.8548913043478255</v>
      </c>
      <c r="S70" s="4">
        <f>SUM(Nurse[[#This Row],[CNA Hours]],Nurse[[#This Row],[NA TR Hours]],Nurse[[#This Row],[Med Aide/Tech Hours]])</f>
        <v>413.30673913043455</v>
      </c>
      <c r="T70" s="4">
        <v>385.65902173913025</v>
      </c>
      <c r="U70" s="4">
        <v>10.71086956521739</v>
      </c>
      <c r="V70" s="4">
        <v>16.936847826086954</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203.24923913043474</v>
      </c>
      <c r="X70" s="4">
        <v>22.888260869565219</v>
      </c>
      <c r="Y70" s="4">
        <v>0</v>
      </c>
      <c r="Z70" s="4">
        <v>0</v>
      </c>
      <c r="AA70" s="4">
        <v>48.188043478260873</v>
      </c>
      <c r="AB70" s="4">
        <v>0</v>
      </c>
      <c r="AC70" s="4">
        <v>132.17293478260865</v>
      </c>
      <c r="AD70" s="4">
        <v>0</v>
      </c>
      <c r="AE70" s="4">
        <v>0</v>
      </c>
      <c r="AF70" s="1">
        <v>355074</v>
      </c>
      <c r="AG70" s="1">
        <v>8</v>
      </c>
      <c r="AH70"/>
    </row>
    <row r="71" spans="1:34" x14ac:dyDescent="0.25">
      <c r="A71" t="s">
        <v>108</v>
      </c>
      <c r="B71" t="s">
        <v>28</v>
      </c>
      <c r="C71" t="s">
        <v>193</v>
      </c>
      <c r="D71" t="s">
        <v>149</v>
      </c>
      <c r="E71" s="4">
        <v>181.10869565217391</v>
      </c>
      <c r="F71" s="4">
        <f>Nurse[[#This Row],[Total Nurse Staff Hours]]/Nurse[[#This Row],[MDS Census]]</f>
        <v>4.9572098187492495</v>
      </c>
      <c r="G71" s="4">
        <f>Nurse[[#This Row],[Total Direct Care Staff Hours]]/Nurse[[#This Row],[MDS Census]]</f>
        <v>4.6143320129636294</v>
      </c>
      <c r="H71" s="4">
        <f>Nurse[[#This Row],[Total RN Hours (w/ Admin, DON)]]/Nurse[[#This Row],[MDS Census]]</f>
        <v>1.0285703997119195</v>
      </c>
      <c r="I71" s="4">
        <f>Nurse[[#This Row],[RN Hours (excl. Admin, DON)]]/Nurse[[#This Row],[MDS Census]]</f>
        <v>0.68661385187852619</v>
      </c>
      <c r="J71" s="4">
        <f>SUM(Nurse[[#This Row],[RN Hours (excl. Admin, DON)]],Nurse[[#This Row],[RN Admin Hours]],Nurse[[#This Row],[RN DON Hours]],Nurse[[#This Row],[LPN Hours (excl. Admin)]],Nurse[[#This Row],[LPN Admin Hours]],Nurse[[#This Row],[CNA Hours]],Nurse[[#This Row],[NA TR Hours]],Nurse[[#This Row],[Med Aide/Tech Hours]])</f>
        <v>897.79380434782593</v>
      </c>
      <c r="K71" s="4">
        <f>SUM(Nurse[[#This Row],[RN Hours (excl. Admin, DON)]],Nurse[[#This Row],[LPN Hours (excl. Admin)]],Nurse[[#This Row],[CNA Hours]],Nurse[[#This Row],[NA TR Hours]],Nurse[[#This Row],[Med Aide/Tech Hours]])</f>
        <v>835.695652173913</v>
      </c>
      <c r="L71" s="4">
        <f>SUM(Nurse[[#This Row],[RN Hours (excl. Admin, DON)]],Nurse[[#This Row],[RN Admin Hours]],Nurse[[#This Row],[RN DON Hours]])</f>
        <v>186.28304347826091</v>
      </c>
      <c r="M71" s="4">
        <v>124.35173913043481</v>
      </c>
      <c r="N71" s="4">
        <v>57.322608695652178</v>
      </c>
      <c r="O71" s="4">
        <v>4.6086956521739131</v>
      </c>
      <c r="P71" s="4">
        <f>SUM(Nurse[[#This Row],[LPN Hours (excl. Admin)]],Nurse[[#This Row],[LPN Admin Hours]])</f>
        <v>137.75902173913042</v>
      </c>
      <c r="Q71" s="4">
        <v>137.59217391304347</v>
      </c>
      <c r="R71" s="4">
        <v>0.16684782608695653</v>
      </c>
      <c r="S71" s="4">
        <f>SUM(Nurse[[#This Row],[CNA Hours]],Nurse[[#This Row],[NA TR Hours]],Nurse[[#This Row],[Med Aide/Tech Hours]])</f>
        <v>573.75173913043466</v>
      </c>
      <c r="T71" s="4">
        <v>536.46923913043463</v>
      </c>
      <c r="U71" s="4">
        <v>37.282500000000006</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1" s="4">
        <v>0</v>
      </c>
      <c r="Y71" s="4">
        <v>0</v>
      </c>
      <c r="Z71" s="4">
        <v>0</v>
      </c>
      <c r="AA71" s="4">
        <v>0</v>
      </c>
      <c r="AB71" s="4">
        <v>0</v>
      </c>
      <c r="AC71" s="4">
        <v>0</v>
      </c>
      <c r="AD71" s="4">
        <v>0</v>
      </c>
      <c r="AE71" s="4">
        <v>0</v>
      </c>
      <c r="AF71" s="1">
        <v>355067</v>
      </c>
      <c r="AG71" s="1">
        <v>8</v>
      </c>
      <c r="AH71"/>
    </row>
    <row r="72" spans="1:34" x14ac:dyDescent="0.25">
      <c r="A72" t="s">
        <v>108</v>
      </c>
      <c r="B72" t="s">
        <v>42</v>
      </c>
      <c r="C72" t="s">
        <v>200</v>
      </c>
      <c r="D72" t="s">
        <v>145</v>
      </c>
      <c r="E72" s="4">
        <v>37.978260869565219</v>
      </c>
      <c r="F72" s="4">
        <f>Nurse[[#This Row],[Total Nurse Staff Hours]]/Nurse[[#This Row],[MDS Census]]</f>
        <v>3.6362736119061245</v>
      </c>
      <c r="G72" s="4">
        <f>Nurse[[#This Row],[Total Direct Care Staff Hours]]/Nurse[[#This Row],[MDS Census]]</f>
        <v>3.4443732112192333</v>
      </c>
      <c r="H72" s="4">
        <f>Nurse[[#This Row],[Total RN Hours (w/ Admin, DON)]]/Nurse[[#This Row],[MDS Census]]</f>
        <v>0.8224098454493417</v>
      </c>
      <c r="I72" s="4">
        <f>Nurse[[#This Row],[RN Hours (excl. Admin, DON)]]/Nurse[[#This Row],[MDS Census]]</f>
        <v>0.63050944476244986</v>
      </c>
      <c r="J72" s="4">
        <f>SUM(Nurse[[#This Row],[RN Hours (excl. Admin, DON)]],Nurse[[#This Row],[RN Admin Hours]],Nurse[[#This Row],[RN DON Hours]],Nurse[[#This Row],[LPN Hours (excl. Admin)]],Nurse[[#This Row],[LPN Admin Hours]],Nurse[[#This Row],[CNA Hours]],Nurse[[#This Row],[NA TR Hours]],Nurse[[#This Row],[Med Aide/Tech Hours]])</f>
        <v>138.09934782608696</v>
      </c>
      <c r="K72" s="4">
        <f>SUM(Nurse[[#This Row],[RN Hours (excl. Admin, DON)]],Nurse[[#This Row],[LPN Hours (excl. Admin)]],Nurse[[#This Row],[CNA Hours]],Nurse[[#This Row],[NA TR Hours]],Nurse[[#This Row],[Med Aide/Tech Hours]])</f>
        <v>130.81130434782611</v>
      </c>
      <c r="L72" s="4">
        <f>SUM(Nurse[[#This Row],[RN Hours (excl. Admin, DON)]],Nurse[[#This Row],[RN Admin Hours]],Nurse[[#This Row],[RN DON Hours]])</f>
        <v>31.233695652173914</v>
      </c>
      <c r="M72" s="4">
        <v>23.945652173913043</v>
      </c>
      <c r="N72" s="4">
        <v>1.6358695652173914</v>
      </c>
      <c r="O72" s="4">
        <v>5.6521739130434785</v>
      </c>
      <c r="P72" s="4">
        <f>SUM(Nurse[[#This Row],[LPN Hours (excl. Admin)]],Nurse[[#This Row],[LPN Admin Hours]])</f>
        <v>10.771739130434783</v>
      </c>
      <c r="Q72" s="4">
        <v>10.771739130434783</v>
      </c>
      <c r="R72" s="4">
        <v>0</v>
      </c>
      <c r="S72" s="4">
        <f>SUM(Nurse[[#This Row],[CNA Hours]],Nurse[[#This Row],[NA TR Hours]],Nurse[[#This Row],[Med Aide/Tech Hours]])</f>
        <v>96.093913043478267</v>
      </c>
      <c r="T72" s="4">
        <v>86.664565217391313</v>
      </c>
      <c r="U72" s="4">
        <v>1.8423913043478262</v>
      </c>
      <c r="V72" s="4">
        <v>7.5869565217391308</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78.029891304347842</v>
      </c>
      <c r="X72" s="4">
        <v>10.967391304347826</v>
      </c>
      <c r="Y72" s="4">
        <v>0</v>
      </c>
      <c r="Z72" s="4">
        <v>0</v>
      </c>
      <c r="AA72" s="4">
        <v>6</v>
      </c>
      <c r="AB72" s="4">
        <v>0</v>
      </c>
      <c r="AC72" s="4">
        <v>54.013260869565229</v>
      </c>
      <c r="AD72" s="4">
        <v>0</v>
      </c>
      <c r="AE72" s="4">
        <v>7.0492391304347821</v>
      </c>
      <c r="AF72" s="1">
        <v>355087</v>
      </c>
      <c r="AG72" s="1">
        <v>8</v>
      </c>
      <c r="AH72"/>
    </row>
    <row r="73" spans="1:34" x14ac:dyDescent="0.25">
      <c r="A73" t="s">
        <v>108</v>
      </c>
      <c r="B73" t="s">
        <v>10</v>
      </c>
      <c r="C73" t="s">
        <v>180</v>
      </c>
      <c r="D73" t="s">
        <v>126</v>
      </c>
      <c r="E73" s="4">
        <v>40.652173913043477</v>
      </c>
      <c r="F73" s="4">
        <f>Nurse[[#This Row],[Total Nurse Staff Hours]]/Nurse[[#This Row],[MDS Census]]</f>
        <v>3.853114973262032</v>
      </c>
      <c r="G73" s="4">
        <f>Nurse[[#This Row],[Total Direct Care Staff Hours]]/Nurse[[#This Row],[MDS Census]]</f>
        <v>3.3860320855614972</v>
      </c>
      <c r="H73" s="4">
        <f>Nurse[[#This Row],[Total RN Hours (w/ Admin, DON)]]/Nurse[[#This Row],[MDS Census]]</f>
        <v>0.50738502673796793</v>
      </c>
      <c r="I73" s="4">
        <f>Nurse[[#This Row],[RN Hours (excl. Admin, DON)]]/Nurse[[#This Row],[MDS Census]]</f>
        <v>0.23118449197860955</v>
      </c>
      <c r="J73" s="4">
        <f>SUM(Nurse[[#This Row],[RN Hours (excl. Admin, DON)]],Nurse[[#This Row],[RN Admin Hours]],Nurse[[#This Row],[RN DON Hours]],Nurse[[#This Row],[LPN Hours (excl. Admin)]],Nurse[[#This Row],[LPN Admin Hours]],Nurse[[#This Row],[CNA Hours]],Nurse[[#This Row],[NA TR Hours]],Nurse[[#This Row],[Med Aide/Tech Hours]])</f>
        <v>156.63749999999999</v>
      </c>
      <c r="K73" s="4">
        <f>SUM(Nurse[[#This Row],[RN Hours (excl. Admin, DON)]],Nurse[[#This Row],[LPN Hours (excl. Admin)]],Nurse[[#This Row],[CNA Hours]],Nurse[[#This Row],[NA TR Hours]],Nurse[[#This Row],[Med Aide/Tech Hours]])</f>
        <v>137.64956521739128</v>
      </c>
      <c r="L73" s="4">
        <f>SUM(Nurse[[#This Row],[RN Hours (excl. Admin, DON)]],Nurse[[#This Row],[RN Admin Hours]],Nurse[[#This Row],[RN DON Hours]])</f>
        <v>20.626304347826085</v>
      </c>
      <c r="M73" s="4">
        <v>9.39815217391304</v>
      </c>
      <c r="N73" s="4">
        <v>10.2925</v>
      </c>
      <c r="O73" s="4">
        <v>0.93565217391304334</v>
      </c>
      <c r="P73" s="4">
        <f>SUM(Nurse[[#This Row],[LPN Hours (excl. Admin)]],Nurse[[#This Row],[LPN Admin Hours]])</f>
        <v>27.688695652173912</v>
      </c>
      <c r="Q73" s="4">
        <v>19.928913043478261</v>
      </c>
      <c r="R73" s="4">
        <v>7.7597826086956507</v>
      </c>
      <c r="S73" s="4">
        <f>SUM(Nurse[[#This Row],[CNA Hours]],Nurse[[#This Row],[NA TR Hours]],Nurse[[#This Row],[Med Aide/Tech Hours]])</f>
        <v>108.32249999999998</v>
      </c>
      <c r="T73" s="4">
        <v>98.432173913043457</v>
      </c>
      <c r="U73" s="4">
        <v>2.3023913043478257</v>
      </c>
      <c r="V73" s="4">
        <v>7.5879347826086985</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112.32467391304345</v>
      </c>
      <c r="X73" s="4">
        <v>6.92260869565217</v>
      </c>
      <c r="Y73" s="4">
        <v>0</v>
      </c>
      <c r="Z73" s="4">
        <v>0.2608695652173913</v>
      </c>
      <c r="AA73" s="4">
        <v>18.054347826086957</v>
      </c>
      <c r="AB73" s="4">
        <v>0</v>
      </c>
      <c r="AC73" s="4">
        <v>87.086847826086938</v>
      </c>
      <c r="AD73" s="4">
        <v>0</v>
      </c>
      <c r="AE73" s="4">
        <v>0</v>
      </c>
      <c r="AF73" s="1">
        <v>355042</v>
      </c>
      <c r="AG73" s="1">
        <v>8</v>
      </c>
      <c r="AH73"/>
    </row>
    <row r="74" spans="1:34" x14ac:dyDescent="0.25">
      <c r="A74" t="s">
        <v>108</v>
      </c>
      <c r="B74" t="s">
        <v>27</v>
      </c>
      <c r="C74" t="s">
        <v>192</v>
      </c>
      <c r="D74" t="s">
        <v>148</v>
      </c>
      <c r="E74" s="4">
        <v>46.826086956521742</v>
      </c>
      <c r="F74" s="4">
        <f>Nurse[[#This Row],[Total Nurse Staff Hours]]/Nurse[[#This Row],[MDS Census]]</f>
        <v>4.1694289693593296</v>
      </c>
      <c r="G74" s="4">
        <f>Nurse[[#This Row],[Total Direct Care Staff Hours]]/Nurse[[#This Row],[MDS Census]]</f>
        <v>3.7658426183843994</v>
      </c>
      <c r="H74" s="4">
        <f>Nurse[[#This Row],[Total RN Hours (w/ Admin, DON)]]/Nurse[[#This Row],[MDS Census]]</f>
        <v>0.72568477251624874</v>
      </c>
      <c r="I74" s="4">
        <f>Nurse[[#This Row],[RN Hours (excl. Admin, DON)]]/Nurse[[#This Row],[MDS Census]]</f>
        <v>0.46388115134633234</v>
      </c>
      <c r="J74" s="4">
        <f>SUM(Nurse[[#This Row],[RN Hours (excl. Admin, DON)]],Nurse[[#This Row],[RN Admin Hours]],Nurse[[#This Row],[RN DON Hours]],Nurse[[#This Row],[LPN Hours (excl. Admin)]],Nurse[[#This Row],[LPN Admin Hours]],Nurse[[#This Row],[CNA Hours]],Nurse[[#This Row],[NA TR Hours]],Nurse[[#This Row],[Med Aide/Tech Hours]])</f>
        <v>195.23804347826081</v>
      </c>
      <c r="K74" s="4">
        <f>SUM(Nurse[[#This Row],[RN Hours (excl. Admin, DON)]],Nurse[[#This Row],[LPN Hours (excl. Admin)]],Nurse[[#This Row],[CNA Hours]],Nurse[[#This Row],[NA TR Hours]],Nurse[[#This Row],[Med Aide/Tech Hours]])</f>
        <v>176.33967391304341</v>
      </c>
      <c r="L74" s="4">
        <f>SUM(Nurse[[#This Row],[RN Hours (excl. Admin, DON)]],Nurse[[#This Row],[RN Admin Hours]],Nurse[[#This Row],[RN DON Hours]])</f>
        <v>33.980978260869563</v>
      </c>
      <c r="M74" s="4">
        <v>21.721739130434781</v>
      </c>
      <c r="N74" s="4">
        <v>9.7130434782608681</v>
      </c>
      <c r="O74" s="4">
        <v>2.5461956521739131</v>
      </c>
      <c r="P74" s="4">
        <f>SUM(Nurse[[#This Row],[LPN Hours (excl. Admin)]],Nurse[[#This Row],[LPN Admin Hours]])</f>
        <v>31.489673913043472</v>
      </c>
      <c r="Q74" s="4">
        <v>24.850543478260864</v>
      </c>
      <c r="R74" s="4">
        <v>6.639130434782607</v>
      </c>
      <c r="S74" s="4">
        <f>SUM(Nurse[[#This Row],[CNA Hours]],Nurse[[#This Row],[NA TR Hours]],Nurse[[#This Row],[Med Aide/Tech Hours]])</f>
        <v>129.76739130434777</v>
      </c>
      <c r="T74" s="4">
        <v>119.77173913043474</v>
      </c>
      <c r="U74" s="4">
        <v>0</v>
      </c>
      <c r="V74" s="4">
        <v>9.9956521739130402</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58.825543478260869</v>
      </c>
      <c r="X74" s="4">
        <v>0</v>
      </c>
      <c r="Y74" s="4">
        <v>0</v>
      </c>
      <c r="Z74" s="4">
        <v>0</v>
      </c>
      <c r="AA74" s="4">
        <v>5.8396739130434785</v>
      </c>
      <c r="AB74" s="4">
        <v>0</v>
      </c>
      <c r="AC74" s="4">
        <v>52.985869565217392</v>
      </c>
      <c r="AD74" s="4">
        <v>0</v>
      </c>
      <c r="AE74" s="4">
        <v>0</v>
      </c>
      <c r="AF74" s="1">
        <v>355066</v>
      </c>
      <c r="AG74" s="1">
        <v>8</v>
      </c>
      <c r="AH74"/>
    </row>
    <row r="75" spans="1:34" x14ac:dyDescent="0.25">
      <c r="A75" t="s">
        <v>108</v>
      </c>
      <c r="B75" t="s">
        <v>63</v>
      </c>
      <c r="C75" t="s">
        <v>193</v>
      </c>
      <c r="D75" t="s">
        <v>149</v>
      </c>
      <c r="E75" s="4">
        <v>129.46739130434781</v>
      </c>
      <c r="F75" s="4">
        <f>Nurse[[#This Row],[Total Nurse Staff Hours]]/Nurse[[#This Row],[MDS Census]]</f>
        <v>4.9591763915708187</v>
      </c>
      <c r="G75" s="4">
        <f>Nurse[[#This Row],[Total Direct Care Staff Hours]]/Nurse[[#This Row],[MDS Census]]</f>
        <v>4.6463311224918158</v>
      </c>
      <c r="H75" s="4">
        <f>Nurse[[#This Row],[Total RN Hours (w/ Admin, DON)]]/Nurse[[#This Row],[MDS Census]]</f>
        <v>0.86679623877088396</v>
      </c>
      <c r="I75" s="4">
        <f>Nurse[[#This Row],[RN Hours (excl. Admin, DON)]]/Nurse[[#This Row],[MDS Census]]</f>
        <v>0.59363529510536461</v>
      </c>
      <c r="J75" s="4">
        <f>SUM(Nurse[[#This Row],[RN Hours (excl. Admin, DON)]],Nurse[[#This Row],[RN Admin Hours]],Nurse[[#This Row],[RN DON Hours]],Nurse[[#This Row],[LPN Hours (excl. Admin)]],Nurse[[#This Row],[LPN Admin Hours]],Nurse[[#This Row],[CNA Hours]],Nurse[[#This Row],[NA TR Hours]],Nurse[[#This Row],[Med Aide/Tech Hours]])</f>
        <v>642.05163043478274</v>
      </c>
      <c r="K75" s="4">
        <f>SUM(Nurse[[#This Row],[RN Hours (excl. Admin, DON)]],Nurse[[#This Row],[LPN Hours (excl. Admin)]],Nurse[[#This Row],[CNA Hours]],Nurse[[#This Row],[NA TR Hours]],Nurse[[#This Row],[Med Aide/Tech Hours]])</f>
        <v>601.54836956521751</v>
      </c>
      <c r="L75" s="4">
        <f>SUM(Nurse[[#This Row],[RN Hours (excl. Admin, DON)]],Nurse[[#This Row],[RN Admin Hours]],Nurse[[#This Row],[RN DON Hours]])</f>
        <v>112.22184782608693</v>
      </c>
      <c r="M75" s="4">
        <v>76.856413043478227</v>
      </c>
      <c r="N75" s="4">
        <v>30.713260869565215</v>
      </c>
      <c r="O75" s="4">
        <v>4.6521739130434785</v>
      </c>
      <c r="P75" s="4">
        <f>SUM(Nurse[[#This Row],[LPN Hours (excl. Admin)]],Nurse[[#This Row],[LPN Admin Hours]])</f>
        <v>99.818152173913049</v>
      </c>
      <c r="Q75" s="4">
        <v>94.680326086956526</v>
      </c>
      <c r="R75" s="4">
        <v>5.1378260869565215</v>
      </c>
      <c r="S75" s="4">
        <f>SUM(Nurse[[#This Row],[CNA Hours]],Nurse[[#This Row],[NA TR Hours]],Nurse[[#This Row],[Med Aide/Tech Hours]])</f>
        <v>430.01163043478283</v>
      </c>
      <c r="T75" s="4">
        <v>416.86934782608716</v>
      </c>
      <c r="U75" s="4">
        <v>11.637934782608696</v>
      </c>
      <c r="V75" s="4">
        <v>1.5043478260869565</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 s="4">
        <v>0</v>
      </c>
      <c r="Y75" s="4">
        <v>0</v>
      </c>
      <c r="Z75" s="4">
        <v>0</v>
      </c>
      <c r="AA75" s="4">
        <v>0</v>
      </c>
      <c r="AB75" s="4">
        <v>0</v>
      </c>
      <c r="AC75" s="4">
        <v>0</v>
      </c>
      <c r="AD75" s="4">
        <v>0</v>
      </c>
      <c r="AE75" s="4">
        <v>0</v>
      </c>
      <c r="AF75" s="1">
        <v>355112</v>
      </c>
      <c r="AG75" s="1">
        <v>8</v>
      </c>
      <c r="AH75"/>
    </row>
    <row r="76" spans="1:34" x14ac:dyDescent="0.25">
      <c r="AH76"/>
    </row>
    <row r="77" spans="1:34" x14ac:dyDescent="0.25">
      <c r="AH77"/>
    </row>
    <row r="78" spans="1:34" x14ac:dyDescent="0.25">
      <c r="AH78"/>
    </row>
    <row r="79" spans="1:34" x14ac:dyDescent="0.25">
      <c r="AH79"/>
    </row>
    <row r="80" spans="1: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6" spans="34:34" x14ac:dyDescent="0.25">
      <c r="AH266"/>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266"/>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218</v>
      </c>
      <c r="B1" s="2" t="s">
        <v>220</v>
      </c>
      <c r="C1" s="2" t="s">
        <v>221</v>
      </c>
      <c r="D1" s="2" t="s">
        <v>222</v>
      </c>
      <c r="E1" s="2" t="s">
        <v>223</v>
      </c>
      <c r="F1" s="2" t="s">
        <v>228</v>
      </c>
      <c r="G1" s="2" t="s">
        <v>254</v>
      </c>
      <c r="H1" s="9" t="s">
        <v>255</v>
      </c>
      <c r="I1" s="2" t="s">
        <v>229</v>
      </c>
      <c r="J1" s="2" t="s">
        <v>252</v>
      </c>
      <c r="K1" s="9" t="s">
        <v>256</v>
      </c>
      <c r="L1" s="2" t="s">
        <v>230</v>
      </c>
      <c r="M1" s="2" t="s">
        <v>253</v>
      </c>
      <c r="N1" s="9" t="s">
        <v>264</v>
      </c>
      <c r="O1" s="2" t="s">
        <v>231</v>
      </c>
      <c r="P1" s="2" t="s">
        <v>242</v>
      </c>
      <c r="Q1" s="7" t="s">
        <v>258</v>
      </c>
      <c r="R1" s="2" t="s">
        <v>232</v>
      </c>
      <c r="S1" s="2" t="s">
        <v>243</v>
      </c>
      <c r="T1" s="9" t="s">
        <v>257</v>
      </c>
      <c r="U1" s="2" t="s">
        <v>233</v>
      </c>
      <c r="V1" s="2" t="s">
        <v>244</v>
      </c>
      <c r="W1" s="9" t="s">
        <v>259</v>
      </c>
      <c r="X1" s="2" t="s">
        <v>235</v>
      </c>
      <c r="Y1" s="2" t="s">
        <v>245</v>
      </c>
      <c r="Z1" s="9" t="s">
        <v>260</v>
      </c>
      <c r="AA1" s="2" t="s">
        <v>236</v>
      </c>
      <c r="AB1" s="2" t="s">
        <v>246</v>
      </c>
      <c r="AC1" s="9" t="s">
        <v>265</v>
      </c>
      <c r="AD1" s="2" t="s">
        <v>238</v>
      </c>
      <c r="AE1" s="2" t="s">
        <v>247</v>
      </c>
      <c r="AF1" s="9" t="s">
        <v>261</v>
      </c>
      <c r="AG1" s="2" t="s">
        <v>239</v>
      </c>
      <c r="AH1" s="2" t="s">
        <v>248</v>
      </c>
      <c r="AI1" s="9" t="s">
        <v>262</v>
      </c>
      <c r="AJ1" s="2" t="s">
        <v>240</v>
      </c>
      <c r="AK1" s="2" t="s">
        <v>249</v>
      </c>
      <c r="AL1" s="9" t="s">
        <v>263</v>
      </c>
      <c r="AM1" s="2" t="s">
        <v>250</v>
      </c>
      <c r="AN1" s="3" t="s">
        <v>251</v>
      </c>
    </row>
    <row r="2" spans="1:51" x14ac:dyDescent="0.25">
      <c r="A2" t="s">
        <v>108</v>
      </c>
      <c r="B2" t="s">
        <v>50</v>
      </c>
      <c r="C2" t="s">
        <v>206</v>
      </c>
      <c r="D2" t="s">
        <v>132</v>
      </c>
      <c r="E2" s="4">
        <v>29.826086956521738</v>
      </c>
      <c r="F2" s="4">
        <v>127.57423913043476</v>
      </c>
      <c r="G2" s="4">
        <v>1.5</v>
      </c>
      <c r="H2" s="10">
        <v>1.1757859660572747E-2</v>
      </c>
      <c r="I2" s="4">
        <v>118.84456521739128</v>
      </c>
      <c r="J2" s="4">
        <v>1.5</v>
      </c>
      <c r="K2" s="10">
        <v>1.2621527936563105E-2</v>
      </c>
      <c r="L2" s="4">
        <v>19.866630434782611</v>
      </c>
      <c r="M2" s="4">
        <v>0</v>
      </c>
      <c r="N2" s="10">
        <v>0</v>
      </c>
      <c r="O2" s="4">
        <v>11.136956521739132</v>
      </c>
      <c r="P2" s="4">
        <v>0</v>
      </c>
      <c r="Q2" s="8">
        <v>0</v>
      </c>
      <c r="R2" s="4">
        <v>4.0790217391304351</v>
      </c>
      <c r="S2" s="4">
        <v>0</v>
      </c>
      <c r="T2" s="10">
        <v>0</v>
      </c>
      <c r="U2" s="4">
        <v>4.650652173913044</v>
      </c>
      <c r="V2" s="4">
        <v>0</v>
      </c>
      <c r="W2" s="10">
        <v>0</v>
      </c>
      <c r="X2" s="4">
        <v>17.603369565217385</v>
      </c>
      <c r="Y2" s="4">
        <v>0</v>
      </c>
      <c r="Z2" s="10">
        <v>0</v>
      </c>
      <c r="AA2" s="4">
        <v>0</v>
      </c>
      <c r="AB2" s="4">
        <v>0</v>
      </c>
      <c r="AC2" s="10" t="s">
        <v>266</v>
      </c>
      <c r="AD2" s="4">
        <v>90.104239130434763</v>
      </c>
      <c r="AE2" s="4">
        <v>1.5</v>
      </c>
      <c r="AF2" s="10">
        <v>1.6647385455734243E-2</v>
      </c>
      <c r="AG2" s="4">
        <v>0</v>
      </c>
      <c r="AH2" s="4">
        <v>0</v>
      </c>
      <c r="AI2" s="10" t="s">
        <v>266</v>
      </c>
      <c r="AJ2" s="4">
        <v>0</v>
      </c>
      <c r="AK2" s="4">
        <v>0</v>
      </c>
      <c r="AL2" s="10" t="s">
        <v>266</v>
      </c>
      <c r="AM2" s="1">
        <v>355096</v>
      </c>
      <c r="AN2" s="1">
        <v>8</v>
      </c>
      <c r="AX2"/>
      <c r="AY2"/>
    </row>
    <row r="3" spans="1:51" x14ac:dyDescent="0.25">
      <c r="A3" t="s">
        <v>108</v>
      </c>
      <c r="B3" t="s">
        <v>45</v>
      </c>
      <c r="C3" t="s">
        <v>169</v>
      </c>
      <c r="D3" t="s">
        <v>148</v>
      </c>
      <c r="E3" s="4">
        <v>22.771739130434781</v>
      </c>
      <c r="F3" s="4">
        <v>96.357608695652189</v>
      </c>
      <c r="G3" s="4">
        <v>12.135869565217391</v>
      </c>
      <c r="H3" s="10">
        <v>0.1259461471646606</v>
      </c>
      <c r="I3" s="4">
        <v>96.357608695652189</v>
      </c>
      <c r="J3" s="4">
        <v>12.135869565217391</v>
      </c>
      <c r="K3" s="10">
        <v>0.1259461471646606</v>
      </c>
      <c r="L3" s="4">
        <v>17.380978260869561</v>
      </c>
      <c r="M3" s="4">
        <v>1.7282608695652173</v>
      </c>
      <c r="N3" s="10">
        <v>9.9434038960632895E-2</v>
      </c>
      <c r="O3" s="4">
        <v>17.380978260869561</v>
      </c>
      <c r="P3" s="4">
        <v>1.7282608695652173</v>
      </c>
      <c r="Q3" s="8">
        <v>9.9434038960632895E-2</v>
      </c>
      <c r="R3" s="4">
        <v>0</v>
      </c>
      <c r="S3" s="4">
        <v>0</v>
      </c>
      <c r="T3" s="10" t="s">
        <v>266</v>
      </c>
      <c r="U3" s="4">
        <v>0</v>
      </c>
      <c r="V3" s="4">
        <v>0</v>
      </c>
      <c r="W3" s="10" t="s">
        <v>266</v>
      </c>
      <c r="X3" s="4">
        <v>15.41021739130435</v>
      </c>
      <c r="Y3" s="4">
        <v>1.5380434782608696</v>
      </c>
      <c r="Z3" s="10">
        <v>9.9806734662208851E-2</v>
      </c>
      <c r="AA3" s="4">
        <v>0</v>
      </c>
      <c r="AB3" s="4">
        <v>0</v>
      </c>
      <c r="AC3" s="10" t="s">
        <v>266</v>
      </c>
      <c r="AD3" s="4">
        <v>47.678043478260882</v>
      </c>
      <c r="AE3" s="4">
        <v>8.8695652173913047</v>
      </c>
      <c r="AF3" s="10">
        <v>0.18603039408350389</v>
      </c>
      <c r="AG3" s="4">
        <v>0</v>
      </c>
      <c r="AH3" s="4">
        <v>0</v>
      </c>
      <c r="AI3" s="10" t="s">
        <v>266</v>
      </c>
      <c r="AJ3" s="4">
        <v>15.888369565217394</v>
      </c>
      <c r="AK3" s="4">
        <v>0</v>
      </c>
      <c r="AL3" s="10" t="s">
        <v>266</v>
      </c>
      <c r="AM3" s="1">
        <v>355091</v>
      </c>
      <c r="AN3" s="1">
        <v>8</v>
      </c>
      <c r="AX3"/>
      <c r="AY3"/>
    </row>
    <row r="4" spans="1:51" x14ac:dyDescent="0.25">
      <c r="A4" t="s">
        <v>108</v>
      </c>
      <c r="B4" t="s">
        <v>71</v>
      </c>
      <c r="C4" t="s">
        <v>188</v>
      </c>
      <c r="D4" t="s">
        <v>146</v>
      </c>
      <c r="E4" s="4">
        <v>46.978260869565219</v>
      </c>
      <c r="F4" s="4">
        <v>214.90043478260876</v>
      </c>
      <c r="G4" s="4">
        <v>0</v>
      </c>
      <c r="H4" s="10">
        <v>0</v>
      </c>
      <c r="I4" s="4">
        <v>203.48978260869569</v>
      </c>
      <c r="J4" s="4">
        <v>0</v>
      </c>
      <c r="K4" s="10">
        <v>0</v>
      </c>
      <c r="L4" s="4">
        <v>46.895760869565223</v>
      </c>
      <c r="M4" s="4">
        <v>0</v>
      </c>
      <c r="N4" s="10">
        <v>0</v>
      </c>
      <c r="O4" s="4">
        <v>35.485108695652173</v>
      </c>
      <c r="P4" s="4">
        <v>0</v>
      </c>
      <c r="Q4" s="8">
        <v>0</v>
      </c>
      <c r="R4" s="4">
        <v>3.9758695652173914</v>
      </c>
      <c r="S4" s="4">
        <v>0</v>
      </c>
      <c r="T4" s="10">
        <v>0</v>
      </c>
      <c r="U4" s="4">
        <v>7.4347826086956523</v>
      </c>
      <c r="V4" s="4">
        <v>0</v>
      </c>
      <c r="W4" s="10">
        <v>0</v>
      </c>
      <c r="X4" s="4">
        <v>30.712173913043479</v>
      </c>
      <c r="Y4" s="4">
        <v>0</v>
      </c>
      <c r="Z4" s="10">
        <v>0</v>
      </c>
      <c r="AA4" s="4">
        <v>0</v>
      </c>
      <c r="AB4" s="4">
        <v>0</v>
      </c>
      <c r="AC4" s="10" t="s">
        <v>266</v>
      </c>
      <c r="AD4" s="4">
        <v>136.81608695652179</v>
      </c>
      <c r="AE4" s="4">
        <v>0</v>
      </c>
      <c r="AF4" s="10">
        <v>0</v>
      </c>
      <c r="AG4" s="4">
        <v>0</v>
      </c>
      <c r="AH4" s="4">
        <v>0</v>
      </c>
      <c r="AI4" s="10" t="s">
        <v>266</v>
      </c>
      <c r="AJ4" s="4">
        <v>0.47641304347826086</v>
      </c>
      <c r="AK4" s="4">
        <v>0</v>
      </c>
      <c r="AL4" s="10" t="s">
        <v>266</v>
      </c>
      <c r="AM4" s="1">
        <v>355125</v>
      </c>
      <c r="AN4" s="1">
        <v>8</v>
      </c>
      <c r="AX4"/>
      <c r="AY4"/>
    </row>
    <row r="5" spans="1:51" x14ac:dyDescent="0.25">
      <c r="A5" t="s">
        <v>108</v>
      </c>
      <c r="B5" t="s">
        <v>20</v>
      </c>
      <c r="C5" t="s">
        <v>188</v>
      </c>
      <c r="D5" t="s">
        <v>146</v>
      </c>
      <c r="E5" s="4">
        <v>132.66304347826087</v>
      </c>
      <c r="F5" s="4">
        <v>664.04010869565218</v>
      </c>
      <c r="G5" s="4">
        <v>50.698369565217391</v>
      </c>
      <c r="H5" s="10">
        <v>7.634835441612435E-2</v>
      </c>
      <c r="I5" s="4">
        <v>651.0564130434783</v>
      </c>
      <c r="J5" s="4">
        <v>50.698369565217391</v>
      </c>
      <c r="K5" s="10">
        <v>7.7870931841710761E-2</v>
      </c>
      <c r="L5" s="4">
        <v>94.470108695652186</v>
      </c>
      <c r="M5" s="4">
        <v>0</v>
      </c>
      <c r="N5" s="10">
        <v>0</v>
      </c>
      <c r="O5" s="4">
        <v>81.486413043478265</v>
      </c>
      <c r="P5" s="4">
        <v>0</v>
      </c>
      <c r="Q5" s="8">
        <v>0</v>
      </c>
      <c r="R5" s="4">
        <v>7.7880434782608692</v>
      </c>
      <c r="S5" s="4">
        <v>0</v>
      </c>
      <c r="T5" s="10">
        <v>0</v>
      </c>
      <c r="U5" s="4">
        <v>5.1956521739130439</v>
      </c>
      <c r="V5" s="4">
        <v>0</v>
      </c>
      <c r="W5" s="10">
        <v>0</v>
      </c>
      <c r="X5" s="4">
        <v>78.970326086956533</v>
      </c>
      <c r="Y5" s="4">
        <v>6.4972826086956523</v>
      </c>
      <c r="Z5" s="10">
        <v>8.2274987715528797E-2</v>
      </c>
      <c r="AA5" s="4">
        <v>0</v>
      </c>
      <c r="AB5" s="4">
        <v>0</v>
      </c>
      <c r="AC5" s="10" t="s">
        <v>266</v>
      </c>
      <c r="AD5" s="4">
        <v>398.78173913043474</v>
      </c>
      <c r="AE5" s="4">
        <v>44.201086956521742</v>
      </c>
      <c r="AF5" s="10">
        <v>0.11084029838704404</v>
      </c>
      <c r="AG5" s="4">
        <v>0.56521739130434778</v>
      </c>
      <c r="AH5" s="4">
        <v>0</v>
      </c>
      <c r="AI5" s="10">
        <v>0</v>
      </c>
      <c r="AJ5" s="4">
        <v>91.252717391304344</v>
      </c>
      <c r="AK5" s="4">
        <v>0</v>
      </c>
      <c r="AL5" s="10" t="s">
        <v>266</v>
      </c>
      <c r="AM5" s="1">
        <v>355058</v>
      </c>
      <c r="AN5" s="1">
        <v>8</v>
      </c>
      <c r="AX5"/>
      <c r="AY5"/>
    </row>
    <row r="6" spans="1:51" x14ac:dyDescent="0.25">
      <c r="A6" t="s">
        <v>108</v>
      </c>
      <c r="B6" t="s">
        <v>25</v>
      </c>
      <c r="C6" t="s">
        <v>190</v>
      </c>
      <c r="D6" t="s">
        <v>147</v>
      </c>
      <c r="E6" s="4">
        <v>45.173913043478258</v>
      </c>
      <c r="F6" s="4">
        <v>164.06793478260869</v>
      </c>
      <c r="G6" s="4">
        <v>26.076086956521738</v>
      </c>
      <c r="H6" s="10">
        <v>0.15893469367474369</v>
      </c>
      <c r="I6" s="4">
        <v>154.11141304347825</v>
      </c>
      <c r="J6" s="4">
        <v>26.076086956521738</v>
      </c>
      <c r="K6" s="10">
        <v>0.16920282827570399</v>
      </c>
      <c r="L6" s="4">
        <v>38.763586956521735</v>
      </c>
      <c r="M6" s="4">
        <v>0</v>
      </c>
      <c r="N6" s="10">
        <v>0</v>
      </c>
      <c r="O6" s="4">
        <v>28.807065217391305</v>
      </c>
      <c r="P6" s="4">
        <v>0</v>
      </c>
      <c r="Q6" s="8">
        <v>0</v>
      </c>
      <c r="R6" s="4">
        <v>4.6521739130434785</v>
      </c>
      <c r="S6" s="4">
        <v>0</v>
      </c>
      <c r="T6" s="10">
        <v>0</v>
      </c>
      <c r="U6" s="4">
        <v>5.3043478260869561</v>
      </c>
      <c r="V6" s="4">
        <v>0</v>
      </c>
      <c r="W6" s="10">
        <v>0</v>
      </c>
      <c r="X6" s="4">
        <v>7</v>
      </c>
      <c r="Y6" s="4">
        <v>0</v>
      </c>
      <c r="Z6" s="10">
        <v>0</v>
      </c>
      <c r="AA6" s="4">
        <v>0</v>
      </c>
      <c r="AB6" s="4">
        <v>0</v>
      </c>
      <c r="AC6" s="10" t="s">
        <v>266</v>
      </c>
      <c r="AD6" s="4">
        <v>112.27989130434783</v>
      </c>
      <c r="AE6" s="4">
        <v>26.076086956521738</v>
      </c>
      <c r="AF6" s="10">
        <v>0.2322418257944287</v>
      </c>
      <c r="AG6" s="4">
        <v>0</v>
      </c>
      <c r="AH6" s="4">
        <v>0</v>
      </c>
      <c r="AI6" s="10" t="s">
        <v>266</v>
      </c>
      <c r="AJ6" s="4">
        <v>6.0244565217391308</v>
      </c>
      <c r="AK6" s="4">
        <v>0</v>
      </c>
      <c r="AL6" s="10" t="s">
        <v>266</v>
      </c>
      <c r="AM6" s="1">
        <v>355064</v>
      </c>
      <c r="AN6" s="1">
        <v>8</v>
      </c>
      <c r="AX6"/>
      <c r="AY6"/>
    </row>
    <row r="7" spans="1:51" x14ac:dyDescent="0.25">
      <c r="A7" t="s">
        <v>108</v>
      </c>
      <c r="B7" t="s">
        <v>69</v>
      </c>
      <c r="C7" t="s">
        <v>172</v>
      </c>
      <c r="D7" t="s">
        <v>130</v>
      </c>
      <c r="E7" s="4">
        <v>114.58695652173913</v>
      </c>
      <c r="F7" s="4">
        <v>548.13706521739141</v>
      </c>
      <c r="G7" s="4">
        <v>23.261956521739137</v>
      </c>
      <c r="H7" s="10">
        <v>4.2438211166240754E-2</v>
      </c>
      <c r="I7" s="4">
        <v>522.56228260869568</v>
      </c>
      <c r="J7" s="4">
        <v>23.261956521739137</v>
      </c>
      <c r="K7" s="10">
        <v>4.4515184688823248E-2</v>
      </c>
      <c r="L7" s="4">
        <v>59.908695652173918</v>
      </c>
      <c r="M7" s="4">
        <v>7.7901086956521768</v>
      </c>
      <c r="N7" s="10">
        <v>0.13003302126424274</v>
      </c>
      <c r="O7" s="4">
        <v>40.488369565217397</v>
      </c>
      <c r="P7" s="4">
        <v>7.7901086956521768</v>
      </c>
      <c r="Q7" s="8">
        <v>0.19240361563841474</v>
      </c>
      <c r="R7" s="4">
        <v>17.474673913043478</v>
      </c>
      <c r="S7" s="4">
        <v>0</v>
      </c>
      <c r="T7" s="10">
        <v>0</v>
      </c>
      <c r="U7" s="4">
        <v>1.9456521739130435</v>
      </c>
      <c r="V7" s="4">
        <v>0</v>
      </c>
      <c r="W7" s="10">
        <v>0</v>
      </c>
      <c r="X7" s="4">
        <v>92.807391304347831</v>
      </c>
      <c r="Y7" s="4">
        <v>8.904565217391303</v>
      </c>
      <c r="Z7" s="10">
        <v>9.5946724633064251E-2</v>
      </c>
      <c r="AA7" s="4">
        <v>6.1544565217391298</v>
      </c>
      <c r="AB7" s="4">
        <v>0</v>
      </c>
      <c r="AC7" s="10">
        <v>0</v>
      </c>
      <c r="AD7" s="4">
        <v>374.70163043478266</v>
      </c>
      <c r="AE7" s="4">
        <v>6.5672826086956544</v>
      </c>
      <c r="AF7" s="10">
        <v>1.7526698779173577E-2</v>
      </c>
      <c r="AG7" s="4">
        <v>0</v>
      </c>
      <c r="AH7" s="4">
        <v>0</v>
      </c>
      <c r="AI7" s="10" t="s">
        <v>266</v>
      </c>
      <c r="AJ7" s="4">
        <v>14.564891304347825</v>
      </c>
      <c r="AK7" s="4">
        <v>0</v>
      </c>
      <c r="AL7" s="10" t="s">
        <v>266</v>
      </c>
      <c r="AM7" s="1">
        <v>355123</v>
      </c>
      <c r="AN7" s="1">
        <v>8</v>
      </c>
      <c r="AX7"/>
      <c r="AY7"/>
    </row>
    <row r="8" spans="1:51" x14ac:dyDescent="0.25">
      <c r="A8" t="s">
        <v>108</v>
      </c>
      <c r="B8" t="s">
        <v>41</v>
      </c>
      <c r="C8" t="s">
        <v>172</v>
      </c>
      <c r="D8" t="s">
        <v>130</v>
      </c>
      <c r="E8" s="4">
        <v>168.09782608695653</v>
      </c>
      <c r="F8" s="4">
        <v>892.68304347826086</v>
      </c>
      <c r="G8" s="4">
        <v>26.806304347826089</v>
      </c>
      <c r="H8" s="10">
        <v>3.0028916247112396E-2</v>
      </c>
      <c r="I8" s="4">
        <v>823.25065217391307</v>
      </c>
      <c r="J8" s="4">
        <v>26.806304347826089</v>
      </c>
      <c r="K8" s="10">
        <v>3.2561534299475066E-2</v>
      </c>
      <c r="L8" s="4">
        <v>128.25673913043477</v>
      </c>
      <c r="M8" s="4">
        <v>0</v>
      </c>
      <c r="N8" s="10">
        <v>0</v>
      </c>
      <c r="O8" s="4">
        <v>67.679891304347819</v>
      </c>
      <c r="P8" s="4">
        <v>0</v>
      </c>
      <c r="Q8" s="8">
        <v>0</v>
      </c>
      <c r="R8" s="4">
        <v>60.576847826086961</v>
      </c>
      <c r="S8" s="4">
        <v>0</v>
      </c>
      <c r="T8" s="10">
        <v>0</v>
      </c>
      <c r="U8" s="4">
        <v>0</v>
      </c>
      <c r="V8" s="4">
        <v>0</v>
      </c>
      <c r="W8" s="10" t="s">
        <v>266</v>
      </c>
      <c r="X8" s="4">
        <v>138.90152173913043</v>
      </c>
      <c r="Y8" s="4">
        <v>26.806304347826089</v>
      </c>
      <c r="Z8" s="10">
        <v>0.19298783780188344</v>
      </c>
      <c r="AA8" s="4">
        <v>8.8555434782608664</v>
      </c>
      <c r="AB8" s="4">
        <v>0</v>
      </c>
      <c r="AC8" s="10">
        <v>0</v>
      </c>
      <c r="AD8" s="4">
        <v>552.18554347826091</v>
      </c>
      <c r="AE8" s="4">
        <v>0</v>
      </c>
      <c r="AF8" s="10">
        <v>0</v>
      </c>
      <c r="AG8" s="4">
        <v>0</v>
      </c>
      <c r="AH8" s="4">
        <v>0</v>
      </c>
      <c r="AI8" s="10" t="s">
        <v>266</v>
      </c>
      <c r="AJ8" s="4">
        <v>64.483695652173878</v>
      </c>
      <c r="AK8" s="4">
        <v>0</v>
      </c>
      <c r="AL8" s="10" t="s">
        <v>266</v>
      </c>
      <c r="AM8" s="1">
        <v>355086</v>
      </c>
      <c r="AN8" s="1">
        <v>8</v>
      </c>
      <c r="AX8"/>
      <c r="AY8"/>
    </row>
    <row r="9" spans="1:51" x14ac:dyDescent="0.25">
      <c r="A9" t="s">
        <v>108</v>
      </c>
      <c r="B9" t="s">
        <v>31</v>
      </c>
      <c r="C9" t="s">
        <v>163</v>
      </c>
      <c r="D9" t="s">
        <v>137</v>
      </c>
      <c r="E9" s="4">
        <v>99.097826086956516</v>
      </c>
      <c r="F9" s="4">
        <v>401.34010869565202</v>
      </c>
      <c r="G9" s="4">
        <v>137.08923913043481</v>
      </c>
      <c r="H9" s="10">
        <v>0.34157871630615816</v>
      </c>
      <c r="I9" s="4">
        <v>352.08717391304333</v>
      </c>
      <c r="J9" s="4">
        <v>137.08923913043481</v>
      </c>
      <c r="K9" s="10">
        <v>0.38936163907036386</v>
      </c>
      <c r="L9" s="4">
        <v>72.829130434782599</v>
      </c>
      <c r="M9" s="4">
        <v>21.710108695652174</v>
      </c>
      <c r="N9" s="10">
        <v>0.29809649745980771</v>
      </c>
      <c r="O9" s="4">
        <v>41.806630434782612</v>
      </c>
      <c r="P9" s="4">
        <v>21.710108695652174</v>
      </c>
      <c r="Q9" s="8">
        <v>0.51929821824601352</v>
      </c>
      <c r="R9" s="4">
        <v>24.674673913043474</v>
      </c>
      <c r="S9" s="4">
        <v>0</v>
      </c>
      <c r="T9" s="10">
        <v>0</v>
      </c>
      <c r="U9" s="4">
        <v>6.3478260869565215</v>
      </c>
      <c r="V9" s="4">
        <v>0</v>
      </c>
      <c r="W9" s="10">
        <v>0</v>
      </c>
      <c r="X9" s="4">
        <v>65.098260869565195</v>
      </c>
      <c r="Y9" s="4">
        <v>31.902717391304336</v>
      </c>
      <c r="Z9" s="10">
        <v>0.49007019488933118</v>
      </c>
      <c r="AA9" s="4">
        <v>18.230434782608697</v>
      </c>
      <c r="AB9" s="4">
        <v>0</v>
      </c>
      <c r="AC9" s="10">
        <v>0</v>
      </c>
      <c r="AD9" s="4">
        <v>245.18228260869554</v>
      </c>
      <c r="AE9" s="4">
        <v>83.476413043478289</v>
      </c>
      <c r="AF9" s="10">
        <v>0.34046674235717284</v>
      </c>
      <c r="AG9" s="4">
        <v>0</v>
      </c>
      <c r="AH9" s="4">
        <v>0</v>
      </c>
      <c r="AI9" s="10" t="s">
        <v>266</v>
      </c>
      <c r="AJ9" s="4">
        <v>0</v>
      </c>
      <c r="AK9" s="4">
        <v>0</v>
      </c>
      <c r="AL9" s="10" t="s">
        <v>266</v>
      </c>
      <c r="AM9" s="1">
        <v>355070</v>
      </c>
      <c r="AN9" s="1">
        <v>8</v>
      </c>
      <c r="AX9"/>
      <c r="AY9"/>
    </row>
    <row r="10" spans="1:51" x14ac:dyDescent="0.25">
      <c r="A10" t="s">
        <v>108</v>
      </c>
      <c r="B10" t="s">
        <v>54</v>
      </c>
      <c r="C10" t="s">
        <v>191</v>
      </c>
      <c r="D10" t="s">
        <v>138</v>
      </c>
      <c r="E10" s="4">
        <v>19.869565217391305</v>
      </c>
      <c r="F10" s="4">
        <v>93.738913043478263</v>
      </c>
      <c r="G10" s="4">
        <v>15.375000000000002</v>
      </c>
      <c r="H10" s="10">
        <v>0.16401939707652385</v>
      </c>
      <c r="I10" s="4">
        <v>77.238586956521743</v>
      </c>
      <c r="J10" s="4">
        <v>15.375000000000002</v>
      </c>
      <c r="K10" s="10">
        <v>0.19905853545268404</v>
      </c>
      <c r="L10" s="4">
        <v>29.39815217391304</v>
      </c>
      <c r="M10" s="4">
        <v>1.5923913043478262</v>
      </c>
      <c r="N10" s="10">
        <v>5.4166373958730037E-2</v>
      </c>
      <c r="O10" s="4">
        <v>12.897826086956519</v>
      </c>
      <c r="P10" s="4">
        <v>1.5923913043478262</v>
      </c>
      <c r="Q10" s="8">
        <v>0.12346199224675547</v>
      </c>
      <c r="R10" s="4">
        <v>11.179673913043478</v>
      </c>
      <c r="S10" s="4">
        <v>0</v>
      </c>
      <c r="T10" s="10">
        <v>0</v>
      </c>
      <c r="U10" s="4">
        <v>5.3206521739130439</v>
      </c>
      <c r="V10" s="4">
        <v>0</v>
      </c>
      <c r="W10" s="10">
        <v>0</v>
      </c>
      <c r="X10" s="4">
        <v>11.988152173913047</v>
      </c>
      <c r="Y10" s="4">
        <v>0.27445652173913043</v>
      </c>
      <c r="Z10" s="10">
        <v>2.289398046984794E-2</v>
      </c>
      <c r="AA10" s="4">
        <v>0</v>
      </c>
      <c r="AB10" s="4">
        <v>0</v>
      </c>
      <c r="AC10" s="10" t="s">
        <v>266</v>
      </c>
      <c r="AD10" s="4">
        <v>48.564456521739132</v>
      </c>
      <c r="AE10" s="4">
        <v>13.334239130434783</v>
      </c>
      <c r="AF10" s="10">
        <v>0.2745678647606386</v>
      </c>
      <c r="AG10" s="4">
        <v>0</v>
      </c>
      <c r="AH10" s="4">
        <v>0</v>
      </c>
      <c r="AI10" s="10" t="s">
        <v>266</v>
      </c>
      <c r="AJ10" s="4">
        <v>3.7881521739130433</v>
      </c>
      <c r="AK10" s="4">
        <v>0.17391304347826086</v>
      </c>
      <c r="AL10" s="10">
        <v>21.781874999999999</v>
      </c>
      <c r="AM10" s="1">
        <v>355101</v>
      </c>
      <c r="AN10" s="1">
        <v>8</v>
      </c>
      <c r="AX10"/>
      <c r="AY10"/>
    </row>
    <row r="11" spans="1:51" x14ac:dyDescent="0.25">
      <c r="A11" t="s">
        <v>108</v>
      </c>
      <c r="B11" t="s">
        <v>62</v>
      </c>
      <c r="C11" t="s">
        <v>215</v>
      </c>
      <c r="D11" t="s">
        <v>138</v>
      </c>
      <c r="E11" s="4">
        <v>57.195652173913047</v>
      </c>
      <c r="F11" s="4">
        <v>251.98934782608697</v>
      </c>
      <c r="G11" s="4">
        <v>0</v>
      </c>
      <c r="H11" s="10">
        <v>0</v>
      </c>
      <c r="I11" s="4">
        <v>237.65489130434781</v>
      </c>
      <c r="J11" s="4">
        <v>0</v>
      </c>
      <c r="K11" s="10">
        <v>0</v>
      </c>
      <c r="L11" s="4">
        <v>40.655108695652181</v>
      </c>
      <c r="M11" s="4">
        <v>0</v>
      </c>
      <c r="N11" s="10">
        <v>0</v>
      </c>
      <c r="O11" s="4">
        <v>26.320652173913043</v>
      </c>
      <c r="P11" s="4">
        <v>0</v>
      </c>
      <c r="Q11" s="8">
        <v>0</v>
      </c>
      <c r="R11" s="4">
        <v>9.0217391304347831</v>
      </c>
      <c r="S11" s="4">
        <v>0</v>
      </c>
      <c r="T11" s="10">
        <v>0</v>
      </c>
      <c r="U11" s="4">
        <v>5.3127173913043562</v>
      </c>
      <c r="V11" s="4">
        <v>0</v>
      </c>
      <c r="W11" s="10">
        <v>0</v>
      </c>
      <c r="X11" s="4">
        <v>32.209239130434781</v>
      </c>
      <c r="Y11" s="4">
        <v>0</v>
      </c>
      <c r="Z11" s="10">
        <v>0</v>
      </c>
      <c r="AA11" s="4">
        <v>0</v>
      </c>
      <c r="AB11" s="4">
        <v>0</v>
      </c>
      <c r="AC11" s="10" t="s">
        <v>266</v>
      </c>
      <c r="AD11" s="4">
        <v>179.125</v>
      </c>
      <c r="AE11" s="4">
        <v>0</v>
      </c>
      <c r="AF11" s="10">
        <v>0</v>
      </c>
      <c r="AG11" s="4">
        <v>0</v>
      </c>
      <c r="AH11" s="4">
        <v>0</v>
      </c>
      <c r="AI11" s="10" t="s">
        <v>266</v>
      </c>
      <c r="AJ11" s="4">
        <v>0</v>
      </c>
      <c r="AK11" s="4">
        <v>0</v>
      </c>
      <c r="AL11" s="10" t="s">
        <v>266</v>
      </c>
      <c r="AM11" s="1">
        <v>355110</v>
      </c>
      <c r="AN11" s="1">
        <v>8</v>
      </c>
      <c r="AX11"/>
      <c r="AY11"/>
    </row>
    <row r="12" spans="1:51" x14ac:dyDescent="0.25">
      <c r="A12" t="s">
        <v>108</v>
      </c>
      <c r="B12" t="s">
        <v>70</v>
      </c>
      <c r="C12" t="s">
        <v>217</v>
      </c>
      <c r="D12" t="s">
        <v>130</v>
      </c>
      <c r="E12" s="4">
        <v>61.858695652173914</v>
      </c>
      <c r="F12" s="4">
        <v>302.32847826086959</v>
      </c>
      <c r="G12" s="4">
        <v>0</v>
      </c>
      <c r="H12" s="10">
        <v>0</v>
      </c>
      <c r="I12" s="4">
        <v>285.41543478260871</v>
      </c>
      <c r="J12" s="4">
        <v>0</v>
      </c>
      <c r="K12" s="10">
        <v>0</v>
      </c>
      <c r="L12" s="4">
        <v>33.679782608695653</v>
      </c>
      <c r="M12" s="4">
        <v>0</v>
      </c>
      <c r="N12" s="10">
        <v>0</v>
      </c>
      <c r="O12" s="4">
        <v>16.766739130434782</v>
      </c>
      <c r="P12" s="4">
        <v>0</v>
      </c>
      <c r="Q12" s="8">
        <v>0</v>
      </c>
      <c r="R12" s="4">
        <v>11.565217391304348</v>
      </c>
      <c r="S12" s="4">
        <v>0</v>
      </c>
      <c r="T12" s="10">
        <v>0</v>
      </c>
      <c r="U12" s="4">
        <v>5.3478260869565215</v>
      </c>
      <c r="V12" s="4">
        <v>0</v>
      </c>
      <c r="W12" s="10">
        <v>0</v>
      </c>
      <c r="X12" s="4">
        <v>67.109021739130426</v>
      </c>
      <c r="Y12" s="4">
        <v>0</v>
      </c>
      <c r="Z12" s="10">
        <v>0</v>
      </c>
      <c r="AA12" s="4">
        <v>0</v>
      </c>
      <c r="AB12" s="4">
        <v>0</v>
      </c>
      <c r="AC12" s="10" t="s">
        <v>266</v>
      </c>
      <c r="AD12" s="4">
        <v>187.63543478260871</v>
      </c>
      <c r="AE12" s="4">
        <v>0</v>
      </c>
      <c r="AF12" s="10">
        <v>0</v>
      </c>
      <c r="AG12" s="4">
        <v>0</v>
      </c>
      <c r="AH12" s="4">
        <v>0</v>
      </c>
      <c r="AI12" s="10" t="s">
        <v>266</v>
      </c>
      <c r="AJ12" s="4">
        <v>13.904239130434778</v>
      </c>
      <c r="AK12" s="4">
        <v>0</v>
      </c>
      <c r="AL12" s="10" t="s">
        <v>266</v>
      </c>
      <c r="AM12" s="1">
        <v>355124</v>
      </c>
      <c r="AN12" s="1">
        <v>8</v>
      </c>
      <c r="AX12"/>
      <c r="AY12"/>
    </row>
    <row r="13" spans="1:51" x14ac:dyDescent="0.25">
      <c r="A13" t="s">
        <v>108</v>
      </c>
      <c r="B13" t="s">
        <v>53</v>
      </c>
      <c r="C13" t="s">
        <v>195</v>
      </c>
      <c r="D13" t="s">
        <v>133</v>
      </c>
      <c r="E13" s="4">
        <v>36.923913043478258</v>
      </c>
      <c r="F13" s="4">
        <v>132.91945652173914</v>
      </c>
      <c r="G13" s="4">
        <v>6.9153260869565205</v>
      </c>
      <c r="H13" s="10">
        <v>5.2026439679472437E-2</v>
      </c>
      <c r="I13" s="4">
        <v>117.50641304347828</v>
      </c>
      <c r="J13" s="4">
        <v>6.9153260869565205</v>
      </c>
      <c r="K13" s="10">
        <v>5.8850627024056947E-2</v>
      </c>
      <c r="L13" s="4">
        <v>48.025108695652179</v>
      </c>
      <c r="M13" s="4">
        <v>0</v>
      </c>
      <c r="N13" s="10">
        <v>0</v>
      </c>
      <c r="O13" s="4">
        <v>32.612065217391311</v>
      </c>
      <c r="P13" s="4">
        <v>0</v>
      </c>
      <c r="Q13" s="8">
        <v>0</v>
      </c>
      <c r="R13" s="4">
        <v>10.891304347826088</v>
      </c>
      <c r="S13" s="4">
        <v>0</v>
      </c>
      <c r="T13" s="10">
        <v>0</v>
      </c>
      <c r="U13" s="4">
        <v>4.5217391304347823</v>
      </c>
      <c r="V13" s="4">
        <v>0</v>
      </c>
      <c r="W13" s="10">
        <v>0</v>
      </c>
      <c r="X13" s="4">
        <v>11.187934782608698</v>
      </c>
      <c r="Y13" s="4">
        <v>1.9642391304347826</v>
      </c>
      <c r="Z13" s="10">
        <v>0.17556762428470107</v>
      </c>
      <c r="AA13" s="4">
        <v>0</v>
      </c>
      <c r="AB13" s="4">
        <v>0</v>
      </c>
      <c r="AC13" s="10" t="s">
        <v>266</v>
      </c>
      <c r="AD13" s="4">
        <v>73.706413043478264</v>
      </c>
      <c r="AE13" s="4">
        <v>4.9510869565217384</v>
      </c>
      <c r="AF13" s="10">
        <v>6.7173082396523212E-2</v>
      </c>
      <c r="AG13" s="4">
        <v>0</v>
      </c>
      <c r="AH13" s="4">
        <v>0</v>
      </c>
      <c r="AI13" s="10" t="s">
        <v>266</v>
      </c>
      <c r="AJ13" s="4">
        <v>0</v>
      </c>
      <c r="AK13" s="4">
        <v>0</v>
      </c>
      <c r="AL13" s="10" t="s">
        <v>266</v>
      </c>
      <c r="AM13" s="1">
        <v>355100</v>
      </c>
      <c r="AN13" s="1">
        <v>8</v>
      </c>
      <c r="AX13"/>
      <c r="AY13"/>
    </row>
    <row r="14" spans="1:51" x14ac:dyDescent="0.25">
      <c r="A14" t="s">
        <v>108</v>
      </c>
      <c r="B14" t="s">
        <v>73</v>
      </c>
      <c r="C14" t="s">
        <v>172</v>
      </c>
      <c r="D14" t="s">
        <v>130</v>
      </c>
      <c r="E14" s="4">
        <v>96.782608695652172</v>
      </c>
      <c r="F14" s="4">
        <v>455.80499999999989</v>
      </c>
      <c r="G14" s="4">
        <v>0</v>
      </c>
      <c r="H14" s="10">
        <v>0</v>
      </c>
      <c r="I14" s="4">
        <v>424.97891304347814</v>
      </c>
      <c r="J14" s="4">
        <v>0</v>
      </c>
      <c r="K14" s="10">
        <v>0</v>
      </c>
      <c r="L14" s="4">
        <v>86.538043478260875</v>
      </c>
      <c r="M14" s="4">
        <v>0</v>
      </c>
      <c r="N14" s="10">
        <v>0</v>
      </c>
      <c r="O14" s="4">
        <v>55.711956521739133</v>
      </c>
      <c r="P14" s="4">
        <v>0</v>
      </c>
      <c r="Q14" s="8">
        <v>0</v>
      </c>
      <c r="R14" s="4">
        <v>25.913043478260871</v>
      </c>
      <c r="S14" s="4">
        <v>0</v>
      </c>
      <c r="T14" s="10">
        <v>0</v>
      </c>
      <c r="U14" s="4">
        <v>4.9130434782608692</v>
      </c>
      <c r="V14" s="4">
        <v>0</v>
      </c>
      <c r="W14" s="10">
        <v>0</v>
      </c>
      <c r="X14" s="4">
        <v>95.420434782608666</v>
      </c>
      <c r="Y14" s="4">
        <v>0</v>
      </c>
      <c r="Z14" s="10">
        <v>0</v>
      </c>
      <c r="AA14" s="4">
        <v>0</v>
      </c>
      <c r="AB14" s="4">
        <v>0</v>
      </c>
      <c r="AC14" s="10" t="s">
        <v>266</v>
      </c>
      <c r="AD14" s="4">
        <v>267.47934782608689</v>
      </c>
      <c r="AE14" s="4">
        <v>0</v>
      </c>
      <c r="AF14" s="10">
        <v>0</v>
      </c>
      <c r="AG14" s="4">
        <v>0</v>
      </c>
      <c r="AH14" s="4">
        <v>0</v>
      </c>
      <c r="AI14" s="10" t="s">
        <v>266</v>
      </c>
      <c r="AJ14" s="4">
        <v>6.3671739130434792</v>
      </c>
      <c r="AK14" s="4">
        <v>0</v>
      </c>
      <c r="AL14" s="10" t="s">
        <v>266</v>
      </c>
      <c r="AM14" s="1">
        <v>355127</v>
      </c>
      <c r="AN14" s="1">
        <v>8</v>
      </c>
      <c r="AX14"/>
      <c r="AY14"/>
    </row>
    <row r="15" spans="1:51" x14ac:dyDescent="0.25">
      <c r="A15" t="s">
        <v>108</v>
      </c>
      <c r="B15" t="s">
        <v>30</v>
      </c>
      <c r="C15" t="s">
        <v>195</v>
      </c>
      <c r="D15" t="s">
        <v>133</v>
      </c>
      <c r="E15" s="4">
        <v>69.315217391304344</v>
      </c>
      <c r="F15" s="4">
        <v>252.51467391304345</v>
      </c>
      <c r="G15" s="4">
        <v>44.810326086956515</v>
      </c>
      <c r="H15" s="10">
        <v>0.17745632518127444</v>
      </c>
      <c r="I15" s="4">
        <v>237.90597826086952</v>
      </c>
      <c r="J15" s="4">
        <v>44.810326086956515</v>
      </c>
      <c r="K15" s="10">
        <v>0.18835308979844523</v>
      </c>
      <c r="L15" s="4">
        <v>64.352826086956512</v>
      </c>
      <c r="M15" s="4">
        <v>0.68282608695652169</v>
      </c>
      <c r="N15" s="10">
        <v>1.0610662009370895E-2</v>
      </c>
      <c r="O15" s="4">
        <v>49.744130434782598</v>
      </c>
      <c r="P15" s="4">
        <v>0.68282608695652169</v>
      </c>
      <c r="Q15" s="8">
        <v>1.3726766977095836E-2</v>
      </c>
      <c r="R15" s="4">
        <v>8.9565217391304355</v>
      </c>
      <c r="S15" s="4">
        <v>0</v>
      </c>
      <c r="T15" s="10">
        <v>0</v>
      </c>
      <c r="U15" s="4">
        <v>5.6521739130434785</v>
      </c>
      <c r="V15" s="4">
        <v>0</v>
      </c>
      <c r="W15" s="10">
        <v>0</v>
      </c>
      <c r="X15" s="4">
        <v>28.638260869565212</v>
      </c>
      <c r="Y15" s="4">
        <v>5.1956521739130439</v>
      </c>
      <c r="Z15" s="10">
        <v>0.18142345296653919</v>
      </c>
      <c r="AA15" s="4">
        <v>0</v>
      </c>
      <c r="AB15" s="4">
        <v>0</v>
      </c>
      <c r="AC15" s="10" t="s">
        <v>266</v>
      </c>
      <c r="AD15" s="4">
        <v>152.61336956521737</v>
      </c>
      <c r="AE15" s="4">
        <v>38.931847826086951</v>
      </c>
      <c r="AF15" s="10">
        <v>0.25510116143166556</v>
      </c>
      <c r="AG15" s="4">
        <v>0</v>
      </c>
      <c r="AH15" s="4">
        <v>0</v>
      </c>
      <c r="AI15" s="10" t="s">
        <v>266</v>
      </c>
      <c r="AJ15" s="4">
        <v>6.9102173913043465</v>
      </c>
      <c r="AK15" s="4">
        <v>0</v>
      </c>
      <c r="AL15" s="10" t="s">
        <v>266</v>
      </c>
      <c r="AM15" s="1">
        <v>355069</v>
      </c>
      <c r="AN15" s="1">
        <v>8</v>
      </c>
      <c r="AX15"/>
      <c r="AY15"/>
    </row>
    <row r="16" spans="1:51" x14ac:dyDescent="0.25">
      <c r="A16" t="s">
        <v>108</v>
      </c>
      <c r="B16" t="s">
        <v>36</v>
      </c>
      <c r="C16" t="s">
        <v>168</v>
      </c>
      <c r="D16" t="s">
        <v>153</v>
      </c>
      <c r="E16" s="4">
        <v>76.282608695652172</v>
      </c>
      <c r="F16" s="4">
        <v>292.88956521739124</v>
      </c>
      <c r="G16" s="4">
        <v>36.619673913043478</v>
      </c>
      <c r="H16" s="10">
        <v>0.12502894695433509</v>
      </c>
      <c r="I16" s="4">
        <v>277.55804347826086</v>
      </c>
      <c r="J16" s="4">
        <v>36.619673913043478</v>
      </c>
      <c r="K16" s="10">
        <v>0.13193519256058467</v>
      </c>
      <c r="L16" s="4">
        <v>51.178586956521734</v>
      </c>
      <c r="M16" s="4">
        <v>2.823260869565217</v>
      </c>
      <c r="N16" s="10">
        <v>5.51648851103234E-2</v>
      </c>
      <c r="O16" s="4">
        <v>35.847065217391297</v>
      </c>
      <c r="P16" s="4">
        <v>2.823260869565217</v>
      </c>
      <c r="Q16" s="8">
        <v>7.8758493964395854E-2</v>
      </c>
      <c r="R16" s="4">
        <v>10.375</v>
      </c>
      <c r="S16" s="4">
        <v>0</v>
      </c>
      <c r="T16" s="10">
        <v>0</v>
      </c>
      <c r="U16" s="4">
        <v>4.9565217391304346</v>
      </c>
      <c r="V16" s="4">
        <v>0</v>
      </c>
      <c r="W16" s="10">
        <v>0</v>
      </c>
      <c r="X16" s="4">
        <v>35.57782608695652</v>
      </c>
      <c r="Y16" s="4">
        <v>15.458804347826083</v>
      </c>
      <c r="Z16" s="10">
        <v>0.43450671522320927</v>
      </c>
      <c r="AA16" s="4">
        <v>0</v>
      </c>
      <c r="AB16" s="4">
        <v>0</v>
      </c>
      <c r="AC16" s="10" t="s">
        <v>266</v>
      </c>
      <c r="AD16" s="4">
        <v>180.26467391304345</v>
      </c>
      <c r="AE16" s="4">
        <v>18.337608695652179</v>
      </c>
      <c r="AF16" s="10">
        <v>0.10172602483666834</v>
      </c>
      <c r="AG16" s="4">
        <v>0</v>
      </c>
      <c r="AH16" s="4">
        <v>0</v>
      </c>
      <c r="AI16" s="10" t="s">
        <v>266</v>
      </c>
      <c r="AJ16" s="4">
        <v>25.868478260869562</v>
      </c>
      <c r="AK16" s="4">
        <v>0</v>
      </c>
      <c r="AL16" s="10" t="s">
        <v>266</v>
      </c>
      <c r="AM16" s="1">
        <v>355078</v>
      </c>
      <c r="AN16" s="1">
        <v>8</v>
      </c>
      <c r="AX16"/>
      <c r="AY16"/>
    </row>
    <row r="17" spans="1:51" x14ac:dyDescent="0.25">
      <c r="A17" t="s">
        <v>108</v>
      </c>
      <c r="B17" t="s">
        <v>56</v>
      </c>
      <c r="C17" t="s">
        <v>210</v>
      </c>
      <c r="D17" t="s">
        <v>159</v>
      </c>
      <c r="E17" s="4">
        <v>32.021739130434781</v>
      </c>
      <c r="F17" s="4">
        <v>100.13206521739129</v>
      </c>
      <c r="G17" s="4">
        <v>0</v>
      </c>
      <c r="H17" s="10">
        <v>0</v>
      </c>
      <c r="I17" s="4">
        <v>90.288586956521726</v>
      </c>
      <c r="J17" s="4">
        <v>0</v>
      </c>
      <c r="K17" s="10">
        <v>0</v>
      </c>
      <c r="L17" s="4">
        <v>28.804130434782614</v>
      </c>
      <c r="M17" s="4">
        <v>0</v>
      </c>
      <c r="N17" s="10">
        <v>0</v>
      </c>
      <c r="O17" s="4">
        <v>18.960652173913051</v>
      </c>
      <c r="P17" s="4">
        <v>0</v>
      </c>
      <c r="Q17" s="8">
        <v>0</v>
      </c>
      <c r="R17" s="4">
        <v>9.8434782608695617</v>
      </c>
      <c r="S17" s="4">
        <v>0</v>
      </c>
      <c r="T17" s="10">
        <v>0</v>
      </c>
      <c r="U17" s="4">
        <v>0</v>
      </c>
      <c r="V17" s="4">
        <v>0</v>
      </c>
      <c r="W17" s="10" t="s">
        <v>266</v>
      </c>
      <c r="X17" s="4">
        <v>5.4354347826086959</v>
      </c>
      <c r="Y17" s="4">
        <v>0</v>
      </c>
      <c r="Z17" s="10">
        <v>0</v>
      </c>
      <c r="AA17" s="4">
        <v>0</v>
      </c>
      <c r="AB17" s="4">
        <v>0</v>
      </c>
      <c r="AC17" s="10" t="s">
        <v>266</v>
      </c>
      <c r="AD17" s="4">
        <v>56.639999999999979</v>
      </c>
      <c r="AE17" s="4">
        <v>0</v>
      </c>
      <c r="AF17" s="10">
        <v>0</v>
      </c>
      <c r="AG17" s="4">
        <v>0</v>
      </c>
      <c r="AH17" s="4">
        <v>0</v>
      </c>
      <c r="AI17" s="10" t="s">
        <v>266</v>
      </c>
      <c r="AJ17" s="4">
        <v>9.2524999999999995</v>
      </c>
      <c r="AK17" s="4">
        <v>0</v>
      </c>
      <c r="AL17" s="10" t="s">
        <v>266</v>
      </c>
      <c r="AM17" s="1">
        <v>355103</v>
      </c>
      <c r="AN17" s="1">
        <v>8</v>
      </c>
      <c r="AX17"/>
      <c r="AY17"/>
    </row>
    <row r="18" spans="1:51" x14ac:dyDescent="0.25">
      <c r="A18" t="s">
        <v>108</v>
      </c>
      <c r="B18" t="s">
        <v>65</v>
      </c>
      <c r="C18" t="s">
        <v>190</v>
      </c>
      <c r="D18" t="s">
        <v>147</v>
      </c>
      <c r="E18" s="4">
        <v>22.304347826086957</v>
      </c>
      <c r="F18" s="4">
        <v>94.902173913043484</v>
      </c>
      <c r="G18" s="4">
        <v>45.263586956521735</v>
      </c>
      <c r="H18" s="10">
        <v>0.476949948459512</v>
      </c>
      <c r="I18" s="4">
        <v>89.554347826086953</v>
      </c>
      <c r="J18" s="4">
        <v>45.263586956521735</v>
      </c>
      <c r="K18" s="10">
        <v>0.50543148440344698</v>
      </c>
      <c r="L18" s="4">
        <v>18.317934782608695</v>
      </c>
      <c r="M18" s="4">
        <v>5.5081521739130439</v>
      </c>
      <c r="N18" s="10">
        <v>0.30069722593087084</v>
      </c>
      <c r="O18" s="4">
        <v>12.970108695652174</v>
      </c>
      <c r="P18" s="4">
        <v>5.5081521739130439</v>
      </c>
      <c r="Q18" s="8">
        <v>0.42468049444793632</v>
      </c>
      <c r="R18" s="4">
        <v>4.9293478260869561</v>
      </c>
      <c r="S18" s="4">
        <v>0</v>
      </c>
      <c r="T18" s="10">
        <v>0</v>
      </c>
      <c r="U18" s="4">
        <v>0.41847826086956524</v>
      </c>
      <c r="V18" s="4">
        <v>0</v>
      </c>
      <c r="W18" s="10">
        <v>0</v>
      </c>
      <c r="X18" s="4">
        <v>18.008152173913043</v>
      </c>
      <c r="Y18" s="4">
        <v>5.5516304347826084</v>
      </c>
      <c r="Z18" s="10">
        <v>0.30828429153463105</v>
      </c>
      <c r="AA18" s="4">
        <v>0</v>
      </c>
      <c r="AB18" s="4">
        <v>0</v>
      </c>
      <c r="AC18" s="10" t="s">
        <v>266</v>
      </c>
      <c r="AD18" s="4">
        <v>56.442934782608695</v>
      </c>
      <c r="AE18" s="4">
        <v>34.203804347826086</v>
      </c>
      <c r="AF18" s="10">
        <v>0.60598911944538059</v>
      </c>
      <c r="AG18" s="4">
        <v>0</v>
      </c>
      <c r="AH18" s="4">
        <v>0</v>
      </c>
      <c r="AI18" s="10" t="s">
        <v>266</v>
      </c>
      <c r="AJ18" s="4">
        <v>2.1331521739130435</v>
      </c>
      <c r="AK18" s="4">
        <v>0</v>
      </c>
      <c r="AL18" s="10" t="s">
        <v>266</v>
      </c>
      <c r="AM18" s="1">
        <v>355115</v>
      </c>
      <c r="AN18" s="1">
        <v>8</v>
      </c>
      <c r="AX18"/>
      <c r="AY18"/>
    </row>
    <row r="19" spans="1:51" x14ac:dyDescent="0.25">
      <c r="A19" t="s">
        <v>108</v>
      </c>
      <c r="B19" t="s">
        <v>47</v>
      </c>
      <c r="C19" t="s">
        <v>203</v>
      </c>
      <c r="D19" t="s">
        <v>157</v>
      </c>
      <c r="E19" s="4">
        <v>37.065217391304351</v>
      </c>
      <c r="F19" s="4">
        <v>154.03902173913042</v>
      </c>
      <c r="G19" s="4">
        <v>19.35554347826087</v>
      </c>
      <c r="H19" s="10">
        <v>0.12565350818080401</v>
      </c>
      <c r="I19" s="4">
        <v>148.17728260869563</v>
      </c>
      <c r="J19" s="4">
        <v>18.951086956521738</v>
      </c>
      <c r="K19" s="10">
        <v>0.12789468549350771</v>
      </c>
      <c r="L19" s="4">
        <v>22.318586956521735</v>
      </c>
      <c r="M19" s="4">
        <v>0.40445652173913044</v>
      </c>
      <c r="N19" s="10">
        <v>1.8121959178107546E-2</v>
      </c>
      <c r="O19" s="4">
        <v>16.45684782608695</v>
      </c>
      <c r="P19" s="4">
        <v>0</v>
      </c>
      <c r="Q19" s="8">
        <v>0</v>
      </c>
      <c r="R19" s="4">
        <v>5.4572826086956523</v>
      </c>
      <c r="S19" s="4">
        <v>0</v>
      </c>
      <c r="T19" s="10">
        <v>0</v>
      </c>
      <c r="U19" s="4">
        <v>0.40445652173913044</v>
      </c>
      <c r="V19" s="4">
        <v>0.40445652173913044</v>
      </c>
      <c r="W19" s="10">
        <v>1</v>
      </c>
      <c r="X19" s="4">
        <v>19.74641304347826</v>
      </c>
      <c r="Y19" s="4">
        <v>2.0217391304347827</v>
      </c>
      <c r="Z19" s="10">
        <v>0.10238513323828764</v>
      </c>
      <c r="AA19" s="4">
        <v>0</v>
      </c>
      <c r="AB19" s="4">
        <v>0</v>
      </c>
      <c r="AC19" s="10" t="s">
        <v>266</v>
      </c>
      <c r="AD19" s="4">
        <v>90.796521739130441</v>
      </c>
      <c r="AE19" s="4">
        <v>16.929347826086957</v>
      </c>
      <c r="AF19" s="10">
        <v>0.18645370441311676</v>
      </c>
      <c r="AG19" s="4">
        <v>0</v>
      </c>
      <c r="AH19" s="4">
        <v>0</v>
      </c>
      <c r="AI19" s="10" t="s">
        <v>266</v>
      </c>
      <c r="AJ19" s="4">
        <v>21.177499999999995</v>
      </c>
      <c r="AK19" s="4">
        <v>0</v>
      </c>
      <c r="AL19" s="10" t="s">
        <v>266</v>
      </c>
      <c r="AM19" s="1">
        <v>355093</v>
      </c>
      <c r="AN19" s="1">
        <v>8</v>
      </c>
      <c r="AX19"/>
      <c r="AY19"/>
    </row>
    <row r="20" spans="1:51" x14ac:dyDescent="0.25">
      <c r="A20" t="s">
        <v>108</v>
      </c>
      <c r="B20" t="s">
        <v>57</v>
      </c>
      <c r="C20" t="s">
        <v>211</v>
      </c>
      <c r="D20" t="s">
        <v>132</v>
      </c>
      <c r="E20" s="4">
        <v>33.119565217391305</v>
      </c>
      <c r="F20" s="4">
        <v>121.99315217391303</v>
      </c>
      <c r="G20" s="4">
        <v>3.0421739130434777</v>
      </c>
      <c r="H20" s="10">
        <v>2.4937251467250923E-2</v>
      </c>
      <c r="I20" s="4">
        <v>116.29749999999999</v>
      </c>
      <c r="J20" s="4">
        <v>2.2160869565217389</v>
      </c>
      <c r="K20" s="10">
        <v>1.9055327556669225E-2</v>
      </c>
      <c r="L20" s="4">
        <v>17.593043478260871</v>
      </c>
      <c r="M20" s="4">
        <v>2.3940217391304346</v>
      </c>
      <c r="N20" s="10">
        <v>0.13607774812178725</v>
      </c>
      <c r="O20" s="4">
        <v>11.897391304347826</v>
      </c>
      <c r="P20" s="4">
        <v>1.5679347826086956</v>
      </c>
      <c r="Q20" s="8">
        <v>0.13178811577254787</v>
      </c>
      <c r="R20" s="4">
        <v>0</v>
      </c>
      <c r="S20" s="4">
        <v>0</v>
      </c>
      <c r="T20" s="10" t="s">
        <v>266</v>
      </c>
      <c r="U20" s="4">
        <v>5.6956521739130439</v>
      </c>
      <c r="V20" s="4">
        <v>0.82608695652173914</v>
      </c>
      <c r="W20" s="10">
        <v>0.14503816793893129</v>
      </c>
      <c r="X20" s="4">
        <v>21.811086956521734</v>
      </c>
      <c r="Y20" s="4">
        <v>0</v>
      </c>
      <c r="Z20" s="10">
        <v>0</v>
      </c>
      <c r="AA20" s="4">
        <v>0</v>
      </c>
      <c r="AB20" s="4">
        <v>0</v>
      </c>
      <c r="AC20" s="10" t="s">
        <v>266</v>
      </c>
      <c r="AD20" s="4">
        <v>66.564782608695651</v>
      </c>
      <c r="AE20" s="4">
        <v>0.29326086956521741</v>
      </c>
      <c r="AF20" s="10">
        <v>4.4056460198956234E-3</v>
      </c>
      <c r="AG20" s="4">
        <v>0</v>
      </c>
      <c r="AH20" s="4">
        <v>0</v>
      </c>
      <c r="AI20" s="10" t="s">
        <v>266</v>
      </c>
      <c r="AJ20" s="4">
        <v>16.024239130434779</v>
      </c>
      <c r="AK20" s="4">
        <v>0.35489130434782606</v>
      </c>
      <c r="AL20" s="10">
        <v>45.152526799387438</v>
      </c>
      <c r="AM20" s="1">
        <v>355104</v>
      </c>
      <c r="AN20" s="1">
        <v>8</v>
      </c>
      <c r="AX20"/>
      <c r="AY20"/>
    </row>
    <row r="21" spans="1:51" x14ac:dyDescent="0.25">
      <c r="A21" t="s">
        <v>108</v>
      </c>
      <c r="B21" t="s">
        <v>51</v>
      </c>
      <c r="C21" t="s">
        <v>207</v>
      </c>
      <c r="D21" t="s">
        <v>149</v>
      </c>
      <c r="E21" s="4">
        <v>29.510869565217391</v>
      </c>
      <c r="F21" s="4">
        <v>122.04804347826087</v>
      </c>
      <c r="G21" s="4">
        <v>24.228260869565219</v>
      </c>
      <c r="H21" s="10">
        <v>0.19851412754421371</v>
      </c>
      <c r="I21" s="4">
        <v>113.57478260869564</v>
      </c>
      <c r="J21" s="4">
        <v>24.228260869565219</v>
      </c>
      <c r="K21" s="10">
        <v>0.21332429887222365</v>
      </c>
      <c r="L21" s="4">
        <v>28.469673913043479</v>
      </c>
      <c r="M21" s="4">
        <v>0</v>
      </c>
      <c r="N21" s="10">
        <v>0</v>
      </c>
      <c r="O21" s="4">
        <v>19.99641304347826</v>
      </c>
      <c r="P21" s="4">
        <v>0</v>
      </c>
      <c r="Q21" s="8">
        <v>0</v>
      </c>
      <c r="R21" s="4">
        <v>2.9950000000000014</v>
      </c>
      <c r="S21" s="4">
        <v>0</v>
      </c>
      <c r="T21" s="10">
        <v>0</v>
      </c>
      <c r="U21" s="4">
        <v>5.4782608695652177</v>
      </c>
      <c r="V21" s="4">
        <v>0</v>
      </c>
      <c r="W21" s="10">
        <v>0</v>
      </c>
      <c r="X21" s="4">
        <v>27.365543478260882</v>
      </c>
      <c r="Y21" s="4">
        <v>0</v>
      </c>
      <c r="Z21" s="10">
        <v>0</v>
      </c>
      <c r="AA21" s="4">
        <v>0</v>
      </c>
      <c r="AB21" s="4">
        <v>0</v>
      </c>
      <c r="AC21" s="10" t="s">
        <v>266</v>
      </c>
      <c r="AD21" s="4">
        <v>61.836630434782585</v>
      </c>
      <c r="AE21" s="4">
        <v>24.228260869565219</v>
      </c>
      <c r="AF21" s="10">
        <v>0.39181081988479477</v>
      </c>
      <c r="AG21" s="4">
        <v>0</v>
      </c>
      <c r="AH21" s="4">
        <v>0</v>
      </c>
      <c r="AI21" s="10" t="s">
        <v>266</v>
      </c>
      <c r="AJ21" s="4">
        <v>4.3761956521739132</v>
      </c>
      <c r="AK21" s="4">
        <v>0</v>
      </c>
      <c r="AL21" s="10" t="s">
        <v>266</v>
      </c>
      <c r="AM21" s="1">
        <v>355097</v>
      </c>
      <c r="AN21" s="1">
        <v>8</v>
      </c>
      <c r="AX21"/>
      <c r="AY21"/>
    </row>
    <row r="22" spans="1:51" x14ac:dyDescent="0.25">
      <c r="A22" t="s">
        <v>108</v>
      </c>
      <c r="B22" t="s">
        <v>48</v>
      </c>
      <c r="C22" t="s">
        <v>204</v>
      </c>
      <c r="D22" t="s">
        <v>134</v>
      </c>
      <c r="E22" s="4">
        <v>34.706521739130437</v>
      </c>
      <c r="F22" s="4">
        <v>127.70826086956519</v>
      </c>
      <c r="G22" s="4">
        <v>1.2472826086956521</v>
      </c>
      <c r="H22" s="10">
        <v>9.7666556587875236E-3</v>
      </c>
      <c r="I22" s="4">
        <v>119.31771739130433</v>
      </c>
      <c r="J22" s="4">
        <v>1.2472826086956521</v>
      </c>
      <c r="K22" s="10">
        <v>1.045345683747175E-2</v>
      </c>
      <c r="L22" s="4">
        <v>24.689565217391305</v>
      </c>
      <c r="M22" s="4">
        <v>1.2472826086956521</v>
      </c>
      <c r="N22" s="10">
        <v>5.0518613742823931E-2</v>
      </c>
      <c r="O22" s="4">
        <v>16.299021739130435</v>
      </c>
      <c r="P22" s="4">
        <v>1.2472826086956521</v>
      </c>
      <c r="Q22" s="8">
        <v>7.6524998166067573E-2</v>
      </c>
      <c r="R22" s="4">
        <v>3.4340217391304351</v>
      </c>
      <c r="S22" s="4">
        <v>0</v>
      </c>
      <c r="T22" s="10">
        <v>0</v>
      </c>
      <c r="U22" s="4">
        <v>4.9565217391304346</v>
      </c>
      <c r="V22" s="4">
        <v>0</v>
      </c>
      <c r="W22" s="10">
        <v>0</v>
      </c>
      <c r="X22" s="4">
        <v>19.169347826086966</v>
      </c>
      <c r="Y22" s="4">
        <v>0</v>
      </c>
      <c r="Z22" s="10">
        <v>0</v>
      </c>
      <c r="AA22" s="4">
        <v>0</v>
      </c>
      <c r="AB22" s="4">
        <v>0</v>
      </c>
      <c r="AC22" s="10" t="s">
        <v>266</v>
      </c>
      <c r="AD22" s="4">
        <v>73.766847826086931</v>
      </c>
      <c r="AE22" s="4">
        <v>0</v>
      </c>
      <c r="AF22" s="10">
        <v>0</v>
      </c>
      <c r="AG22" s="4">
        <v>0</v>
      </c>
      <c r="AH22" s="4">
        <v>0</v>
      </c>
      <c r="AI22" s="10" t="s">
        <v>266</v>
      </c>
      <c r="AJ22" s="4">
        <v>10.082499999999996</v>
      </c>
      <c r="AK22" s="4">
        <v>0</v>
      </c>
      <c r="AL22" s="10" t="s">
        <v>266</v>
      </c>
      <c r="AM22" s="1">
        <v>355094</v>
      </c>
      <c r="AN22" s="1">
        <v>8</v>
      </c>
      <c r="AX22"/>
      <c r="AY22"/>
    </row>
    <row r="23" spans="1:51" x14ac:dyDescent="0.25">
      <c r="A23" t="s">
        <v>108</v>
      </c>
      <c r="B23" t="s">
        <v>52</v>
      </c>
      <c r="C23" t="s">
        <v>208</v>
      </c>
      <c r="D23" t="s">
        <v>158</v>
      </c>
      <c r="E23" s="4">
        <v>28.576086956521738</v>
      </c>
      <c r="F23" s="4">
        <v>120.56010869565219</v>
      </c>
      <c r="G23" s="4">
        <v>0.2608695652173913</v>
      </c>
      <c r="H23" s="10">
        <v>2.16381328815772E-3</v>
      </c>
      <c r="I23" s="4">
        <v>110.61684782608698</v>
      </c>
      <c r="J23" s="4">
        <v>0.2608695652173913</v>
      </c>
      <c r="K23" s="10">
        <v>2.3583167514186743E-3</v>
      </c>
      <c r="L23" s="4">
        <v>21.620652173913044</v>
      </c>
      <c r="M23" s="4">
        <v>0.2608695652173913</v>
      </c>
      <c r="N23" s="10">
        <v>1.2065758383188376E-2</v>
      </c>
      <c r="O23" s="4">
        <v>11.677391304347825</v>
      </c>
      <c r="P23" s="4">
        <v>0.2608695652173913</v>
      </c>
      <c r="Q23" s="8">
        <v>2.2339712562365031E-2</v>
      </c>
      <c r="R23" s="4">
        <v>4.2910869565217391</v>
      </c>
      <c r="S23" s="4">
        <v>0</v>
      </c>
      <c r="T23" s="10">
        <v>0</v>
      </c>
      <c r="U23" s="4">
        <v>5.6521739130434785</v>
      </c>
      <c r="V23" s="4">
        <v>0</v>
      </c>
      <c r="W23" s="10">
        <v>0</v>
      </c>
      <c r="X23" s="4">
        <v>31.368695652173916</v>
      </c>
      <c r="Y23" s="4">
        <v>0</v>
      </c>
      <c r="Z23" s="10">
        <v>0</v>
      </c>
      <c r="AA23" s="4">
        <v>0</v>
      </c>
      <c r="AB23" s="4">
        <v>0</v>
      </c>
      <c r="AC23" s="10" t="s">
        <v>266</v>
      </c>
      <c r="AD23" s="4">
        <v>66.73934782608697</v>
      </c>
      <c r="AE23" s="4">
        <v>0</v>
      </c>
      <c r="AF23" s="10">
        <v>0</v>
      </c>
      <c r="AG23" s="4">
        <v>0</v>
      </c>
      <c r="AH23" s="4">
        <v>0</v>
      </c>
      <c r="AI23" s="10" t="s">
        <v>266</v>
      </c>
      <c r="AJ23" s="4">
        <v>0.83141304347826084</v>
      </c>
      <c r="AK23" s="4">
        <v>0</v>
      </c>
      <c r="AL23" s="10" t="s">
        <v>266</v>
      </c>
      <c r="AM23" s="1">
        <v>355099</v>
      </c>
      <c r="AN23" s="1">
        <v>8</v>
      </c>
      <c r="AX23"/>
      <c r="AY23"/>
    </row>
    <row r="24" spans="1:51" x14ac:dyDescent="0.25">
      <c r="A24" t="s">
        <v>108</v>
      </c>
      <c r="B24" t="s">
        <v>49</v>
      </c>
      <c r="C24" t="s">
        <v>205</v>
      </c>
      <c r="D24" t="s">
        <v>142</v>
      </c>
      <c r="E24" s="4">
        <v>48.608695652173914</v>
      </c>
      <c r="F24" s="4">
        <v>161.84989130434784</v>
      </c>
      <c r="G24" s="4">
        <v>0</v>
      </c>
      <c r="H24" s="10">
        <v>0</v>
      </c>
      <c r="I24" s="4">
        <v>151.59815217391304</v>
      </c>
      <c r="J24" s="4">
        <v>0</v>
      </c>
      <c r="K24" s="10">
        <v>0</v>
      </c>
      <c r="L24" s="4">
        <v>26.094782608695652</v>
      </c>
      <c r="M24" s="4">
        <v>0</v>
      </c>
      <c r="N24" s="10">
        <v>0</v>
      </c>
      <c r="O24" s="4">
        <v>15.843043478260867</v>
      </c>
      <c r="P24" s="4">
        <v>0</v>
      </c>
      <c r="Q24" s="8">
        <v>0</v>
      </c>
      <c r="R24" s="4">
        <v>4.7734782608695658</v>
      </c>
      <c r="S24" s="4">
        <v>0</v>
      </c>
      <c r="T24" s="10">
        <v>0</v>
      </c>
      <c r="U24" s="4">
        <v>5.4782608695652177</v>
      </c>
      <c r="V24" s="4">
        <v>0</v>
      </c>
      <c r="W24" s="10">
        <v>0</v>
      </c>
      <c r="X24" s="4">
        <v>48.992499999999993</v>
      </c>
      <c r="Y24" s="4">
        <v>0</v>
      </c>
      <c r="Z24" s="10">
        <v>0</v>
      </c>
      <c r="AA24" s="4">
        <v>0</v>
      </c>
      <c r="AB24" s="4">
        <v>0</v>
      </c>
      <c r="AC24" s="10" t="s">
        <v>266</v>
      </c>
      <c r="AD24" s="4">
        <v>86.76260869565219</v>
      </c>
      <c r="AE24" s="4">
        <v>0</v>
      </c>
      <c r="AF24" s="10">
        <v>0</v>
      </c>
      <c r="AG24" s="4">
        <v>0</v>
      </c>
      <c r="AH24" s="4">
        <v>0</v>
      </c>
      <c r="AI24" s="10" t="s">
        <v>266</v>
      </c>
      <c r="AJ24" s="4">
        <v>0</v>
      </c>
      <c r="AK24" s="4">
        <v>0</v>
      </c>
      <c r="AL24" s="10" t="s">
        <v>266</v>
      </c>
      <c r="AM24" s="1">
        <v>355095</v>
      </c>
      <c r="AN24" s="1">
        <v>8</v>
      </c>
      <c r="AX24"/>
      <c r="AY24"/>
    </row>
    <row r="25" spans="1:51" x14ac:dyDescent="0.25">
      <c r="A25" t="s">
        <v>108</v>
      </c>
      <c r="B25" t="s">
        <v>43</v>
      </c>
      <c r="C25" t="s">
        <v>201</v>
      </c>
      <c r="D25" t="s">
        <v>155</v>
      </c>
      <c r="E25" s="4">
        <v>42.836956521739133</v>
      </c>
      <c r="F25" s="4">
        <v>153.56695652173914</v>
      </c>
      <c r="G25" s="4">
        <v>17.326086956521738</v>
      </c>
      <c r="H25" s="10">
        <v>0.112824316825404</v>
      </c>
      <c r="I25" s="4">
        <v>142.80608695652177</v>
      </c>
      <c r="J25" s="4">
        <v>17.152173913043477</v>
      </c>
      <c r="K25" s="10">
        <v>0.12010814299719287</v>
      </c>
      <c r="L25" s="4">
        <v>38.014891304347827</v>
      </c>
      <c r="M25" s="4">
        <v>0.17391304347826086</v>
      </c>
      <c r="N25" s="10">
        <v>4.5748662566442782E-3</v>
      </c>
      <c r="O25" s="4">
        <v>27.25402173913044</v>
      </c>
      <c r="P25" s="4">
        <v>0</v>
      </c>
      <c r="Q25" s="8">
        <v>0</v>
      </c>
      <c r="R25" s="4">
        <v>5.1086956521739131</v>
      </c>
      <c r="S25" s="4">
        <v>8.6956521739130432E-2</v>
      </c>
      <c r="T25" s="10">
        <v>1.7021276595744681E-2</v>
      </c>
      <c r="U25" s="4">
        <v>5.6521739130434785</v>
      </c>
      <c r="V25" s="4">
        <v>8.6956521739130432E-2</v>
      </c>
      <c r="W25" s="10">
        <v>1.5384615384615384E-2</v>
      </c>
      <c r="X25" s="4">
        <v>23.749782608695661</v>
      </c>
      <c r="Y25" s="4">
        <v>3.4347826086956523</v>
      </c>
      <c r="Z25" s="10">
        <v>0.14462374941647058</v>
      </c>
      <c r="AA25" s="4">
        <v>0</v>
      </c>
      <c r="AB25" s="4">
        <v>0</v>
      </c>
      <c r="AC25" s="10" t="s">
        <v>266</v>
      </c>
      <c r="AD25" s="4">
        <v>90.855760869565216</v>
      </c>
      <c r="AE25" s="4">
        <v>13.717391304347826</v>
      </c>
      <c r="AF25" s="10">
        <v>0.15097987373679972</v>
      </c>
      <c r="AG25" s="4">
        <v>0</v>
      </c>
      <c r="AH25" s="4">
        <v>0</v>
      </c>
      <c r="AI25" s="10" t="s">
        <v>266</v>
      </c>
      <c r="AJ25" s="4">
        <v>0.9465217391304348</v>
      </c>
      <c r="AK25" s="4">
        <v>0</v>
      </c>
      <c r="AL25" s="10" t="s">
        <v>266</v>
      </c>
      <c r="AM25" s="1">
        <v>355089</v>
      </c>
      <c r="AN25" s="1">
        <v>8</v>
      </c>
      <c r="AX25"/>
      <c r="AY25"/>
    </row>
    <row r="26" spans="1:51" x14ac:dyDescent="0.25">
      <c r="A26" t="s">
        <v>108</v>
      </c>
      <c r="B26" t="s">
        <v>8</v>
      </c>
      <c r="C26" t="s">
        <v>179</v>
      </c>
      <c r="D26" t="s">
        <v>139</v>
      </c>
      <c r="E26" s="4">
        <v>35.858695652173914</v>
      </c>
      <c r="F26" s="4">
        <v>147.27086956521737</v>
      </c>
      <c r="G26" s="4">
        <v>9.0163043478260878</v>
      </c>
      <c r="H26" s="10">
        <v>6.1222591911384835E-2</v>
      </c>
      <c r="I26" s="4">
        <v>138.11923913043475</v>
      </c>
      <c r="J26" s="4">
        <v>9.0163043478260878</v>
      </c>
      <c r="K26" s="10">
        <v>6.5279134207446798E-2</v>
      </c>
      <c r="L26" s="4">
        <v>19.152717391304346</v>
      </c>
      <c r="M26" s="4">
        <v>0</v>
      </c>
      <c r="N26" s="10">
        <v>0</v>
      </c>
      <c r="O26" s="4">
        <v>12.090760869565216</v>
      </c>
      <c r="P26" s="4">
        <v>0</v>
      </c>
      <c r="Q26" s="8">
        <v>0</v>
      </c>
      <c r="R26" s="4">
        <v>3.2983695652173912</v>
      </c>
      <c r="S26" s="4">
        <v>0</v>
      </c>
      <c r="T26" s="10">
        <v>0</v>
      </c>
      <c r="U26" s="4">
        <v>3.7635869565217392</v>
      </c>
      <c r="V26" s="4">
        <v>0</v>
      </c>
      <c r="W26" s="10">
        <v>0</v>
      </c>
      <c r="X26" s="4">
        <v>29.301304347826093</v>
      </c>
      <c r="Y26" s="4">
        <v>7.2934782608695654</v>
      </c>
      <c r="Z26" s="10">
        <v>0.24891309186414015</v>
      </c>
      <c r="AA26" s="4">
        <v>2.089673913043478</v>
      </c>
      <c r="AB26" s="4">
        <v>0</v>
      </c>
      <c r="AC26" s="10">
        <v>0</v>
      </c>
      <c r="AD26" s="4">
        <v>78.4815217391304</v>
      </c>
      <c r="AE26" s="4">
        <v>1.7228260869565217</v>
      </c>
      <c r="AF26" s="10">
        <v>2.1951996454440962E-2</v>
      </c>
      <c r="AG26" s="4">
        <v>0</v>
      </c>
      <c r="AH26" s="4">
        <v>0</v>
      </c>
      <c r="AI26" s="10" t="s">
        <v>266</v>
      </c>
      <c r="AJ26" s="4">
        <v>18.24565217391304</v>
      </c>
      <c r="AK26" s="4">
        <v>0</v>
      </c>
      <c r="AL26" s="10" t="s">
        <v>266</v>
      </c>
      <c r="AM26" s="1">
        <v>355039</v>
      </c>
      <c r="AN26" s="1">
        <v>8</v>
      </c>
      <c r="AX26"/>
      <c r="AY26"/>
    </row>
    <row r="27" spans="1:51" x14ac:dyDescent="0.25">
      <c r="A27" t="s">
        <v>108</v>
      </c>
      <c r="B27" t="s">
        <v>16</v>
      </c>
      <c r="C27" t="s">
        <v>184</v>
      </c>
      <c r="D27" t="s">
        <v>140</v>
      </c>
      <c r="E27" s="4">
        <v>31</v>
      </c>
      <c r="F27" s="4">
        <v>126.38315217391305</v>
      </c>
      <c r="G27" s="4">
        <v>5.5652173913043477</v>
      </c>
      <c r="H27" s="10">
        <v>4.4034487948569088E-2</v>
      </c>
      <c r="I27" s="4">
        <v>117.94021739130434</v>
      </c>
      <c r="J27" s="4">
        <v>3.6902173913043477</v>
      </c>
      <c r="K27" s="10">
        <v>3.1288880696742086E-2</v>
      </c>
      <c r="L27" s="4">
        <v>33.83152173913043</v>
      </c>
      <c r="M27" s="4">
        <v>1.875</v>
      </c>
      <c r="N27" s="10">
        <v>5.5421686746987962E-2</v>
      </c>
      <c r="O27" s="4">
        <v>25.388586956521738</v>
      </c>
      <c r="P27" s="4">
        <v>0</v>
      </c>
      <c r="Q27" s="8">
        <v>0</v>
      </c>
      <c r="R27" s="4">
        <v>4.7744565217391308</v>
      </c>
      <c r="S27" s="4">
        <v>0</v>
      </c>
      <c r="T27" s="10">
        <v>0</v>
      </c>
      <c r="U27" s="4">
        <v>3.6684782608695654</v>
      </c>
      <c r="V27" s="4">
        <v>1.875</v>
      </c>
      <c r="W27" s="10">
        <v>0.51111111111111107</v>
      </c>
      <c r="X27" s="4">
        <v>8.4565217391304355</v>
      </c>
      <c r="Y27" s="4">
        <v>0</v>
      </c>
      <c r="Z27" s="10">
        <v>0</v>
      </c>
      <c r="AA27" s="4">
        <v>0</v>
      </c>
      <c r="AB27" s="4">
        <v>0</v>
      </c>
      <c r="AC27" s="10" t="s">
        <v>266</v>
      </c>
      <c r="AD27" s="4">
        <v>77.543478260869563</v>
      </c>
      <c r="AE27" s="4">
        <v>3.6902173913043477</v>
      </c>
      <c r="AF27" s="10">
        <v>4.7589010372862346E-2</v>
      </c>
      <c r="AG27" s="4">
        <v>0</v>
      </c>
      <c r="AH27" s="4">
        <v>0</v>
      </c>
      <c r="AI27" s="10" t="s">
        <v>266</v>
      </c>
      <c r="AJ27" s="4">
        <v>6.5516304347826084</v>
      </c>
      <c r="AK27" s="4">
        <v>0</v>
      </c>
      <c r="AL27" s="10" t="s">
        <v>266</v>
      </c>
      <c r="AM27" s="1">
        <v>355051</v>
      </c>
      <c r="AN27" s="1">
        <v>8</v>
      </c>
      <c r="AX27"/>
      <c r="AY27"/>
    </row>
    <row r="28" spans="1:51" x14ac:dyDescent="0.25">
      <c r="A28" t="s">
        <v>108</v>
      </c>
      <c r="B28" t="s">
        <v>2</v>
      </c>
      <c r="C28" t="s">
        <v>174</v>
      </c>
      <c r="D28" t="s">
        <v>135</v>
      </c>
      <c r="E28" s="4">
        <v>31.652173913043477</v>
      </c>
      <c r="F28" s="4">
        <v>195.38315217391303</v>
      </c>
      <c r="G28" s="4">
        <v>46.320652173913054</v>
      </c>
      <c r="H28" s="10">
        <v>0.23707597947177375</v>
      </c>
      <c r="I28" s="4">
        <v>180.06184782608693</v>
      </c>
      <c r="J28" s="4">
        <v>46.320652173913054</v>
      </c>
      <c r="K28" s="10">
        <v>0.25724856616295499</v>
      </c>
      <c r="L28" s="4">
        <v>37.569673913043474</v>
      </c>
      <c r="M28" s="4">
        <v>0</v>
      </c>
      <c r="N28" s="10">
        <v>0</v>
      </c>
      <c r="O28" s="4">
        <v>22.248369565217384</v>
      </c>
      <c r="P28" s="4">
        <v>0</v>
      </c>
      <c r="Q28" s="8">
        <v>0</v>
      </c>
      <c r="R28" s="4">
        <v>10.973478260869568</v>
      </c>
      <c r="S28" s="4">
        <v>0</v>
      </c>
      <c r="T28" s="10">
        <v>0</v>
      </c>
      <c r="U28" s="4">
        <v>4.3478260869565215</v>
      </c>
      <c r="V28" s="4">
        <v>0</v>
      </c>
      <c r="W28" s="10">
        <v>0</v>
      </c>
      <c r="X28" s="4">
        <v>17.330326086956521</v>
      </c>
      <c r="Y28" s="4">
        <v>6.5978260869565215</v>
      </c>
      <c r="Z28" s="10">
        <v>0.38070986396051154</v>
      </c>
      <c r="AA28" s="4">
        <v>0</v>
      </c>
      <c r="AB28" s="4">
        <v>0</v>
      </c>
      <c r="AC28" s="10" t="s">
        <v>266</v>
      </c>
      <c r="AD28" s="4">
        <v>115.86532608695651</v>
      </c>
      <c r="AE28" s="4">
        <v>34.391304347826093</v>
      </c>
      <c r="AF28" s="10">
        <v>0.29682136588486829</v>
      </c>
      <c r="AG28" s="4">
        <v>0</v>
      </c>
      <c r="AH28" s="4">
        <v>0</v>
      </c>
      <c r="AI28" s="10" t="s">
        <v>266</v>
      </c>
      <c r="AJ28" s="4">
        <v>24.617826086956512</v>
      </c>
      <c r="AK28" s="4">
        <v>5.3315217391304346</v>
      </c>
      <c r="AL28" s="10">
        <v>4.6174108053007119</v>
      </c>
      <c r="AM28" s="1">
        <v>355032</v>
      </c>
      <c r="AN28" s="1">
        <v>8</v>
      </c>
      <c r="AX28"/>
      <c r="AY28"/>
    </row>
    <row r="29" spans="1:51" x14ac:dyDescent="0.25">
      <c r="A29" t="s">
        <v>108</v>
      </c>
      <c r="B29" t="s">
        <v>46</v>
      </c>
      <c r="C29" t="s">
        <v>202</v>
      </c>
      <c r="D29" t="s">
        <v>156</v>
      </c>
      <c r="E29" s="4">
        <v>53.25</v>
      </c>
      <c r="F29" s="4">
        <v>223.60108695652175</v>
      </c>
      <c r="G29" s="4">
        <v>11.657608695652174</v>
      </c>
      <c r="H29" s="10">
        <v>5.2135742515057384E-2</v>
      </c>
      <c r="I29" s="4">
        <v>206.67989130434782</v>
      </c>
      <c r="J29" s="4">
        <v>11.657608695652174</v>
      </c>
      <c r="K29" s="10">
        <v>5.6404174697797217E-2</v>
      </c>
      <c r="L29" s="4">
        <v>38.130434782608695</v>
      </c>
      <c r="M29" s="4">
        <v>0</v>
      </c>
      <c r="N29" s="10">
        <v>0</v>
      </c>
      <c r="O29" s="4">
        <v>21.692934782608695</v>
      </c>
      <c r="P29" s="4">
        <v>0</v>
      </c>
      <c r="Q29" s="8">
        <v>0</v>
      </c>
      <c r="R29" s="4">
        <v>16.4375</v>
      </c>
      <c r="S29" s="4">
        <v>0</v>
      </c>
      <c r="T29" s="10">
        <v>0</v>
      </c>
      <c r="U29" s="4">
        <v>0</v>
      </c>
      <c r="V29" s="4">
        <v>0</v>
      </c>
      <c r="W29" s="10" t="s">
        <v>266</v>
      </c>
      <c r="X29" s="4">
        <v>31.714673913043477</v>
      </c>
      <c r="Y29" s="4">
        <v>0</v>
      </c>
      <c r="Z29" s="10">
        <v>0</v>
      </c>
      <c r="AA29" s="4">
        <v>0.48369565217391303</v>
      </c>
      <c r="AB29" s="4">
        <v>0</v>
      </c>
      <c r="AC29" s="10">
        <v>0</v>
      </c>
      <c r="AD29" s="4">
        <v>140.2608695652174</v>
      </c>
      <c r="AE29" s="4">
        <v>11.657608695652174</v>
      </c>
      <c r="AF29" s="10">
        <v>8.3113763174209543E-2</v>
      </c>
      <c r="AG29" s="4">
        <v>0</v>
      </c>
      <c r="AH29" s="4">
        <v>0</v>
      </c>
      <c r="AI29" s="10" t="s">
        <v>266</v>
      </c>
      <c r="AJ29" s="4">
        <v>13.01141304347826</v>
      </c>
      <c r="AK29" s="4">
        <v>0</v>
      </c>
      <c r="AL29" s="10" t="s">
        <v>266</v>
      </c>
      <c r="AM29" s="1">
        <v>355092</v>
      </c>
      <c r="AN29" s="1">
        <v>8</v>
      </c>
      <c r="AX29"/>
      <c r="AY29"/>
    </row>
    <row r="30" spans="1:51" x14ac:dyDescent="0.25">
      <c r="A30" t="s">
        <v>108</v>
      </c>
      <c r="B30" t="s">
        <v>18</v>
      </c>
      <c r="C30" t="s">
        <v>186</v>
      </c>
      <c r="D30" t="s">
        <v>129</v>
      </c>
      <c r="E30" s="4">
        <v>80.097826086956516</v>
      </c>
      <c r="F30" s="4">
        <v>339.11021739130433</v>
      </c>
      <c r="G30" s="4">
        <v>118.77815217391306</v>
      </c>
      <c r="H30" s="10">
        <v>0.35026415036281017</v>
      </c>
      <c r="I30" s="4">
        <v>314.50804347826079</v>
      </c>
      <c r="J30" s="4">
        <v>118.77815217391306</v>
      </c>
      <c r="K30" s="10">
        <v>0.37766332097679134</v>
      </c>
      <c r="L30" s="4">
        <v>55.475869565217387</v>
      </c>
      <c r="M30" s="4">
        <v>1.3070652173913044</v>
      </c>
      <c r="N30" s="10">
        <v>2.3560968537045094E-2</v>
      </c>
      <c r="O30" s="4">
        <v>30.873695652173911</v>
      </c>
      <c r="P30" s="4">
        <v>1.3070652173913044</v>
      </c>
      <c r="Q30" s="8">
        <v>4.2335884635154454E-2</v>
      </c>
      <c r="R30" s="4">
        <v>20.465652173913039</v>
      </c>
      <c r="S30" s="4">
        <v>0</v>
      </c>
      <c r="T30" s="10">
        <v>0</v>
      </c>
      <c r="U30" s="4">
        <v>4.1365217391304343</v>
      </c>
      <c r="V30" s="4">
        <v>0</v>
      </c>
      <c r="W30" s="10">
        <v>0</v>
      </c>
      <c r="X30" s="4">
        <v>27.083586956521732</v>
      </c>
      <c r="Y30" s="4">
        <v>12.805978260869566</v>
      </c>
      <c r="Z30" s="10">
        <v>0.47283169254602314</v>
      </c>
      <c r="AA30" s="4">
        <v>0</v>
      </c>
      <c r="AB30" s="4">
        <v>0</v>
      </c>
      <c r="AC30" s="10" t="s">
        <v>266</v>
      </c>
      <c r="AD30" s="4">
        <v>225.92336956521737</v>
      </c>
      <c r="AE30" s="4">
        <v>97.597173913043477</v>
      </c>
      <c r="AF30" s="10">
        <v>0.43199237910122473</v>
      </c>
      <c r="AG30" s="4">
        <v>5.0042391304347813</v>
      </c>
      <c r="AH30" s="4">
        <v>0.42391304347826086</v>
      </c>
      <c r="AI30" s="10">
        <v>8.4710788679163346E-2</v>
      </c>
      <c r="AJ30" s="4">
        <v>25.623152173913041</v>
      </c>
      <c r="AK30" s="4">
        <v>6.6440217391304346</v>
      </c>
      <c r="AL30" s="10">
        <v>3.8565725971370139</v>
      </c>
      <c r="AM30" s="1">
        <v>355053</v>
      </c>
      <c r="AN30" s="1">
        <v>8</v>
      </c>
      <c r="AX30"/>
      <c r="AY30"/>
    </row>
    <row r="31" spans="1:51" x14ac:dyDescent="0.25">
      <c r="A31" t="s">
        <v>108</v>
      </c>
      <c r="B31" t="s">
        <v>9</v>
      </c>
      <c r="C31" t="s">
        <v>170</v>
      </c>
      <c r="D31" t="s">
        <v>140</v>
      </c>
      <c r="E31" s="4">
        <v>75.336956521739125</v>
      </c>
      <c r="F31" s="4">
        <v>386.58695652173907</v>
      </c>
      <c r="G31" s="4">
        <v>22.059782608695652</v>
      </c>
      <c r="H31" s="10">
        <v>5.706292526570321E-2</v>
      </c>
      <c r="I31" s="4">
        <v>362.24456521739131</v>
      </c>
      <c r="J31" s="4">
        <v>22.059782608695652</v>
      </c>
      <c r="K31" s="10">
        <v>6.0897483984216766E-2</v>
      </c>
      <c r="L31" s="4">
        <v>64.138586956521735</v>
      </c>
      <c r="M31" s="4">
        <v>0</v>
      </c>
      <c r="N31" s="10">
        <v>0</v>
      </c>
      <c r="O31" s="4">
        <v>39.796195652173914</v>
      </c>
      <c r="P31" s="4">
        <v>0</v>
      </c>
      <c r="Q31" s="8">
        <v>0</v>
      </c>
      <c r="R31" s="4">
        <v>19.559782608695652</v>
      </c>
      <c r="S31" s="4">
        <v>0</v>
      </c>
      <c r="T31" s="10">
        <v>0</v>
      </c>
      <c r="U31" s="4">
        <v>4.7826086956521738</v>
      </c>
      <c r="V31" s="4">
        <v>0</v>
      </c>
      <c r="W31" s="10">
        <v>0</v>
      </c>
      <c r="X31" s="4">
        <v>46.100543478260867</v>
      </c>
      <c r="Y31" s="4">
        <v>3.375</v>
      </c>
      <c r="Z31" s="10">
        <v>7.3209549071618044E-2</v>
      </c>
      <c r="AA31" s="4">
        <v>0</v>
      </c>
      <c r="AB31" s="4">
        <v>0</v>
      </c>
      <c r="AC31" s="10" t="s">
        <v>266</v>
      </c>
      <c r="AD31" s="4">
        <v>257.21739130434781</v>
      </c>
      <c r="AE31" s="4">
        <v>18.684782608695652</v>
      </c>
      <c r="AF31" s="10">
        <v>7.2641987829614604E-2</v>
      </c>
      <c r="AG31" s="4">
        <v>0</v>
      </c>
      <c r="AH31" s="4">
        <v>0</v>
      </c>
      <c r="AI31" s="10" t="s">
        <v>266</v>
      </c>
      <c r="AJ31" s="4">
        <v>19.130434782608695</v>
      </c>
      <c r="AK31" s="4">
        <v>0</v>
      </c>
      <c r="AL31" s="10" t="s">
        <v>266</v>
      </c>
      <c r="AM31" s="1">
        <v>355040</v>
      </c>
      <c r="AN31" s="1">
        <v>8</v>
      </c>
      <c r="AX31"/>
      <c r="AY31"/>
    </row>
    <row r="32" spans="1:51" x14ac:dyDescent="0.25">
      <c r="A32" t="s">
        <v>108</v>
      </c>
      <c r="B32" t="s">
        <v>40</v>
      </c>
      <c r="C32" t="s">
        <v>199</v>
      </c>
      <c r="D32" t="s">
        <v>155</v>
      </c>
      <c r="E32" s="4">
        <v>81.597826086956516</v>
      </c>
      <c r="F32" s="4">
        <v>335.41141304347826</v>
      </c>
      <c r="G32" s="4">
        <v>88.232065217391295</v>
      </c>
      <c r="H32" s="10">
        <v>0.26305624014634849</v>
      </c>
      <c r="I32" s="4">
        <v>313.32989130434783</v>
      </c>
      <c r="J32" s="4">
        <v>87.829891304347825</v>
      </c>
      <c r="K32" s="10">
        <v>0.28031124301203586</v>
      </c>
      <c r="L32" s="4">
        <v>46.125543478260873</v>
      </c>
      <c r="M32" s="4">
        <v>5.1146739130434788</v>
      </c>
      <c r="N32" s="10">
        <v>0.11088593276855463</v>
      </c>
      <c r="O32" s="4">
        <v>24.044021739130436</v>
      </c>
      <c r="P32" s="4">
        <v>4.7125000000000004</v>
      </c>
      <c r="Q32" s="8">
        <v>0.19599466558170023</v>
      </c>
      <c r="R32" s="4">
        <v>16.929347826086957</v>
      </c>
      <c r="S32" s="4">
        <v>0.40217391304347827</v>
      </c>
      <c r="T32" s="10">
        <v>2.3756019261637239E-2</v>
      </c>
      <c r="U32" s="4">
        <v>5.1521739130434785</v>
      </c>
      <c r="V32" s="4">
        <v>0</v>
      </c>
      <c r="W32" s="10">
        <v>0</v>
      </c>
      <c r="X32" s="4">
        <v>53.380434782608695</v>
      </c>
      <c r="Y32" s="4">
        <v>6.7201086956521738</v>
      </c>
      <c r="Z32" s="10">
        <v>0.12589085725921401</v>
      </c>
      <c r="AA32" s="4">
        <v>0</v>
      </c>
      <c r="AB32" s="4">
        <v>0</v>
      </c>
      <c r="AC32" s="10" t="s">
        <v>266</v>
      </c>
      <c r="AD32" s="4">
        <v>227.79130434782607</v>
      </c>
      <c r="AE32" s="4">
        <v>75.207065217391303</v>
      </c>
      <c r="AF32" s="10">
        <v>0.33015775309207512</v>
      </c>
      <c r="AG32" s="4">
        <v>0</v>
      </c>
      <c r="AH32" s="4">
        <v>0</v>
      </c>
      <c r="AI32" s="10" t="s">
        <v>266</v>
      </c>
      <c r="AJ32" s="4">
        <v>8.1141304347826093</v>
      </c>
      <c r="AK32" s="4">
        <v>1.1902173913043479</v>
      </c>
      <c r="AL32" s="10">
        <v>6.8173515981735164</v>
      </c>
      <c r="AM32" s="1">
        <v>355084</v>
      </c>
      <c r="AN32" s="1">
        <v>8</v>
      </c>
      <c r="AX32"/>
      <c r="AY32"/>
    </row>
    <row r="33" spans="1:51" x14ac:dyDescent="0.25">
      <c r="A33" t="s">
        <v>108</v>
      </c>
      <c r="B33" t="s">
        <v>15</v>
      </c>
      <c r="C33" t="s">
        <v>183</v>
      </c>
      <c r="D33" t="s">
        <v>144</v>
      </c>
      <c r="E33" s="4">
        <v>40.369565217391305</v>
      </c>
      <c r="F33" s="4">
        <v>180.18532608695642</v>
      </c>
      <c r="G33" s="4">
        <v>73.391304347826079</v>
      </c>
      <c r="H33" s="10">
        <v>0.40731010644234067</v>
      </c>
      <c r="I33" s="4">
        <v>174.28315217391295</v>
      </c>
      <c r="J33" s="4">
        <v>73.141304347826079</v>
      </c>
      <c r="K33" s="10">
        <v>0.41966939107711421</v>
      </c>
      <c r="L33" s="4">
        <v>25.080869565217391</v>
      </c>
      <c r="M33" s="4">
        <v>1.7472826086956521</v>
      </c>
      <c r="N33" s="10">
        <v>6.9665950143882396E-2</v>
      </c>
      <c r="O33" s="4">
        <v>19.178695652173914</v>
      </c>
      <c r="P33" s="4">
        <v>1.4972826086956521</v>
      </c>
      <c r="Q33" s="8">
        <v>7.8070095894448091E-2</v>
      </c>
      <c r="R33" s="4">
        <v>0</v>
      </c>
      <c r="S33" s="4">
        <v>0</v>
      </c>
      <c r="T33" s="10" t="s">
        <v>266</v>
      </c>
      <c r="U33" s="4">
        <v>5.9021739130434785</v>
      </c>
      <c r="V33" s="4">
        <v>0.25</v>
      </c>
      <c r="W33" s="10">
        <v>4.2357274401473292E-2</v>
      </c>
      <c r="X33" s="4">
        <v>25.025217391304356</v>
      </c>
      <c r="Y33" s="4">
        <v>9.7255434782608692</v>
      </c>
      <c r="Z33" s="10">
        <v>0.38862973001146656</v>
      </c>
      <c r="AA33" s="4">
        <v>0</v>
      </c>
      <c r="AB33" s="4">
        <v>0</v>
      </c>
      <c r="AC33" s="10" t="s">
        <v>266</v>
      </c>
      <c r="AD33" s="4">
        <v>127.11152173913034</v>
      </c>
      <c r="AE33" s="4">
        <v>61.918478260869563</v>
      </c>
      <c r="AF33" s="10">
        <v>0.48711932178692829</v>
      </c>
      <c r="AG33" s="4">
        <v>0</v>
      </c>
      <c r="AH33" s="4">
        <v>0</v>
      </c>
      <c r="AI33" s="10" t="s">
        <v>266</v>
      </c>
      <c r="AJ33" s="4">
        <v>2.967717391304348</v>
      </c>
      <c r="AK33" s="4">
        <v>0</v>
      </c>
      <c r="AL33" s="10" t="s">
        <v>266</v>
      </c>
      <c r="AM33" s="1">
        <v>355050</v>
      </c>
      <c r="AN33" s="1">
        <v>8</v>
      </c>
      <c r="AX33"/>
      <c r="AY33"/>
    </row>
    <row r="34" spans="1:51" x14ac:dyDescent="0.25">
      <c r="A34" t="s">
        <v>108</v>
      </c>
      <c r="B34" t="s">
        <v>5</v>
      </c>
      <c r="C34" t="s">
        <v>177</v>
      </c>
      <c r="D34" t="s">
        <v>138</v>
      </c>
      <c r="E34" s="4">
        <v>45.641304347826086</v>
      </c>
      <c r="F34" s="4">
        <v>219.22195652173912</v>
      </c>
      <c r="G34" s="4">
        <v>5.1684782608695654</v>
      </c>
      <c r="H34" s="10">
        <v>2.3576462608374878E-2</v>
      </c>
      <c r="I34" s="4">
        <v>190.51</v>
      </c>
      <c r="J34" s="4">
        <v>5.1684782608695654</v>
      </c>
      <c r="K34" s="10">
        <v>2.7129695348640837E-2</v>
      </c>
      <c r="L34" s="4">
        <v>44.91054347826087</v>
      </c>
      <c r="M34" s="4">
        <v>0</v>
      </c>
      <c r="N34" s="10">
        <v>0</v>
      </c>
      <c r="O34" s="4">
        <v>22.22304347826087</v>
      </c>
      <c r="P34" s="4">
        <v>0</v>
      </c>
      <c r="Q34" s="8">
        <v>0</v>
      </c>
      <c r="R34" s="4">
        <v>12.165760869565217</v>
      </c>
      <c r="S34" s="4">
        <v>0</v>
      </c>
      <c r="T34" s="10">
        <v>0</v>
      </c>
      <c r="U34" s="4">
        <v>10.521739130434783</v>
      </c>
      <c r="V34" s="4">
        <v>0</v>
      </c>
      <c r="W34" s="10">
        <v>0</v>
      </c>
      <c r="X34" s="4">
        <v>33.913043478260867</v>
      </c>
      <c r="Y34" s="4">
        <v>0</v>
      </c>
      <c r="Z34" s="10">
        <v>0</v>
      </c>
      <c r="AA34" s="4">
        <v>6.0244565217391308</v>
      </c>
      <c r="AB34" s="4">
        <v>0</v>
      </c>
      <c r="AC34" s="10">
        <v>0</v>
      </c>
      <c r="AD34" s="4">
        <v>134.37391304347827</v>
      </c>
      <c r="AE34" s="4">
        <v>5.1684782608695654</v>
      </c>
      <c r="AF34" s="10">
        <v>3.8463405164045818E-2</v>
      </c>
      <c r="AG34" s="4">
        <v>0</v>
      </c>
      <c r="AH34" s="4">
        <v>0</v>
      </c>
      <c r="AI34" s="10" t="s">
        <v>266</v>
      </c>
      <c r="AJ34" s="4">
        <v>0</v>
      </c>
      <c r="AK34" s="4">
        <v>0</v>
      </c>
      <c r="AL34" s="10" t="s">
        <v>266</v>
      </c>
      <c r="AM34" s="1">
        <v>355036</v>
      </c>
      <c r="AN34" s="1">
        <v>8</v>
      </c>
      <c r="AX34"/>
      <c r="AY34"/>
    </row>
    <row r="35" spans="1:51" x14ac:dyDescent="0.25">
      <c r="A35" t="s">
        <v>108</v>
      </c>
      <c r="B35" t="s">
        <v>32</v>
      </c>
      <c r="C35" t="s">
        <v>196</v>
      </c>
      <c r="D35" t="s">
        <v>151</v>
      </c>
      <c r="E35" s="4">
        <v>33.75</v>
      </c>
      <c r="F35" s="4">
        <v>150.82108695652175</v>
      </c>
      <c r="G35" s="4">
        <v>34.176630434782609</v>
      </c>
      <c r="H35" s="10">
        <v>0.22660379343794906</v>
      </c>
      <c r="I35" s="4">
        <v>144.41673913043479</v>
      </c>
      <c r="J35" s="4">
        <v>27.861413043478262</v>
      </c>
      <c r="K35" s="10">
        <v>0.19292370961453642</v>
      </c>
      <c r="L35" s="4">
        <v>22.344347826086953</v>
      </c>
      <c r="M35" s="4">
        <v>12.307065217391305</v>
      </c>
      <c r="N35" s="10">
        <v>0.55079097914072239</v>
      </c>
      <c r="O35" s="4">
        <v>15.939999999999996</v>
      </c>
      <c r="P35" s="4">
        <v>5.9918478260869561</v>
      </c>
      <c r="Q35" s="8">
        <v>0.37590011456003497</v>
      </c>
      <c r="R35" s="4">
        <v>3.8586956521739131</v>
      </c>
      <c r="S35" s="4">
        <v>3.8586956521739131</v>
      </c>
      <c r="T35" s="10">
        <v>1</v>
      </c>
      <c r="U35" s="4">
        <v>2.5456521739130435</v>
      </c>
      <c r="V35" s="4">
        <v>2.4565217391304346</v>
      </c>
      <c r="W35" s="10">
        <v>0.96498719043552506</v>
      </c>
      <c r="X35" s="4">
        <v>36.439239130434778</v>
      </c>
      <c r="Y35" s="4">
        <v>14.298913043478262</v>
      </c>
      <c r="Z35" s="10">
        <v>0.39240427036072562</v>
      </c>
      <c r="AA35" s="4">
        <v>0</v>
      </c>
      <c r="AB35" s="4">
        <v>0</v>
      </c>
      <c r="AC35" s="10" t="s">
        <v>266</v>
      </c>
      <c r="AD35" s="4">
        <v>92.037500000000023</v>
      </c>
      <c r="AE35" s="4">
        <v>7.5706521739130439</v>
      </c>
      <c r="AF35" s="10">
        <v>8.2256169212690938E-2</v>
      </c>
      <c r="AG35" s="4">
        <v>0</v>
      </c>
      <c r="AH35" s="4">
        <v>0</v>
      </c>
      <c r="AI35" s="10" t="s">
        <v>266</v>
      </c>
      <c r="AJ35" s="4">
        <v>0</v>
      </c>
      <c r="AK35" s="4">
        <v>0</v>
      </c>
      <c r="AL35" s="10" t="s">
        <v>266</v>
      </c>
      <c r="AM35" s="1">
        <v>355072</v>
      </c>
      <c r="AN35" s="1">
        <v>8</v>
      </c>
      <c r="AX35"/>
      <c r="AY35"/>
    </row>
    <row r="36" spans="1:51" x14ac:dyDescent="0.25">
      <c r="A36" t="s">
        <v>108</v>
      </c>
      <c r="B36" t="s">
        <v>58</v>
      </c>
      <c r="C36" t="s">
        <v>191</v>
      </c>
      <c r="D36" t="s">
        <v>138</v>
      </c>
      <c r="E36" s="4">
        <v>113.28260869565217</v>
      </c>
      <c r="F36" s="4">
        <v>526.96891304347821</v>
      </c>
      <c r="G36" s="4">
        <v>0</v>
      </c>
      <c r="H36" s="10">
        <v>0</v>
      </c>
      <c r="I36" s="4">
        <v>510.51326086956522</v>
      </c>
      <c r="J36" s="4">
        <v>0</v>
      </c>
      <c r="K36" s="10">
        <v>0</v>
      </c>
      <c r="L36" s="4">
        <v>72.444021739130434</v>
      </c>
      <c r="M36" s="4">
        <v>0</v>
      </c>
      <c r="N36" s="10">
        <v>0</v>
      </c>
      <c r="O36" s="4">
        <v>55.988369565217383</v>
      </c>
      <c r="P36" s="4">
        <v>0</v>
      </c>
      <c r="Q36" s="8">
        <v>0</v>
      </c>
      <c r="R36" s="4">
        <v>10.977391304347831</v>
      </c>
      <c r="S36" s="4">
        <v>0</v>
      </c>
      <c r="T36" s="10">
        <v>0</v>
      </c>
      <c r="U36" s="4">
        <v>5.4782608695652177</v>
      </c>
      <c r="V36" s="4">
        <v>0</v>
      </c>
      <c r="W36" s="10">
        <v>0</v>
      </c>
      <c r="X36" s="4">
        <v>92.697826086956553</v>
      </c>
      <c r="Y36" s="4">
        <v>0</v>
      </c>
      <c r="Z36" s="10">
        <v>0</v>
      </c>
      <c r="AA36" s="4">
        <v>0</v>
      </c>
      <c r="AB36" s="4">
        <v>0</v>
      </c>
      <c r="AC36" s="10" t="s">
        <v>266</v>
      </c>
      <c r="AD36" s="4">
        <v>326.58739130434782</v>
      </c>
      <c r="AE36" s="4">
        <v>0</v>
      </c>
      <c r="AF36" s="10">
        <v>0</v>
      </c>
      <c r="AG36" s="4">
        <v>0</v>
      </c>
      <c r="AH36" s="4">
        <v>0</v>
      </c>
      <c r="AI36" s="10" t="s">
        <v>266</v>
      </c>
      <c r="AJ36" s="4">
        <v>35.239673913043468</v>
      </c>
      <c r="AK36" s="4">
        <v>0</v>
      </c>
      <c r="AL36" s="10" t="s">
        <v>266</v>
      </c>
      <c r="AM36" s="1">
        <v>355106</v>
      </c>
      <c r="AN36" s="1">
        <v>8</v>
      </c>
      <c r="AX36"/>
      <c r="AY36"/>
    </row>
    <row r="37" spans="1:51" x14ac:dyDescent="0.25">
      <c r="A37" t="s">
        <v>108</v>
      </c>
      <c r="B37" t="s">
        <v>1</v>
      </c>
      <c r="C37" t="s">
        <v>173</v>
      </c>
      <c r="D37" t="s">
        <v>136</v>
      </c>
      <c r="E37" s="4">
        <v>33.119565217391305</v>
      </c>
      <c r="F37" s="4">
        <v>121.00641304347826</v>
      </c>
      <c r="G37" s="4">
        <v>11.101521739130435</v>
      </c>
      <c r="H37" s="10">
        <v>9.1743251121257502E-2</v>
      </c>
      <c r="I37" s="4">
        <v>108.76750000000001</v>
      </c>
      <c r="J37" s="4">
        <v>11.101521739130435</v>
      </c>
      <c r="K37" s="10">
        <v>0.1020665340210121</v>
      </c>
      <c r="L37" s="4">
        <v>33.09847826086957</v>
      </c>
      <c r="M37" s="4">
        <v>11.101521739130435</v>
      </c>
      <c r="N37" s="10">
        <v>0.33540882609866468</v>
      </c>
      <c r="O37" s="4">
        <v>20.85956521739131</v>
      </c>
      <c r="P37" s="4">
        <v>11.101521739130435</v>
      </c>
      <c r="Q37" s="8">
        <v>0.5322029305708984</v>
      </c>
      <c r="R37" s="4">
        <v>5.7663043478260869</v>
      </c>
      <c r="S37" s="4">
        <v>0</v>
      </c>
      <c r="T37" s="10">
        <v>0</v>
      </c>
      <c r="U37" s="4">
        <v>6.4726086956521742</v>
      </c>
      <c r="V37" s="4">
        <v>0</v>
      </c>
      <c r="W37" s="10">
        <v>0</v>
      </c>
      <c r="X37" s="4">
        <v>21.939347826086951</v>
      </c>
      <c r="Y37" s="4">
        <v>0</v>
      </c>
      <c r="Z37" s="10">
        <v>0</v>
      </c>
      <c r="AA37" s="4">
        <v>0</v>
      </c>
      <c r="AB37" s="4">
        <v>0</v>
      </c>
      <c r="AC37" s="10" t="s">
        <v>266</v>
      </c>
      <c r="AD37" s="4">
        <v>52.512282608695656</v>
      </c>
      <c r="AE37" s="4">
        <v>0</v>
      </c>
      <c r="AF37" s="10">
        <v>0</v>
      </c>
      <c r="AG37" s="4">
        <v>0</v>
      </c>
      <c r="AH37" s="4">
        <v>0</v>
      </c>
      <c r="AI37" s="10" t="s">
        <v>266</v>
      </c>
      <c r="AJ37" s="4">
        <v>13.456304347826086</v>
      </c>
      <c r="AK37" s="4">
        <v>0</v>
      </c>
      <c r="AL37" s="10" t="s">
        <v>266</v>
      </c>
      <c r="AM37" s="1">
        <v>355031</v>
      </c>
      <c r="AN37" s="1">
        <v>8</v>
      </c>
      <c r="AX37"/>
      <c r="AY37"/>
    </row>
    <row r="38" spans="1:51" x14ac:dyDescent="0.25">
      <c r="A38" t="s">
        <v>108</v>
      </c>
      <c r="B38" t="s">
        <v>21</v>
      </c>
      <c r="C38" t="s">
        <v>188</v>
      </c>
      <c r="D38" t="s">
        <v>146</v>
      </c>
      <c r="E38" s="4">
        <v>136.54347826086956</v>
      </c>
      <c r="F38" s="4">
        <v>721.48217391304343</v>
      </c>
      <c r="G38" s="4">
        <v>115.69565217391303</v>
      </c>
      <c r="H38" s="10">
        <v>0.16035829623679274</v>
      </c>
      <c r="I38" s="4">
        <v>665.24304347826092</v>
      </c>
      <c r="J38" s="4">
        <v>115.69565217391303</v>
      </c>
      <c r="K38" s="10">
        <v>0.17391486210662463</v>
      </c>
      <c r="L38" s="4">
        <v>152.81793478260869</v>
      </c>
      <c r="M38" s="4">
        <v>45.540760869565219</v>
      </c>
      <c r="N38" s="10">
        <v>0.29800665042587621</v>
      </c>
      <c r="O38" s="4">
        <v>96.578804347826093</v>
      </c>
      <c r="P38" s="4">
        <v>45.540760869565219</v>
      </c>
      <c r="Q38" s="8">
        <v>0.47153991165133224</v>
      </c>
      <c r="R38" s="4">
        <v>22.695652173913043</v>
      </c>
      <c r="S38" s="4">
        <v>0</v>
      </c>
      <c r="T38" s="10">
        <v>0</v>
      </c>
      <c r="U38" s="4">
        <v>33.543478260869563</v>
      </c>
      <c r="V38" s="4">
        <v>0</v>
      </c>
      <c r="W38" s="10">
        <v>0</v>
      </c>
      <c r="X38" s="4">
        <v>70.274456521739125</v>
      </c>
      <c r="Y38" s="4">
        <v>6.1114130434782608</v>
      </c>
      <c r="Z38" s="10">
        <v>8.6964927883685858E-2</v>
      </c>
      <c r="AA38" s="4">
        <v>0</v>
      </c>
      <c r="AB38" s="4">
        <v>0</v>
      </c>
      <c r="AC38" s="10" t="s">
        <v>266</v>
      </c>
      <c r="AD38" s="4">
        <v>459.03380434782611</v>
      </c>
      <c r="AE38" s="4">
        <v>64.043478260869563</v>
      </c>
      <c r="AF38" s="10">
        <v>0.13951799988207744</v>
      </c>
      <c r="AG38" s="4">
        <v>0</v>
      </c>
      <c r="AH38" s="4">
        <v>0</v>
      </c>
      <c r="AI38" s="10" t="s">
        <v>266</v>
      </c>
      <c r="AJ38" s="4">
        <v>39.355978260869563</v>
      </c>
      <c r="AK38" s="4">
        <v>0</v>
      </c>
      <c r="AL38" s="10" t="s">
        <v>266</v>
      </c>
      <c r="AM38" s="1">
        <v>355059</v>
      </c>
      <c r="AN38" s="1">
        <v>8</v>
      </c>
      <c r="AX38"/>
      <c r="AY38"/>
    </row>
    <row r="39" spans="1:51" x14ac:dyDescent="0.25">
      <c r="A39" t="s">
        <v>108</v>
      </c>
      <c r="B39" t="s">
        <v>11</v>
      </c>
      <c r="C39" t="s">
        <v>171</v>
      </c>
      <c r="D39" t="s">
        <v>141</v>
      </c>
      <c r="E39" s="4">
        <v>34.065217391304351</v>
      </c>
      <c r="F39" s="4">
        <v>159.52467391304347</v>
      </c>
      <c r="G39" s="4">
        <v>3.9186956521739131</v>
      </c>
      <c r="H39" s="10">
        <v>2.4564824713636368E-2</v>
      </c>
      <c r="I39" s="4">
        <v>144.45815217391305</v>
      </c>
      <c r="J39" s="4">
        <v>2.6822826086956519</v>
      </c>
      <c r="K39" s="10">
        <v>1.8567886743189502E-2</v>
      </c>
      <c r="L39" s="4">
        <v>22.577173913043474</v>
      </c>
      <c r="M39" s="4">
        <v>1.769021739130435</v>
      </c>
      <c r="N39" s="10">
        <v>7.835443647393002E-2</v>
      </c>
      <c r="O39" s="4">
        <v>8.0445652173913036</v>
      </c>
      <c r="P39" s="4">
        <v>0.53260869565217395</v>
      </c>
      <c r="Q39" s="8">
        <v>6.6207269287934079E-2</v>
      </c>
      <c r="R39" s="4">
        <v>8.8940217391304319</v>
      </c>
      <c r="S39" s="4">
        <v>0</v>
      </c>
      <c r="T39" s="10">
        <v>0</v>
      </c>
      <c r="U39" s="4">
        <v>5.6385869565217392</v>
      </c>
      <c r="V39" s="4">
        <v>1.236413043478261</v>
      </c>
      <c r="W39" s="10">
        <v>0.21927710843373496</v>
      </c>
      <c r="X39" s="4">
        <v>26.982826086956518</v>
      </c>
      <c r="Y39" s="4">
        <v>0</v>
      </c>
      <c r="Z39" s="10">
        <v>0</v>
      </c>
      <c r="AA39" s="4">
        <v>0.53391304347826096</v>
      </c>
      <c r="AB39" s="4">
        <v>0</v>
      </c>
      <c r="AC39" s="10">
        <v>0</v>
      </c>
      <c r="AD39" s="4">
        <v>104.60304347826086</v>
      </c>
      <c r="AE39" s="4">
        <v>2.1496739130434781</v>
      </c>
      <c r="AF39" s="10">
        <v>2.0550777889079625E-2</v>
      </c>
      <c r="AG39" s="4">
        <v>0</v>
      </c>
      <c r="AH39" s="4">
        <v>0</v>
      </c>
      <c r="AI39" s="10" t="s">
        <v>266</v>
      </c>
      <c r="AJ39" s="4">
        <v>4.8277173913043478</v>
      </c>
      <c r="AK39" s="4">
        <v>0</v>
      </c>
      <c r="AL39" s="10" t="s">
        <v>266</v>
      </c>
      <c r="AM39" s="1">
        <v>355044</v>
      </c>
      <c r="AN39" s="1">
        <v>8</v>
      </c>
      <c r="AX39"/>
      <c r="AY39"/>
    </row>
    <row r="40" spans="1:51" x14ac:dyDescent="0.25">
      <c r="A40" t="s">
        <v>108</v>
      </c>
      <c r="B40" t="s">
        <v>55</v>
      </c>
      <c r="C40" t="s">
        <v>209</v>
      </c>
      <c r="D40" t="s">
        <v>125</v>
      </c>
      <c r="E40" s="4">
        <v>30.054347826086957</v>
      </c>
      <c r="F40" s="4">
        <v>123.55434782608695</v>
      </c>
      <c r="G40" s="4">
        <v>1.6820652173913042</v>
      </c>
      <c r="H40" s="10">
        <v>1.3613970264801618E-2</v>
      </c>
      <c r="I40" s="4">
        <v>109.42934782608695</v>
      </c>
      <c r="J40" s="4">
        <v>1.6820652173913042</v>
      </c>
      <c r="K40" s="10">
        <v>1.537124410230941E-2</v>
      </c>
      <c r="L40" s="4">
        <v>33.453804347826086</v>
      </c>
      <c r="M40" s="4">
        <v>0</v>
      </c>
      <c r="N40" s="10">
        <v>0</v>
      </c>
      <c r="O40" s="4">
        <v>19.328804347826086</v>
      </c>
      <c r="P40" s="4">
        <v>0</v>
      </c>
      <c r="Q40" s="8">
        <v>0</v>
      </c>
      <c r="R40" s="4">
        <v>6.0054347826086953</v>
      </c>
      <c r="S40" s="4">
        <v>0</v>
      </c>
      <c r="T40" s="10">
        <v>0</v>
      </c>
      <c r="U40" s="4">
        <v>8.1195652173913047</v>
      </c>
      <c r="V40" s="4">
        <v>0</v>
      </c>
      <c r="W40" s="10">
        <v>0</v>
      </c>
      <c r="X40" s="4">
        <v>4.8695652173913047</v>
      </c>
      <c r="Y40" s="4">
        <v>1.3206521739130435</v>
      </c>
      <c r="Z40" s="10">
        <v>0.2712053571428571</v>
      </c>
      <c r="AA40" s="4">
        <v>0</v>
      </c>
      <c r="AB40" s="4">
        <v>0</v>
      </c>
      <c r="AC40" s="10" t="s">
        <v>266</v>
      </c>
      <c r="AD40" s="4">
        <v>74.032608695652172</v>
      </c>
      <c r="AE40" s="4">
        <v>0.36141304347826086</v>
      </c>
      <c r="AF40" s="10">
        <v>4.8818088386433714E-3</v>
      </c>
      <c r="AG40" s="4">
        <v>0</v>
      </c>
      <c r="AH40" s="4">
        <v>0</v>
      </c>
      <c r="AI40" s="10" t="s">
        <v>266</v>
      </c>
      <c r="AJ40" s="4">
        <v>11.198369565217391</v>
      </c>
      <c r="AK40" s="4">
        <v>0</v>
      </c>
      <c r="AL40" s="10" t="s">
        <v>266</v>
      </c>
      <c r="AM40" s="1">
        <v>355102</v>
      </c>
      <c r="AN40" s="1">
        <v>8</v>
      </c>
      <c r="AX40"/>
      <c r="AY40"/>
    </row>
    <row r="41" spans="1:51" x14ac:dyDescent="0.25">
      <c r="A41" t="s">
        <v>108</v>
      </c>
      <c r="B41" t="s">
        <v>17</v>
      </c>
      <c r="C41" t="s">
        <v>185</v>
      </c>
      <c r="D41" t="s">
        <v>132</v>
      </c>
      <c r="E41" s="4">
        <v>28.706521739130434</v>
      </c>
      <c r="F41" s="4">
        <v>124.21217391304347</v>
      </c>
      <c r="G41" s="4">
        <v>20.779891304347828</v>
      </c>
      <c r="H41" s="10">
        <v>0.16729351600347234</v>
      </c>
      <c r="I41" s="4">
        <v>109.31543478260869</v>
      </c>
      <c r="J41" s="4">
        <v>20.779891304347828</v>
      </c>
      <c r="K41" s="10">
        <v>0.19009110054469419</v>
      </c>
      <c r="L41" s="4">
        <v>23.695652173913043</v>
      </c>
      <c r="M41" s="4">
        <v>2.625</v>
      </c>
      <c r="N41" s="10">
        <v>0.11077981651376147</v>
      </c>
      <c r="O41" s="4">
        <v>8.7989130434782616</v>
      </c>
      <c r="P41" s="4">
        <v>2.625</v>
      </c>
      <c r="Q41" s="8">
        <v>0.2983323038912909</v>
      </c>
      <c r="R41" s="4">
        <v>9.0815217391304355</v>
      </c>
      <c r="S41" s="4">
        <v>0</v>
      </c>
      <c r="T41" s="10">
        <v>0</v>
      </c>
      <c r="U41" s="4">
        <v>5.8152173913043477</v>
      </c>
      <c r="V41" s="4">
        <v>0</v>
      </c>
      <c r="W41" s="10">
        <v>0</v>
      </c>
      <c r="X41" s="4">
        <v>23.497282608695652</v>
      </c>
      <c r="Y41" s="4">
        <v>5.4239130434782608</v>
      </c>
      <c r="Z41" s="10">
        <v>0.23083150225511737</v>
      </c>
      <c r="AA41" s="4">
        <v>0</v>
      </c>
      <c r="AB41" s="4">
        <v>0</v>
      </c>
      <c r="AC41" s="10" t="s">
        <v>266</v>
      </c>
      <c r="AD41" s="4">
        <v>77.019239130434784</v>
      </c>
      <c r="AE41" s="4">
        <v>12.730978260869565</v>
      </c>
      <c r="AF41" s="10">
        <v>0.16529607932518273</v>
      </c>
      <c r="AG41" s="4">
        <v>0</v>
      </c>
      <c r="AH41" s="4">
        <v>0</v>
      </c>
      <c r="AI41" s="10" t="s">
        <v>266</v>
      </c>
      <c r="AJ41" s="4">
        <v>0</v>
      </c>
      <c r="AK41" s="4">
        <v>0</v>
      </c>
      <c r="AL41" s="10" t="s">
        <v>266</v>
      </c>
      <c r="AM41" s="1">
        <v>355052</v>
      </c>
      <c r="AN41" s="1">
        <v>8</v>
      </c>
      <c r="AX41"/>
      <c r="AY41"/>
    </row>
    <row r="42" spans="1:51" x14ac:dyDescent="0.25">
      <c r="A42" t="s">
        <v>108</v>
      </c>
      <c r="B42" t="s">
        <v>64</v>
      </c>
      <c r="C42" t="s">
        <v>165</v>
      </c>
      <c r="D42" t="s">
        <v>161</v>
      </c>
      <c r="E42" s="4">
        <v>45.597826086956523</v>
      </c>
      <c r="F42" s="4">
        <v>189.04076086956522</v>
      </c>
      <c r="G42" s="4">
        <v>3.965217391304348</v>
      </c>
      <c r="H42" s="10">
        <v>2.0975462503773343E-2</v>
      </c>
      <c r="I42" s="4">
        <v>163.03260869565221</v>
      </c>
      <c r="J42" s="4">
        <v>3.965217391304348</v>
      </c>
      <c r="K42" s="10">
        <v>2.4321621441429422E-2</v>
      </c>
      <c r="L42" s="4">
        <v>51.570652173913039</v>
      </c>
      <c r="M42" s="4">
        <v>0</v>
      </c>
      <c r="N42" s="10">
        <v>0</v>
      </c>
      <c r="O42" s="4">
        <v>25.5625</v>
      </c>
      <c r="P42" s="4">
        <v>0</v>
      </c>
      <c r="Q42" s="8">
        <v>0</v>
      </c>
      <c r="R42" s="4">
        <v>20.929347826086957</v>
      </c>
      <c r="S42" s="4">
        <v>0</v>
      </c>
      <c r="T42" s="10">
        <v>0</v>
      </c>
      <c r="U42" s="4">
        <v>5.0788043478260869</v>
      </c>
      <c r="V42" s="4">
        <v>0</v>
      </c>
      <c r="W42" s="10">
        <v>0</v>
      </c>
      <c r="X42" s="4">
        <v>24.934782608695652</v>
      </c>
      <c r="Y42" s="4">
        <v>1.201086956521739</v>
      </c>
      <c r="Z42" s="10">
        <v>4.8169136878814293E-2</v>
      </c>
      <c r="AA42" s="4">
        <v>0</v>
      </c>
      <c r="AB42" s="4">
        <v>0</v>
      </c>
      <c r="AC42" s="10" t="s">
        <v>266</v>
      </c>
      <c r="AD42" s="4">
        <v>99.475543478260889</v>
      </c>
      <c r="AE42" s="4">
        <v>2.7641304347826088</v>
      </c>
      <c r="AF42" s="10">
        <v>2.7787035266479083E-2</v>
      </c>
      <c r="AG42" s="4">
        <v>0</v>
      </c>
      <c r="AH42" s="4">
        <v>0</v>
      </c>
      <c r="AI42" s="10" t="s">
        <v>266</v>
      </c>
      <c r="AJ42" s="4">
        <v>13.059782608695652</v>
      </c>
      <c r="AK42" s="4">
        <v>0</v>
      </c>
      <c r="AL42" s="10" t="s">
        <v>266</v>
      </c>
      <c r="AM42" s="1">
        <v>355114</v>
      </c>
      <c r="AN42" s="1">
        <v>8</v>
      </c>
      <c r="AX42"/>
      <c r="AY42"/>
    </row>
    <row r="43" spans="1:51" x14ac:dyDescent="0.25">
      <c r="A43" t="s">
        <v>108</v>
      </c>
      <c r="B43" t="s">
        <v>34</v>
      </c>
      <c r="C43" t="s">
        <v>164</v>
      </c>
      <c r="D43" t="s">
        <v>149</v>
      </c>
      <c r="E43" s="4">
        <v>29.097826086956523</v>
      </c>
      <c r="F43" s="4">
        <v>69.088695652173911</v>
      </c>
      <c r="G43" s="4">
        <v>0</v>
      </c>
      <c r="H43" s="10">
        <v>0</v>
      </c>
      <c r="I43" s="4">
        <v>57.610434782608692</v>
      </c>
      <c r="J43" s="4">
        <v>0</v>
      </c>
      <c r="K43" s="10">
        <v>0</v>
      </c>
      <c r="L43" s="4">
        <v>27.704456521739132</v>
      </c>
      <c r="M43" s="4">
        <v>0</v>
      </c>
      <c r="N43" s="10">
        <v>0</v>
      </c>
      <c r="O43" s="4">
        <v>16.660978260869566</v>
      </c>
      <c r="P43" s="4">
        <v>0</v>
      </c>
      <c r="Q43" s="8">
        <v>0</v>
      </c>
      <c r="R43" s="4">
        <v>5.3043478260869561</v>
      </c>
      <c r="S43" s="4">
        <v>0</v>
      </c>
      <c r="T43" s="10">
        <v>0</v>
      </c>
      <c r="U43" s="4">
        <v>5.7391304347826084</v>
      </c>
      <c r="V43" s="4">
        <v>0</v>
      </c>
      <c r="W43" s="10">
        <v>0</v>
      </c>
      <c r="X43" s="4">
        <v>13.400543478260868</v>
      </c>
      <c r="Y43" s="4">
        <v>0</v>
      </c>
      <c r="Z43" s="10">
        <v>0</v>
      </c>
      <c r="AA43" s="4">
        <v>0.43478260869565216</v>
      </c>
      <c r="AB43" s="4">
        <v>0</v>
      </c>
      <c r="AC43" s="10">
        <v>0</v>
      </c>
      <c r="AD43" s="4">
        <v>27.548913043478262</v>
      </c>
      <c r="AE43" s="4">
        <v>0</v>
      </c>
      <c r="AF43" s="10">
        <v>0</v>
      </c>
      <c r="AG43" s="4">
        <v>0</v>
      </c>
      <c r="AH43" s="4">
        <v>0</v>
      </c>
      <c r="AI43" s="10" t="s">
        <v>266</v>
      </c>
      <c r="AJ43" s="4">
        <v>0</v>
      </c>
      <c r="AK43" s="4">
        <v>0</v>
      </c>
      <c r="AL43" s="10" t="s">
        <v>266</v>
      </c>
      <c r="AM43" s="1">
        <v>355076</v>
      </c>
      <c r="AN43" s="1">
        <v>8</v>
      </c>
      <c r="AX43"/>
      <c r="AY43"/>
    </row>
    <row r="44" spans="1:51" x14ac:dyDescent="0.25">
      <c r="A44" t="s">
        <v>108</v>
      </c>
      <c r="B44" t="s">
        <v>66</v>
      </c>
      <c r="C44" t="s">
        <v>165</v>
      </c>
      <c r="D44" t="s">
        <v>161</v>
      </c>
      <c r="E44" s="4">
        <v>35.5</v>
      </c>
      <c r="F44" s="4">
        <v>118.95108695652173</v>
      </c>
      <c r="G44" s="4">
        <v>24.899456521739133</v>
      </c>
      <c r="H44" s="10">
        <v>0.20932517019235164</v>
      </c>
      <c r="I44" s="4">
        <v>114.46739130434781</v>
      </c>
      <c r="J44" s="4">
        <v>24.899456521739133</v>
      </c>
      <c r="K44" s="10">
        <v>0.21752445161902959</v>
      </c>
      <c r="L44" s="4">
        <v>25.298369565217399</v>
      </c>
      <c r="M44" s="4">
        <v>0</v>
      </c>
      <c r="N44" s="10">
        <v>0</v>
      </c>
      <c r="O44" s="4">
        <v>20.814673913043485</v>
      </c>
      <c r="P44" s="4">
        <v>0</v>
      </c>
      <c r="Q44" s="8">
        <v>0</v>
      </c>
      <c r="R44" s="4">
        <v>0</v>
      </c>
      <c r="S44" s="4">
        <v>0</v>
      </c>
      <c r="T44" s="10" t="s">
        <v>266</v>
      </c>
      <c r="U44" s="4">
        <v>4.4836956521739131</v>
      </c>
      <c r="V44" s="4">
        <v>0</v>
      </c>
      <c r="W44" s="10">
        <v>0</v>
      </c>
      <c r="X44" s="4">
        <v>21.00695652173912</v>
      </c>
      <c r="Y44" s="4">
        <v>1.7554347826086956</v>
      </c>
      <c r="Z44" s="10">
        <v>8.3564450699561255E-2</v>
      </c>
      <c r="AA44" s="4">
        <v>0</v>
      </c>
      <c r="AB44" s="4">
        <v>0</v>
      </c>
      <c r="AC44" s="10" t="s">
        <v>266</v>
      </c>
      <c r="AD44" s="4">
        <v>71.238152173913036</v>
      </c>
      <c r="AE44" s="4">
        <v>21.736413043478262</v>
      </c>
      <c r="AF44" s="10">
        <v>0.30512320126458864</v>
      </c>
      <c r="AG44" s="4">
        <v>0</v>
      </c>
      <c r="AH44" s="4">
        <v>0</v>
      </c>
      <c r="AI44" s="10" t="s">
        <v>266</v>
      </c>
      <c r="AJ44" s="4">
        <v>1.4076086956521738</v>
      </c>
      <c r="AK44" s="4">
        <v>1.4076086956521738</v>
      </c>
      <c r="AL44" s="10">
        <v>1</v>
      </c>
      <c r="AM44" s="1">
        <v>355116</v>
      </c>
      <c r="AN44" s="1">
        <v>8</v>
      </c>
      <c r="AX44"/>
      <c r="AY44"/>
    </row>
    <row r="45" spans="1:51" x14ac:dyDescent="0.25">
      <c r="A45" t="s">
        <v>108</v>
      </c>
      <c r="B45" t="s">
        <v>19</v>
      </c>
      <c r="C45" t="s">
        <v>187</v>
      </c>
      <c r="D45" t="s">
        <v>145</v>
      </c>
      <c r="E45" s="4">
        <v>31.826086956521738</v>
      </c>
      <c r="F45" s="4">
        <v>101.98043478260871</v>
      </c>
      <c r="G45" s="4">
        <v>24.730652173913036</v>
      </c>
      <c r="H45" s="10">
        <v>0.24250389034554784</v>
      </c>
      <c r="I45" s="4">
        <v>96.400543478260886</v>
      </c>
      <c r="J45" s="4">
        <v>24.730652173913036</v>
      </c>
      <c r="K45" s="10">
        <v>0.25654058868962704</v>
      </c>
      <c r="L45" s="4">
        <v>18.312826086956523</v>
      </c>
      <c r="M45" s="4">
        <v>0</v>
      </c>
      <c r="N45" s="10">
        <v>0</v>
      </c>
      <c r="O45" s="4">
        <v>13.149782608695652</v>
      </c>
      <c r="P45" s="4">
        <v>0</v>
      </c>
      <c r="Q45" s="8">
        <v>0</v>
      </c>
      <c r="R45" s="4">
        <v>0.17391304347826086</v>
      </c>
      <c r="S45" s="4">
        <v>0</v>
      </c>
      <c r="T45" s="10">
        <v>0</v>
      </c>
      <c r="U45" s="4">
        <v>4.9891304347826084</v>
      </c>
      <c r="V45" s="4">
        <v>0</v>
      </c>
      <c r="W45" s="10">
        <v>0</v>
      </c>
      <c r="X45" s="4">
        <v>16.22619565217391</v>
      </c>
      <c r="Y45" s="4">
        <v>1.0819565217391303</v>
      </c>
      <c r="Z45" s="10">
        <v>6.6679617633858296E-2</v>
      </c>
      <c r="AA45" s="4">
        <v>0.41684782608695653</v>
      </c>
      <c r="AB45" s="4">
        <v>0</v>
      </c>
      <c r="AC45" s="10">
        <v>0</v>
      </c>
      <c r="AD45" s="4">
        <v>66.762934782608724</v>
      </c>
      <c r="AE45" s="4">
        <v>23.648695652173906</v>
      </c>
      <c r="AF45" s="10">
        <v>0.35421893494014323</v>
      </c>
      <c r="AG45" s="4">
        <v>0.26163043478260872</v>
      </c>
      <c r="AH45" s="4">
        <v>0</v>
      </c>
      <c r="AI45" s="10">
        <v>0</v>
      </c>
      <c r="AJ45" s="4">
        <v>0</v>
      </c>
      <c r="AK45" s="4">
        <v>0</v>
      </c>
      <c r="AL45" s="10" t="s">
        <v>266</v>
      </c>
      <c r="AM45" s="1">
        <v>355057</v>
      </c>
      <c r="AN45" s="1">
        <v>8</v>
      </c>
      <c r="AX45"/>
      <c r="AY45"/>
    </row>
    <row r="46" spans="1:51" x14ac:dyDescent="0.25">
      <c r="A46" t="s">
        <v>108</v>
      </c>
      <c r="B46" t="s">
        <v>13</v>
      </c>
      <c r="C46" t="s">
        <v>181</v>
      </c>
      <c r="D46" t="s">
        <v>142</v>
      </c>
      <c r="E46" s="4">
        <v>45.706521739130437</v>
      </c>
      <c r="F46" s="4">
        <v>152.37228260869566</v>
      </c>
      <c r="G46" s="4">
        <v>63.470108695652172</v>
      </c>
      <c r="H46" s="10">
        <v>0.41654628787473469</v>
      </c>
      <c r="I46" s="4">
        <v>141.44293478260869</v>
      </c>
      <c r="J46" s="4">
        <v>63.470108695652172</v>
      </c>
      <c r="K46" s="10">
        <v>0.44873297342990531</v>
      </c>
      <c r="L46" s="4">
        <v>40.130434782608695</v>
      </c>
      <c r="M46" s="4">
        <v>0</v>
      </c>
      <c r="N46" s="10">
        <v>0</v>
      </c>
      <c r="O46" s="4">
        <v>29.201086956521738</v>
      </c>
      <c r="P46" s="4">
        <v>0</v>
      </c>
      <c r="Q46" s="8">
        <v>0</v>
      </c>
      <c r="R46" s="4">
        <v>6.0597826086956523</v>
      </c>
      <c r="S46" s="4">
        <v>0</v>
      </c>
      <c r="T46" s="10">
        <v>0</v>
      </c>
      <c r="U46" s="4">
        <v>4.8695652173913047</v>
      </c>
      <c r="V46" s="4">
        <v>0</v>
      </c>
      <c r="W46" s="10">
        <v>0</v>
      </c>
      <c r="X46" s="4">
        <v>13.804347826086957</v>
      </c>
      <c r="Y46" s="4">
        <v>3.9945652173913042</v>
      </c>
      <c r="Z46" s="10">
        <v>0.28937007874015747</v>
      </c>
      <c r="AA46" s="4">
        <v>0</v>
      </c>
      <c r="AB46" s="4">
        <v>0</v>
      </c>
      <c r="AC46" s="10" t="s">
        <v>266</v>
      </c>
      <c r="AD46" s="4">
        <v>94.6875</v>
      </c>
      <c r="AE46" s="4">
        <v>59.475543478260867</v>
      </c>
      <c r="AF46" s="10">
        <v>0.62812455158559333</v>
      </c>
      <c r="AG46" s="4">
        <v>0.77717391304347827</v>
      </c>
      <c r="AH46" s="4">
        <v>0</v>
      </c>
      <c r="AI46" s="10">
        <v>0</v>
      </c>
      <c r="AJ46" s="4">
        <v>2.972826086956522</v>
      </c>
      <c r="AK46" s="4">
        <v>0</v>
      </c>
      <c r="AL46" s="10" t="s">
        <v>266</v>
      </c>
      <c r="AM46" s="1">
        <v>355048</v>
      </c>
      <c r="AN46" s="1">
        <v>8</v>
      </c>
      <c r="AX46"/>
      <c r="AY46"/>
    </row>
    <row r="47" spans="1:51" x14ac:dyDescent="0.25">
      <c r="A47" t="s">
        <v>108</v>
      </c>
      <c r="B47" t="s">
        <v>68</v>
      </c>
      <c r="C47" t="s">
        <v>216</v>
      </c>
      <c r="D47" t="s">
        <v>128</v>
      </c>
      <c r="E47" s="4">
        <v>25.543478260869566</v>
      </c>
      <c r="F47" s="4">
        <v>115.19500000000001</v>
      </c>
      <c r="G47" s="4">
        <v>24.600543478260867</v>
      </c>
      <c r="H47" s="10">
        <v>0.21355565326846535</v>
      </c>
      <c r="I47" s="4">
        <v>108.42500000000001</v>
      </c>
      <c r="J47" s="4">
        <v>24.600543478260867</v>
      </c>
      <c r="K47" s="10">
        <v>0.22688995599041609</v>
      </c>
      <c r="L47" s="4">
        <v>23.383369565217393</v>
      </c>
      <c r="M47" s="4">
        <v>3.6875</v>
      </c>
      <c r="N47" s="10">
        <v>0.15769754610067541</v>
      </c>
      <c r="O47" s="4">
        <v>16.613369565217397</v>
      </c>
      <c r="P47" s="4">
        <v>3.6875</v>
      </c>
      <c r="Q47" s="8">
        <v>0.22195978880288916</v>
      </c>
      <c r="R47" s="4">
        <v>0</v>
      </c>
      <c r="S47" s="4">
        <v>0</v>
      </c>
      <c r="T47" s="10" t="s">
        <v>266</v>
      </c>
      <c r="U47" s="4">
        <v>6.7699999999999978</v>
      </c>
      <c r="V47" s="4">
        <v>0</v>
      </c>
      <c r="W47" s="10">
        <v>0</v>
      </c>
      <c r="X47" s="4">
        <v>14.904239130434778</v>
      </c>
      <c r="Y47" s="4">
        <v>9.7744565217391308</v>
      </c>
      <c r="Z47" s="10">
        <v>0.65581720986880032</v>
      </c>
      <c r="AA47" s="4">
        <v>0</v>
      </c>
      <c r="AB47" s="4">
        <v>0</v>
      </c>
      <c r="AC47" s="10" t="s">
        <v>266</v>
      </c>
      <c r="AD47" s="4">
        <v>76.90739130434784</v>
      </c>
      <c r="AE47" s="4">
        <v>11.138586956521738</v>
      </c>
      <c r="AF47" s="10">
        <v>0.14483116339810156</v>
      </c>
      <c r="AG47" s="4">
        <v>0</v>
      </c>
      <c r="AH47" s="4">
        <v>0</v>
      </c>
      <c r="AI47" s="10" t="s">
        <v>266</v>
      </c>
      <c r="AJ47" s="4">
        <v>0</v>
      </c>
      <c r="AK47" s="4">
        <v>0</v>
      </c>
      <c r="AL47" s="10" t="s">
        <v>266</v>
      </c>
      <c r="AM47" s="1">
        <v>355122</v>
      </c>
      <c r="AN47" s="1">
        <v>8</v>
      </c>
      <c r="AX47"/>
      <c r="AY47"/>
    </row>
    <row r="48" spans="1:51" x14ac:dyDescent="0.25">
      <c r="A48" t="s">
        <v>108</v>
      </c>
      <c r="B48" t="s">
        <v>38</v>
      </c>
      <c r="C48" t="s">
        <v>198</v>
      </c>
      <c r="D48" t="s">
        <v>154</v>
      </c>
      <c r="E48" s="4">
        <v>29.282608695652176</v>
      </c>
      <c r="F48" s="4">
        <v>114.77989130434783</v>
      </c>
      <c r="G48" s="4">
        <v>0</v>
      </c>
      <c r="H48" s="10">
        <v>0</v>
      </c>
      <c r="I48" s="4">
        <v>112.7092391304348</v>
      </c>
      <c r="J48" s="4">
        <v>0</v>
      </c>
      <c r="K48" s="10">
        <v>0</v>
      </c>
      <c r="L48" s="4">
        <v>26.008152173913043</v>
      </c>
      <c r="M48" s="4">
        <v>0</v>
      </c>
      <c r="N48" s="10">
        <v>0</v>
      </c>
      <c r="O48" s="4">
        <v>23.9375</v>
      </c>
      <c r="P48" s="4">
        <v>0</v>
      </c>
      <c r="Q48" s="8">
        <v>0</v>
      </c>
      <c r="R48" s="4">
        <v>0</v>
      </c>
      <c r="S48" s="4">
        <v>0</v>
      </c>
      <c r="T48" s="10" t="s">
        <v>266</v>
      </c>
      <c r="U48" s="4">
        <v>2.0706521739130435</v>
      </c>
      <c r="V48" s="4">
        <v>0</v>
      </c>
      <c r="W48" s="10">
        <v>0</v>
      </c>
      <c r="X48" s="4">
        <v>12.766304347826088</v>
      </c>
      <c r="Y48" s="4">
        <v>0</v>
      </c>
      <c r="Z48" s="10">
        <v>0</v>
      </c>
      <c r="AA48" s="4">
        <v>0</v>
      </c>
      <c r="AB48" s="4">
        <v>0</v>
      </c>
      <c r="AC48" s="10" t="s">
        <v>266</v>
      </c>
      <c r="AD48" s="4">
        <v>66.225543478260875</v>
      </c>
      <c r="AE48" s="4">
        <v>0</v>
      </c>
      <c r="AF48" s="10">
        <v>0</v>
      </c>
      <c r="AG48" s="4">
        <v>0</v>
      </c>
      <c r="AH48" s="4">
        <v>0</v>
      </c>
      <c r="AI48" s="10" t="s">
        <v>266</v>
      </c>
      <c r="AJ48" s="4">
        <v>9.7798913043478262</v>
      </c>
      <c r="AK48" s="4">
        <v>0</v>
      </c>
      <c r="AL48" s="10" t="s">
        <v>266</v>
      </c>
      <c r="AM48" s="1">
        <v>355081</v>
      </c>
      <c r="AN48" s="1">
        <v>8</v>
      </c>
      <c r="AX48"/>
      <c r="AY48"/>
    </row>
    <row r="49" spans="1:51" x14ac:dyDescent="0.25">
      <c r="A49" t="s">
        <v>108</v>
      </c>
      <c r="B49" t="s">
        <v>23</v>
      </c>
      <c r="C49" t="s">
        <v>167</v>
      </c>
      <c r="D49" t="s">
        <v>140</v>
      </c>
      <c r="E49" s="4">
        <v>28.619565217391305</v>
      </c>
      <c r="F49" s="4">
        <v>140.44717391304349</v>
      </c>
      <c r="G49" s="4">
        <v>22.328804347826086</v>
      </c>
      <c r="H49" s="10">
        <v>0.15898365004945383</v>
      </c>
      <c r="I49" s="4">
        <v>135.05858695652174</v>
      </c>
      <c r="J49" s="4">
        <v>22.328804347826086</v>
      </c>
      <c r="K49" s="10">
        <v>0.16532680261947513</v>
      </c>
      <c r="L49" s="4">
        <v>20.700543478260869</v>
      </c>
      <c r="M49" s="4">
        <v>4.0380434782608692</v>
      </c>
      <c r="N49" s="10">
        <v>0.19506944262122922</v>
      </c>
      <c r="O49" s="4">
        <v>15.31195652173913</v>
      </c>
      <c r="P49" s="4">
        <v>4.0380434782608692</v>
      </c>
      <c r="Q49" s="8">
        <v>0.26371832185703126</v>
      </c>
      <c r="R49" s="4">
        <v>5.3885869565217392</v>
      </c>
      <c r="S49" s="4">
        <v>0</v>
      </c>
      <c r="T49" s="10">
        <v>0</v>
      </c>
      <c r="U49" s="4">
        <v>0</v>
      </c>
      <c r="V49" s="4">
        <v>0</v>
      </c>
      <c r="W49" s="10" t="s">
        <v>266</v>
      </c>
      <c r="X49" s="4">
        <v>24.100326086956528</v>
      </c>
      <c r="Y49" s="4">
        <v>12.146739130434783</v>
      </c>
      <c r="Z49" s="10">
        <v>0.5040072522922745</v>
      </c>
      <c r="AA49" s="4">
        <v>0</v>
      </c>
      <c r="AB49" s="4">
        <v>0</v>
      </c>
      <c r="AC49" s="10" t="s">
        <v>266</v>
      </c>
      <c r="AD49" s="4">
        <v>86.162934782608687</v>
      </c>
      <c r="AE49" s="4">
        <v>6.1440217391304346</v>
      </c>
      <c r="AF49" s="10">
        <v>7.1307015651590325E-2</v>
      </c>
      <c r="AG49" s="4">
        <v>0</v>
      </c>
      <c r="AH49" s="4">
        <v>0</v>
      </c>
      <c r="AI49" s="10" t="s">
        <v>266</v>
      </c>
      <c r="AJ49" s="4">
        <v>9.4833695652173926</v>
      </c>
      <c r="AK49" s="4">
        <v>0</v>
      </c>
      <c r="AL49" s="10" t="s">
        <v>266</v>
      </c>
      <c r="AM49" s="1">
        <v>355061</v>
      </c>
      <c r="AN49" s="1">
        <v>8</v>
      </c>
      <c r="AX49"/>
      <c r="AY49"/>
    </row>
    <row r="50" spans="1:51" x14ac:dyDescent="0.25">
      <c r="A50" t="s">
        <v>108</v>
      </c>
      <c r="B50" t="s">
        <v>60</v>
      </c>
      <c r="C50" t="s">
        <v>213</v>
      </c>
      <c r="D50" t="s">
        <v>161</v>
      </c>
      <c r="E50" s="4">
        <v>36.739130434782609</v>
      </c>
      <c r="F50" s="4">
        <v>154.46826086956523</v>
      </c>
      <c r="G50" s="4">
        <v>21.647608695652174</v>
      </c>
      <c r="H50" s="10">
        <v>0.14014276184498292</v>
      </c>
      <c r="I50" s="4">
        <v>144.08510869565217</v>
      </c>
      <c r="J50" s="4">
        <v>21.647608695652174</v>
      </c>
      <c r="K50" s="10">
        <v>0.15024181812832543</v>
      </c>
      <c r="L50" s="4">
        <v>21.432065217391305</v>
      </c>
      <c r="M50" s="4">
        <v>0</v>
      </c>
      <c r="N50" s="10">
        <v>0</v>
      </c>
      <c r="O50" s="4">
        <v>11.048913043478262</v>
      </c>
      <c r="P50" s="4">
        <v>0</v>
      </c>
      <c r="Q50" s="8">
        <v>0</v>
      </c>
      <c r="R50" s="4">
        <v>4.8858695652173916</v>
      </c>
      <c r="S50" s="4">
        <v>0</v>
      </c>
      <c r="T50" s="10">
        <v>0</v>
      </c>
      <c r="U50" s="4">
        <v>5.4972826086956523</v>
      </c>
      <c r="V50" s="4">
        <v>0</v>
      </c>
      <c r="W50" s="10">
        <v>0</v>
      </c>
      <c r="X50" s="4">
        <v>17.766304347826086</v>
      </c>
      <c r="Y50" s="4">
        <v>5.9972826086956523</v>
      </c>
      <c r="Z50" s="10">
        <v>0.3375650045885592</v>
      </c>
      <c r="AA50" s="4">
        <v>0</v>
      </c>
      <c r="AB50" s="4">
        <v>0</v>
      </c>
      <c r="AC50" s="10" t="s">
        <v>266</v>
      </c>
      <c r="AD50" s="4">
        <v>81.014456521739135</v>
      </c>
      <c r="AE50" s="4">
        <v>15.650326086956522</v>
      </c>
      <c r="AF50" s="10">
        <v>0.19317942449884815</v>
      </c>
      <c r="AG50" s="4">
        <v>0</v>
      </c>
      <c r="AH50" s="4">
        <v>0</v>
      </c>
      <c r="AI50" s="10" t="s">
        <v>266</v>
      </c>
      <c r="AJ50" s="4">
        <v>34.255434782608695</v>
      </c>
      <c r="AK50" s="4">
        <v>0</v>
      </c>
      <c r="AL50" s="10" t="s">
        <v>266</v>
      </c>
      <c r="AM50" s="1">
        <v>355108</v>
      </c>
      <c r="AN50" s="1">
        <v>8</v>
      </c>
      <c r="AX50"/>
      <c r="AY50"/>
    </row>
    <row r="51" spans="1:51" x14ac:dyDescent="0.25">
      <c r="A51" t="s">
        <v>108</v>
      </c>
      <c r="B51" t="s">
        <v>39</v>
      </c>
      <c r="C51" t="s">
        <v>168</v>
      </c>
      <c r="D51" t="s">
        <v>153</v>
      </c>
      <c r="E51" s="4">
        <v>94.25</v>
      </c>
      <c r="F51" s="4">
        <v>453.9021739130435</v>
      </c>
      <c r="G51" s="4">
        <v>21.230978260869563</v>
      </c>
      <c r="H51" s="10">
        <v>4.6774348044732864E-2</v>
      </c>
      <c r="I51" s="4">
        <v>444.94836956521743</v>
      </c>
      <c r="J51" s="4">
        <v>21.230978260869563</v>
      </c>
      <c r="K51" s="10">
        <v>4.7715599636010519E-2</v>
      </c>
      <c r="L51" s="4">
        <v>82.461956521739125</v>
      </c>
      <c r="M51" s="4">
        <v>2.0434782608695654</v>
      </c>
      <c r="N51" s="10">
        <v>2.4780860739471434E-2</v>
      </c>
      <c r="O51" s="4">
        <v>73.508152173913047</v>
      </c>
      <c r="P51" s="4">
        <v>2.0434782608695654</v>
      </c>
      <c r="Q51" s="8">
        <v>2.7799341983660495E-2</v>
      </c>
      <c r="R51" s="4">
        <v>3.660326086956522</v>
      </c>
      <c r="S51" s="4">
        <v>0</v>
      </c>
      <c r="T51" s="10">
        <v>0</v>
      </c>
      <c r="U51" s="4">
        <v>5.2934782608695654</v>
      </c>
      <c r="V51" s="4">
        <v>0</v>
      </c>
      <c r="W51" s="10">
        <v>0</v>
      </c>
      <c r="X51" s="4">
        <v>34.470108695652172</v>
      </c>
      <c r="Y51" s="4">
        <v>6.1440217391304346</v>
      </c>
      <c r="Z51" s="10">
        <v>0.17824201813165155</v>
      </c>
      <c r="AA51" s="4">
        <v>0</v>
      </c>
      <c r="AB51" s="4">
        <v>0</v>
      </c>
      <c r="AC51" s="10" t="s">
        <v>266</v>
      </c>
      <c r="AD51" s="4">
        <v>311.87771739130437</v>
      </c>
      <c r="AE51" s="4">
        <v>13.043478260869565</v>
      </c>
      <c r="AF51" s="10">
        <v>4.1822411584808004E-2</v>
      </c>
      <c r="AG51" s="4">
        <v>0</v>
      </c>
      <c r="AH51" s="4">
        <v>0</v>
      </c>
      <c r="AI51" s="10" t="s">
        <v>266</v>
      </c>
      <c r="AJ51" s="4">
        <v>25.092391304347824</v>
      </c>
      <c r="AK51" s="4">
        <v>0</v>
      </c>
      <c r="AL51" s="10" t="s">
        <v>266</v>
      </c>
      <c r="AM51" s="1">
        <v>355082</v>
      </c>
      <c r="AN51" s="1">
        <v>8</v>
      </c>
      <c r="AX51"/>
      <c r="AY51"/>
    </row>
    <row r="52" spans="1:51" x14ac:dyDescent="0.25">
      <c r="A52" t="s">
        <v>108</v>
      </c>
      <c r="B52" t="s">
        <v>6</v>
      </c>
      <c r="C52" t="s">
        <v>166</v>
      </c>
      <c r="D52" t="s">
        <v>131</v>
      </c>
      <c r="E52" s="4">
        <v>63.815217391304351</v>
      </c>
      <c r="F52" s="4">
        <v>294.49456521739131</v>
      </c>
      <c r="G52" s="4">
        <v>0</v>
      </c>
      <c r="H52" s="10">
        <v>0</v>
      </c>
      <c r="I52" s="4">
        <v>281.875</v>
      </c>
      <c r="J52" s="4">
        <v>0</v>
      </c>
      <c r="K52" s="10">
        <v>0</v>
      </c>
      <c r="L52" s="4">
        <v>48.589673913043477</v>
      </c>
      <c r="M52" s="4">
        <v>0</v>
      </c>
      <c r="N52" s="10">
        <v>0</v>
      </c>
      <c r="O52" s="4">
        <v>35.970108695652172</v>
      </c>
      <c r="P52" s="4">
        <v>0</v>
      </c>
      <c r="Q52" s="8">
        <v>0</v>
      </c>
      <c r="R52" s="4">
        <v>7.1413043478260869</v>
      </c>
      <c r="S52" s="4">
        <v>0</v>
      </c>
      <c r="T52" s="10">
        <v>0</v>
      </c>
      <c r="U52" s="4">
        <v>5.4782608695652177</v>
      </c>
      <c r="V52" s="4">
        <v>0</v>
      </c>
      <c r="W52" s="10">
        <v>0</v>
      </c>
      <c r="X52" s="4">
        <v>40.586956521739133</v>
      </c>
      <c r="Y52" s="4">
        <v>0</v>
      </c>
      <c r="Z52" s="10">
        <v>0</v>
      </c>
      <c r="AA52" s="4">
        <v>0</v>
      </c>
      <c r="AB52" s="4">
        <v>0</v>
      </c>
      <c r="AC52" s="10" t="s">
        <v>266</v>
      </c>
      <c r="AD52" s="4">
        <v>190.16576086956522</v>
      </c>
      <c r="AE52" s="4">
        <v>0</v>
      </c>
      <c r="AF52" s="10">
        <v>0</v>
      </c>
      <c r="AG52" s="4">
        <v>0</v>
      </c>
      <c r="AH52" s="4">
        <v>0</v>
      </c>
      <c r="AI52" s="10" t="s">
        <v>266</v>
      </c>
      <c r="AJ52" s="4">
        <v>15.152173913043478</v>
      </c>
      <c r="AK52" s="4">
        <v>0</v>
      </c>
      <c r="AL52" s="10" t="s">
        <v>266</v>
      </c>
      <c r="AM52" s="1">
        <v>355037</v>
      </c>
      <c r="AN52" s="1">
        <v>8</v>
      </c>
      <c r="AX52"/>
      <c r="AY52"/>
    </row>
    <row r="53" spans="1:51" x14ac:dyDescent="0.25">
      <c r="A53" t="s">
        <v>108</v>
      </c>
      <c r="B53" t="s">
        <v>12</v>
      </c>
      <c r="C53" t="s">
        <v>172</v>
      </c>
      <c r="D53" t="s">
        <v>130</v>
      </c>
      <c r="E53" s="4">
        <v>121.72826086956522</v>
      </c>
      <c r="F53" s="4">
        <v>597.86130434782626</v>
      </c>
      <c r="G53" s="4">
        <v>65.325978260869562</v>
      </c>
      <c r="H53" s="10">
        <v>0.10926610868741547</v>
      </c>
      <c r="I53" s="4">
        <v>580.55695652173938</v>
      </c>
      <c r="J53" s="4">
        <v>65.325978260869562</v>
      </c>
      <c r="K53" s="10">
        <v>0.11252294460866284</v>
      </c>
      <c r="L53" s="4">
        <v>109.24184782608695</v>
      </c>
      <c r="M53" s="4">
        <v>10.043478260869568</v>
      </c>
      <c r="N53" s="10">
        <v>9.1938011492251462E-2</v>
      </c>
      <c r="O53" s="4">
        <v>91.9375</v>
      </c>
      <c r="P53" s="4">
        <v>10.043478260869568</v>
      </c>
      <c r="Q53" s="8">
        <v>0.10924245559069551</v>
      </c>
      <c r="R53" s="4">
        <v>9.4782608695652169</v>
      </c>
      <c r="S53" s="4">
        <v>0</v>
      </c>
      <c r="T53" s="10">
        <v>0</v>
      </c>
      <c r="U53" s="4">
        <v>7.8260869565217392</v>
      </c>
      <c r="V53" s="4">
        <v>0</v>
      </c>
      <c r="W53" s="10">
        <v>0</v>
      </c>
      <c r="X53" s="4">
        <v>104.4954347826087</v>
      </c>
      <c r="Y53" s="4">
        <v>3.2807608695652171</v>
      </c>
      <c r="Z53" s="10">
        <v>3.1396212441150949E-2</v>
      </c>
      <c r="AA53" s="4">
        <v>0</v>
      </c>
      <c r="AB53" s="4">
        <v>0</v>
      </c>
      <c r="AC53" s="10" t="s">
        <v>266</v>
      </c>
      <c r="AD53" s="4">
        <v>361.7870652173915</v>
      </c>
      <c r="AE53" s="4">
        <v>48.553369565217388</v>
      </c>
      <c r="AF53" s="10">
        <v>0.13420427160944109</v>
      </c>
      <c r="AG53" s="4">
        <v>0</v>
      </c>
      <c r="AH53" s="4">
        <v>0</v>
      </c>
      <c r="AI53" s="10" t="s">
        <v>266</v>
      </c>
      <c r="AJ53" s="4">
        <v>22.336956521739129</v>
      </c>
      <c r="AK53" s="4">
        <v>3.4483695652173911</v>
      </c>
      <c r="AL53" s="10">
        <v>6.4775413711583925</v>
      </c>
      <c r="AM53" s="1">
        <v>355047</v>
      </c>
      <c r="AN53" s="1">
        <v>8</v>
      </c>
      <c r="AX53"/>
      <c r="AY53"/>
    </row>
    <row r="54" spans="1:51" x14ac:dyDescent="0.25">
      <c r="A54" t="s">
        <v>108</v>
      </c>
      <c r="B54" t="s">
        <v>37</v>
      </c>
      <c r="C54" t="s">
        <v>172</v>
      </c>
      <c r="D54" t="s">
        <v>130</v>
      </c>
      <c r="E54" s="4">
        <v>83.489130434782609</v>
      </c>
      <c r="F54" s="4">
        <v>434.89206521739129</v>
      </c>
      <c r="G54" s="4">
        <v>8.506195652173913</v>
      </c>
      <c r="H54" s="10">
        <v>1.9559325939694682E-2</v>
      </c>
      <c r="I54" s="4">
        <v>424.32684782608698</v>
      </c>
      <c r="J54" s="4">
        <v>8.506195652173913</v>
      </c>
      <c r="K54" s="10">
        <v>2.0046329134611417E-2</v>
      </c>
      <c r="L54" s="4">
        <v>63.603260869565212</v>
      </c>
      <c r="M54" s="4">
        <v>0</v>
      </c>
      <c r="N54" s="10">
        <v>0</v>
      </c>
      <c r="O54" s="4">
        <v>53.038043478260867</v>
      </c>
      <c r="P54" s="4">
        <v>0</v>
      </c>
      <c r="Q54" s="8">
        <v>0</v>
      </c>
      <c r="R54" s="4">
        <v>6.5108695652173916</v>
      </c>
      <c r="S54" s="4">
        <v>0</v>
      </c>
      <c r="T54" s="10">
        <v>0</v>
      </c>
      <c r="U54" s="4">
        <v>4.0543478260869561</v>
      </c>
      <c r="V54" s="4">
        <v>0</v>
      </c>
      <c r="W54" s="10">
        <v>0</v>
      </c>
      <c r="X54" s="4">
        <v>81.426086956521743</v>
      </c>
      <c r="Y54" s="4">
        <v>4.3771739130434781</v>
      </c>
      <c r="Z54" s="10">
        <v>5.3756407518154629E-2</v>
      </c>
      <c r="AA54" s="4">
        <v>0</v>
      </c>
      <c r="AB54" s="4">
        <v>0</v>
      </c>
      <c r="AC54" s="10" t="s">
        <v>266</v>
      </c>
      <c r="AD54" s="4">
        <v>266.48228260869564</v>
      </c>
      <c r="AE54" s="4">
        <v>4.1290217391304349</v>
      </c>
      <c r="AF54" s="10">
        <v>1.549454507335303E-2</v>
      </c>
      <c r="AG54" s="4">
        <v>0</v>
      </c>
      <c r="AH54" s="4">
        <v>0</v>
      </c>
      <c r="AI54" s="10" t="s">
        <v>266</v>
      </c>
      <c r="AJ54" s="4">
        <v>23.380434782608695</v>
      </c>
      <c r="AK54" s="4">
        <v>0</v>
      </c>
      <c r="AL54" s="10" t="s">
        <v>266</v>
      </c>
      <c r="AM54" s="1">
        <v>355079</v>
      </c>
      <c r="AN54" s="1">
        <v>8</v>
      </c>
      <c r="AX54"/>
      <c r="AY54"/>
    </row>
    <row r="55" spans="1:51" x14ac:dyDescent="0.25">
      <c r="A55" t="s">
        <v>108</v>
      </c>
      <c r="B55" t="s">
        <v>35</v>
      </c>
      <c r="C55" t="s">
        <v>197</v>
      </c>
      <c r="D55" t="s">
        <v>152</v>
      </c>
      <c r="E55" s="4">
        <v>159.34782608695653</v>
      </c>
      <c r="F55" s="4">
        <v>676.13043478260863</v>
      </c>
      <c r="G55" s="4">
        <v>182.54619565217391</v>
      </c>
      <c r="H55" s="10">
        <v>0.26998665680663625</v>
      </c>
      <c r="I55" s="4">
        <v>668.91576086956525</v>
      </c>
      <c r="J55" s="4">
        <v>182.54619565217391</v>
      </c>
      <c r="K55" s="10">
        <v>0.27289863138352538</v>
      </c>
      <c r="L55" s="4">
        <v>84.222826086956516</v>
      </c>
      <c r="M55" s="4">
        <v>1.2336956521739131</v>
      </c>
      <c r="N55" s="10">
        <v>1.4647996386397369E-2</v>
      </c>
      <c r="O55" s="4">
        <v>77.008152173913047</v>
      </c>
      <c r="P55" s="4">
        <v>1.2336956521739131</v>
      </c>
      <c r="Q55" s="8">
        <v>1.6020325346695365E-2</v>
      </c>
      <c r="R55" s="4">
        <v>1.9103260869565217</v>
      </c>
      <c r="S55" s="4">
        <v>0</v>
      </c>
      <c r="T55" s="10">
        <v>0</v>
      </c>
      <c r="U55" s="4">
        <v>5.3043478260869561</v>
      </c>
      <c r="V55" s="4">
        <v>0</v>
      </c>
      <c r="W55" s="10">
        <v>0</v>
      </c>
      <c r="X55" s="4">
        <v>91.491847826086953</v>
      </c>
      <c r="Y55" s="4">
        <v>27.407608695652176</v>
      </c>
      <c r="Z55" s="10">
        <v>0.29956339659627551</v>
      </c>
      <c r="AA55" s="4">
        <v>0</v>
      </c>
      <c r="AB55" s="4">
        <v>0</v>
      </c>
      <c r="AC55" s="10" t="s">
        <v>266</v>
      </c>
      <c r="AD55" s="4">
        <v>444.81793478260869</v>
      </c>
      <c r="AE55" s="4">
        <v>153.90489130434781</v>
      </c>
      <c r="AF55" s="10">
        <v>0.34599524720055225</v>
      </c>
      <c r="AG55" s="4">
        <v>2.7527173913043477</v>
      </c>
      <c r="AH55" s="4">
        <v>0</v>
      </c>
      <c r="AI55" s="10">
        <v>0</v>
      </c>
      <c r="AJ55" s="4">
        <v>52.845108695652172</v>
      </c>
      <c r="AK55" s="4">
        <v>0</v>
      </c>
      <c r="AL55" s="10" t="s">
        <v>266</v>
      </c>
      <c r="AM55" s="1">
        <v>355077</v>
      </c>
      <c r="AN55" s="1">
        <v>8</v>
      </c>
      <c r="AX55"/>
      <c r="AY55"/>
    </row>
    <row r="56" spans="1:51" x14ac:dyDescent="0.25">
      <c r="A56" t="s">
        <v>108</v>
      </c>
      <c r="B56" t="s">
        <v>61</v>
      </c>
      <c r="C56" t="s">
        <v>214</v>
      </c>
      <c r="D56" t="s">
        <v>162</v>
      </c>
      <c r="E56" s="4">
        <v>38.434782608695649</v>
      </c>
      <c r="F56" s="4">
        <v>120.67413043478261</v>
      </c>
      <c r="G56" s="4">
        <v>27.595543478260872</v>
      </c>
      <c r="H56" s="10">
        <v>0.22867820450692758</v>
      </c>
      <c r="I56" s="4">
        <v>111.02717391304348</v>
      </c>
      <c r="J56" s="4">
        <v>27.508586956521743</v>
      </c>
      <c r="K56" s="10">
        <v>0.24776445249400364</v>
      </c>
      <c r="L56" s="4">
        <v>27.689456521739132</v>
      </c>
      <c r="M56" s="4">
        <v>2.0054347826086958</v>
      </c>
      <c r="N56" s="10">
        <v>7.2425935158179022E-2</v>
      </c>
      <c r="O56" s="4">
        <v>19.326630434782611</v>
      </c>
      <c r="P56" s="4">
        <v>1.9184782608695652</v>
      </c>
      <c r="Q56" s="8">
        <v>9.926604988611118E-2</v>
      </c>
      <c r="R56" s="4">
        <v>3.5802173913043478</v>
      </c>
      <c r="S56" s="4">
        <v>8.6956521739130432E-2</v>
      </c>
      <c r="T56" s="10">
        <v>2.4288056348290728E-2</v>
      </c>
      <c r="U56" s="4">
        <v>4.7826086956521738</v>
      </c>
      <c r="V56" s="4">
        <v>0</v>
      </c>
      <c r="W56" s="10">
        <v>0</v>
      </c>
      <c r="X56" s="4">
        <v>11.845108695652174</v>
      </c>
      <c r="Y56" s="4">
        <v>2.0625</v>
      </c>
      <c r="Z56" s="10">
        <v>0.17412250516173433</v>
      </c>
      <c r="AA56" s="4">
        <v>1.2841304347826088</v>
      </c>
      <c r="AB56" s="4">
        <v>0</v>
      </c>
      <c r="AC56" s="10">
        <v>0</v>
      </c>
      <c r="AD56" s="4">
        <v>68.072826086956525</v>
      </c>
      <c r="AE56" s="4">
        <v>23.489565217391306</v>
      </c>
      <c r="AF56" s="10">
        <v>0.34506522745780577</v>
      </c>
      <c r="AG56" s="4">
        <v>0</v>
      </c>
      <c r="AH56" s="4">
        <v>0</v>
      </c>
      <c r="AI56" s="10" t="s">
        <v>266</v>
      </c>
      <c r="AJ56" s="4">
        <v>11.782608695652174</v>
      </c>
      <c r="AK56" s="4">
        <v>3.8043478260869568E-2</v>
      </c>
      <c r="AL56" s="10">
        <v>309.71428571428567</v>
      </c>
      <c r="AM56" s="1">
        <v>355109</v>
      </c>
      <c r="AN56" s="1">
        <v>8</v>
      </c>
      <c r="AX56"/>
      <c r="AY56"/>
    </row>
    <row r="57" spans="1:51" x14ac:dyDescent="0.25">
      <c r="A57" t="s">
        <v>108</v>
      </c>
      <c r="B57" t="s">
        <v>67</v>
      </c>
      <c r="C57" t="s">
        <v>188</v>
      </c>
      <c r="D57" t="s">
        <v>146</v>
      </c>
      <c r="E57" s="4">
        <v>9.1413043478260878</v>
      </c>
      <c r="F57" s="4">
        <v>65.736413043478251</v>
      </c>
      <c r="G57" s="4">
        <v>0</v>
      </c>
      <c r="H57" s="10">
        <v>0</v>
      </c>
      <c r="I57" s="4">
        <v>61.0625</v>
      </c>
      <c r="J57" s="4">
        <v>0</v>
      </c>
      <c r="K57" s="10">
        <v>0</v>
      </c>
      <c r="L57" s="4">
        <v>58.491847826086953</v>
      </c>
      <c r="M57" s="4">
        <v>0</v>
      </c>
      <c r="N57" s="10">
        <v>0</v>
      </c>
      <c r="O57" s="4">
        <v>53.817934782608695</v>
      </c>
      <c r="P57" s="4">
        <v>0</v>
      </c>
      <c r="Q57" s="8">
        <v>0</v>
      </c>
      <c r="R57" s="4">
        <v>2.4347826086956523</v>
      </c>
      <c r="S57" s="4">
        <v>0</v>
      </c>
      <c r="T57" s="10">
        <v>0</v>
      </c>
      <c r="U57" s="4">
        <v>2.2391304347826089</v>
      </c>
      <c r="V57" s="4">
        <v>0</v>
      </c>
      <c r="W57" s="10">
        <v>0</v>
      </c>
      <c r="X57" s="4">
        <v>2.4130434782608696</v>
      </c>
      <c r="Y57" s="4">
        <v>0</v>
      </c>
      <c r="Z57" s="10">
        <v>0</v>
      </c>
      <c r="AA57" s="4">
        <v>0</v>
      </c>
      <c r="AB57" s="4">
        <v>0</v>
      </c>
      <c r="AC57" s="10" t="s">
        <v>266</v>
      </c>
      <c r="AD57" s="4">
        <v>4.8315217391304346</v>
      </c>
      <c r="AE57" s="4">
        <v>0</v>
      </c>
      <c r="AF57" s="10">
        <v>0</v>
      </c>
      <c r="AG57" s="4">
        <v>0</v>
      </c>
      <c r="AH57" s="4">
        <v>0</v>
      </c>
      <c r="AI57" s="10" t="s">
        <v>266</v>
      </c>
      <c r="AJ57" s="4">
        <v>0</v>
      </c>
      <c r="AK57" s="4">
        <v>0</v>
      </c>
      <c r="AL57" s="10" t="s">
        <v>266</v>
      </c>
      <c r="AM57" s="1">
        <v>355117</v>
      </c>
      <c r="AN57" s="1">
        <v>8</v>
      </c>
      <c r="AX57"/>
      <c r="AY57"/>
    </row>
    <row r="58" spans="1:51" x14ac:dyDescent="0.25">
      <c r="A58" t="s">
        <v>108</v>
      </c>
      <c r="B58" t="s">
        <v>44</v>
      </c>
      <c r="C58" t="s">
        <v>189</v>
      </c>
      <c r="D58" t="s">
        <v>128</v>
      </c>
      <c r="E58" s="4">
        <v>81.5</v>
      </c>
      <c r="F58" s="4">
        <v>298.48369565217394</v>
      </c>
      <c r="G58" s="4">
        <v>3.2798913043478262</v>
      </c>
      <c r="H58" s="10">
        <v>1.0988510770015112E-2</v>
      </c>
      <c r="I58" s="4">
        <v>282.38315217391306</v>
      </c>
      <c r="J58" s="4">
        <v>3.2798913043478262</v>
      </c>
      <c r="K58" s="10">
        <v>1.161503892529615E-2</v>
      </c>
      <c r="L58" s="4">
        <v>89.084239130434767</v>
      </c>
      <c r="M58" s="4">
        <v>0</v>
      </c>
      <c r="N58" s="10">
        <v>0</v>
      </c>
      <c r="O58" s="4">
        <v>72.983695652173907</v>
      </c>
      <c r="P58" s="4">
        <v>0</v>
      </c>
      <c r="Q58" s="8">
        <v>0</v>
      </c>
      <c r="R58" s="4">
        <v>11.013586956521738</v>
      </c>
      <c r="S58" s="4">
        <v>0</v>
      </c>
      <c r="T58" s="10">
        <v>0</v>
      </c>
      <c r="U58" s="4">
        <v>5.0869565217391308</v>
      </c>
      <c r="V58" s="4">
        <v>0</v>
      </c>
      <c r="W58" s="10">
        <v>0</v>
      </c>
      <c r="X58" s="4">
        <v>24.184782608695652</v>
      </c>
      <c r="Y58" s="4">
        <v>0.125</v>
      </c>
      <c r="Z58" s="10">
        <v>5.1685393258426963E-3</v>
      </c>
      <c r="AA58" s="4">
        <v>0</v>
      </c>
      <c r="AB58" s="4">
        <v>0</v>
      </c>
      <c r="AC58" s="10" t="s">
        <v>266</v>
      </c>
      <c r="AD58" s="4">
        <v>157.41304347826087</v>
      </c>
      <c r="AE58" s="4">
        <v>3.1548913043478262</v>
      </c>
      <c r="AF58" s="10">
        <v>2.0042121253970445E-2</v>
      </c>
      <c r="AG58" s="4">
        <v>27.551630434782609</v>
      </c>
      <c r="AH58" s="4">
        <v>0</v>
      </c>
      <c r="AI58" s="10">
        <v>0</v>
      </c>
      <c r="AJ58" s="4">
        <v>0.25</v>
      </c>
      <c r="AK58" s="4">
        <v>0</v>
      </c>
      <c r="AL58" s="10" t="s">
        <v>266</v>
      </c>
      <c r="AM58" s="1">
        <v>355090</v>
      </c>
      <c r="AN58" s="1">
        <v>8</v>
      </c>
      <c r="AX58"/>
      <c r="AY58"/>
    </row>
    <row r="59" spans="1:51" x14ac:dyDescent="0.25">
      <c r="A59" t="s">
        <v>108</v>
      </c>
      <c r="B59" t="s">
        <v>3</v>
      </c>
      <c r="C59" t="s">
        <v>175</v>
      </c>
      <c r="D59" t="s">
        <v>127</v>
      </c>
      <c r="E59" s="4">
        <v>44.989130434782609</v>
      </c>
      <c r="F59" s="4">
        <v>153.98369565217391</v>
      </c>
      <c r="G59" s="4">
        <v>16.896739130434781</v>
      </c>
      <c r="H59" s="10">
        <v>0.10973070271414957</v>
      </c>
      <c r="I59" s="4">
        <v>144.16304347826087</v>
      </c>
      <c r="J59" s="4">
        <v>16.896739130434781</v>
      </c>
      <c r="K59" s="10">
        <v>0.11720576038603633</v>
      </c>
      <c r="L59" s="4">
        <v>33.532608695652172</v>
      </c>
      <c r="M59" s="4">
        <v>0</v>
      </c>
      <c r="N59" s="10">
        <v>0</v>
      </c>
      <c r="O59" s="4">
        <v>23.711956521739129</v>
      </c>
      <c r="P59" s="4">
        <v>0</v>
      </c>
      <c r="Q59" s="8">
        <v>0</v>
      </c>
      <c r="R59" s="4">
        <v>5.125</v>
      </c>
      <c r="S59" s="4">
        <v>0</v>
      </c>
      <c r="T59" s="10">
        <v>0</v>
      </c>
      <c r="U59" s="4">
        <v>4.6956521739130439</v>
      </c>
      <c r="V59" s="4">
        <v>0</v>
      </c>
      <c r="W59" s="10">
        <v>0</v>
      </c>
      <c r="X59" s="4">
        <v>26.013586956521738</v>
      </c>
      <c r="Y59" s="4">
        <v>0</v>
      </c>
      <c r="Z59" s="10">
        <v>0</v>
      </c>
      <c r="AA59" s="4">
        <v>0</v>
      </c>
      <c r="AB59" s="4">
        <v>0</v>
      </c>
      <c r="AC59" s="10" t="s">
        <v>266</v>
      </c>
      <c r="AD59" s="4">
        <v>75.627717391304344</v>
      </c>
      <c r="AE59" s="4">
        <v>16.896739130434781</v>
      </c>
      <c r="AF59" s="10">
        <v>0.22341992741906508</v>
      </c>
      <c r="AG59" s="4">
        <v>11.896739130434783</v>
      </c>
      <c r="AH59" s="4">
        <v>0</v>
      </c>
      <c r="AI59" s="10">
        <v>0</v>
      </c>
      <c r="AJ59" s="4">
        <v>6.9130434782608692</v>
      </c>
      <c r="AK59" s="4">
        <v>0</v>
      </c>
      <c r="AL59" s="10" t="s">
        <v>266</v>
      </c>
      <c r="AM59" s="1">
        <v>355033</v>
      </c>
      <c r="AN59" s="1">
        <v>8</v>
      </c>
      <c r="AX59"/>
      <c r="AY59"/>
    </row>
    <row r="60" spans="1:51" x14ac:dyDescent="0.25">
      <c r="A60" t="s">
        <v>108</v>
      </c>
      <c r="B60" t="s">
        <v>72</v>
      </c>
      <c r="C60" t="s">
        <v>188</v>
      </c>
      <c r="D60" t="s">
        <v>146</v>
      </c>
      <c r="E60" s="4">
        <v>70.880434782608702</v>
      </c>
      <c r="F60" s="4">
        <v>344.54891304347825</v>
      </c>
      <c r="G60" s="4">
        <v>0</v>
      </c>
      <c r="H60" s="10">
        <v>0</v>
      </c>
      <c r="I60" s="4">
        <v>321.99456521739137</v>
      </c>
      <c r="J60" s="4">
        <v>0</v>
      </c>
      <c r="K60" s="10">
        <v>0</v>
      </c>
      <c r="L60" s="4">
        <v>75.086956521739125</v>
      </c>
      <c r="M60" s="4">
        <v>0</v>
      </c>
      <c r="N60" s="10">
        <v>0</v>
      </c>
      <c r="O60" s="4">
        <v>52.532608695652172</v>
      </c>
      <c r="P60" s="4">
        <v>0</v>
      </c>
      <c r="Q60" s="8">
        <v>0</v>
      </c>
      <c r="R60" s="4">
        <v>17.206521739130434</v>
      </c>
      <c r="S60" s="4">
        <v>0</v>
      </c>
      <c r="T60" s="10">
        <v>0</v>
      </c>
      <c r="U60" s="4">
        <v>5.3478260869565215</v>
      </c>
      <c r="V60" s="4">
        <v>0</v>
      </c>
      <c r="W60" s="10">
        <v>0</v>
      </c>
      <c r="X60" s="4">
        <v>34.399456521739133</v>
      </c>
      <c r="Y60" s="4">
        <v>0</v>
      </c>
      <c r="Z60" s="10">
        <v>0</v>
      </c>
      <c r="AA60" s="4">
        <v>0</v>
      </c>
      <c r="AB60" s="4">
        <v>0</v>
      </c>
      <c r="AC60" s="10" t="s">
        <v>266</v>
      </c>
      <c r="AD60" s="4">
        <v>218.9483695652174</v>
      </c>
      <c r="AE60" s="4">
        <v>0</v>
      </c>
      <c r="AF60" s="10">
        <v>0</v>
      </c>
      <c r="AG60" s="4">
        <v>0</v>
      </c>
      <c r="AH60" s="4">
        <v>0</v>
      </c>
      <c r="AI60" s="10" t="s">
        <v>266</v>
      </c>
      <c r="AJ60" s="4">
        <v>16.114130434782609</v>
      </c>
      <c r="AK60" s="4">
        <v>0</v>
      </c>
      <c r="AL60" s="10" t="s">
        <v>266</v>
      </c>
      <c r="AM60" s="1">
        <v>355126</v>
      </c>
      <c r="AN60" s="1">
        <v>8</v>
      </c>
      <c r="AX60"/>
      <c r="AY60"/>
    </row>
    <row r="61" spans="1:51" x14ac:dyDescent="0.25">
      <c r="A61" t="s">
        <v>108</v>
      </c>
      <c r="B61" t="s">
        <v>7</v>
      </c>
      <c r="C61" t="s">
        <v>178</v>
      </c>
      <c r="D61" t="s">
        <v>127</v>
      </c>
      <c r="E61" s="4">
        <v>29.195652173913043</v>
      </c>
      <c r="F61" s="4">
        <v>141.10108695652173</v>
      </c>
      <c r="G61" s="4">
        <v>22.093478260869563</v>
      </c>
      <c r="H61" s="10">
        <v>0.15657907913691232</v>
      </c>
      <c r="I61" s="4">
        <v>124.20869565217392</v>
      </c>
      <c r="J61" s="4">
        <v>22.093478260869563</v>
      </c>
      <c r="K61" s="10">
        <v>0.17787384486138336</v>
      </c>
      <c r="L61" s="4">
        <v>32.214130434782597</v>
      </c>
      <c r="M61" s="4">
        <v>2.3347826086956522</v>
      </c>
      <c r="N61" s="10">
        <v>7.2476971353375871E-2</v>
      </c>
      <c r="O61" s="4">
        <v>18.344565217391292</v>
      </c>
      <c r="P61" s="4">
        <v>2.3347826086956522</v>
      </c>
      <c r="Q61" s="8">
        <v>0.12727380458612322</v>
      </c>
      <c r="R61" s="4">
        <v>8.7760869565217359</v>
      </c>
      <c r="S61" s="4">
        <v>0</v>
      </c>
      <c r="T61" s="10">
        <v>0</v>
      </c>
      <c r="U61" s="4">
        <v>5.0934782608695652</v>
      </c>
      <c r="V61" s="4">
        <v>0</v>
      </c>
      <c r="W61" s="10">
        <v>0</v>
      </c>
      <c r="X61" s="4">
        <v>18.408695652173911</v>
      </c>
      <c r="Y61" s="4">
        <v>2.3608695652173917</v>
      </c>
      <c r="Z61" s="10">
        <v>0.12824752007557869</v>
      </c>
      <c r="AA61" s="4">
        <v>3.0228260869565227</v>
      </c>
      <c r="AB61" s="4">
        <v>0</v>
      </c>
      <c r="AC61" s="10">
        <v>0</v>
      </c>
      <c r="AD61" s="4">
        <v>82.035869565217396</v>
      </c>
      <c r="AE61" s="4">
        <v>17.39782608695652</v>
      </c>
      <c r="AF61" s="10">
        <v>0.2120758416917308</v>
      </c>
      <c r="AG61" s="4">
        <v>0</v>
      </c>
      <c r="AH61" s="4">
        <v>0</v>
      </c>
      <c r="AI61" s="10" t="s">
        <v>266</v>
      </c>
      <c r="AJ61" s="4">
        <v>5.4195652173913071</v>
      </c>
      <c r="AK61" s="4">
        <v>0</v>
      </c>
      <c r="AL61" s="10" t="s">
        <v>266</v>
      </c>
      <c r="AM61" s="1">
        <v>355038</v>
      </c>
      <c r="AN61" s="1">
        <v>8</v>
      </c>
      <c r="AX61"/>
      <c r="AY61"/>
    </row>
    <row r="62" spans="1:51" x14ac:dyDescent="0.25">
      <c r="A62" t="s">
        <v>108</v>
      </c>
      <c r="B62" t="s">
        <v>24</v>
      </c>
      <c r="C62" t="s">
        <v>189</v>
      </c>
      <c r="D62" t="s">
        <v>128</v>
      </c>
      <c r="E62" s="4">
        <v>79.206521739130437</v>
      </c>
      <c r="F62" s="4">
        <v>399.69119565217386</v>
      </c>
      <c r="G62" s="4">
        <v>47.750217391304346</v>
      </c>
      <c r="H62" s="10">
        <v>0.11946777389827311</v>
      </c>
      <c r="I62" s="4">
        <v>367.95130434782607</v>
      </c>
      <c r="J62" s="4">
        <v>47.750217391304346</v>
      </c>
      <c r="K62" s="10">
        <v>0.12977319777664342</v>
      </c>
      <c r="L62" s="4">
        <v>72.133913043478259</v>
      </c>
      <c r="M62" s="4">
        <v>1.3559782608695652</v>
      </c>
      <c r="N62" s="10">
        <v>1.8798068809219567E-2</v>
      </c>
      <c r="O62" s="4">
        <v>45.459239130434781</v>
      </c>
      <c r="P62" s="4">
        <v>1.3559782608695652</v>
      </c>
      <c r="Q62" s="8">
        <v>2.982844162831012E-2</v>
      </c>
      <c r="R62" s="4">
        <v>21.631195652173915</v>
      </c>
      <c r="S62" s="4">
        <v>0</v>
      </c>
      <c r="T62" s="10">
        <v>0</v>
      </c>
      <c r="U62" s="4">
        <v>5.0434782608695654</v>
      </c>
      <c r="V62" s="4">
        <v>0</v>
      </c>
      <c r="W62" s="10">
        <v>0</v>
      </c>
      <c r="X62" s="4">
        <v>44.796195652173914</v>
      </c>
      <c r="Y62" s="4">
        <v>9.7445652173913047</v>
      </c>
      <c r="Z62" s="10">
        <v>0.21753108886866848</v>
      </c>
      <c r="AA62" s="4">
        <v>5.0652173913043477</v>
      </c>
      <c r="AB62" s="4">
        <v>0</v>
      </c>
      <c r="AC62" s="10">
        <v>0</v>
      </c>
      <c r="AD62" s="4">
        <v>269.33445652173913</v>
      </c>
      <c r="AE62" s="4">
        <v>36.649673913043479</v>
      </c>
      <c r="AF62" s="10">
        <v>0.13607495448724857</v>
      </c>
      <c r="AG62" s="4">
        <v>8.3614130434782616</v>
      </c>
      <c r="AH62" s="4">
        <v>0</v>
      </c>
      <c r="AI62" s="10">
        <v>0</v>
      </c>
      <c r="AJ62" s="4">
        <v>0</v>
      </c>
      <c r="AK62" s="4">
        <v>0</v>
      </c>
      <c r="AL62" s="10" t="s">
        <v>266</v>
      </c>
      <c r="AM62" s="1">
        <v>355063</v>
      </c>
      <c r="AN62" s="1">
        <v>8</v>
      </c>
      <c r="AX62"/>
      <c r="AY62"/>
    </row>
    <row r="63" spans="1:51" x14ac:dyDescent="0.25">
      <c r="A63" t="s">
        <v>108</v>
      </c>
      <c r="B63" t="s">
        <v>59</v>
      </c>
      <c r="C63" t="s">
        <v>212</v>
      </c>
      <c r="D63" t="s">
        <v>160</v>
      </c>
      <c r="E63" s="4">
        <v>29.847826086956523</v>
      </c>
      <c r="F63" s="4">
        <v>136.10054347826087</v>
      </c>
      <c r="G63" s="4">
        <v>24.809782608695652</v>
      </c>
      <c r="H63" s="10">
        <v>0.18229010681840871</v>
      </c>
      <c r="I63" s="4">
        <v>128.35054347826087</v>
      </c>
      <c r="J63" s="4">
        <v>24.809782608695652</v>
      </c>
      <c r="K63" s="10">
        <v>0.19329705925941609</v>
      </c>
      <c r="L63" s="4">
        <v>33.459239130434781</v>
      </c>
      <c r="M63" s="4">
        <v>0.30434782608695654</v>
      </c>
      <c r="N63" s="10">
        <v>9.0960773166571928E-3</v>
      </c>
      <c r="O63" s="4">
        <v>25.709239130434781</v>
      </c>
      <c r="P63" s="4">
        <v>0.30434782608695654</v>
      </c>
      <c r="Q63" s="8">
        <v>1.1838072085403236E-2</v>
      </c>
      <c r="R63" s="4">
        <v>2.9239130434782608</v>
      </c>
      <c r="S63" s="4">
        <v>0</v>
      </c>
      <c r="T63" s="10">
        <v>0</v>
      </c>
      <c r="U63" s="4">
        <v>4.8260869565217392</v>
      </c>
      <c r="V63" s="4">
        <v>0</v>
      </c>
      <c r="W63" s="10">
        <v>0</v>
      </c>
      <c r="X63" s="4">
        <v>13.241847826086957</v>
      </c>
      <c r="Y63" s="4">
        <v>0</v>
      </c>
      <c r="Z63" s="10">
        <v>0</v>
      </c>
      <c r="AA63" s="4">
        <v>0</v>
      </c>
      <c r="AB63" s="4">
        <v>0</v>
      </c>
      <c r="AC63" s="10" t="s">
        <v>266</v>
      </c>
      <c r="AD63" s="4">
        <v>79.548913043478265</v>
      </c>
      <c r="AE63" s="4">
        <v>24.505434782608695</v>
      </c>
      <c r="AF63" s="10">
        <v>0.30805492928878869</v>
      </c>
      <c r="AG63" s="4">
        <v>1.6657608695652173</v>
      </c>
      <c r="AH63" s="4">
        <v>0</v>
      </c>
      <c r="AI63" s="10">
        <v>0</v>
      </c>
      <c r="AJ63" s="4">
        <v>8.1847826086956523</v>
      </c>
      <c r="AK63" s="4">
        <v>0</v>
      </c>
      <c r="AL63" s="10" t="s">
        <v>266</v>
      </c>
      <c r="AM63" s="1">
        <v>355107</v>
      </c>
      <c r="AN63" s="1">
        <v>8</v>
      </c>
      <c r="AX63"/>
      <c r="AY63"/>
    </row>
    <row r="64" spans="1:51" x14ac:dyDescent="0.25">
      <c r="A64" t="s">
        <v>108</v>
      </c>
      <c r="B64" t="s">
        <v>22</v>
      </c>
      <c r="C64" t="s">
        <v>188</v>
      </c>
      <c r="D64" t="s">
        <v>146</v>
      </c>
      <c r="E64" s="4">
        <v>82.065217391304344</v>
      </c>
      <c r="F64" s="4">
        <v>365.26163043478266</v>
      </c>
      <c r="G64" s="4">
        <v>0</v>
      </c>
      <c r="H64" s="10">
        <v>0</v>
      </c>
      <c r="I64" s="4">
        <v>351.35043478260872</v>
      </c>
      <c r="J64" s="4">
        <v>0</v>
      </c>
      <c r="K64" s="10">
        <v>0</v>
      </c>
      <c r="L64" s="4">
        <v>79.518260869565182</v>
      </c>
      <c r="M64" s="4">
        <v>0</v>
      </c>
      <c r="N64" s="10">
        <v>0</v>
      </c>
      <c r="O64" s="4">
        <v>65.60706521739128</v>
      </c>
      <c r="P64" s="4">
        <v>0</v>
      </c>
      <c r="Q64" s="8">
        <v>0</v>
      </c>
      <c r="R64" s="4">
        <v>11.041630434782608</v>
      </c>
      <c r="S64" s="4">
        <v>0</v>
      </c>
      <c r="T64" s="10">
        <v>0</v>
      </c>
      <c r="U64" s="4">
        <v>2.8695652173913042</v>
      </c>
      <c r="V64" s="4">
        <v>0</v>
      </c>
      <c r="W64" s="10">
        <v>0</v>
      </c>
      <c r="X64" s="4">
        <v>30.961956521739129</v>
      </c>
      <c r="Y64" s="4">
        <v>0</v>
      </c>
      <c r="Z64" s="10">
        <v>0</v>
      </c>
      <c r="AA64" s="4">
        <v>0</v>
      </c>
      <c r="AB64" s="4">
        <v>0</v>
      </c>
      <c r="AC64" s="10" t="s">
        <v>266</v>
      </c>
      <c r="AD64" s="4">
        <v>222.12423913043483</v>
      </c>
      <c r="AE64" s="4">
        <v>0</v>
      </c>
      <c r="AF64" s="10">
        <v>0</v>
      </c>
      <c r="AG64" s="4">
        <v>0</v>
      </c>
      <c r="AH64" s="4">
        <v>0</v>
      </c>
      <c r="AI64" s="10" t="s">
        <v>266</v>
      </c>
      <c r="AJ64" s="4">
        <v>32.657173913043479</v>
      </c>
      <c r="AK64" s="4">
        <v>0</v>
      </c>
      <c r="AL64" s="10" t="s">
        <v>266</v>
      </c>
      <c r="AM64" s="1">
        <v>355060</v>
      </c>
      <c r="AN64" s="1">
        <v>8</v>
      </c>
      <c r="AX64"/>
      <c r="AY64"/>
    </row>
    <row r="65" spans="1:51" x14ac:dyDescent="0.25">
      <c r="A65" t="s">
        <v>108</v>
      </c>
      <c r="B65" t="s">
        <v>14</v>
      </c>
      <c r="C65" t="s">
        <v>182</v>
      </c>
      <c r="D65" t="s">
        <v>143</v>
      </c>
      <c r="E65" s="4">
        <v>38.923913043478258</v>
      </c>
      <c r="F65" s="4">
        <v>181.71195652173913</v>
      </c>
      <c r="G65" s="4">
        <v>71.605978260869563</v>
      </c>
      <c r="H65" s="10">
        <v>0.3940631075220577</v>
      </c>
      <c r="I65" s="4">
        <v>167.52173913043478</v>
      </c>
      <c r="J65" s="4">
        <v>71.605978260869563</v>
      </c>
      <c r="K65" s="10">
        <v>0.42744290163508952</v>
      </c>
      <c r="L65" s="4">
        <v>29.698369565217391</v>
      </c>
      <c r="M65" s="4">
        <v>0</v>
      </c>
      <c r="N65" s="10">
        <v>0</v>
      </c>
      <c r="O65" s="4">
        <v>21.336956521739129</v>
      </c>
      <c r="P65" s="4">
        <v>0</v>
      </c>
      <c r="Q65" s="8">
        <v>0</v>
      </c>
      <c r="R65" s="4">
        <v>3.0788043478260869</v>
      </c>
      <c r="S65" s="4">
        <v>0</v>
      </c>
      <c r="T65" s="10">
        <v>0</v>
      </c>
      <c r="U65" s="4">
        <v>5.2826086956521738</v>
      </c>
      <c r="V65" s="4">
        <v>0</v>
      </c>
      <c r="W65" s="10">
        <v>0</v>
      </c>
      <c r="X65" s="4">
        <v>19.728260869565219</v>
      </c>
      <c r="Y65" s="4">
        <v>0</v>
      </c>
      <c r="Z65" s="10">
        <v>0</v>
      </c>
      <c r="AA65" s="4">
        <v>5.8288043478260869</v>
      </c>
      <c r="AB65" s="4">
        <v>0</v>
      </c>
      <c r="AC65" s="10">
        <v>0</v>
      </c>
      <c r="AD65" s="4">
        <v>126.45652173913044</v>
      </c>
      <c r="AE65" s="4">
        <v>71.605978260869563</v>
      </c>
      <c r="AF65" s="10">
        <v>0.56624978511260093</v>
      </c>
      <c r="AG65" s="4">
        <v>0</v>
      </c>
      <c r="AH65" s="4">
        <v>0</v>
      </c>
      <c r="AI65" s="10" t="s">
        <v>266</v>
      </c>
      <c r="AJ65" s="4">
        <v>0</v>
      </c>
      <c r="AK65" s="4">
        <v>0</v>
      </c>
      <c r="AL65" s="10" t="s">
        <v>266</v>
      </c>
      <c r="AM65" s="1">
        <v>355049</v>
      </c>
      <c r="AN65" s="1">
        <v>8</v>
      </c>
      <c r="AX65"/>
      <c r="AY65"/>
    </row>
    <row r="66" spans="1:51" x14ac:dyDescent="0.25">
      <c r="A66" t="s">
        <v>108</v>
      </c>
      <c r="B66" t="s">
        <v>26</v>
      </c>
      <c r="C66" t="s">
        <v>191</v>
      </c>
      <c r="D66" t="s">
        <v>138</v>
      </c>
      <c r="E66" s="4">
        <v>116.78260869565217</v>
      </c>
      <c r="F66" s="4">
        <v>584.32967391304328</v>
      </c>
      <c r="G66" s="4">
        <v>46.930326086956519</v>
      </c>
      <c r="H66" s="10">
        <v>8.0314808886362374E-2</v>
      </c>
      <c r="I66" s="4">
        <v>563.13695652173897</v>
      </c>
      <c r="J66" s="4">
        <v>46.930326086956519</v>
      </c>
      <c r="K66" s="10">
        <v>8.3337322375049719E-2</v>
      </c>
      <c r="L66" s="4">
        <v>101.18804347826087</v>
      </c>
      <c r="M66" s="4">
        <v>0</v>
      </c>
      <c r="N66" s="10">
        <v>0</v>
      </c>
      <c r="O66" s="4">
        <v>79.995326086956524</v>
      </c>
      <c r="P66" s="4">
        <v>0</v>
      </c>
      <c r="Q66" s="8">
        <v>0</v>
      </c>
      <c r="R66" s="4">
        <v>15.714456521739125</v>
      </c>
      <c r="S66" s="4">
        <v>0</v>
      </c>
      <c r="T66" s="10">
        <v>0</v>
      </c>
      <c r="U66" s="4">
        <v>5.4782608695652177</v>
      </c>
      <c r="V66" s="4">
        <v>0</v>
      </c>
      <c r="W66" s="10">
        <v>0</v>
      </c>
      <c r="X66" s="4">
        <v>63.238152173913022</v>
      </c>
      <c r="Y66" s="4">
        <v>1.6475000000000002</v>
      </c>
      <c r="Z66" s="10">
        <v>2.6052310881399001E-2</v>
      </c>
      <c r="AA66" s="4">
        <v>0</v>
      </c>
      <c r="AB66" s="4">
        <v>0</v>
      </c>
      <c r="AC66" s="10" t="s">
        <v>266</v>
      </c>
      <c r="AD66" s="4">
        <v>377.58869565217378</v>
      </c>
      <c r="AE66" s="4">
        <v>45.282826086956518</v>
      </c>
      <c r="AF66" s="10">
        <v>0.11992632885564466</v>
      </c>
      <c r="AG66" s="4">
        <v>0</v>
      </c>
      <c r="AH66" s="4">
        <v>0</v>
      </c>
      <c r="AI66" s="10" t="s">
        <v>266</v>
      </c>
      <c r="AJ66" s="4">
        <v>42.314782608695644</v>
      </c>
      <c r="AK66" s="4">
        <v>0</v>
      </c>
      <c r="AL66" s="10" t="s">
        <v>266</v>
      </c>
      <c r="AM66" s="1">
        <v>355065</v>
      </c>
      <c r="AN66" s="1">
        <v>8</v>
      </c>
      <c r="AX66"/>
      <c r="AY66"/>
    </row>
    <row r="67" spans="1:51" x14ac:dyDescent="0.25">
      <c r="A67" t="s">
        <v>108</v>
      </c>
      <c r="B67" t="s">
        <v>0</v>
      </c>
      <c r="C67" t="s">
        <v>172</v>
      </c>
      <c r="D67" t="s">
        <v>130</v>
      </c>
      <c r="E67" s="4">
        <v>66.108695652173907</v>
      </c>
      <c r="F67" s="4">
        <v>270.11152173913047</v>
      </c>
      <c r="G67" s="4">
        <v>18.177934782608695</v>
      </c>
      <c r="H67" s="10">
        <v>6.7297887426529937E-2</v>
      </c>
      <c r="I67" s="4">
        <v>244.17945652173913</v>
      </c>
      <c r="J67" s="4">
        <v>18.177934782608695</v>
      </c>
      <c r="K67" s="10">
        <v>7.4444980104173206E-2</v>
      </c>
      <c r="L67" s="4">
        <v>28.233695652173914</v>
      </c>
      <c r="M67" s="4">
        <v>0.28260869565217389</v>
      </c>
      <c r="N67" s="10">
        <v>1.0009624639076033E-2</v>
      </c>
      <c r="O67" s="4">
        <v>7.5190217391304346</v>
      </c>
      <c r="P67" s="4">
        <v>0.28260869565217389</v>
      </c>
      <c r="Q67" s="8">
        <v>3.7585833032164798E-2</v>
      </c>
      <c r="R67" s="4">
        <v>14.725543478260869</v>
      </c>
      <c r="S67" s="4">
        <v>0</v>
      </c>
      <c r="T67" s="10">
        <v>0</v>
      </c>
      <c r="U67" s="4">
        <v>5.9891304347826084</v>
      </c>
      <c r="V67" s="4">
        <v>0</v>
      </c>
      <c r="W67" s="10">
        <v>0</v>
      </c>
      <c r="X67" s="4">
        <v>74.755434782608702</v>
      </c>
      <c r="Y67" s="4">
        <v>2.7336956521739131</v>
      </c>
      <c r="Z67" s="10">
        <v>3.6568520537986184E-2</v>
      </c>
      <c r="AA67" s="4">
        <v>5.2173913043478262</v>
      </c>
      <c r="AB67" s="4">
        <v>0</v>
      </c>
      <c r="AC67" s="10">
        <v>0</v>
      </c>
      <c r="AD67" s="4">
        <v>156.49782608695651</v>
      </c>
      <c r="AE67" s="4">
        <v>15.161630434782607</v>
      </c>
      <c r="AF67" s="10">
        <v>9.6880773451499536E-2</v>
      </c>
      <c r="AG67" s="4">
        <v>0</v>
      </c>
      <c r="AH67" s="4">
        <v>0</v>
      </c>
      <c r="AI67" s="10" t="s">
        <v>266</v>
      </c>
      <c r="AJ67" s="4">
        <v>5.4071739130434784</v>
      </c>
      <c r="AK67" s="4">
        <v>0</v>
      </c>
      <c r="AL67" s="10" t="s">
        <v>266</v>
      </c>
      <c r="AM67" s="1">
        <v>355024</v>
      </c>
      <c r="AN67" s="1">
        <v>8</v>
      </c>
      <c r="AX67"/>
      <c r="AY67"/>
    </row>
    <row r="68" spans="1:51" x14ac:dyDescent="0.25">
      <c r="A68" t="s">
        <v>108</v>
      </c>
      <c r="B68" t="s">
        <v>4</v>
      </c>
      <c r="C68" t="s">
        <v>176</v>
      </c>
      <c r="D68" t="s">
        <v>137</v>
      </c>
      <c r="E68" s="4">
        <v>26.641304347826086</v>
      </c>
      <c r="F68" s="4">
        <v>93.258152173913047</v>
      </c>
      <c r="G68" s="4">
        <v>22.34782608695652</v>
      </c>
      <c r="H68" s="10">
        <v>0.23963402197033709</v>
      </c>
      <c r="I68" s="4">
        <v>88.358695652173907</v>
      </c>
      <c r="J68" s="4">
        <v>22.34782608695652</v>
      </c>
      <c r="K68" s="10">
        <v>0.25292163857793087</v>
      </c>
      <c r="L68" s="4">
        <v>20.383152173913043</v>
      </c>
      <c r="M68" s="4">
        <v>6.2608695652173916</v>
      </c>
      <c r="N68" s="10">
        <v>0.3071590454606053</v>
      </c>
      <c r="O68" s="4">
        <v>15.483695652173912</v>
      </c>
      <c r="P68" s="4">
        <v>6.2608695652173916</v>
      </c>
      <c r="Q68" s="8">
        <v>0.40435240435240438</v>
      </c>
      <c r="R68" s="4">
        <v>1.3342391304347827</v>
      </c>
      <c r="S68" s="4">
        <v>0</v>
      </c>
      <c r="T68" s="10">
        <v>0</v>
      </c>
      <c r="U68" s="4">
        <v>3.5652173913043477</v>
      </c>
      <c r="V68" s="4">
        <v>0</v>
      </c>
      <c r="W68" s="10">
        <v>0</v>
      </c>
      <c r="X68" s="4">
        <v>3.1168478260869565</v>
      </c>
      <c r="Y68" s="4">
        <v>0</v>
      </c>
      <c r="Z68" s="10">
        <v>0</v>
      </c>
      <c r="AA68" s="4">
        <v>0</v>
      </c>
      <c r="AB68" s="4">
        <v>0</v>
      </c>
      <c r="AC68" s="10" t="s">
        <v>266</v>
      </c>
      <c r="AD68" s="4">
        <v>69.758152173913047</v>
      </c>
      <c r="AE68" s="4">
        <v>16.086956521739129</v>
      </c>
      <c r="AF68" s="10">
        <v>0.23061041642320124</v>
      </c>
      <c r="AG68" s="4">
        <v>0</v>
      </c>
      <c r="AH68" s="4">
        <v>0</v>
      </c>
      <c r="AI68" s="10" t="s">
        <v>266</v>
      </c>
      <c r="AJ68" s="4">
        <v>0</v>
      </c>
      <c r="AK68" s="4">
        <v>0</v>
      </c>
      <c r="AL68" s="10" t="s">
        <v>266</v>
      </c>
      <c r="AM68" s="1">
        <v>355034</v>
      </c>
      <c r="AN68" s="1">
        <v>8</v>
      </c>
      <c r="AX68"/>
      <c r="AY68"/>
    </row>
    <row r="69" spans="1:51" x14ac:dyDescent="0.25">
      <c r="A69" t="s">
        <v>108</v>
      </c>
      <c r="B69" t="s">
        <v>29</v>
      </c>
      <c r="C69" t="s">
        <v>194</v>
      </c>
      <c r="D69" t="s">
        <v>150</v>
      </c>
      <c r="E69" s="4">
        <v>19.706521739130434</v>
      </c>
      <c r="F69" s="4">
        <v>106.18608695652173</v>
      </c>
      <c r="G69" s="4">
        <v>0</v>
      </c>
      <c r="H69" s="10">
        <v>0</v>
      </c>
      <c r="I69" s="4">
        <v>95.979239130434763</v>
      </c>
      <c r="J69" s="4">
        <v>0</v>
      </c>
      <c r="K69" s="10">
        <v>0</v>
      </c>
      <c r="L69" s="4">
        <v>32.96858695652174</v>
      </c>
      <c r="M69" s="4">
        <v>0</v>
      </c>
      <c r="N69" s="10">
        <v>0</v>
      </c>
      <c r="O69" s="4">
        <v>22.761739130434776</v>
      </c>
      <c r="P69" s="4">
        <v>0</v>
      </c>
      <c r="Q69" s="8">
        <v>0</v>
      </c>
      <c r="R69" s="4">
        <v>4.6751086956521757</v>
      </c>
      <c r="S69" s="4">
        <v>0</v>
      </c>
      <c r="T69" s="10">
        <v>0</v>
      </c>
      <c r="U69" s="4">
        <v>5.5317391304347838</v>
      </c>
      <c r="V69" s="4">
        <v>0</v>
      </c>
      <c r="W69" s="10">
        <v>0</v>
      </c>
      <c r="X69" s="4">
        <v>13.163369565217389</v>
      </c>
      <c r="Y69" s="4">
        <v>0</v>
      </c>
      <c r="Z69" s="10">
        <v>0</v>
      </c>
      <c r="AA69" s="4">
        <v>0</v>
      </c>
      <c r="AB69" s="4">
        <v>0</v>
      </c>
      <c r="AC69" s="10" t="s">
        <v>266</v>
      </c>
      <c r="AD69" s="4">
        <v>60.054130434782607</v>
      </c>
      <c r="AE69" s="4">
        <v>0</v>
      </c>
      <c r="AF69" s="10">
        <v>0</v>
      </c>
      <c r="AG69" s="4">
        <v>0</v>
      </c>
      <c r="AH69" s="4">
        <v>0</v>
      </c>
      <c r="AI69" s="10" t="s">
        <v>266</v>
      </c>
      <c r="AJ69" s="4">
        <v>0</v>
      </c>
      <c r="AK69" s="4">
        <v>0</v>
      </c>
      <c r="AL69" s="10" t="s">
        <v>266</v>
      </c>
      <c r="AM69" s="1">
        <v>355068</v>
      </c>
      <c r="AN69" s="1">
        <v>8</v>
      </c>
      <c r="AX69"/>
      <c r="AY69"/>
    </row>
    <row r="70" spans="1:51" x14ac:dyDescent="0.25">
      <c r="A70" t="s">
        <v>108</v>
      </c>
      <c r="B70" t="s">
        <v>33</v>
      </c>
      <c r="C70" t="s">
        <v>173</v>
      </c>
      <c r="D70" t="s">
        <v>136</v>
      </c>
      <c r="E70" s="4">
        <v>121.96739130434783</v>
      </c>
      <c r="F70" s="4">
        <v>625.69619565217374</v>
      </c>
      <c r="G70" s="4">
        <v>203.24923913043474</v>
      </c>
      <c r="H70" s="10">
        <v>0.32483694250143974</v>
      </c>
      <c r="I70" s="4">
        <v>587.58206521739112</v>
      </c>
      <c r="J70" s="4">
        <v>203.24923913043474</v>
      </c>
      <c r="K70" s="10">
        <v>0.34590783341087422</v>
      </c>
      <c r="L70" s="4">
        <v>143.21684782608696</v>
      </c>
      <c r="M70" s="4">
        <v>22.888260869565219</v>
      </c>
      <c r="N70" s="10">
        <v>0.15981542127892107</v>
      </c>
      <c r="O70" s="4">
        <v>109.9576086956522</v>
      </c>
      <c r="P70" s="4">
        <v>22.888260869565219</v>
      </c>
      <c r="Q70" s="8">
        <v>0.20815531677227386</v>
      </c>
      <c r="R70" s="4">
        <v>28.08532608695651</v>
      </c>
      <c r="S70" s="4">
        <v>0</v>
      </c>
      <c r="T70" s="10">
        <v>0</v>
      </c>
      <c r="U70" s="4">
        <v>5.1739130434782608</v>
      </c>
      <c r="V70" s="4">
        <v>0</v>
      </c>
      <c r="W70" s="10">
        <v>0</v>
      </c>
      <c r="X70" s="4">
        <v>64.317717391304328</v>
      </c>
      <c r="Y70" s="4">
        <v>48.188043478260873</v>
      </c>
      <c r="Z70" s="10">
        <v>0.74921880677276387</v>
      </c>
      <c r="AA70" s="4">
        <v>4.8548913043478255</v>
      </c>
      <c r="AB70" s="4">
        <v>0</v>
      </c>
      <c r="AC70" s="10">
        <v>0</v>
      </c>
      <c r="AD70" s="4">
        <v>385.65902173913025</v>
      </c>
      <c r="AE70" s="4">
        <v>132.17293478260865</v>
      </c>
      <c r="AF70" s="10">
        <v>0.34271967549617921</v>
      </c>
      <c r="AG70" s="4">
        <v>10.71086956521739</v>
      </c>
      <c r="AH70" s="4">
        <v>0</v>
      </c>
      <c r="AI70" s="10">
        <v>0</v>
      </c>
      <c r="AJ70" s="4">
        <v>16.936847826086954</v>
      </c>
      <c r="AK70" s="4">
        <v>0</v>
      </c>
      <c r="AL70" s="10" t="s">
        <v>266</v>
      </c>
      <c r="AM70" s="1">
        <v>355074</v>
      </c>
      <c r="AN70" s="1">
        <v>8</v>
      </c>
      <c r="AX70"/>
      <c r="AY70"/>
    </row>
    <row r="71" spans="1:51" x14ac:dyDescent="0.25">
      <c r="A71" t="s">
        <v>108</v>
      </c>
      <c r="B71" t="s">
        <v>28</v>
      </c>
      <c r="C71" t="s">
        <v>193</v>
      </c>
      <c r="D71" t="s">
        <v>149</v>
      </c>
      <c r="E71" s="4">
        <v>181.10869565217391</v>
      </c>
      <c r="F71" s="4">
        <v>897.79380434782593</v>
      </c>
      <c r="G71" s="4">
        <v>0</v>
      </c>
      <c r="H71" s="10">
        <v>0</v>
      </c>
      <c r="I71" s="4">
        <v>835.695652173913</v>
      </c>
      <c r="J71" s="4">
        <v>0</v>
      </c>
      <c r="K71" s="10">
        <v>0</v>
      </c>
      <c r="L71" s="4">
        <v>186.28304347826091</v>
      </c>
      <c r="M71" s="4">
        <v>0</v>
      </c>
      <c r="N71" s="10">
        <v>0</v>
      </c>
      <c r="O71" s="4">
        <v>124.35173913043481</v>
      </c>
      <c r="P71" s="4">
        <v>0</v>
      </c>
      <c r="Q71" s="8">
        <v>0</v>
      </c>
      <c r="R71" s="4">
        <v>57.322608695652178</v>
      </c>
      <c r="S71" s="4">
        <v>0</v>
      </c>
      <c r="T71" s="10">
        <v>0</v>
      </c>
      <c r="U71" s="4">
        <v>4.6086956521739131</v>
      </c>
      <c r="V71" s="4">
        <v>0</v>
      </c>
      <c r="W71" s="10">
        <v>0</v>
      </c>
      <c r="X71" s="4">
        <v>137.59217391304347</v>
      </c>
      <c r="Y71" s="4">
        <v>0</v>
      </c>
      <c r="Z71" s="10">
        <v>0</v>
      </c>
      <c r="AA71" s="4">
        <v>0.16684782608695653</v>
      </c>
      <c r="AB71" s="4">
        <v>0</v>
      </c>
      <c r="AC71" s="10">
        <v>0</v>
      </c>
      <c r="AD71" s="4">
        <v>536.46923913043463</v>
      </c>
      <c r="AE71" s="4">
        <v>0</v>
      </c>
      <c r="AF71" s="10">
        <v>0</v>
      </c>
      <c r="AG71" s="4">
        <v>37.282500000000006</v>
      </c>
      <c r="AH71" s="4">
        <v>0</v>
      </c>
      <c r="AI71" s="10">
        <v>0</v>
      </c>
      <c r="AJ71" s="4">
        <v>0</v>
      </c>
      <c r="AK71" s="4">
        <v>0</v>
      </c>
      <c r="AL71" s="10" t="s">
        <v>266</v>
      </c>
      <c r="AM71" s="1">
        <v>355067</v>
      </c>
      <c r="AN71" s="1">
        <v>8</v>
      </c>
      <c r="AX71"/>
      <c r="AY71"/>
    </row>
    <row r="72" spans="1:51" x14ac:dyDescent="0.25">
      <c r="A72" t="s">
        <v>108</v>
      </c>
      <c r="B72" t="s">
        <v>42</v>
      </c>
      <c r="C72" t="s">
        <v>200</v>
      </c>
      <c r="D72" t="s">
        <v>145</v>
      </c>
      <c r="E72" s="4">
        <v>37.978260869565219</v>
      </c>
      <c r="F72" s="4">
        <v>138.09934782608696</v>
      </c>
      <c r="G72" s="4">
        <v>78.029891304347842</v>
      </c>
      <c r="H72" s="10">
        <v>0.56502722520176885</v>
      </c>
      <c r="I72" s="4">
        <v>130.81130434782611</v>
      </c>
      <c r="J72" s="4">
        <v>78.029891304347842</v>
      </c>
      <c r="K72" s="10">
        <v>0.59650724907433872</v>
      </c>
      <c r="L72" s="4">
        <v>31.233695652173914</v>
      </c>
      <c r="M72" s="4">
        <v>10.967391304347826</v>
      </c>
      <c r="N72" s="10">
        <v>0.35113972507395164</v>
      </c>
      <c r="O72" s="4">
        <v>23.945652173913043</v>
      </c>
      <c r="P72" s="4">
        <v>10.967391304347826</v>
      </c>
      <c r="Q72" s="8">
        <v>0.45801180208806175</v>
      </c>
      <c r="R72" s="4">
        <v>1.6358695652173914</v>
      </c>
      <c r="S72" s="4">
        <v>0</v>
      </c>
      <c r="T72" s="10">
        <v>0</v>
      </c>
      <c r="U72" s="4">
        <v>5.6521739130434785</v>
      </c>
      <c r="V72" s="4">
        <v>0</v>
      </c>
      <c r="W72" s="10">
        <v>0</v>
      </c>
      <c r="X72" s="4">
        <v>10.771739130434783</v>
      </c>
      <c r="Y72" s="4">
        <v>6</v>
      </c>
      <c r="Z72" s="10">
        <v>0.55701311806256304</v>
      </c>
      <c r="AA72" s="4">
        <v>0</v>
      </c>
      <c r="AB72" s="4">
        <v>0</v>
      </c>
      <c r="AC72" s="10" t="s">
        <v>266</v>
      </c>
      <c r="AD72" s="4">
        <v>86.664565217391313</v>
      </c>
      <c r="AE72" s="4">
        <v>54.013260869565229</v>
      </c>
      <c r="AF72" s="10">
        <v>0.62324504523939128</v>
      </c>
      <c r="AG72" s="4">
        <v>1.8423913043478262</v>
      </c>
      <c r="AH72" s="4">
        <v>0</v>
      </c>
      <c r="AI72" s="10">
        <v>0</v>
      </c>
      <c r="AJ72" s="4">
        <v>7.5869565217391308</v>
      </c>
      <c r="AK72" s="4">
        <v>7.0492391304347821</v>
      </c>
      <c r="AL72" s="10">
        <v>1.076280202920451</v>
      </c>
      <c r="AM72" s="1">
        <v>355087</v>
      </c>
      <c r="AN72" s="1">
        <v>8</v>
      </c>
      <c r="AX72"/>
      <c r="AY72"/>
    </row>
    <row r="73" spans="1:51" x14ac:dyDescent="0.25">
      <c r="A73" t="s">
        <v>108</v>
      </c>
      <c r="B73" t="s">
        <v>10</v>
      </c>
      <c r="C73" t="s">
        <v>180</v>
      </c>
      <c r="D73" t="s">
        <v>126</v>
      </c>
      <c r="E73" s="4">
        <v>40.652173913043477</v>
      </c>
      <c r="F73" s="4">
        <v>156.63749999999999</v>
      </c>
      <c r="G73" s="4">
        <v>112.32467391304345</v>
      </c>
      <c r="H73" s="10">
        <v>0.71709950626793373</v>
      </c>
      <c r="I73" s="4">
        <v>137.64956521739128</v>
      </c>
      <c r="J73" s="4">
        <v>112.06380434782606</v>
      </c>
      <c r="K73" s="10">
        <v>0.81412392527969568</v>
      </c>
      <c r="L73" s="4">
        <v>20.626304347826085</v>
      </c>
      <c r="M73" s="4">
        <v>7.1834782608695615</v>
      </c>
      <c r="N73" s="10">
        <v>0.34826783022944513</v>
      </c>
      <c r="O73" s="4">
        <v>9.39815217391304</v>
      </c>
      <c r="P73" s="4">
        <v>6.92260869565217</v>
      </c>
      <c r="Q73" s="8">
        <v>0.73659253090917487</v>
      </c>
      <c r="R73" s="4">
        <v>10.2925</v>
      </c>
      <c r="S73" s="4">
        <v>0</v>
      </c>
      <c r="T73" s="10">
        <v>0</v>
      </c>
      <c r="U73" s="4">
        <v>0.93565217391304334</v>
      </c>
      <c r="V73" s="4">
        <v>0.2608695652173913</v>
      </c>
      <c r="W73" s="10">
        <v>0.27881040892193309</v>
      </c>
      <c r="X73" s="4">
        <v>19.928913043478261</v>
      </c>
      <c r="Y73" s="4">
        <v>18.054347826086957</v>
      </c>
      <c r="Z73" s="10">
        <v>0.90593740796090461</v>
      </c>
      <c r="AA73" s="4">
        <v>7.7597826086956507</v>
      </c>
      <c r="AB73" s="4">
        <v>0</v>
      </c>
      <c r="AC73" s="10">
        <v>0</v>
      </c>
      <c r="AD73" s="4">
        <v>98.432173913043457</v>
      </c>
      <c r="AE73" s="4">
        <v>87.086847826086938</v>
      </c>
      <c r="AF73" s="10">
        <v>0.88473965741141547</v>
      </c>
      <c r="AG73" s="4">
        <v>2.3023913043478257</v>
      </c>
      <c r="AH73" s="4">
        <v>0</v>
      </c>
      <c r="AI73" s="10">
        <v>0</v>
      </c>
      <c r="AJ73" s="4">
        <v>7.5879347826086985</v>
      </c>
      <c r="AK73" s="4">
        <v>0</v>
      </c>
      <c r="AL73" s="10" t="s">
        <v>266</v>
      </c>
      <c r="AM73" s="1">
        <v>355042</v>
      </c>
      <c r="AN73" s="1">
        <v>8</v>
      </c>
      <c r="AX73"/>
      <c r="AY73"/>
    </row>
    <row r="74" spans="1:51" x14ac:dyDescent="0.25">
      <c r="A74" t="s">
        <v>108</v>
      </c>
      <c r="B74" t="s">
        <v>27</v>
      </c>
      <c r="C74" t="s">
        <v>192</v>
      </c>
      <c r="D74" t="s">
        <v>148</v>
      </c>
      <c r="E74" s="4">
        <v>46.826086956521742</v>
      </c>
      <c r="F74" s="4">
        <v>195.23804347826081</v>
      </c>
      <c r="G74" s="4">
        <v>58.825543478260869</v>
      </c>
      <c r="H74" s="10">
        <v>0.30130164403543064</v>
      </c>
      <c r="I74" s="4">
        <v>176.33967391304341</v>
      </c>
      <c r="J74" s="4">
        <v>58.825543478260869</v>
      </c>
      <c r="K74" s="10">
        <v>0.33359222104079034</v>
      </c>
      <c r="L74" s="4">
        <v>33.980978260869563</v>
      </c>
      <c r="M74" s="4">
        <v>0</v>
      </c>
      <c r="N74" s="10">
        <v>0</v>
      </c>
      <c r="O74" s="4">
        <v>21.721739130434781</v>
      </c>
      <c r="P74" s="4">
        <v>0</v>
      </c>
      <c r="Q74" s="8">
        <v>0</v>
      </c>
      <c r="R74" s="4">
        <v>9.7130434782608681</v>
      </c>
      <c r="S74" s="4">
        <v>0</v>
      </c>
      <c r="T74" s="10">
        <v>0</v>
      </c>
      <c r="U74" s="4">
        <v>2.5461956521739131</v>
      </c>
      <c r="V74" s="4">
        <v>0</v>
      </c>
      <c r="W74" s="10">
        <v>0</v>
      </c>
      <c r="X74" s="4">
        <v>24.850543478260864</v>
      </c>
      <c r="Y74" s="4">
        <v>5.8396739130434785</v>
      </c>
      <c r="Z74" s="10">
        <v>0.23499179879715698</v>
      </c>
      <c r="AA74" s="4">
        <v>6.639130434782607</v>
      </c>
      <c r="AB74" s="4">
        <v>0</v>
      </c>
      <c r="AC74" s="10">
        <v>0</v>
      </c>
      <c r="AD74" s="4">
        <v>119.77173913043474</v>
      </c>
      <c r="AE74" s="4">
        <v>52.985869565217392</v>
      </c>
      <c r="AF74" s="10">
        <v>0.44239041655322642</v>
      </c>
      <c r="AG74" s="4">
        <v>0</v>
      </c>
      <c r="AH74" s="4">
        <v>0</v>
      </c>
      <c r="AI74" s="10" t="s">
        <v>266</v>
      </c>
      <c r="AJ74" s="4">
        <v>9.9956521739130402</v>
      </c>
      <c r="AK74" s="4">
        <v>0</v>
      </c>
      <c r="AL74" s="10" t="s">
        <v>266</v>
      </c>
      <c r="AM74" s="1">
        <v>355066</v>
      </c>
      <c r="AN74" s="1">
        <v>8</v>
      </c>
      <c r="AX74"/>
      <c r="AY74"/>
    </row>
    <row r="75" spans="1:51" x14ac:dyDescent="0.25">
      <c r="A75" t="s">
        <v>108</v>
      </c>
      <c r="B75" t="s">
        <v>63</v>
      </c>
      <c r="C75" t="s">
        <v>193</v>
      </c>
      <c r="D75" t="s">
        <v>149</v>
      </c>
      <c r="E75" s="4">
        <v>129.46739130434781</v>
      </c>
      <c r="F75" s="4">
        <v>642.05163043478274</v>
      </c>
      <c r="G75" s="4">
        <v>0</v>
      </c>
      <c r="H75" s="10">
        <v>0</v>
      </c>
      <c r="I75" s="4">
        <v>601.54836956521751</v>
      </c>
      <c r="J75" s="4">
        <v>0</v>
      </c>
      <c r="K75" s="10">
        <v>0</v>
      </c>
      <c r="L75" s="4">
        <v>112.22184782608693</v>
      </c>
      <c r="M75" s="4">
        <v>0</v>
      </c>
      <c r="N75" s="10">
        <v>0</v>
      </c>
      <c r="O75" s="4">
        <v>76.856413043478227</v>
      </c>
      <c r="P75" s="4">
        <v>0</v>
      </c>
      <c r="Q75" s="8">
        <v>0</v>
      </c>
      <c r="R75" s="4">
        <v>30.713260869565215</v>
      </c>
      <c r="S75" s="4">
        <v>0</v>
      </c>
      <c r="T75" s="10">
        <v>0</v>
      </c>
      <c r="U75" s="4">
        <v>4.6521739130434785</v>
      </c>
      <c r="V75" s="4">
        <v>0</v>
      </c>
      <c r="W75" s="10">
        <v>0</v>
      </c>
      <c r="X75" s="4">
        <v>94.680326086956526</v>
      </c>
      <c r="Y75" s="4">
        <v>0</v>
      </c>
      <c r="Z75" s="10">
        <v>0</v>
      </c>
      <c r="AA75" s="4">
        <v>5.1378260869565215</v>
      </c>
      <c r="AB75" s="4">
        <v>0</v>
      </c>
      <c r="AC75" s="10">
        <v>0</v>
      </c>
      <c r="AD75" s="4">
        <v>416.86934782608716</v>
      </c>
      <c r="AE75" s="4">
        <v>0</v>
      </c>
      <c r="AF75" s="10">
        <v>0</v>
      </c>
      <c r="AG75" s="4">
        <v>11.637934782608696</v>
      </c>
      <c r="AH75" s="4">
        <v>0</v>
      </c>
      <c r="AI75" s="10">
        <v>0</v>
      </c>
      <c r="AJ75" s="4">
        <v>1.5043478260869565</v>
      </c>
      <c r="AK75" s="4">
        <v>0</v>
      </c>
      <c r="AL75" s="10" t="s">
        <v>266</v>
      </c>
      <c r="AM75" s="1">
        <v>355112</v>
      </c>
      <c r="AN75" s="1">
        <v>8</v>
      </c>
      <c r="AX75"/>
      <c r="AY75"/>
    </row>
    <row r="76" spans="1:51" x14ac:dyDescent="0.25">
      <c r="AY76"/>
    </row>
    <row r="77" spans="1:51" x14ac:dyDescent="0.25">
      <c r="AY77"/>
    </row>
    <row r="78" spans="1:51" x14ac:dyDescent="0.25">
      <c r="F78" s="4"/>
      <c r="G78" s="4"/>
      <c r="AY78"/>
    </row>
    <row r="79" spans="1:51" x14ac:dyDescent="0.25">
      <c r="AY79"/>
    </row>
    <row r="80" spans="1:51" x14ac:dyDescent="0.25">
      <c r="AY80"/>
    </row>
    <row r="81" spans="51:51" x14ac:dyDescent="0.25">
      <c r="AY81"/>
    </row>
    <row r="82" spans="51:51" x14ac:dyDescent="0.25">
      <c r="AY82"/>
    </row>
    <row r="83" spans="51:51" x14ac:dyDescent="0.25">
      <c r="AY83"/>
    </row>
    <row r="84" spans="51:51" x14ac:dyDescent="0.25">
      <c r="AY84"/>
    </row>
    <row r="85" spans="51:51" x14ac:dyDescent="0.25">
      <c r="AY85"/>
    </row>
    <row r="86" spans="51:51" x14ac:dyDescent="0.25">
      <c r="AY86"/>
    </row>
    <row r="87" spans="51:51" x14ac:dyDescent="0.25">
      <c r="AY87"/>
    </row>
    <row r="88" spans="51:51" x14ac:dyDescent="0.25">
      <c r="AY88"/>
    </row>
    <row r="89" spans="51:51" x14ac:dyDescent="0.25">
      <c r="AY89"/>
    </row>
    <row r="90" spans="51:51" x14ac:dyDescent="0.25">
      <c r="AY90"/>
    </row>
    <row r="91" spans="51:51" x14ac:dyDescent="0.25">
      <c r="AY91"/>
    </row>
    <row r="92" spans="51:51" x14ac:dyDescent="0.25">
      <c r="AY92"/>
    </row>
    <row r="93" spans="51:51" x14ac:dyDescent="0.25">
      <c r="AY93"/>
    </row>
    <row r="94" spans="51:51" x14ac:dyDescent="0.25">
      <c r="AY94"/>
    </row>
    <row r="95" spans="51:51" x14ac:dyDescent="0.25">
      <c r="AY95"/>
    </row>
    <row r="96" spans="51:51" x14ac:dyDescent="0.25">
      <c r="AY96"/>
    </row>
    <row r="97" spans="51:51" x14ac:dyDescent="0.25">
      <c r="AY97"/>
    </row>
    <row r="98" spans="51:51" x14ac:dyDescent="0.25">
      <c r="AY98"/>
    </row>
    <row r="99" spans="51:51" x14ac:dyDescent="0.25">
      <c r="AY99"/>
    </row>
    <row r="100" spans="51:51" x14ac:dyDescent="0.25">
      <c r="AY100"/>
    </row>
    <row r="101" spans="51:51" x14ac:dyDescent="0.25">
      <c r="AY101"/>
    </row>
    <row r="102" spans="51:51" x14ac:dyDescent="0.25">
      <c r="AY102"/>
    </row>
    <row r="103" spans="51:51" x14ac:dyDescent="0.25">
      <c r="AY103"/>
    </row>
    <row r="104" spans="51:51" x14ac:dyDescent="0.25">
      <c r="AY104"/>
    </row>
    <row r="105" spans="51:51" x14ac:dyDescent="0.25">
      <c r="AY105"/>
    </row>
    <row r="106" spans="51:51" x14ac:dyDescent="0.25">
      <c r="AY106"/>
    </row>
    <row r="107" spans="51:51" x14ac:dyDescent="0.25">
      <c r="AY107"/>
    </row>
    <row r="108" spans="51:51" x14ac:dyDescent="0.25">
      <c r="AY108"/>
    </row>
    <row r="109" spans="51:51" x14ac:dyDescent="0.25">
      <c r="AY109"/>
    </row>
    <row r="110" spans="51:51" x14ac:dyDescent="0.25">
      <c r="AY110"/>
    </row>
    <row r="111" spans="51:51" x14ac:dyDescent="0.25">
      <c r="AY111"/>
    </row>
    <row r="112" spans="51:51" x14ac:dyDescent="0.25">
      <c r="AY112"/>
    </row>
    <row r="113" spans="51:51" x14ac:dyDescent="0.25">
      <c r="AY113"/>
    </row>
    <row r="114" spans="51:51" x14ac:dyDescent="0.25">
      <c r="AY114"/>
    </row>
    <row r="115" spans="51:51" x14ac:dyDescent="0.25">
      <c r="AY115"/>
    </row>
    <row r="116" spans="51:51" x14ac:dyDescent="0.25">
      <c r="AY116"/>
    </row>
    <row r="117" spans="51:51" x14ac:dyDescent="0.25">
      <c r="AY117"/>
    </row>
    <row r="118" spans="51:51" x14ac:dyDescent="0.25">
      <c r="AY118"/>
    </row>
    <row r="119" spans="51:51" x14ac:dyDescent="0.25">
      <c r="AY119"/>
    </row>
    <row r="120" spans="51:51" x14ac:dyDescent="0.25">
      <c r="AY120"/>
    </row>
    <row r="121" spans="51:51" x14ac:dyDescent="0.25">
      <c r="AY121"/>
    </row>
    <row r="122" spans="51:51" x14ac:dyDescent="0.25">
      <c r="AY122"/>
    </row>
    <row r="123" spans="51:51" x14ac:dyDescent="0.25">
      <c r="AY123"/>
    </row>
    <row r="124" spans="51:51" x14ac:dyDescent="0.25">
      <c r="AY124"/>
    </row>
    <row r="125" spans="51:51" x14ac:dyDescent="0.25">
      <c r="AY125"/>
    </row>
    <row r="126" spans="51:51" x14ac:dyDescent="0.25">
      <c r="AY126"/>
    </row>
    <row r="127" spans="51:51" x14ac:dyDescent="0.25">
      <c r="AY127"/>
    </row>
    <row r="128" spans="51:51" x14ac:dyDescent="0.25">
      <c r="AY128"/>
    </row>
    <row r="129" spans="51:51" x14ac:dyDescent="0.25">
      <c r="AY129"/>
    </row>
    <row r="130" spans="51:51" x14ac:dyDescent="0.25">
      <c r="AY130"/>
    </row>
    <row r="131" spans="51:51" x14ac:dyDescent="0.25">
      <c r="AY131"/>
    </row>
    <row r="132" spans="51:51" x14ac:dyDescent="0.25">
      <c r="AY132"/>
    </row>
    <row r="133" spans="51:51" x14ac:dyDescent="0.25">
      <c r="AY133"/>
    </row>
    <row r="134" spans="51:51" x14ac:dyDescent="0.25">
      <c r="AY134"/>
    </row>
    <row r="135" spans="51:51" x14ac:dyDescent="0.25">
      <c r="AY135"/>
    </row>
    <row r="136" spans="51:51" x14ac:dyDescent="0.25">
      <c r="AY136"/>
    </row>
    <row r="137" spans="51:51" x14ac:dyDescent="0.25">
      <c r="AY137"/>
    </row>
    <row r="138" spans="51:51" x14ac:dyDescent="0.25">
      <c r="AY138"/>
    </row>
    <row r="139" spans="51:51" x14ac:dyDescent="0.25">
      <c r="AY139"/>
    </row>
    <row r="140" spans="51:51" x14ac:dyDescent="0.25">
      <c r="AY140"/>
    </row>
    <row r="141" spans="51:51" x14ac:dyDescent="0.25">
      <c r="AY141"/>
    </row>
    <row r="142" spans="51:51" x14ac:dyDescent="0.25">
      <c r="AY142"/>
    </row>
    <row r="143" spans="51:51" x14ac:dyDescent="0.25">
      <c r="AY143"/>
    </row>
    <row r="144" spans="51:51" x14ac:dyDescent="0.25">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6" spans="51:51" x14ac:dyDescent="0.25">
      <c r="AY266"/>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75"/>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218</v>
      </c>
      <c r="B1" s="2" t="s">
        <v>220</v>
      </c>
      <c r="C1" s="2" t="s">
        <v>221</v>
      </c>
      <c r="D1" s="2" t="s">
        <v>222</v>
      </c>
      <c r="E1" s="2" t="s">
        <v>223</v>
      </c>
      <c r="F1" s="2" t="s">
        <v>308</v>
      </c>
      <c r="G1" s="2" t="s">
        <v>309</v>
      </c>
      <c r="H1" s="2" t="s">
        <v>310</v>
      </c>
      <c r="I1" s="2" t="s">
        <v>311</v>
      </c>
      <c r="J1" s="2" t="s">
        <v>312</v>
      </c>
      <c r="K1" s="2" t="s">
        <v>313</v>
      </c>
      <c r="L1" s="2" t="s">
        <v>314</v>
      </c>
      <c r="M1" s="2" t="s">
        <v>315</v>
      </c>
      <c r="N1" s="2" t="s">
        <v>316</v>
      </c>
      <c r="O1" s="2" t="s">
        <v>317</v>
      </c>
      <c r="P1" s="2" t="s">
        <v>318</v>
      </c>
      <c r="Q1" s="2" t="s">
        <v>319</v>
      </c>
      <c r="R1" s="2" t="s">
        <v>320</v>
      </c>
      <c r="S1" s="2" t="s">
        <v>321</v>
      </c>
      <c r="T1" s="2" t="s">
        <v>322</v>
      </c>
      <c r="U1" s="2" t="s">
        <v>323</v>
      </c>
      <c r="V1" s="2" t="s">
        <v>324</v>
      </c>
      <c r="W1" s="2" t="s">
        <v>325</v>
      </c>
      <c r="X1" s="2" t="s">
        <v>326</v>
      </c>
      <c r="Y1" s="2" t="s">
        <v>327</v>
      </c>
      <c r="Z1" s="2" t="s">
        <v>328</v>
      </c>
      <c r="AA1" s="2" t="s">
        <v>329</v>
      </c>
      <c r="AB1" s="2" t="s">
        <v>330</v>
      </c>
      <c r="AC1" s="2" t="s">
        <v>331</v>
      </c>
      <c r="AD1" s="2" t="s">
        <v>332</v>
      </c>
      <c r="AE1" s="2" t="s">
        <v>333</v>
      </c>
      <c r="AF1" s="2" t="s">
        <v>334</v>
      </c>
      <c r="AG1" s="2" t="s">
        <v>335</v>
      </c>
      <c r="AH1" s="2" t="s">
        <v>250</v>
      </c>
      <c r="AI1" s="3" t="s">
        <v>336</v>
      </c>
    </row>
    <row r="2" spans="1:35" x14ac:dyDescent="0.25">
      <c r="A2" t="s">
        <v>108</v>
      </c>
      <c r="B2" t="s">
        <v>50</v>
      </c>
      <c r="C2" t="s">
        <v>206</v>
      </c>
      <c r="D2" t="s">
        <v>132</v>
      </c>
      <c r="E2" s="6">
        <v>29.826086956521738</v>
      </c>
      <c r="F2" s="6">
        <v>4.6847826086956523</v>
      </c>
      <c r="G2" s="6">
        <v>6.5217391304347824E-2</v>
      </c>
      <c r="H2" s="6">
        <v>0.19565217391304349</v>
      </c>
      <c r="I2" s="6">
        <v>0.15217391304347827</v>
      </c>
      <c r="J2" s="6">
        <v>0</v>
      </c>
      <c r="K2" s="6">
        <v>6.5217391304347824E-2</v>
      </c>
      <c r="L2" s="6">
        <v>5.434782608695652E-3</v>
      </c>
      <c r="M2" s="6">
        <v>4.0001086956521741</v>
      </c>
      <c r="N2" s="6">
        <v>1.1384782608695652</v>
      </c>
      <c r="O2" s="6">
        <f>SUM(NonNurse[[#This Row],[Qualified Social Work Staff Hours]],NonNurse[[#This Row],[Other Social Work Staff Hours]])/NonNurse[[#This Row],[MDS Census]]</f>
        <v>0.17228498542274054</v>
      </c>
      <c r="P2" s="6">
        <v>4.7808695652173903</v>
      </c>
      <c r="Q2" s="6">
        <v>2.4811956521739136</v>
      </c>
      <c r="R2" s="6">
        <f>SUM(NonNurse[[#This Row],[Qualified Activities Professional Hours]],NonNurse[[#This Row],[Other Activities Professional Hours]])/NonNurse[[#This Row],[MDS Census]]</f>
        <v>0.24348032069970846</v>
      </c>
      <c r="S2" s="6">
        <v>0</v>
      </c>
      <c r="T2" s="6">
        <v>0</v>
      </c>
      <c r="U2" s="6">
        <v>0</v>
      </c>
      <c r="V2" s="6">
        <f>SUM(NonNurse[[#This Row],[Occupational Therapist Hours]],NonNurse[[#This Row],[OT Assistant Hours]],NonNurse[[#This Row],[OT Aide Hours]])/NonNurse[[#This Row],[MDS Census]]</f>
        <v>0</v>
      </c>
      <c r="W2" s="6">
        <v>7.7173913043478273E-2</v>
      </c>
      <c r="X2" s="6">
        <v>3.5652173913043476E-2</v>
      </c>
      <c r="Y2" s="6">
        <v>0</v>
      </c>
      <c r="Z2" s="6">
        <f>SUM(NonNurse[[#This Row],[Physical Therapist (PT) Hours]],NonNurse[[#This Row],[PT Assistant Hours]],NonNurse[[#This Row],[PT Aide Hours]])/NonNurse[[#This Row],[MDS Census]]</f>
        <v>3.7827988338192424E-3</v>
      </c>
      <c r="AA2" s="6">
        <v>0</v>
      </c>
      <c r="AB2" s="6">
        <v>0</v>
      </c>
      <c r="AC2" s="6">
        <v>0</v>
      </c>
      <c r="AD2" s="6">
        <v>0</v>
      </c>
      <c r="AE2" s="6">
        <v>0</v>
      </c>
      <c r="AF2" s="6">
        <v>0</v>
      </c>
      <c r="AG2" s="6">
        <v>0</v>
      </c>
      <c r="AH2" s="1">
        <v>355096</v>
      </c>
      <c r="AI2">
        <v>8</v>
      </c>
    </row>
    <row r="3" spans="1:35" x14ac:dyDescent="0.25">
      <c r="A3" t="s">
        <v>108</v>
      </c>
      <c r="B3" t="s">
        <v>45</v>
      </c>
      <c r="C3" t="s">
        <v>169</v>
      </c>
      <c r="D3" t="s">
        <v>148</v>
      </c>
      <c r="E3" s="6">
        <v>22.771739130434781</v>
      </c>
      <c r="F3" s="6">
        <v>0</v>
      </c>
      <c r="G3" s="6">
        <v>0</v>
      </c>
      <c r="H3" s="6">
        <v>0</v>
      </c>
      <c r="I3" s="6">
        <v>0.33695652173913043</v>
      </c>
      <c r="J3" s="6">
        <v>0</v>
      </c>
      <c r="K3" s="6">
        <v>0</v>
      </c>
      <c r="L3" s="6">
        <v>0</v>
      </c>
      <c r="M3" s="6">
        <v>0</v>
      </c>
      <c r="N3" s="6">
        <v>0</v>
      </c>
      <c r="O3" s="6">
        <f>SUM(NonNurse[[#This Row],[Qualified Social Work Staff Hours]],NonNurse[[#This Row],[Other Social Work Staff Hours]])/NonNurse[[#This Row],[MDS Census]]</f>
        <v>0</v>
      </c>
      <c r="P3" s="6">
        <v>0</v>
      </c>
      <c r="Q3" s="6">
        <v>29.749673913043466</v>
      </c>
      <c r="R3" s="6">
        <f>SUM(NonNurse[[#This Row],[Qualified Activities Professional Hours]],NonNurse[[#This Row],[Other Activities Professional Hours]])/NonNurse[[#This Row],[MDS Census]]</f>
        <v>1.3064295942720758</v>
      </c>
      <c r="S3" s="6">
        <v>0</v>
      </c>
      <c r="T3" s="6">
        <v>0</v>
      </c>
      <c r="U3" s="6">
        <v>0</v>
      </c>
      <c r="V3" s="6">
        <f>SUM(NonNurse[[#This Row],[Occupational Therapist Hours]],NonNurse[[#This Row],[OT Assistant Hours]],NonNurse[[#This Row],[OT Aide Hours]])/NonNurse[[#This Row],[MDS Census]]</f>
        <v>0</v>
      </c>
      <c r="W3" s="6">
        <v>1.3043478260869565</v>
      </c>
      <c r="X3" s="6">
        <v>0</v>
      </c>
      <c r="Y3" s="6">
        <v>0</v>
      </c>
      <c r="Z3" s="6">
        <f>SUM(NonNurse[[#This Row],[Physical Therapist (PT) Hours]],NonNurse[[#This Row],[PT Assistant Hours]],NonNurse[[#This Row],[PT Aide Hours]])/NonNurse[[#This Row],[MDS Census]]</f>
        <v>5.7279236276849645E-2</v>
      </c>
      <c r="AA3" s="6">
        <v>0</v>
      </c>
      <c r="AB3" s="6">
        <v>0</v>
      </c>
      <c r="AC3" s="6">
        <v>0</v>
      </c>
      <c r="AD3" s="6">
        <v>0</v>
      </c>
      <c r="AE3" s="6">
        <v>0</v>
      </c>
      <c r="AF3" s="6">
        <v>0</v>
      </c>
      <c r="AG3" s="6">
        <v>0</v>
      </c>
      <c r="AH3" s="1">
        <v>355091</v>
      </c>
      <c r="AI3">
        <v>8</v>
      </c>
    </row>
    <row r="4" spans="1:35" x14ac:dyDescent="0.25">
      <c r="A4" t="s">
        <v>108</v>
      </c>
      <c r="B4" t="s">
        <v>71</v>
      </c>
      <c r="C4" t="s">
        <v>188</v>
      </c>
      <c r="D4" t="s">
        <v>146</v>
      </c>
      <c r="E4" s="6">
        <v>46.978260869565219</v>
      </c>
      <c r="F4" s="6">
        <v>5.4782608695652177</v>
      </c>
      <c r="G4" s="6">
        <v>0.19565217391304349</v>
      </c>
      <c r="H4" s="6">
        <v>0.62086956521739123</v>
      </c>
      <c r="I4" s="6">
        <v>2.4891304347826089</v>
      </c>
      <c r="J4" s="6">
        <v>0</v>
      </c>
      <c r="K4" s="6">
        <v>0</v>
      </c>
      <c r="L4" s="6">
        <v>1.1871739130434782</v>
      </c>
      <c r="M4" s="6">
        <v>5.3226086956521739</v>
      </c>
      <c r="N4" s="6">
        <v>0</v>
      </c>
      <c r="O4" s="6">
        <f>SUM(NonNurse[[#This Row],[Qualified Social Work Staff Hours]],NonNurse[[#This Row],[Other Social Work Staff Hours]])/NonNurse[[#This Row],[MDS Census]]</f>
        <v>0.11329939842665432</v>
      </c>
      <c r="P4" s="6">
        <v>3.4207608695652176</v>
      </c>
      <c r="Q4" s="6">
        <v>5.9760869565217396</v>
      </c>
      <c r="R4" s="6">
        <f>SUM(NonNurse[[#This Row],[Qualified Activities Professional Hours]],NonNurse[[#This Row],[Other Activities Professional Hours]])/NonNurse[[#This Row],[MDS Census]]</f>
        <v>0.20002545118000928</v>
      </c>
      <c r="S4" s="6">
        <v>2.4976086956521737</v>
      </c>
      <c r="T4" s="6">
        <v>1.3379347826086956</v>
      </c>
      <c r="U4" s="6">
        <v>0</v>
      </c>
      <c r="V4" s="6">
        <f>SUM(NonNurse[[#This Row],[Occupational Therapist Hours]],NonNurse[[#This Row],[OT Assistant Hours]],NonNurse[[#This Row],[OT Aide Hours]])/NonNurse[[#This Row],[MDS Census]]</f>
        <v>8.1645071726052745E-2</v>
      </c>
      <c r="W4" s="6">
        <v>3.2714130434782613</v>
      </c>
      <c r="X4" s="6">
        <v>0.16815217391304346</v>
      </c>
      <c r="Y4" s="6">
        <v>0</v>
      </c>
      <c r="Z4" s="6">
        <f>SUM(NonNurse[[#This Row],[Physical Therapist (PT) Hours]],NonNurse[[#This Row],[PT Assistant Hours]],NonNurse[[#This Row],[PT Aide Hours]])/NonNurse[[#This Row],[MDS Census]]</f>
        <v>7.3216103655714959E-2</v>
      </c>
      <c r="AA4" s="6">
        <v>0</v>
      </c>
      <c r="AB4" s="6">
        <v>0</v>
      </c>
      <c r="AC4" s="6">
        <v>0</v>
      </c>
      <c r="AD4" s="6">
        <v>0</v>
      </c>
      <c r="AE4" s="6">
        <v>0</v>
      </c>
      <c r="AF4" s="6">
        <v>0</v>
      </c>
      <c r="AG4" s="6">
        <v>0</v>
      </c>
      <c r="AH4" s="1">
        <v>355125</v>
      </c>
      <c r="AI4">
        <v>8</v>
      </c>
    </row>
    <row r="5" spans="1:35" x14ac:dyDescent="0.25">
      <c r="A5" t="s">
        <v>108</v>
      </c>
      <c r="B5" t="s">
        <v>20</v>
      </c>
      <c r="C5" t="s">
        <v>188</v>
      </c>
      <c r="D5" t="s">
        <v>146</v>
      </c>
      <c r="E5" s="6">
        <v>132.66304347826087</v>
      </c>
      <c r="F5" s="6">
        <v>5.1739130434782608</v>
      </c>
      <c r="G5" s="6">
        <v>1.0869565217391304E-2</v>
      </c>
      <c r="H5" s="6">
        <v>0.62771739130434778</v>
      </c>
      <c r="I5" s="6">
        <v>9.7826086956521738</v>
      </c>
      <c r="J5" s="6">
        <v>0</v>
      </c>
      <c r="K5" s="6">
        <v>0</v>
      </c>
      <c r="L5" s="6">
        <v>3.4410869565217381</v>
      </c>
      <c r="M5" s="6">
        <v>15.173913043478262</v>
      </c>
      <c r="N5" s="6">
        <v>0</v>
      </c>
      <c r="O5" s="6">
        <f>SUM(NonNurse[[#This Row],[Qualified Social Work Staff Hours]],NonNurse[[#This Row],[Other Social Work Staff Hours]])/NonNurse[[#This Row],[MDS Census]]</f>
        <v>0.11437935272429332</v>
      </c>
      <c r="P5" s="6">
        <v>5</v>
      </c>
      <c r="Q5" s="6">
        <v>0</v>
      </c>
      <c r="R5" s="6">
        <f>SUM(NonNurse[[#This Row],[Qualified Activities Professional Hours]],NonNurse[[#This Row],[Other Activities Professional Hours]])/NonNurse[[#This Row],[MDS Census]]</f>
        <v>3.768947152806227E-2</v>
      </c>
      <c r="S5" s="6">
        <v>9.0416304347826078</v>
      </c>
      <c r="T5" s="6">
        <v>4.2234782608695651</v>
      </c>
      <c r="U5" s="6">
        <v>0</v>
      </c>
      <c r="V5" s="6">
        <f>SUM(NonNurse[[#This Row],[Occupational Therapist Hours]],NonNurse[[#This Row],[OT Assistant Hours]],NonNurse[[#This Row],[OT Aide Hours]])/NonNurse[[#This Row],[MDS Census]]</f>
        <v>9.9990987300286757E-2</v>
      </c>
      <c r="W5" s="6">
        <v>13.307065217391301</v>
      </c>
      <c r="X5" s="6">
        <v>5.1475000000000009</v>
      </c>
      <c r="Y5" s="6">
        <v>0</v>
      </c>
      <c r="Z5" s="6">
        <f>SUM(NonNurse[[#This Row],[Physical Therapist (PT) Hours]],NonNurse[[#This Row],[PT Assistant Hours]],NonNurse[[#This Row],[PT Aide Hours]])/NonNurse[[#This Row],[MDS Census]]</f>
        <v>0.13910856206472755</v>
      </c>
      <c r="AA5" s="6">
        <v>0</v>
      </c>
      <c r="AB5" s="6">
        <v>0</v>
      </c>
      <c r="AC5" s="6">
        <v>0</v>
      </c>
      <c r="AD5" s="6">
        <v>0</v>
      </c>
      <c r="AE5" s="6">
        <v>0</v>
      </c>
      <c r="AF5" s="6">
        <v>0</v>
      </c>
      <c r="AG5" s="6">
        <v>0</v>
      </c>
      <c r="AH5" s="1">
        <v>355058</v>
      </c>
      <c r="AI5">
        <v>8</v>
      </c>
    </row>
    <row r="6" spans="1:35" x14ac:dyDescent="0.25">
      <c r="A6" t="s">
        <v>108</v>
      </c>
      <c r="B6" t="s">
        <v>25</v>
      </c>
      <c r="C6" t="s">
        <v>190</v>
      </c>
      <c r="D6" t="s">
        <v>147</v>
      </c>
      <c r="E6" s="6">
        <v>45.173913043478258</v>
      </c>
      <c r="F6" s="6">
        <v>4.8695652173913047</v>
      </c>
      <c r="G6" s="6">
        <v>0.42391304347826086</v>
      </c>
      <c r="H6" s="6">
        <v>0.16576086956521738</v>
      </c>
      <c r="I6" s="6">
        <v>0.28260869565217389</v>
      </c>
      <c r="J6" s="6">
        <v>0</v>
      </c>
      <c r="K6" s="6">
        <v>0</v>
      </c>
      <c r="L6" s="6">
        <v>9.1847826086956519E-2</v>
      </c>
      <c r="M6" s="6">
        <v>0</v>
      </c>
      <c r="N6" s="6">
        <v>4.7146739130434785</v>
      </c>
      <c r="O6" s="6">
        <f>SUM(NonNurse[[#This Row],[Qualified Social Work Staff Hours]],NonNurse[[#This Row],[Other Social Work Staff Hours]])/NonNurse[[#This Row],[MDS Census]]</f>
        <v>0.10436717998075073</v>
      </c>
      <c r="P6" s="6">
        <v>14.157608695652174</v>
      </c>
      <c r="Q6" s="6">
        <v>0</v>
      </c>
      <c r="R6" s="6">
        <f>SUM(NonNurse[[#This Row],[Qualified Activities Professional Hours]],NonNurse[[#This Row],[Other Activities Professional Hours]])/NonNurse[[#This Row],[MDS Census]]</f>
        <v>0.31340230991337825</v>
      </c>
      <c r="S6" s="6">
        <v>0.1217391304347826</v>
      </c>
      <c r="T6" s="6">
        <v>3.3407608695652176</v>
      </c>
      <c r="U6" s="6">
        <v>0</v>
      </c>
      <c r="V6" s="6">
        <f>SUM(NonNurse[[#This Row],[Occupational Therapist Hours]],NonNurse[[#This Row],[OT Assistant Hours]],NonNurse[[#This Row],[OT Aide Hours]])/NonNurse[[#This Row],[MDS Census]]</f>
        <v>7.6648219441770943E-2</v>
      </c>
      <c r="W6" s="6">
        <v>4.244891304347826</v>
      </c>
      <c r="X6" s="6">
        <v>3.826086956521739E-2</v>
      </c>
      <c r="Y6" s="6">
        <v>0</v>
      </c>
      <c r="Z6" s="6">
        <f>SUM(NonNurse[[#This Row],[Physical Therapist (PT) Hours]],NonNurse[[#This Row],[PT Assistant Hours]],NonNurse[[#This Row],[PT Aide Hours]])/NonNurse[[#This Row],[MDS Census]]</f>
        <v>9.4814725697786331E-2</v>
      </c>
      <c r="AA6" s="6">
        <v>9.7826086956521743E-2</v>
      </c>
      <c r="AB6" s="6">
        <v>0</v>
      </c>
      <c r="AC6" s="6">
        <v>0</v>
      </c>
      <c r="AD6" s="6">
        <v>0</v>
      </c>
      <c r="AE6" s="6">
        <v>0</v>
      </c>
      <c r="AF6" s="6">
        <v>0</v>
      </c>
      <c r="AG6" s="6">
        <v>0</v>
      </c>
      <c r="AH6" s="1">
        <v>355064</v>
      </c>
      <c r="AI6">
        <v>8</v>
      </c>
    </row>
    <row r="7" spans="1:35" x14ac:dyDescent="0.25">
      <c r="A7" t="s">
        <v>108</v>
      </c>
      <c r="B7" t="s">
        <v>69</v>
      </c>
      <c r="C7" t="s">
        <v>172</v>
      </c>
      <c r="D7" t="s">
        <v>130</v>
      </c>
      <c r="E7" s="6">
        <v>114.58695652173913</v>
      </c>
      <c r="F7" s="6">
        <v>1.8423913043478262</v>
      </c>
      <c r="G7" s="6">
        <v>0.19565217391304349</v>
      </c>
      <c r="H7" s="6">
        <v>0</v>
      </c>
      <c r="I7" s="6">
        <v>17.586956521739129</v>
      </c>
      <c r="J7" s="6">
        <v>0</v>
      </c>
      <c r="K7" s="6">
        <v>0</v>
      </c>
      <c r="L7" s="6">
        <v>1.732608695652174</v>
      </c>
      <c r="M7" s="6">
        <v>11.652173913043478</v>
      </c>
      <c r="N7" s="6">
        <v>0</v>
      </c>
      <c r="O7" s="6">
        <f>SUM(NonNurse[[#This Row],[Qualified Social Work Staff Hours]],NonNurse[[#This Row],[Other Social Work Staff Hours]])/NonNurse[[#This Row],[MDS Census]]</f>
        <v>0.10168848415860368</v>
      </c>
      <c r="P7" s="6">
        <v>5.9484782608695639</v>
      </c>
      <c r="Q7" s="6">
        <v>16.138369565217396</v>
      </c>
      <c r="R7" s="6">
        <f>SUM(NonNurse[[#This Row],[Qualified Activities Professional Hours]],NonNurse[[#This Row],[Other Activities Professional Hours]])/NonNurse[[#This Row],[MDS Census]]</f>
        <v>0.19275184974388165</v>
      </c>
      <c r="S7" s="6">
        <v>6.4021739130434794</v>
      </c>
      <c r="T7" s="6">
        <v>8.0011956521739087</v>
      </c>
      <c r="U7" s="6">
        <v>9.6521739130434785</v>
      </c>
      <c r="V7" s="6">
        <f>SUM(NonNurse[[#This Row],[Occupational Therapist Hours]],NonNurse[[#This Row],[OT Assistant Hours]],NonNurse[[#This Row],[OT Aide Hours]])/NonNurse[[#This Row],[MDS Census]]</f>
        <v>0.20993265035097702</v>
      </c>
      <c r="W7" s="6">
        <v>7.0620652173913046</v>
      </c>
      <c r="X7" s="6">
        <v>3.1194565217391306</v>
      </c>
      <c r="Y7" s="6">
        <v>0</v>
      </c>
      <c r="Z7" s="6">
        <f>SUM(NonNurse[[#This Row],[Physical Therapist (PT) Hours]],NonNurse[[#This Row],[PT Assistant Hours]],NonNurse[[#This Row],[PT Aide Hours]])/NonNurse[[#This Row],[MDS Census]]</f>
        <v>8.8854107380003808E-2</v>
      </c>
      <c r="AA7" s="6">
        <v>0</v>
      </c>
      <c r="AB7" s="6">
        <v>0</v>
      </c>
      <c r="AC7" s="6">
        <v>0</v>
      </c>
      <c r="AD7" s="6">
        <v>0</v>
      </c>
      <c r="AE7" s="6">
        <v>0</v>
      </c>
      <c r="AF7" s="6">
        <v>0</v>
      </c>
      <c r="AG7" s="6">
        <v>0</v>
      </c>
      <c r="AH7" s="1">
        <v>355123</v>
      </c>
      <c r="AI7">
        <v>8</v>
      </c>
    </row>
    <row r="8" spans="1:35" x14ac:dyDescent="0.25">
      <c r="A8" t="s">
        <v>108</v>
      </c>
      <c r="B8" t="s">
        <v>41</v>
      </c>
      <c r="C8" t="s">
        <v>172</v>
      </c>
      <c r="D8" t="s">
        <v>130</v>
      </c>
      <c r="E8" s="6">
        <v>168.09782608695653</v>
      </c>
      <c r="F8" s="6">
        <v>3.3315217391304346</v>
      </c>
      <c r="G8" s="6">
        <v>0.19565217391304349</v>
      </c>
      <c r="H8" s="6">
        <v>0</v>
      </c>
      <c r="I8" s="6">
        <v>6.5869565217391308</v>
      </c>
      <c r="J8" s="6">
        <v>0</v>
      </c>
      <c r="K8" s="6">
        <v>0</v>
      </c>
      <c r="L8" s="6">
        <v>6.2294565217391318</v>
      </c>
      <c r="M8" s="6">
        <v>16.994673913043478</v>
      </c>
      <c r="N8" s="6">
        <v>9.0057608695652167</v>
      </c>
      <c r="O8" s="6">
        <f>SUM(NonNurse[[#This Row],[Qualified Social Work Staff Hours]],NonNurse[[#This Row],[Other Social Work Staff Hours]])/NonNurse[[#This Row],[MDS Census]]</f>
        <v>0.15467442612350465</v>
      </c>
      <c r="P8" s="6">
        <v>5.7391304347826084</v>
      </c>
      <c r="Q8" s="6">
        <v>40.763260869565208</v>
      </c>
      <c r="R8" s="6">
        <f>SUM(NonNurse[[#This Row],[Qualified Activities Professional Hours]],NonNurse[[#This Row],[Other Activities Professional Hours]])/NonNurse[[#This Row],[MDS Census]]</f>
        <v>0.27663886194633036</v>
      </c>
      <c r="S8" s="6">
        <v>23.3595652173913</v>
      </c>
      <c r="T8" s="6">
        <v>9.3871739130434761</v>
      </c>
      <c r="U8" s="6">
        <v>17.619565217391305</v>
      </c>
      <c r="V8" s="6">
        <f>SUM(NonNurse[[#This Row],[Occupational Therapist Hours]],NonNurse[[#This Row],[OT Assistant Hours]],NonNurse[[#This Row],[OT Aide Hours]])/NonNurse[[#This Row],[MDS Census]]</f>
        <v>0.29962495958616225</v>
      </c>
      <c r="W8" s="6">
        <v>20.127826086956521</v>
      </c>
      <c r="X8" s="6">
        <v>18.976086956521748</v>
      </c>
      <c r="Y8" s="6">
        <v>0</v>
      </c>
      <c r="Z8" s="6">
        <f>SUM(NonNurse[[#This Row],[Physical Therapist (PT) Hours]],NonNurse[[#This Row],[PT Assistant Hours]],NonNurse[[#This Row],[PT Aide Hours]])/NonNurse[[#This Row],[MDS Census]]</f>
        <v>0.2326259295182671</v>
      </c>
      <c r="AA8" s="6">
        <v>0</v>
      </c>
      <c r="AB8" s="6">
        <v>0</v>
      </c>
      <c r="AC8" s="6">
        <v>0</v>
      </c>
      <c r="AD8" s="6">
        <v>0</v>
      </c>
      <c r="AE8" s="6">
        <v>0</v>
      </c>
      <c r="AF8" s="6">
        <v>0</v>
      </c>
      <c r="AG8" s="6">
        <v>0</v>
      </c>
      <c r="AH8" s="1">
        <v>355086</v>
      </c>
      <c r="AI8">
        <v>8</v>
      </c>
    </row>
    <row r="9" spans="1:35" x14ac:dyDescent="0.25">
      <c r="A9" t="s">
        <v>108</v>
      </c>
      <c r="B9" t="s">
        <v>31</v>
      </c>
      <c r="C9" t="s">
        <v>163</v>
      </c>
      <c r="D9" t="s">
        <v>137</v>
      </c>
      <c r="E9" s="6">
        <v>99.097826086956516</v>
      </c>
      <c r="F9" s="6">
        <v>0</v>
      </c>
      <c r="G9" s="6">
        <v>5.7391304347826084</v>
      </c>
      <c r="H9" s="6">
        <v>0</v>
      </c>
      <c r="I9" s="6">
        <v>5.5108695652173916</v>
      </c>
      <c r="J9" s="6">
        <v>0</v>
      </c>
      <c r="K9" s="6">
        <v>0</v>
      </c>
      <c r="L9" s="6">
        <v>0.87597826086956521</v>
      </c>
      <c r="M9" s="6">
        <v>6.3260869565217392</v>
      </c>
      <c r="N9" s="6">
        <v>0</v>
      </c>
      <c r="O9" s="6">
        <f>SUM(NonNurse[[#This Row],[Qualified Social Work Staff Hours]],NonNurse[[#This Row],[Other Social Work Staff Hours]])/NonNurse[[#This Row],[MDS Census]]</f>
        <v>6.3836788417242524E-2</v>
      </c>
      <c r="P9" s="6">
        <v>5.1304347826086953</v>
      </c>
      <c r="Q9" s="6">
        <v>31.819456521739131</v>
      </c>
      <c r="R9" s="6">
        <f>SUM(NonNurse[[#This Row],[Qualified Activities Professional Hours]],NonNurse[[#This Row],[Other Activities Professional Hours]])/NonNurse[[#This Row],[MDS Census]]</f>
        <v>0.372862783810464</v>
      </c>
      <c r="S9" s="6">
        <v>4.6735869565217385</v>
      </c>
      <c r="T9" s="6">
        <v>0</v>
      </c>
      <c r="U9" s="6">
        <v>0</v>
      </c>
      <c r="V9" s="6">
        <f>SUM(NonNurse[[#This Row],[Occupational Therapist Hours]],NonNurse[[#This Row],[OT Assistant Hours]],NonNurse[[#This Row],[OT Aide Hours]])/NonNurse[[#This Row],[MDS Census]]</f>
        <v>4.7161346934298562E-2</v>
      </c>
      <c r="W9" s="6">
        <v>4.6997826086956538</v>
      </c>
      <c r="X9" s="6">
        <v>0</v>
      </c>
      <c r="Y9" s="6">
        <v>0</v>
      </c>
      <c r="Z9" s="6">
        <f>SUM(NonNurse[[#This Row],[Physical Therapist (PT) Hours]],NonNurse[[#This Row],[PT Assistant Hours]],NonNurse[[#This Row],[PT Aide Hours]])/NonNurse[[#This Row],[MDS Census]]</f>
        <v>4.7425688274651767E-2</v>
      </c>
      <c r="AA9" s="6">
        <v>0</v>
      </c>
      <c r="AB9" s="6">
        <v>0</v>
      </c>
      <c r="AC9" s="6">
        <v>0</v>
      </c>
      <c r="AD9" s="6">
        <v>0</v>
      </c>
      <c r="AE9" s="6">
        <v>0</v>
      </c>
      <c r="AF9" s="6">
        <v>0</v>
      </c>
      <c r="AG9" s="6">
        <v>0</v>
      </c>
      <c r="AH9" s="1">
        <v>355070</v>
      </c>
      <c r="AI9">
        <v>8</v>
      </c>
    </row>
    <row r="10" spans="1:35" x14ac:dyDescent="0.25">
      <c r="A10" t="s">
        <v>108</v>
      </c>
      <c r="B10" t="s">
        <v>54</v>
      </c>
      <c r="C10" t="s">
        <v>191</v>
      </c>
      <c r="D10" t="s">
        <v>138</v>
      </c>
      <c r="E10" s="6">
        <v>19.869565217391305</v>
      </c>
      <c r="F10" s="6">
        <v>15.051739130434783</v>
      </c>
      <c r="G10" s="6">
        <v>0.13858695652173914</v>
      </c>
      <c r="H10" s="6">
        <v>0.11413043478260869</v>
      </c>
      <c r="I10" s="6">
        <v>0</v>
      </c>
      <c r="J10" s="6">
        <v>0</v>
      </c>
      <c r="K10" s="6">
        <v>0.20108695652173914</v>
      </c>
      <c r="L10" s="6">
        <v>3.8655434782608693</v>
      </c>
      <c r="M10" s="6">
        <v>4.2540217391304358</v>
      </c>
      <c r="N10" s="6">
        <v>0</v>
      </c>
      <c r="O10" s="6">
        <f>SUM(NonNurse[[#This Row],[Qualified Social Work Staff Hours]],NonNurse[[#This Row],[Other Social Work Staff Hours]])/NonNurse[[#This Row],[MDS Census]]</f>
        <v>0.21409737417943112</v>
      </c>
      <c r="P10" s="6">
        <v>0</v>
      </c>
      <c r="Q10" s="6">
        <v>15.203695652173911</v>
      </c>
      <c r="R10" s="6">
        <f>SUM(NonNurse[[#This Row],[Qualified Activities Professional Hours]],NonNurse[[#This Row],[Other Activities Professional Hours]])/NonNurse[[#This Row],[MDS Census]]</f>
        <v>0.76517505470459513</v>
      </c>
      <c r="S10" s="6">
        <v>5.7572826086956521</v>
      </c>
      <c r="T10" s="6">
        <v>4.8470652173913029</v>
      </c>
      <c r="U10" s="6">
        <v>0</v>
      </c>
      <c r="V10" s="6">
        <f>SUM(NonNurse[[#This Row],[Occupational Therapist Hours]],NonNurse[[#This Row],[OT Assistant Hours]],NonNurse[[#This Row],[OT Aide Hours]])/NonNurse[[#This Row],[MDS Census]]</f>
        <v>0.53369803063457322</v>
      </c>
      <c r="W10" s="6">
        <v>4.3601086956521735</v>
      </c>
      <c r="X10" s="6">
        <v>0</v>
      </c>
      <c r="Y10" s="6">
        <v>0</v>
      </c>
      <c r="Z10" s="6">
        <f>SUM(NonNurse[[#This Row],[Physical Therapist (PT) Hours]],NonNurse[[#This Row],[PT Assistant Hours]],NonNurse[[#This Row],[PT Aide Hours]])/NonNurse[[#This Row],[MDS Census]]</f>
        <v>0.21943654266958423</v>
      </c>
      <c r="AA10" s="6">
        <v>0.20652173913043478</v>
      </c>
      <c r="AB10" s="6">
        <v>0</v>
      </c>
      <c r="AC10" s="6">
        <v>0</v>
      </c>
      <c r="AD10" s="6">
        <v>0</v>
      </c>
      <c r="AE10" s="6">
        <v>0</v>
      </c>
      <c r="AF10" s="6">
        <v>0</v>
      </c>
      <c r="AG10" s="6">
        <v>0</v>
      </c>
      <c r="AH10" s="1">
        <v>355101</v>
      </c>
      <c r="AI10">
        <v>8</v>
      </c>
    </row>
    <row r="11" spans="1:35" x14ac:dyDescent="0.25">
      <c r="A11" t="s">
        <v>108</v>
      </c>
      <c r="B11" t="s">
        <v>62</v>
      </c>
      <c r="C11" t="s">
        <v>215</v>
      </c>
      <c r="D11" t="s">
        <v>138</v>
      </c>
      <c r="E11" s="6">
        <v>57.195652173913047</v>
      </c>
      <c r="F11" s="6">
        <v>18.525543478260889</v>
      </c>
      <c r="G11" s="6">
        <v>7.3369565217391311E-2</v>
      </c>
      <c r="H11" s="6">
        <v>8.1521739130434784E-2</v>
      </c>
      <c r="I11" s="6">
        <v>0</v>
      </c>
      <c r="J11" s="6">
        <v>0.2391304347826087</v>
      </c>
      <c r="K11" s="6">
        <v>0</v>
      </c>
      <c r="L11" s="6">
        <v>0.34510869565217389</v>
      </c>
      <c r="M11" s="6">
        <v>0</v>
      </c>
      <c r="N11" s="6">
        <v>5.1822826086956608</v>
      </c>
      <c r="O11" s="6">
        <f>SUM(NonNurse[[#This Row],[Qualified Social Work Staff Hours]],NonNurse[[#This Row],[Other Social Work Staff Hours]])/NonNurse[[#This Row],[MDS Census]]</f>
        <v>9.0606233371341841E-2</v>
      </c>
      <c r="P11" s="6">
        <v>5.2880434782608692</v>
      </c>
      <c r="Q11" s="6">
        <v>8.4619565217391308</v>
      </c>
      <c r="R11" s="6">
        <f>SUM(NonNurse[[#This Row],[Qualified Activities Professional Hours]],NonNurse[[#This Row],[Other Activities Professional Hours]])/NonNurse[[#This Row],[MDS Census]]</f>
        <v>0.2404028886354998</v>
      </c>
      <c r="S11" s="6">
        <v>3.7663043478260869</v>
      </c>
      <c r="T11" s="6">
        <v>0</v>
      </c>
      <c r="U11" s="6">
        <v>0</v>
      </c>
      <c r="V11" s="6">
        <f>SUM(NonNurse[[#This Row],[Occupational Therapist Hours]],NonNurse[[#This Row],[OT Assistant Hours]],NonNurse[[#This Row],[OT Aide Hours]])/NonNurse[[#This Row],[MDS Census]]</f>
        <v>6.5849486887115158E-2</v>
      </c>
      <c r="W11" s="6">
        <v>3.7010869565217392</v>
      </c>
      <c r="X11" s="6">
        <v>4.0027173913043477</v>
      </c>
      <c r="Y11" s="6">
        <v>0</v>
      </c>
      <c r="Z11" s="6">
        <f>SUM(NonNurse[[#This Row],[Physical Therapist (PT) Hours]],NonNurse[[#This Row],[PT Assistant Hours]],NonNurse[[#This Row],[PT Aide Hours]])/NonNurse[[#This Row],[MDS Census]]</f>
        <v>0.13469213226909921</v>
      </c>
      <c r="AA11" s="6">
        <v>3.2608695652173912E-2</v>
      </c>
      <c r="AB11" s="6">
        <v>0</v>
      </c>
      <c r="AC11" s="6">
        <v>0</v>
      </c>
      <c r="AD11" s="6">
        <v>9.5733695652173907</v>
      </c>
      <c r="AE11" s="6">
        <v>0</v>
      </c>
      <c r="AF11" s="6">
        <v>0</v>
      </c>
      <c r="AG11" s="6">
        <v>0</v>
      </c>
      <c r="AH11" s="1">
        <v>355110</v>
      </c>
      <c r="AI11">
        <v>8</v>
      </c>
    </row>
    <row r="12" spans="1:35" x14ac:dyDescent="0.25">
      <c r="A12" t="s">
        <v>108</v>
      </c>
      <c r="B12" t="s">
        <v>70</v>
      </c>
      <c r="C12" t="s">
        <v>217</v>
      </c>
      <c r="D12" t="s">
        <v>130</v>
      </c>
      <c r="E12" s="6">
        <v>61.858695652173914</v>
      </c>
      <c r="F12" s="6">
        <v>5.3478260869565215</v>
      </c>
      <c r="G12" s="6">
        <v>0</v>
      </c>
      <c r="H12" s="6">
        <v>0.26804347826086955</v>
      </c>
      <c r="I12" s="6">
        <v>6.9130434782608692</v>
      </c>
      <c r="J12" s="6">
        <v>0</v>
      </c>
      <c r="K12" s="6">
        <v>0</v>
      </c>
      <c r="L12" s="6">
        <v>1.3565217391304349</v>
      </c>
      <c r="M12" s="6">
        <v>10.478260869565217</v>
      </c>
      <c r="N12" s="6">
        <v>0</v>
      </c>
      <c r="O12" s="6">
        <f>SUM(NonNurse[[#This Row],[Qualified Social Work Staff Hours]],NonNurse[[#This Row],[Other Social Work Staff Hours]])/NonNurse[[#This Row],[MDS Census]]</f>
        <v>0.16939026533122473</v>
      </c>
      <c r="P12" s="6">
        <v>10.099021739130432</v>
      </c>
      <c r="Q12" s="6">
        <v>2.9029347826086958</v>
      </c>
      <c r="R12" s="6">
        <f>SUM(NonNurse[[#This Row],[Qualified Activities Professional Hours]],NonNurse[[#This Row],[Other Activities Professional Hours]])/NonNurse[[#This Row],[MDS Census]]</f>
        <v>0.2101880161658759</v>
      </c>
      <c r="S12" s="6">
        <v>5.9903260869565216</v>
      </c>
      <c r="T12" s="6">
        <v>5.9673913043478262</v>
      </c>
      <c r="U12" s="6">
        <v>0</v>
      </c>
      <c r="V12" s="6">
        <f>SUM(NonNurse[[#This Row],[Occupational Therapist Hours]],NonNurse[[#This Row],[OT Assistant Hours]],NonNurse[[#This Row],[OT Aide Hours]])/NonNurse[[#This Row],[MDS Census]]</f>
        <v>0.19330697592690213</v>
      </c>
      <c r="W12" s="6">
        <v>8.2875000000000032</v>
      </c>
      <c r="X12" s="6">
        <v>2.1542391304347825</v>
      </c>
      <c r="Y12" s="6">
        <v>0</v>
      </c>
      <c r="Z12" s="6">
        <f>SUM(NonNurse[[#This Row],[Physical Therapist (PT) Hours]],NonNurse[[#This Row],[PT Assistant Hours]],NonNurse[[#This Row],[PT Aide Hours]])/NonNurse[[#This Row],[MDS Census]]</f>
        <v>0.16879985942716577</v>
      </c>
      <c r="AA12" s="6">
        <v>0</v>
      </c>
      <c r="AB12" s="6">
        <v>0</v>
      </c>
      <c r="AC12" s="6">
        <v>0</v>
      </c>
      <c r="AD12" s="6">
        <v>0</v>
      </c>
      <c r="AE12" s="6">
        <v>0</v>
      </c>
      <c r="AF12" s="6">
        <v>0</v>
      </c>
      <c r="AG12" s="6">
        <v>0</v>
      </c>
      <c r="AH12" s="1">
        <v>355124</v>
      </c>
      <c r="AI12">
        <v>8</v>
      </c>
    </row>
    <row r="13" spans="1:35" x14ac:dyDescent="0.25">
      <c r="A13" t="s">
        <v>108</v>
      </c>
      <c r="B13" t="s">
        <v>53</v>
      </c>
      <c r="C13" t="s">
        <v>195</v>
      </c>
      <c r="D13" t="s">
        <v>133</v>
      </c>
      <c r="E13" s="6">
        <v>36.923913043478258</v>
      </c>
      <c r="F13" s="6">
        <v>2.7391304347826089</v>
      </c>
      <c r="G13" s="6">
        <v>0</v>
      </c>
      <c r="H13" s="6">
        <v>0</v>
      </c>
      <c r="I13" s="6">
        <v>2.3369565217391304</v>
      </c>
      <c r="J13" s="6">
        <v>0</v>
      </c>
      <c r="K13" s="6">
        <v>0</v>
      </c>
      <c r="L13" s="6">
        <v>7.0760869565217391E-2</v>
      </c>
      <c r="M13" s="6">
        <v>4.6086956521739131</v>
      </c>
      <c r="N13" s="6">
        <v>0</v>
      </c>
      <c r="O13" s="6">
        <f>SUM(NonNurse[[#This Row],[Qualified Social Work Staff Hours]],NonNurse[[#This Row],[Other Social Work Staff Hours]])/NonNurse[[#This Row],[MDS Census]]</f>
        <v>0.12481601413011481</v>
      </c>
      <c r="P13" s="6">
        <v>5.3913043478260869</v>
      </c>
      <c r="Q13" s="6">
        <v>11.080326086956521</v>
      </c>
      <c r="R13" s="6">
        <f>SUM(NonNurse[[#This Row],[Qualified Activities Professional Hours]],NonNurse[[#This Row],[Other Activities Professional Hours]])/NonNurse[[#This Row],[MDS Census]]</f>
        <v>0.44609655578451574</v>
      </c>
      <c r="S13" s="6">
        <v>0.52543478260869558</v>
      </c>
      <c r="T13" s="6">
        <v>2.1785869565217388</v>
      </c>
      <c r="U13" s="6">
        <v>0</v>
      </c>
      <c r="V13" s="6">
        <f>SUM(NonNurse[[#This Row],[Occupational Therapist Hours]],NonNurse[[#This Row],[OT Assistant Hours]],NonNurse[[#This Row],[OT Aide Hours]])/NonNurse[[#This Row],[MDS Census]]</f>
        <v>7.3232263762143063E-2</v>
      </c>
      <c r="W13" s="6">
        <v>0.97565217391304349</v>
      </c>
      <c r="X13" s="6">
        <v>3.2927173913043468</v>
      </c>
      <c r="Y13" s="6">
        <v>0</v>
      </c>
      <c r="Z13" s="6">
        <f>SUM(NonNurse[[#This Row],[Physical Therapist (PT) Hours]],NonNurse[[#This Row],[PT Assistant Hours]],NonNurse[[#This Row],[PT Aide Hours]])/NonNurse[[#This Row],[MDS Census]]</f>
        <v>0.11559905799234617</v>
      </c>
      <c r="AA13" s="6">
        <v>0</v>
      </c>
      <c r="AB13" s="6">
        <v>0</v>
      </c>
      <c r="AC13" s="6">
        <v>0</v>
      </c>
      <c r="AD13" s="6">
        <v>0</v>
      </c>
      <c r="AE13" s="6">
        <v>0</v>
      </c>
      <c r="AF13" s="6">
        <v>0</v>
      </c>
      <c r="AG13" s="6">
        <v>0</v>
      </c>
      <c r="AH13" s="1">
        <v>355100</v>
      </c>
      <c r="AI13">
        <v>8</v>
      </c>
    </row>
    <row r="14" spans="1:35" x14ac:dyDescent="0.25">
      <c r="A14" t="s">
        <v>108</v>
      </c>
      <c r="B14" t="s">
        <v>73</v>
      </c>
      <c r="C14" t="s">
        <v>172</v>
      </c>
      <c r="D14" t="s">
        <v>130</v>
      </c>
      <c r="E14" s="6">
        <v>96.782608695652172</v>
      </c>
      <c r="F14" s="6">
        <v>5.1304347826086953</v>
      </c>
      <c r="G14" s="6">
        <v>0</v>
      </c>
      <c r="H14" s="6">
        <v>0.4891304347826087</v>
      </c>
      <c r="I14" s="6">
        <v>7.9239130434782608</v>
      </c>
      <c r="J14" s="6">
        <v>0</v>
      </c>
      <c r="K14" s="6">
        <v>0</v>
      </c>
      <c r="L14" s="6">
        <v>1.8216304347826084</v>
      </c>
      <c r="M14" s="6">
        <v>10.608695652173912</v>
      </c>
      <c r="N14" s="6">
        <v>0</v>
      </c>
      <c r="O14" s="6">
        <f>SUM(NonNurse[[#This Row],[Qualified Social Work Staff Hours]],NonNurse[[#This Row],[Other Social Work Staff Hours]])/NonNurse[[#This Row],[MDS Census]]</f>
        <v>0.1096136567834681</v>
      </c>
      <c r="P14" s="6">
        <v>20.198586956521737</v>
      </c>
      <c r="Q14" s="6">
        <v>8.0255434782608717</v>
      </c>
      <c r="R14" s="6">
        <f>SUM(NonNurse[[#This Row],[Qualified Activities Professional Hours]],NonNurse[[#This Row],[Other Activities Professional Hours]])/NonNurse[[#This Row],[MDS Census]]</f>
        <v>0.29162398921832883</v>
      </c>
      <c r="S14" s="6">
        <v>6.8580434782608677</v>
      </c>
      <c r="T14" s="6">
        <v>5.2272826086956528</v>
      </c>
      <c r="U14" s="6">
        <v>0</v>
      </c>
      <c r="V14" s="6">
        <f>SUM(NonNurse[[#This Row],[Occupational Therapist Hours]],NonNurse[[#This Row],[OT Assistant Hours]],NonNurse[[#This Row],[OT Aide Hours]])/NonNurse[[#This Row],[MDS Census]]</f>
        <v>0.12487084456424077</v>
      </c>
      <c r="W14" s="6">
        <v>6.2263043478260878</v>
      </c>
      <c r="X14" s="6">
        <v>4.8715217391304328</v>
      </c>
      <c r="Y14" s="6">
        <v>0</v>
      </c>
      <c r="Z14" s="6">
        <f>SUM(NonNurse[[#This Row],[Physical Therapist (PT) Hours]],NonNurse[[#This Row],[PT Assistant Hours]],NonNurse[[#This Row],[PT Aide Hours]])/NonNurse[[#This Row],[MDS Census]]</f>
        <v>0.11466756513926324</v>
      </c>
      <c r="AA14" s="6">
        <v>0</v>
      </c>
      <c r="AB14" s="6">
        <v>0</v>
      </c>
      <c r="AC14" s="6">
        <v>0</v>
      </c>
      <c r="AD14" s="6">
        <v>0</v>
      </c>
      <c r="AE14" s="6">
        <v>0</v>
      </c>
      <c r="AF14" s="6">
        <v>0</v>
      </c>
      <c r="AG14" s="6">
        <v>0</v>
      </c>
      <c r="AH14" s="1">
        <v>355127</v>
      </c>
      <c r="AI14">
        <v>8</v>
      </c>
    </row>
    <row r="15" spans="1:35" x14ac:dyDescent="0.25">
      <c r="A15" t="s">
        <v>108</v>
      </c>
      <c r="B15" t="s">
        <v>30</v>
      </c>
      <c r="C15" t="s">
        <v>195</v>
      </c>
      <c r="D15" t="s">
        <v>133</v>
      </c>
      <c r="E15" s="6">
        <v>69.315217391304344</v>
      </c>
      <c r="F15" s="6">
        <v>2.7391304347826089</v>
      </c>
      <c r="G15" s="6">
        <v>0</v>
      </c>
      <c r="H15" s="6">
        <v>0</v>
      </c>
      <c r="I15" s="6">
        <v>0</v>
      </c>
      <c r="J15" s="6">
        <v>0</v>
      </c>
      <c r="K15" s="6">
        <v>0</v>
      </c>
      <c r="L15" s="6">
        <v>0.35282608695652173</v>
      </c>
      <c r="M15" s="6">
        <v>0</v>
      </c>
      <c r="N15" s="6">
        <v>4.899565217391304</v>
      </c>
      <c r="O15" s="6">
        <f>SUM(NonNurse[[#This Row],[Qualified Social Work Staff Hours]],NonNurse[[#This Row],[Other Social Work Staff Hours]])/NonNurse[[#This Row],[MDS Census]]</f>
        <v>7.0685275207777953E-2</v>
      </c>
      <c r="P15" s="6">
        <v>9.4554347826086982</v>
      </c>
      <c r="Q15" s="6">
        <v>9.1743478260869544</v>
      </c>
      <c r="R15" s="6">
        <f>SUM(NonNurse[[#This Row],[Qualified Activities Professional Hours]],NonNurse[[#This Row],[Other Activities Professional Hours]])/NonNurse[[#This Row],[MDS Census]]</f>
        <v>0.26876901364277878</v>
      </c>
      <c r="S15" s="6">
        <v>0.78282608695652167</v>
      </c>
      <c r="T15" s="6">
        <v>2.415</v>
      </c>
      <c r="U15" s="6">
        <v>0</v>
      </c>
      <c r="V15" s="6">
        <f>SUM(NonNurse[[#This Row],[Occupational Therapist Hours]],NonNurse[[#This Row],[OT Assistant Hours]],NonNurse[[#This Row],[OT Aide Hours]])/NonNurse[[#This Row],[MDS Census]]</f>
        <v>4.613454602477654E-2</v>
      </c>
      <c r="W15" s="6">
        <v>1.7759782608695653</v>
      </c>
      <c r="X15" s="6">
        <v>5.0586956521739124</v>
      </c>
      <c r="Y15" s="6">
        <v>0</v>
      </c>
      <c r="Z15" s="6">
        <f>SUM(NonNurse[[#This Row],[Physical Therapist (PT) Hours]],NonNurse[[#This Row],[PT Assistant Hours]],NonNurse[[#This Row],[PT Aide Hours]])/NonNurse[[#This Row],[MDS Census]]</f>
        <v>9.8602791281166696E-2</v>
      </c>
      <c r="AA15" s="6">
        <v>0</v>
      </c>
      <c r="AB15" s="6">
        <v>0</v>
      </c>
      <c r="AC15" s="6">
        <v>0</v>
      </c>
      <c r="AD15" s="6">
        <v>0</v>
      </c>
      <c r="AE15" s="6">
        <v>0</v>
      </c>
      <c r="AF15" s="6">
        <v>0</v>
      </c>
      <c r="AG15" s="6">
        <v>0</v>
      </c>
      <c r="AH15" s="1">
        <v>355069</v>
      </c>
      <c r="AI15">
        <v>8</v>
      </c>
    </row>
    <row r="16" spans="1:35" x14ac:dyDescent="0.25">
      <c r="A16" t="s">
        <v>108</v>
      </c>
      <c r="B16" t="s">
        <v>36</v>
      </c>
      <c r="C16" t="s">
        <v>168</v>
      </c>
      <c r="D16" t="s">
        <v>153</v>
      </c>
      <c r="E16" s="6">
        <v>76.282608695652172</v>
      </c>
      <c r="F16" s="6">
        <v>2.5217391304347827</v>
      </c>
      <c r="G16" s="6">
        <v>0</v>
      </c>
      <c r="H16" s="6">
        <v>0</v>
      </c>
      <c r="I16" s="6">
        <v>0.34782608695652173</v>
      </c>
      <c r="J16" s="6">
        <v>0</v>
      </c>
      <c r="K16" s="6">
        <v>0</v>
      </c>
      <c r="L16" s="6">
        <v>0.31152173913043474</v>
      </c>
      <c r="M16" s="6">
        <v>0</v>
      </c>
      <c r="N16" s="6">
        <v>4.9114130434782615</v>
      </c>
      <c r="O16" s="6">
        <f>SUM(NonNurse[[#This Row],[Qualified Social Work Staff Hours]],NonNurse[[#This Row],[Other Social Work Staff Hours]])/NonNurse[[#This Row],[MDS Census]]</f>
        <v>6.4384440011399272E-2</v>
      </c>
      <c r="P16" s="6">
        <v>11.247934782608693</v>
      </c>
      <c r="Q16" s="6">
        <v>3.2173913043478262</v>
      </c>
      <c r="R16" s="6">
        <f>SUM(NonNurse[[#This Row],[Qualified Activities Professional Hours]],NonNurse[[#This Row],[Other Activities Professional Hours]])/NonNurse[[#This Row],[MDS Census]]</f>
        <v>0.18962809917355369</v>
      </c>
      <c r="S16" s="6">
        <v>2.9961956521739128</v>
      </c>
      <c r="T16" s="6">
        <v>0.78173913043478249</v>
      </c>
      <c r="U16" s="6">
        <v>0</v>
      </c>
      <c r="V16" s="6">
        <f>SUM(NonNurse[[#This Row],[Occupational Therapist Hours]],NonNurse[[#This Row],[OT Assistant Hours]],NonNurse[[#This Row],[OT Aide Hours]])/NonNurse[[#This Row],[MDS Census]]</f>
        <v>4.952550584212026E-2</v>
      </c>
      <c r="W16" s="6">
        <v>5.7372826086956517</v>
      </c>
      <c r="X16" s="6">
        <v>0.31826086956521737</v>
      </c>
      <c r="Y16" s="6">
        <v>0</v>
      </c>
      <c r="Z16" s="6">
        <f>SUM(NonNurse[[#This Row],[Physical Therapist (PT) Hours]],NonNurse[[#This Row],[PT Assistant Hours]],NonNurse[[#This Row],[PT Aide Hours]])/NonNurse[[#This Row],[MDS Census]]</f>
        <v>7.938301510401824E-2</v>
      </c>
      <c r="AA16" s="6">
        <v>0</v>
      </c>
      <c r="AB16" s="6">
        <v>0</v>
      </c>
      <c r="AC16" s="6">
        <v>0</v>
      </c>
      <c r="AD16" s="6">
        <v>0</v>
      </c>
      <c r="AE16" s="6">
        <v>0</v>
      </c>
      <c r="AF16" s="6">
        <v>0</v>
      </c>
      <c r="AG16" s="6">
        <v>0</v>
      </c>
      <c r="AH16" s="1">
        <v>355078</v>
      </c>
      <c r="AI16">
        <v>8</v>
      </c>
    </row>
    <row r="17" spans="1:35" x14ac:dyDescent="0.25">
      <c r="A17" t="s">
        <v>108</v>
      </c>
      <c r="B17" t="s">
        <v>56</v>
      </c>
      <c r="C17" t="s">
        <v>210</v>
      </c>
      <c r="D17" t="s">
        <v>159</v>
      </c>
      <c r="E17" s="6">
        <v>32.021739130434781</v>
      </c>
      <c r="F17" s="6">
        <v>5.756086956521739</v>
      </c>
      <c r="G17" s="6">
        <v>0</v>
      </c>
      <c r="H17" s="6">
        <v>0</v>
      </c>
      <c r="I17" s="6">
        <v>0</v>
      </c>
      <c r="J17" s="6">
        <v>0</v>
      </c>
      <c r="K17" s="6">
        <v>0</v>
      </c>
      <c r="L17" s="6">
        <v>4.3478260869565216E-2</v>
      </c>
      <c r="M17" s="6">
        <v>0</v>
      </c>
      <c r="N17" s="6">
        <v>0</v>
      </c>
      <c r="O17" s="6">
        <f>SUM(NonNurse[[#This Row],[Qualified Social Work Staff Hours]],NonNurse[[#This Row],[Other Social Work Staff Hours]])/NonNurse[[#This Row],[MDS Census]]</f>
        <v>0</v>
      </c>
      <c r="P17" s="6">
        <v>0</v>
      </c>
      <c r="Q17" s="6">
        <v>5.598369565217391</v>
      </c>
      <c r="R17" s="6">
        <f>SUM(NonNurse[[#This Row],[Qualified Activities Professional Hours]],NonNurse[[#This Row],[Other Activities Professional Hours]])/NonNurse[[#This Row],[MDS Census]]</f>
        <v>0.17483027834351664</v>
      </c>
      <c r="S17" s="6">
        <v>0.67119565217391308</v>
      </c>
      <c r="T17" s="6">
        <v>4.0760869565217392E-2</v>
      </c>
      <c r="U17" s="6">
        <v>0</v>
      </c>
      <c r="V17" s="6">
        <f>SUM(NonNurse[[#This Row],[Occupational Therapist Hours]],NonNurse[[#This Row],[OT Assistant Hours]],NonNurse[[#This Row],[OT Aide Hours]])/NonNurse[[#This Row],[MDS Census]]</f>
        <v>2.2233536999321117E-2</v>
      </c>
      <c r="W17" s="6">
        <v>0.14402173913043478</v>
      </c>
      <c r="X17" s="6">
        <v>0.89945652173913049</v>
      </c>
      <c r="Y17" s="6">
        <v>0</v>
      </c>
      <c r="Z17" s="6">
        <f>SUM(NonNurse[[#This Row],[Physical Therapist (PT) Hours]],NonNurse[[#This Row],[PT Assistant Hours]],NonNurse[[#This Row],[PT Aide Hours]])/NonNurse[[#This Row],[MDS Census]]</f>
        <v>3.2586558044806514E-2</v>
      </c>
      <c r="AA17" s="6">
        <v>0</v>
      </c>
      <c r="AB17" s="6">
        <v>0</v>
      </c>
      <c r="AC17" s="6">
        <v>0</v>
      </c>
      <c r="AD17" s="6">
        <v>0</v>
      </c>
      <c r="AE17" s="6">
        <v>0</v>
      </c>
      <c r="AF17" s="6">
        <v>0</v>
      </c>
      <c r="AG17" s="6">
        <v>0</v>
      </c>
      <c r="AH17" s="1">
        <v>355103</v>
      </c>
      <c r="AI17">
        <v>8</v>
      </c>
    </row>
    <row r="18" spans="1:35" x14ac:dyDescent="0.25">
      <c r="A18" t="s">
        <v>108</v>
      </c>
      <c r="B18" t="s">
        <v>65</v>
      </c>
      <c r="C18" t="s">
        <v>190</v>
      </c>
      <c r="D18" t="s">
        <v>147</v>
      </c>
      <c r="E18" s="6">
        <v>22.304347826086957</v>
      </c>
      <c r="F18" s="6">
        <v>3.1304347826086958</v>
      </c>
      <c r="G18" s="6">
        <v>0</v>
      </c>
      <c r="H18" s="6">
        <v>0</v>
      </c>
      <c r="I18" s="6">
        <v>0</v>
      </c>
      <c r="J18" s="6">
        <v>0</v>
      </c>
      <c r="K18" s="6">
        <v>0</v>
      </c>
      <c r="L18" s="6">
        <v>0</v>
      </c>
      <c r="M18" s="6">
        <v>0</v>
      </c>
      <c r="N18" s="6">
        <v>0</v>
      </c>
      <c r="O18" s="6">
        <f>SUM(NonNurse[[#This Row],[Qualified Social Work Staff Hours]],NonNurse[[#This Row],[Other Social Work Staff Hours]])/NonNurse[[#This Row],[MDS Census]]</f>
        <v>0</v>
      </c>
      <c r="P18" s="6">
        <v>0</v>
      </c>
      <c r="Q18" s="6">
        <v>0</v>
      </c>
      <c r="R18" s="6">
        <f>SUM(NonNurse[[#This Row],[Qualified Activities Professional Hours]],NonNurse[[#This Row],[Other Activities Professional Hours]])/NonNurse[[#This Row],[MDS Census]]</f>
        <v>0</v>
      </c>
      <c r="S18" s="6">
        <v>0</v>
      </c>
      <c r="T18" s="6">
        <v>0</v>
      </c>
      <c r="U18" s="6">
        <v>0</v>
      </c>
      <c r="V18" s="6">
        <f>SUM(NonNurse[[#This Row],[Occupational Therapist Hours]],NonNurse[[#This Row],[OT Assistant Hours]],NonNurse[[#This Row],[OT Aide Hours]])/NonNurse[[#This Row],[MDS Census]]</f>
        <v>0</v>
      </c>
      <c r="W18" s="6">
        <v>0</v>
      </c>
      <c r="X18" s="6">
        <v>0</v>
      </c>
      <c r="Y18" s="6">
        <v>4.4782608695652177</v>
      </c>
      <c r="Z18" s="6">
        <f>SUM(NonNurse[[#This Row],[Physical Therapist (PT) Hours]],NonNurse[[#This Row],[PT Assistant Hours]],NonNurse[[#This Row],[PT Aide Hours]])/NonNurse[[#This Row],[MDS Census]]</f>
        <v>0.20077972709551659</v>
      </c>
      <c r="AA18" s="6">
        <v>0</v>
      </c>
      <c r="AB18" s="6">
        <v>0</v>
      </c>
      <c r="AC18" s="6">
        <v>0</v>
      </c>
      <c r="AD18" s="6">
        <v>0</v>
      </c>
      <c r="AE18" s="6">
        <v>0</v>
      </c>
      <c r="AF18" s="6">
        <v>0</v>
      </c>
      <c r="AG18" s="6">
        <v>0</v>
      </c>
      <c r="AH18" s="1">
        <v>355115</v>
      </c>
      <c r="AI18">
        <v>8</v>
      </c>
    </row>
    <row r="19" spans="1:35" x14ac:dyDescent="0.25">
      <c r="A19" t="s">
        <v>108</v>
      </c>
      <c r="B19" t="s">
        <v>47</v>
      </c>
      <c r="C19" t="s">
        <v>203</v>
      </c>
      <c r="D19" t="s">
        <v>157</v>
      </c>
      <c r="E19" s="6">
        <v>37.065217391304351</v>
      </c>
      <c r="F19" s="6">
        <v>2</v>
      </c>
      <c r="G19" s="6">
        <v>8.6956521739130432E-2</v>
      </c>
      <c r="H19" s="6">
        <v>0.27173913043478259</v>
      </c>
      <c r="I19" s="6">
        <v>0.30434782608695654</v>
      </c>
      <c r="J19" s="6">
        <v>0</v>
      </c>
      <c r="K19" s="6">
        <v>0</v>
      </c>
      <c r="L19" s="6">
        <v>0</v>
      </c>
      <c r="M19" s="6">
        <v>0</v>
      </c>
      <c r="N19" s="6">
        <v>4.6176086956521747</v>
      </c>
      <c r="O19" s="6">
        <f>SUM(NonNurse[[#This Row],[Qualified Social Work Staff Hours]],NonNurse[[#This Row],[Other Social Work Staff Hours]])/NonNurse[[#This Row],[MDS Census]]</f>
        <v>0.12458064516129033</v>
      </c>
      <c r="P19" s="6">
        <v>3.9246739130434793</v>
      </c>
      <c r="Q19" s="6">
        <v>0.29282608695652174</v>
      </c>
      <c r="R19" s="6">
        <f>SUM(NonNurse[[#This Row],[Qualified Activities Professional Hours]],NonNurse[[#This Row],[Other Activities Professional Hours]])/NonNurse[[#This Row],[MDS Census]]</f>
        <v>0.11378592375366571</v>
      </c>
      <c r="S19" s="6">
        <v>0.23097826086956522</v>
      </c>
      <c r="T19" s="6">
        <v>2.717391304347826E-2</v>
      </c>
      <c r="U19" s="6">
        <v>0</v>
      </c>
      <c r="V19" s="6">
        <f>SUM(NonNurse[[#This Row],[Occupational Therapist Hours]],NonNurse[[#This Row],[OT Assistant Hours]],NonNurse[[#This Row],[OT Aide Hours]])/NonNurse[[#This Row],[MDS Census]]</f>
        <v>6.9648093841642219E-3</v>
      </c>
      <c r="W19" s="6">
        <v>0.2391304347826087</v>
      </c>
      <c r="X19" s="6">
        <v>1.3346739130434779</v>
      </c>
      <c r="Y19" s="6">
        <v>0</v>
      </c>
      <c r="Z19" s="6">
        <f>SUM(NonNurse[[#This Row],[Physical Therapist (PT) Hours]],NonNurse[[#This Row],[PT Assistant Hours]],NonNurse[[#This Row],[PT Aide Hours]])/NonNurse[[#This Row],[MDS Census]]</f>
        <v>4.246041055718474E-2</v>
      </c>
      <c r="AA19" s="6">
        <v>0</v>
      </c>
      <c r="AB19" s="6">
        <v>0</v>
      </c>
      <c r="AC19" s="6">
        <v>0</v>
      </c>
      <c r="AD19" s="6">
        <v>0</v>
      </c>
      <c r="AE19" s="6">
        <v>0</v>
      </c>
      <c r="AF19" s="6">
        <v>0</v>
      </c>
      <c r="AG19" s="6">
        <v>0</v>
      </c>
      <c r="AH19" s="1">
        <v>355093</v>
      </c>
      <c r="AI19">
        <v>8</v>
      </c>
    </row>
    <row r="20" spans="1:35" x14ac:dyDescent="0.25">
      <c r="A20" t="s">
        <v>108</v>
      </c>
      <c r="B20" t="s">
        <v>57</v>
      </c>
      <c r="C20" t="s">
        <v>211</v>
      </c>
      <c r="D20" t="s">
        <v>132</v>
      </c>
      <c r="E20" s="6">
        <v>33.119565217391305</v>
      </c>
      <c r="F20" s="6">
        <v>5.3008695652173916</v>
      </c>
      <c r="G20" s="6">
        <v>0</v>
      </c>
      <c r="H20" s="6">
        <v>0.39945652173913043</v>
      </c>
      <c r="I20" s="6">
        <v>0.35869565217391303</v>
      </c>
      <c r="J20" s="6">
        <v>0</v>
      </c>
      <c r="K20" s="6">
        <v>0</v>
      </c>
      <c r="L20" s="6">
        <v>1.141304347826087E-2</v>
      </c>
      <c r="M20" s="6">
        <v>4.9289130434782615</v>
      </c>
      <c r="N20" s="6">
        <v>0</v>
      </c>
      <c r="O20" s="6">
        <f>SUM(NonNurse[[#This Row],[Qualified Social Work Staff Hours]],NonNurse[[#This Row],[Other Social Work Staff Hours]])/NonNurse[[#This Row],[MDS Census]]</f>
        <v>0.14882179192648509</v>
      </c>
      <c r="P20" s="6">
        <v>5.5845652173913036</v>
      </c>
      <c r="Q20" s="6">
        <v>0.11695652173913043</v>
      </c>
      <c r="R20" s="6">
        <f>SUM(NonNurse[[#This Row],[Qualified Activities Professional Hours]],NonNurse[[#This Row],[Other Activities Professional Hours]])/NonNurse[[#This Row],[MDS Census]]</f>
        <v>0.17214965539875285</v>
      </c>
      <c r="S20" s="6">
        <v>0.22347826086956524</v>
      </c>
      <c r="T20" s="6">
        <v>4.5652173913043473E-3</v>
      </c>
      <c r="U20" s="6">
        <v>0</v>
      </c>
      <c r="V20" s="6">
        <f>SUM(NonNurse[[#This Row],[Occupational Therapist Hours]],NonNurse[[#This Row],[OT Assistant Hours]],NonNurse[[#This Row],[OT Aide Hours]])/NonNurse[[#This Row],[MDS Census]]</f>
        <v>6.8854611092878252E-3</v>
      </c>
      <c r="W20" s="6">
        <v>0.13532608695652174</v>
      </c>
      <c r="X20" s="6">
        <v>0.12195652173913044</v>
      </c>
      <c r="Y20" s="6">
        <v>0</v>
      </c>
      <c r="Z20" s="6">
        <f>SUM(NonNurse[[#This Row],[Physical Therapist (PT) Hours]],NonNurse[[#This Row],[PT Assistant Hours]],NonNurse[[#This Row],[PT Aide Hours]])/NonNurse[[#This Row],[MDS Census]]</f>
        <v>7.7682966852641944E-3</v>
      </c>
      <c r="AA20" s="6">
        <v>0</v>
      </c>
      <c r="AB20" s="6">
        <v>0</v>
      </c>
      <c r="AC20" s="6">
        <v>0</v>
      </c>
      <c r="AD20" s="6">
        <v>0</v>
      </c>
      <c r="AE20" s="6">
        <v>0</v>
      </c>
      <c r="AF20" s="6">
        <v>0</v>
      </c>
      <c r="AG20" s="6">
        <v>0</v>
      </c>
      <c r="AH20" s="1">
        <v>355104</v>
      </c>
      <c r="AI20">
        <v>8</v>
      </c>
    </row>
    <row r="21" spans="1:35" x14ac:dyDescent="0.25">
      <c r="A21" t="s">
        <v>108</v>
      </c>
      <c r="B21" t="s">
        <v>51</v>
      </c>
      <c r="C21" t="s">
        <v>207</v>
      </c>
      <c r="D21" t="s">
        <v>149</v>
      </c>
      <c r="E21" s="6">
        <v>29.510869565217391</v>
      </c>
      <c r="F21" s="6">
        <v>4.106739130434784</v>
      </c>
      <c r="G21" s="6">
        <v>4.3478260869565216E-2</v>
      </c>
      <c r="H21" s="6">
        <v>0.24184782608695651</v>
      </c>
      <c r="I21" s="6">
        <v>0.21739130434782608</v>
      </c>
      <c r="J21" s="6">
        <v>0</v>
      </c>
      <c r="K21" s="6">
        <v>0</v>
      </c>
      <c r="L21" s="6">
        <v>2.9021739130434782E-2</v>
      </c>
      <c r="M21" s="6">
        <v>2.4127173913043483</v>
      </c>
      <c r="N21" s="6">
        <v>0</v>
      </c>
      <c r="O21" s="6">
        <f>SUM(NonNurse[[#This Row],[Qualified Social Work Staff Hours]],NonNurse[[#This Row],[Other Social Work Staff Hours]])/NonNurse[[#This Row],[MDS Census]]</f>
        <v>8.1756906077348077E-2</v>
      </c>
      <c r="P21" s="6">
        <v>3.1863043478260868</v>
      </c>
      <c r="Q21" s="6">
        <v>3.4044565217391285</v>
      </c>
      <c r="R21" s="6">
        <f>SUM(NonNurse[[#This Row],[Qualified Activities Professional Hours]],NonNurse[[#This Row],[Other Activities Professional Hours]])/NonNurse[[#This Row],[MDS Census]]</f>
        <v>0.22333333333333327</v>
      </c>
      <c r="S21" s="6">
        <v>0.54641304347826092</v>
      </c>
      <c r="T21" s="6">
        <v>0</v>
      </c>
      <c r="U21" s="6">
        <v>0</v>
      </c>
      <c r="V21" s="6">
        <f>SUM(NonNurse[[#This Row],[Occupational Therapist Hours]],NonNurse[[#This Row],[OT Assistant Hours]],NonNurse[[#This Row],[OT Aide Hours]])/NonNurse[[#This Row],[MDS Census]]</f>
        <v>1.8515653775322286E-2</v>
      </c>
      <c r="W21" s="6">
        <v>0.28228260869565214</v>
      </c>
      <c r="X21" s="6">
        <v>0.36521739130434783</v>
      </c>
      <c r="Y21" s="6">
        <v>0</v>
      </c>
      <c r="Z21" s="6">
        <f>SUM(NonNurse[[#This Row],[Physical Therapist (PT) Hours]],NonNurse[[#This Row],[PT Assistant Hours]],NonNurse[[#This Row],[PT Aide Hours]])/NonNurse[[#This Row],[MDS Census]]</f>
        <v>2.1941068139963167E-2</v>
      </c>
      <c r="AA21" s="6">
        <v>0</v>
      </c>
      <c r="AB21" s="6">
        <v>0</v>
      </c>
      <c r="AC21" s="6">
        <v>0</v>
      </c>
      <c r="AD21" s="6">
        <v>0</v>
      </c>
      <c r="AE21" s="6">
        <v>0</v>
      </c>
      <c r="AF21" s="6">
        <v>0</v>
      </c>
      <c r="AG21" s="6">
        <v>0</v>
      </c>
      <c r="AH21" s="1">
        <v>355097</v>
      </c>
      <c r="AI21">
        <v>8</v>
      </c>
    </row>
    <row r="22" spans="1:35" x14ac:dyDescent="0.25">
      <c r="A22" t="s">
        <v>108</v>
      </c>
      <c r="B22" t="s">
        <v>48</v>
      </c>
      <c r="C22" t="s">
        <v>204</v>
      </c>
      <c r="D22" t="s">
        <v>134</v>
      </c>
      <c r="E22" s="6">
        <v>34.706521739130437</v>
      </c>
      <c r="F22" s="6">
        <v>3.0434782608695654</v>
      </c>
      <c r="G22" s="6">
        <v>0.27173913043478259</v>
      </c>
      <c r="H22" s="6">
        <v>0.19565217391304349</v>
      </c>
      <c r="I22" s="6">
        <v>0.2608695652173913</v>
      </c>
      <c r="J22" s="6">
        <v>0</v>
      </c>
      <c r="K22" s="6">
        <v>0</v>
      </c>
      <c r="L22" s="6">
        <v>0</v>
      </c>
      <c r="M22" s="6">
        <v>0</v>
      </c>
      <c r="N22" s="6">
        <v>4.7710869565217395</v>
      </c>
      <c r="O22" s="6">
        <f>SUM(NonNurse[[#This Row],[Qualified Social Work Staff Hours]],NonNurse[[#This Row],[Other Social Work Staff Hours]])/NonNurse[[#This Row],[MDS Census]]</f>
        <v>0.13746946445349201</v>
      </c>
      <c r="P22" s="6">
        <v>3.6616304347826101</v>
      </c>
      <c r="Q22" s="6">
        <v>3.0948913043478261</v>
      </c>
      <c r="R22" s="6">
        <f>SUM(NonNurse[[#This Row],[Qualified Activities Professional Hours]],NonNurse[[#This Row],[Other Activities Professional Hours]])/NonNurse[[#This Row],[MDS Census]]</f>
        <v>0.19467585342937679</v>
      </c>
      <c r="S22" s="6">
        <v>0.50782608695652176</v>
      </c>
      <c r="T22" s="6">
        <v>0</v>
      </c>
      <c r="U22" s="6">
        <v>0</v>
      </c>
      <c r="V22" s="6">
        <f>SUM(NonNurse[[#This Row],[Occupational Therapist Hours]],NonNurse[[#This Row],[OT Assistant Hours]],NonNurse[[#This Row],[OT Aide Hours]])/NonNurse[[#This Row],[MDS Census]]</f>
        <v>1.4632007516442216E-2</v>
      </c>
      <c r="W22" s="6">
        <v>0.6915217391304348</v>
      </c>
      <c r="X22" s="6">
        <v>2.9325000000000001</v>
      </c>
      <c r="Y22" s="6">
        <v>0</v>
      </c>
      <c r="Z22" s="6">
        <f>SUM(NonNurse[[#This Row],[Physical Therapist (PT) Hours]],NonNurse[[#This Row],[PT Assistant Hours]],NonNurse[[#This Row],[PT Aide Hours]])/NonNurse[[#This Row],[MDS Census]]</f>
        <v>0.10441904165361729</v>
      </c>
      <c r="AA22" s="6">
        <v>0</v>
      </c>
      <c r="AB22" s="6">
        <v>0</v>
      </c>
      <c r="AC22" s="6">
        <v>0</v>
      </c>
      <c r="AD22" s="6">
        <v>0</v>
      </c>
      <c r="AE22" s="6">
        <v>0</v>
      </c>
      <c r="AF22" s="6">
        <v>0</v>
      </c>
      <c r="AG22" s="6">
        <v>0</v>
      </c>
      <c r="AH22" s="1">
        <v>355094</v>
      </c>
      <c r="AI22">
        <v>8</v>
      </c>
    </row>
    <row r="23" spans="1:35" x14ac:dyDescent="0.25">
      <c r="A23" t="s">
        <v>108</v>
      </c>
      <c r="B23" t="s">
        <v>52</v>
      </c>
      <c r="C23" t="s">
        <v>208</v>
      </c>
      <c r="D23" t="s">
        <v>158</v>
      </c>
      <c r="E23" s="6">
        <v>28.576086956521738</v>
      </c>
      <c r="F23" s="6">
        <v>5.4782608695652177</v>
      </c>
      <c r="G23" s="6">
        <v>0.30434782608695654</v>
      </c>
      <c r="H23" s="6">
        <v>0.2608695652173913</v>
      </c>
      <c r="I23" s="6">
        <v>0.21739130434782608</v>
      </c>
      <c r="J23" s="6">
        <v>0</v>
      </c>
      <c r="K23" s="6">
        <v>0</v>
      </c>
      <c r="L23" s="6">
        <v>0.13076086956521737</v>
      </c>
      <c r="M23" s="6">
        <v>0</v>
      </c>
      <c r="N23" s="6">
        <v>3.2690217391304346</v>
      </c>
      <c r="O23" s="6">
        <f>SUM(NonNurse[[#This Row],[Qualified Social Work Staff Hours]],NonNurse[[#This Row],[Other Social Work Staff Hours]])/NonNurse[[#This Row],[MDS Census]]</f>
        <v>0.11439710916698365</v>
      </c>
      <c r="P23" s="6">
        <v>4.4780434782608705</v>
      </c>
      <c r="Q23" s="6">
        <v>4.3383695652173904</v>
      </c>
      <c r="R23" s="6">
        <f>SUM(NonNurse[[#This Row],[Qualified Activities Professional Hours]],NonNurse[[#This Row],[Other Activities Professional Hours]])/NonNurse[[#This Row],[MDS Census]]</f>
        <v>0.30852415367059716</v>
      </c>
      <c r="S23" s="6">
        <v>1.0211956521739129</v>
      </c>
      <c r="T23" s="6">
        <v>1.423913043478261E-2</v>
      </c>
      <c r="U23" s="6">
        <v>0</v>
      </c>
      <c r="V23" s="6">
        <f>SUM(NonNurse[[#This Row],[Occupational Therapist Hours]],NonNurse[[#This Row],[OT Assistant Hours]],NonNurse[[#This Row],[OT Aide Hours]])/NonNurse[[#This Row],[MDS Census]]</f>
        <v>3.6234309623430959E-2</v>
      </c>
      <c r="W23" s="6">
        <v>1.8217391304347827</v>
      </c>
      <c r="X23" s="6">
        <v>0</v>
      </c>
      <c r="Y23" s="6">
        <v>0</v>
      </c>
      <c r="Z23" s="6">
        <f>SUM(NonNurse[[#This Row],[Physical Therapist (PT) Hours]],NonNurse[[#This Row],[PT Assistant Hours]],NonNurse[[#This Row],[PT Aide Hours]])/NonNurse[[#This Row],[MDS Census]]</f>
        <v>6.3750475465956649E-2</v>
      </c>
      <c r="AA23" s="6">
        <v>0</v>
      </c>
      <c r="AB23" s="6">
        <v>0</v>
      </c>
      <c r="AC23" s="6">
        <v>0</v>
      </c>
      <c r="AD23" s="6">
        <v>0</v>
      </c>
      <c r="AE23" s="6">
        <v>0</v>
      </c>
      <c r="AF23" s="6">
        <v>0</v>
      </c>
      <c r="AG23" s="6">
        <v>0</v>
      </c>
      <c r="AH23" s="1">
        <v>355099</v>
      </c>
      <c r="AI23">
        <v>8</v>
      </c>
    </row>
    <row r="24" spans="1:35" x14ac:dyDescent="0.25">
      <c r="A24" t="s">
        <v>108</v>
      </c>
      <c r="B24" t="s">
        <v>49</v>
      </c>
      <c r="C24" t="s">
        <v>205</v>
      </c>
      <c r="D24" t="s">
        <v>142</v>
      </c>
      <c r="E24" s="6">
        <v>48.608695652173914</v>
      </c>
      <c r="F24" s="6">
        <v>5.4782608695652177</v>
      </c>
      <c r="G24" s="6">
        <v>0.21739130434782608</v>
      </c>
      <c r="H24" s="6">
        <v>0.2608695652173913</v>
      </c>
      <c r="I24" s="6">
        <v>0</v>
      </c>
      <c r="J24" s="6">
        <v>0</v>
      </c>
      <c r="K24" s="6">
        <v>0</v>
      </c>
      <c r="L24" s="6">
        <v>8.9565217391304353E-2</v>
      </c>
      <c r="M24" s="6">
        <v>5.2406521739130429</v>
      </c>
      <c r="N24" s="6">
        <v>0</v>
      </c>
      <c r="O24" s="6">
        <f>SUM(NonNurse[[#This Row],[Qualified Social Work Staff Hours]],NonNurse[[#This Row],[Other Social Work Staff Hours]])/NonNurse[[#This Row],[MDS Census]]</f>
        <v>0.10781305903398926</v>
      </c>
      <c r="P24" s="6">
        <v>5.4457608695652153</v>
      </c>
      <c r="Q24" s="6">
        <v>10.647391304347824</v>
      </c>
      <c r="R24" s="6">
        <f>SUM(NonNurse[[#This Row],[Qualified Activities Professional Hours]],NonNurse[[#This Row],[Other Activities Professional Hours]])/NonNurse[[#This Row],[MDS Census]]</f>
        <v>0.33107558139534876</v>
      </c>
      <c r="S24" s="6">
        <v>1.4705434782608697</v>
      </c>
      <c r="T24" s="6">
        <v>0</v>
      </c>
      <c r="U24" s="6">
        <v>0</v>
      </c>
      <c r="V24" s="6">
        <f>SUM(NonNurse[[#This Row],[Occupational Therapist Hours]],NonNurse[[#This Row],[OT Assistant Hours]],NonNurse[[#This Row],[OT Aide Hours]])/NonNurse[[#This Row],[MDS Census]]</f>
        <v>3.0252683363148482E-2</v>
      </c>
      <c r="W24" s="6">
        <v>1.5053260869565219</v>
      </c>
      <c r="X24" s="6">
        <v>0</v>
      </c>
      <c r="Y24" s="6">
        <v>0</v>
      </c>
      <c r="Z24" s="6">
        <f>SUM(NonNurse[[#This Row],[Physical Therapist (PT) Hours]],NonNurse[[#This Row],[PT Assistant Hours]],NonNurse[[#This Row],[PT Aide Hours]])/NonNurse[[#This Row],[MDS Census]]</f>
        <v>3.0968246869409664E-2</v>
      </c>
      <c r="AA24" s="6">
        <v>0</v>
      </c>
      <c r="AB24" s="6">
        <v>0</v>
      </c>
      <c r="AC24" s="6">
        <v>0</v>
      </c>
      <c r="AD24" s="6">
        <v>0</v>
      </c>
      <c r="AE24" s="6">
        <v>0</v>
      </c>
      <c r="AF24" s="6">
        <v>0</v>
      </c>
      <c r="AG24" s="6">
        <v>6.5217391304347824E-2</v>
      </c>
      <c r="AH24" s="1">
        <v>355095</v>
      </c>
      <c r="AI24">
        <v>8</v>
      </c>
    </row>
    <row r="25" spans="1:35" x14ac:dyDescent="0.25">
      <c r="A25" t="s">
        <v>108</v>
      </c>
      <c r="B25" t="s">
        <v>43</v>
      </c>
      <c r="C25" t="s">
        <v>201</v>
      </c>
      <c r="D25" t="s">
        <v>155</v>
      </c>
      <c r="E25" s="6">
        <v>42.836956521739133</v>
      </c>
      <c r="F25" s="6">
        <v>4.6956521739130439</v>
      </c>
      <c r="G25" s="6">
        <v>5.434782608695652E-2</v>
      </c>
      <c r="H25" s="6">
        <v>8.1521739130434784E-2</v>
      </c>
      <c r="I25" s="6">
        <v>0.15217391304347827</v>
      </c>
      <c r="J25" s="6">
        <v>0</v>
      </c>
      <c r="K25" s="6">
        <v>0</v>
      </c>
      <c r="L25" s="6">
        <v>0.10358695652173915</v>
      </c>
      <c r="M25" s="6">
        <v>1.4585869565217393</v>
      </c>
      <c r="N25" s="6">
        <v>3.2774999999999999</v>
      </c>
      <c r="O25" s="6">
        <f>SUM(NonNurse[[#This Row],[Qualified Social Work Staff Hours]],NonNurse[[#This Row],[Other Social Work Staff Hours]])/NonNurse[[#This Row],[MDS Census]]</f>
        <v>0.11056077137782289</v>
      </c>
      <c r="P25" s="6">
        <v>5.4960869565217374</v>
      </c>
      <c r="Q25" s="6">
        <v>0</v>
      </c>
      <c r="R25" s="6">
        <f>SUM(NonNurse[[#This Row],[Qualified Activities Professional Hours]],NonNurse[[#This Row],[Other Activities Professional Hours]])/NonNurse[[#This Row],[MDS Census]]</f>
        <v>0.12830246130423745</v>
      </c>
      <c r="S25" s="6">
        <v>0.35510869565217396</v>
      </c>
      <c r="T25" s="6">
        <v>0.20749999999999996</v>
      </c>
      <c r="U25" s="6">
        <v>0</v>
      </c>
      <c r="V25" s="6">
        <f>SUM(NonNurse[[#This Row],[Occupational Therapist Hours]],NonNurse[[#This Row],[OT Assistant Hours]],NonNurse[[#This Row],[OT Aide Hours]])/NonNurse[[#This Row],[MDS Census]]</f>
        <v>1.313372240548084E-2</v>
      </c>
      <c r="W25" s="6">
        <v>0.29554347826086963</v>
      </c>
      <c r="X25" s="6">
        <v>0.61097826086956541</v>
      </c>
      <c r="Y25" s="6">
        <v>0</v>
      </c>
      <c r="Z25" s="6">
        <f>SUM(NonNurse[[#This Row],[Physical Therapist (PT) Hours]],NonNurse[[#This Row],[PT Assistant Hours]],NonNurse[[#This Row],[PT Aide Hours]])/NonNurse[[#This Row],[MDS Census]]</f>
        <v>2.1162141588429335E-2</v>
      </c>
      <c r="AA25" s="6">
        <v>0</v>
      </c>
      <c r="AB25" s="6">
        <v>0</v>
      </c>
      <c r="AC25" s="6">
        <v>0</v>
      </c>
      <c r="AD25" s="6">
        <v>0</v>
      </c>
      <c r="AE25" s="6">
        <v>0</v>
      </c>
      <c r="AF25" s="6">
        <v>0</v>
      </c>
      <c r="AG25" s="6">
        <v>0</v>
      </c>
      <c r="AH25" s="1">
        <v>355089</v>
      </c>
      <c r="AI25">
        <v>8</v>
      </c>
    </row>
    <row r="26" spans="1:35" x14ac:dyDescent="0.25">
      <c r="A26" t="s">
        <v>108</v>
      </c>
      <c r="B26" t="s">
        <v>8</v>
      </c>
      <c r="C26" t="s">
        <v>179</v>
      </c>
      <c r="D26" t="s">
        <v>139</v>
      </c>
      <c r="E26" s="6">
        <v>35.858695652173914</v>
      </c>
      <c r="F26" s="6">
        <v>4.6086956521739131</v>
      </c>
      <c r="G26" s="6">
        <v>0</v>
      </c>
      <c r="H26" s="6">
        <v>0</v>
      </c>
      <c r="I26" s="6">
        <v>0</v>
      </c>
      <c r="J26" s="6">
        <v>0</v>
      </c>
      <c r="K26" s="6">
        <v>0</v>
      </c>
      <c r="L26" s="6">
        <v>5.5978260869565213E-2</v>
      </c>
      <c r="M26" s="6">
        <v>0</v>
      </c>
      <c r="N26" s="6">
        <v>4.7391304347826084</v>
      </c>
      <c r="O26" s="6">
        <f>SUM(NonNurse[[#This Row],[Qualified Social Work Staff Hours]],NonNurse[[#This Row],[Other Social Work Staff Hours]])/NonNurse[[#This Row],[MDS Census]]</f>
        <v>0.13216126098817824</v>
      </c>
      <c r="P26" s="6">
        <v>0</v>
      </c>
      <c r="Q26" s="6">
        <v>0.61586956521739145</v>
      </c>
      <c r="R26" s="6">
        <f>SUM(NonNurse[[#This Row],[Qualified Activities Professional Hours]],NonNurse[[#This Row],[Other Activities Professional Hours]])/NonNurse[[#This Row],[MDS Census]]</f>
        <v>1.7174901485298578E-2</v>
      </c>
      <c r="S26" s="6">
        <v>0.20217391304347823</v>
      </c>
      <c r="T26" s="6">
        <v>8.152173913043478E-3</v>
      </c>
      <c r="U26" s="6">
        <v>0</v>
      </c>
      <c r="V26" s="6">
        <f>SUM(NonNurse[[#This Row],[Occupational Therapist Hours]],NonNurse[[#This Row],[OT Assistant Hours]],NonNurse[[#This Row],[OT Aide Hours]])/NonNurse[[#This Row],[MDS Census]]</f>
        <v>5.865413761745983E-3</v>
      </c>
      <c r="W26" s="6">
        <v>0.1839130434782609</v>
      </c>
      <c r="X26" s="6">
        <v>0.16032608695652173</v>
      </c>
      <c r="Y26" s="6">
        <v>0</v>
      </c>
      <c r="Z26" s="6">
        <f>SUM(NonNurse[[#This Row],[Physical Therapist (PT) Hours]],NonNurse[[#This Row],[PT Assistant Hours]],NonNurse[[#This Row],[PT Aide Hours]])/NonNurse[[#This Row],[MDS Census]]</f>
        <v>9.5998787511367076E-3</v>
      </c>
      <c r="AA26" s="6">
        <v>0</v>
      </c>
      <c r="AB26" s="6">
        <v>0</v>
      </c>
      <c r="AC26" s="6">
        <v>0</v>
      </c>
      <c r="AD26" s="6">
        <v>0</v>
      </c>
      <c r="AE26" s="6">
        <v>0</v>
      </c>
      <c r="AF26" s="6">
        <v>0</v>
      </c>
      <c r="AG26" s="6">
        <v>0</v>
      </c>
      <c r="AH26" s="1">
        <v>355039</v>
      </c>
      <c r="AI26">
        <v>8</v>
      </c>
    </row>
    <row r="27" spans="1:35" x14ac:dyDescent="0.25">
      <c r="A27" t="s">
        <v>108</v>
      </c>
      <c r="B27" t="s">
        <v>16</v>
      </c>
      <c r="C27" t="s">
        <v>184</v>
      </c>
      <c r="D27" t="s">
        <v>140</v>
      </c>
      <c r="E27" s="6">
        <v>31</v>
      </c>
      <c r="F27" s="6">
        <v>4.1576086956521738</v>
      </c>
      <c r="G27" s="6">
        <v>0.28260869565217389</v>
      </c>
      <c r="H27" s="6">
        <v>0.21739130434782608</v>
      </c>
      <c r="I27" s="6">
        <v>0.2608695652173913</v>
      </c>
      <c r="J27" s="6">
        <v>0</v>
      </c>
      <c r="K27" s="6">
        <v>0</v>
      </c>
      <c r="L27" s="6">
        <v>8.152173913043478E-3</v>
      </c>
      <c r="M27" s="6">
        <v>1.0869565217391304E-2</v>
      </c>
      <c r="N27" s="6">
        <v>4.5570652173913047</v>
      </c>
      <c r="O27" s="6">
        <f>SUM(NonNurse[[#This Row],[Qualified Social Work Staff Hours]],NonNurse[[#This Row],[Other Social Work Staff Hours]])/NonNurse[[#This Row],[MDS Census]]</f>
        <v>0.14735273492286116</v>
      </c>
      <c r="P27" s="6">
        <v>4.9402173913043477</v>
      </c>
      <c r="Q27" s="6">
        <v>5.1576086956521738</v>
      </c>
      <c r="R27" s="6">
        <f>SUM(NonNurse[[#This Row],[Qualified Activities Professional Hours]],NonNurse[[#This Row],[Other Activities Professional Hours]])/NonNurse[[#This Row],[MDS Census]]</f>
        <v>0.32573632538569425</v>
      </c>
      <c r="S27" s="6">
        <v>8.8478260869565228E-2</v>
      </c>
      <c r="T27" s="6">
        <v>0</v>
      </c>
      <c r="U27" s="6">
        <v>0</v>
      </c>
      <c r="V27" s="6">
        <f>SUM(NonNurse[[#This Row],[Occupational Therapist Hours]],NonNurse[[#This Row],[OT Assistant Hours]],NonNurse[[#This Row],[OT Aide Hours]])/NonNurse[[#This Row],[MDS Census]]</f>
        <v>2.8541374474053299E-3</v>
      </c>
      <c r="W27" s="6">
        <v>4.5434782608695649E-2</v>
      </c>
      <c r="X27" s="6">
        <v>0</v>
      </c>
      <c r="Y27" s="6">
        <v>0</v>
      </c>
      <c r="Z27" s="6">
        <f>SUM(NonNurse[[#This Row],[Physical Therapist (PT) Hours]],NonNurse[[#This Row],[PT Assistant Hours]],NonNurse[[#This Row],[PT Aide Hours]])/NonNurse[[#This Row],[MDS Census]]</f>
        <v>1.4656381486676017E-3</v>
      </c>
      <c r="AA27" s="6">
        <v>0.32608695652173914</v>
      </c>
      <c r="AB27" s="6">
        <v>0</v>
      </c>
      <c r="AC27" s="6">
        <v>0</v>
      </c>
      <c r="AD27" s="6">
        <v>0</v>
      </c>
      <c r="AE27" s="6">
        <v>0</v>
      </c>
      <c r="AF27" s="6">
        <v>0</v>
      </c>
      <c r="AG27" s="6">
        <v>0</v>
      </c>
      <c r="AH27" s="1">
        <v>355051</v>
      </c>
      <c r="AI27">
        <v>8</v>
      </c>
    </row>
    <row r="28" spans="1:35" x14ac:dyDescent="0.25">
      <c r="A28" t="s">
        <v>108</v>
      </c>
      <c r="B28" t="s">
        <v>2</v>
      </c>
      <c r="C28" t="s">
        <v>174</v>
      </c>
      <c r="D28" t="s">
        <v>135</v>
      </c>
      <c r="E28" s="6">
        <v>31.652173913043477</v>
      </c>
      <c r="F28" s="6">
        <v>0</v>
      </c>
      <c r="G28" s="6">
        <v>5.434782608695652E-3</v>
      </c>
      <c r="H28" s="6">
        <v>0</v>
      </c>
      <c r="I28" s="6">
        <v>4.1739130434782608</v>
      </c>
      <c r="J28" s="6">
        <v>0</v>
      </c>
      <c r="K28" s="6">
        <v>0</v>
      </c>
      <c r="L28" s="6">
        <v>0</v>
      </c>
      <c r="M28" s="6">
        <v>0</v>
      </c>
      <c r="N28" s="6">
        <v>0</v>
      </c>
      <c r="O28" s="6">
        <f>SUM(NonNurse[[#This Row],[Qualified Social Work Staff Hours]],NonNurse[[#This Row],[Other Social Work Staff Hours]])/NonNurse[[#This Row],[MDS Census]]</f>
        <v>0</v>
      </c>
      <c r="P28" s="6">
        <v>2</v>
      </c>
      <c r="Q28" s="6">
        <v>5.9727173913043465</v>
      </c>
      <c r="R28" s="6">
        <f>SUM(NonNurse[[#This Row],[Qualified Activities Professional Hours]],NonNurse[[#This Row],[Other Activities Professional Hours]])/NonNurse[[#This Row],[MDS Census]]</f>
        <v>0.2518853021978022</v>
      </c>
      <c r="S28" s="6">
        <v>0.16304347826086957</v>
      </c>
      <c r="T28" s="6">
        <v>0</v>
      </c>
      <c r="U28" s="6">
        <v>0</v>
      </c>
      <c r="V28" s="6">
        <f>SUM(NonNurse[[#This Row],[Occupational Therapist Hours]],NonNurse[[#This Row],[OT Assistant Hours]],NonNurse[[#This Row],[OT Aide Hours]])/NonNurse[[#This Row],[MDS Census]]</f>
        <v>5.151098901098901E-3</v>
      </c>
      <c r="W28" s="6">
        <v>0.64282608695652155</v>
      </c>
      <c r="X28" s="6">
        <v>0</v>
      </c>
      <c r="Y28" s="6">
        <v>0</v>
      </c>
      <c r="Z28" s="6">
        <f>SUM(NonNurse[[#This Row],[Physical Therapist (PT) Hours]],NonNurse[[#This Row],[PT Assistant Hours]],NonNurse[[#This Row],[PT Aide Hours]])/NonNurse[[#This Row],[MDS Census]]</f>
        <v>2.030906593406593E-2</v>
      </c>
      <c r="AA28" s="6">
        <v>0</v>
      </c>
      <c r="AB28" s="6">
        <v>0</v>
      </c>
      <c r="AC28" s="6">
        <v>0</v>
      </c>
      <c r="AD28" s="6">
        <v>0</v>
      </c>
      <c r="AE28" s="6">
        <v>0</v>
      </c>
      <c r="AF28" s="6">
        <v>0</v>
      </c>
      <c r="AG28" s="6">
        <v>4.3478260869565216E-2</v>
      </c>
      <c r="AH28" s="1">
        <v>355032</v>
      </c>
      <c r="AI28">
        <v>8</v>
      </c>
    </row>
    <row r="29" spans="1:35" x14ac:dyDescent="0.25">
      <c r="A29" t="s">
        <v>108</v>
      </c>
      <c r="B29" t="s">
        <v>46</v>
      </c>
      <c r="C29" t="s">
        <v>202</v>
      </c>
      <c r="D29" t="s">
        <v>156</v>
      </c>
      <c r="E29" s="6">
        <v>53.25</v>
      </c>
      <c r="F29" s="6">
        <v>14.489347826086956</v>
      </c>
      <c r="G29" s="6">
        <v>0.32608695652173914</v>
      </c>
      <c r="H29" s="6">
        <v>0.39130434782608697</v>
      </c>
      <c r="I29" s="6">
        <v>0.5</v>
      </c>
      <c r="J29" s="6">
        <v>0</v>
      </c>
      <c r="K29" s="6">
        <v>0</v>
      </c>
      <c r="L29" s="6">
        <v>0.69021739130434778</v>
      </c>
      <c r="M29" s="6">
        <v>4.3967391304347823</v>
      </c>
      <c r="N29" s="6">
        <v>6.5217391304347824E-2</v>
      </c>
      <c r="O29" s="6">
        <f>SUM(NonNurse[[#This Row],[Qualified Social Work Staff Hours]],NonNurse[[#This Row],[Other Social Work Staff Hours]])/NonNurse[[#This Row],[MDS Census]]</f>
        <v>8.379261073688507E-2</v>
      </c>
      <c r="P29" s="6">
        <v>0</v>
      </c>
      <c r="Q29" s="6">
        <v>18.25</v>
      </c>
      <c r="R29" s="6">
        <f>SUM(NonNurse[[#This Row],[Qualified Activities Professional Hours]],NonNurse[[#This Row],[Other Activities Professional Hours]])/NonNurse[[#This Row],[MDS Census]]</f>
        <v>0.34272300469483569</v>
      </c>
      <c r="S29" s="6">
        <v>1.2282608695652173</v>
      </c>
      <c r="T29" s="6">
        <v>0.60597826086956519</v>
      </c>
      <c r="U29" s="6">
        <v>5.434782608695652E-2</v>
      </c>
      <c r="V29" s="6">
        <f>SUM(NonNurse[[#This Row],[Occupational Therapist Hours]],NonNurse[[#This Row],[OT Assistant Hours]],NonNurse[[#This Row],[OT Aide Hours]])/NonNurse[[#This Row],[MDS Census]]</f>
        <v>3.5466421718718104E-2</v>
      </c>
      <c r="W29" s="6">
        <v>0.49456521739130432</v>
      </c>
      <c r="X29" s="6">
        <v>1.2445652173913044</v>
      </c>
      <c r="Y29" s="6">
        <v>0</v>
      </c>
      <c r="Z29" s="6">
        <f>SUM(NonNurse[[#This Row],[Physical Therapist (PT) Hours]],NonNurse[[#This Row],[PT Assistant Hours]],NonNurse[[#This Row],[PT Aide Hours]])/NonNurse[[#This Row],[MDS Census]]</f>
        <v>3.2659726474790776E-2</v>
      </c>
      <c r="AA29" s="6">
        <v>0</v>
      </c>
      <c r="AB29" s="6">
        <v>0</v>
      </c>
      <c r="AC29" s="6">
        <v>0</v>
      </c>
      <c r="AD29" s="6">
        <v>0</v>
      </c>
      <c r="AE29" s="6">
        <v>0</v>
      </c>
      <c r="AF29" s="6">
        <v>0</v>
      </c>
      <c r="AG29" s="6">
        <v>0</v>
      </c>
      <c r="AH29" s="1">
        <v>355092</v>
      </c>
      <c r="AI29">
        <v>8</v>
      </c>
    </row>
    <row r="30" spans="1:35" x14ac:dyDescent="0.25">
      <c r="A30" t="s">
        <v>108</v>
      </c>
      <c r="B30" t="s">
        <v>18</v>
      </c>
      <c r="C30" t="s">
        <v>186</v>
      </c>
      <c r="D30" t="s">
        <v>129</v>
      </c>
      <c r="E30" s="6">
        <v>80.097826086956516</v>
      </c>
      <c r="F30" s="6">
        <v>4.8695652173913047</v>
      </c>
      <c r="G30" s="6">
        <v>0.71739130434782605</v>
      </c>
      <c r="H30" s="6">
        <v>0</v>
      </c>
      <c r="I30" s="6">
        <v>1.9673913043478262</v>
      </c>
      <c r="J30" s="6">
        <v>0</v>
      </c>
      <c r="K30" s="6">
        <v>0</v>
      </c>
      <c r="L30" s="6">
        <v>0</v>
      </c>
      <c r="M30" s="6">
        <v>5.102391304347826</v>
      </c>
      <c r="N30" s="6">
        <v>0</v>
      </c>
      <c r="O30" s="6">
        <f>SUM(NonNurse[[#This Row],[Qualified Social Work Staff Hours]],NonNurse[[#This Row],[Other Social Work Staff Hours]])/NonNurse[[#This Row],[MDS Census]]</f>
        <v>6.3701994843262319E-2</v>
      </c>
      <c r="P30" s="6">
        <v>1.5051086956521735</v>
      </c>
      <c r="Q30" s="6">
        <v>16.536847826086959</v>
      </c>
      <c r="R30" s="6">
        <f>SUM(NonNurse[[#This Row],[Qualified Activities Professional Hours]],NonNurse[[#This Row],[Other Activities Professional Hours]])/NonNurse[[#This Row],[MDS Census]]</f>
        <v>0.22524901614873119</v>
      </c>
      <c r="S30" s="6">
        <v>1.0443478260869563</v>
      </c>
      <c r="T30" s="6">
        <v>0</v>
      </c>
      <c r="U30" s="6">
        <v>0</v>
      </c>
      <c r="V30" s="6">
        <f>SUM(NonNurse[[#This Row],[Occupational Therapist Hours]],NonNurse[[#This Row],[OT Assistant Hours]],NonNurse[[#This Row],[OT Aide Hours]])/NonNurse[[#This Row],[MDS Census]]</f>
        <v>1.3038404125390146E-2</v>
      </c>
      <c r="W30" s="6">
        <v>1.6469565217391307</v>
      </c>
      <c r="X30" s="6">
        <v>0</v>
      </c>
      <c r="Y30" s="6">
        <v>0</v>
      </c>
      <c r="Z30" s="6">
        <f>SUM(NonNurse[[#This Row],[Physical Therapist (PT) Hours]],NonNurse[[#This Row],[PT Assistant Hours]],NonNurse[[#This Row],[PT Aide Hours]])/NonNurse[[#This Row],[MDS Census]]</f>
        <v>2.0561813000407114E-2</v>
      </c>
      <c r="AA30" s="6">
        <v>0</v>
      </c>
      <c r="AB30" s="6">
        <v>0</v>
      </c>
      <c r="AC30" s="6">
        <v>0</v>
      </c>
      <c r="AD30" s="6">
        <v>1.6768478260869566</v>
      </c>
      <c r="AE30" s="6">
        <v>0</v>
      </c>
      <c r="AF30" s="6">
        <v>0</v>
      </c>
      <c r="AG30" s="6">
        <v>0</v>
      </c>
      <c r="AH30" s="1">
        <v>355053</v>
      </c>
      <c r="AI30">
        <v>8</v>
      </c>
    </row>
    <row r="31" spans="1:35" x14ac:dyDescent="0.25">
      <c r="A31" t="s">
        <v>108</v>
      </c>
      <c r="B31" t="s">
        <v>9</v>
      </c>
      <c r="C31" t="s">
        <v>170</v>
      </c>
      <c r="D31" t="s">
        <v>140</v>
      </c>
      <c r="E31" s="6">
        <v>75.336956521739125</v>
      </c>
      <c r="F31" s="6">
        <v>5.1385869565217392</v>
      </c>
      <c r="G31" s="6">
        <v>0.56521739130434778</v>
      </c>
      <c r="H31" s="6">
        <v>0.70652173913043481</v>
      </c>
      <c r="I31" s="6">
        <v>5.3260869565217392</v>
      </c>
      <c r="J31" s="6">
        <v>0</v>
      </c>
      <c r="K31" s="6">
        <v>0</v>
      </c>
      <c r="L31" s="6">
        <v>4.4565217391304347E-2</v>
      </c>
      <c r="M31" s="6">
        <v>9.8641304347826093</v>
      </c>
      <c r="N31" s="6">
        <v>0</v>
      </c>
      <c r="O31" s="6">
        <f>SUM(NonNurse[[#This Row],[Qualified Social Work Staff Hours]],NonNurse[[#This Row],[Other Social Work Staff Hours]])/NonNurse[[#This Row],[MDS Census]]</f>
        <v>0.13093348723127979</v>
      </c>
      <c r="P31" s="6">
        <v>25.565217391304348</v>
      </c>
      <c r="Q31" s="6">
        <v>0</v>
      </c>
      <c r="R31" s="6">
        <f>SUM(NonNurse[[#This Row],[Qualified Activities Professional Hours]],NonNurse[[#This Row],[Other Activities Professional Hours]])/NonNurse[[#This Row],[MDS Census]]</f>
        <v>0.3393449718655317</v>
      </c>
      <c r="S31" s="6">
        <v>3.2608695652173912E-2</v>
      </c>
      <c r="T31" s="6">
        <v>0</v>
      </c>
      <c r="U31" s="6">
        <v>2.6195652173913042</v>
      </c>
      <c r="V31" s="6">
        <f>SUM(NonNurse[[#This Row],[Occupational Therapist Hours]],NonNurse[[#This Row],[OT Assistant Hours]],NonNurse[[#This Row],[OT Aide Hours]])/NonNurse[[#This Row],[MDS Census]]</f>
        <v>3.5204155244553455E-2</v>
      </c>
      <c r="W31" s="6">
        <v>0.16413043478260872</v>
      </c>
      <c r="X31" s="6">
        <v>0</v>
      </c>
      <c r="Y31" s="6">
        <v>2.75</v>
      </c>
      <c r="Z31" s="6">
        <f>SUM(NonNurse[[#This Row],[Physical Therapist (PT) Hours]],NonNurse[[#This Row],[PT Assistant Hours]],NonNurse[[#This Row],[PT Aide Hours]])/NonNurse[[#This Row],[MDS Census]]</f>
        <v>3.8681286971576974E-2</v>
      </c>
      <c r="AA31" s="6">
        <v>6.5217391304347824E-2</v>
      </c>
      <c r="AB31" s="6">
        <v>0</v>
      </c>
      <c r="AC31" s="6">
        <v>0</v>
      </c>
      <c r="AD31" s="6">
        <v>0</v>
      </c>
      <c r="AE31" s="6">
        <v>0</v>
      </c>
      <c r="AF31" s="6">
        <v>0</v>
      </c>
      <c r="AG31" s="6">
        <v>0</v>
      </c>
      <c r="AH31" s="1">
        <v>355040</v>
      </c>
      <c r="AI31">
        <v>8</v>
      </c>
    </row>
    <row r="32" spans="1:35" x14ac:dyDescent="0.25">
      <c r="A32" t="s">
        <v>108</v>
      </c>
      <c r="B32" t="s">
        <v>40</v>
      </c>
      <c r="C32" t="s">
        <v>199</v>
      </c>
      <c r="D32" t="s">
        <v>155</v>
      </c>
      <c r="E32" s="6">
        <v>81.597826086956516</v>
      </c>
      <c r="F32" s="6">
        <v>5.3043478260869561</v>
      </c>
      <c r="G32" s="6">
        <v>0</v>
      </c>
      <c r="H32" s="6">
        <v>0</v>
      </c>
      <c r="I32" s="6">
        <v>3.4239130434782608</v>
      </c>
      <c r="J32" s="6">
        <v>0</v>
      </c>
      <c r="K32" s="6">
        <v>0</v>
      </c>
      <c r="L32" s="6">
        <v>2.9891304347826088E-2</v>
      </c>
      <c r="M32" s="6">
        <v>8.75</v>
      </c>
      <c r="N32" s="6">
        <v>0</v>
      </c>
      <c r="O32" s="6">
        <f>SUM(NonNurse[[#This Row],[Qualified Social Work Staff Hours]],NonNurse[[#This Row],[Other Social Work Staff Hours]])/NonNurse[[#This Row],[MDS Census]]</f>
        <v>0.10723324896763022</v>
      </c>
      <c r="P32" s="6">
        <v>4.7173913043478262</v>
      </c>
      <c r="Q32" s="6">
        <v>24.076086956521738</v>
      </c>
      <c r="R32" s="6">
        <f>SUM(NonNurse[[#This Row],[Qualified Activities Professional Hours]],NonNurse[[#This Row],[Other Activities Professional Hours]])/NonNurse[[#This Row],[MDS Census]]</f>
        <v>0.35287065405621421</v>
      </c>
      <c r="S32" s="6">
        <v>0.24456521739130435</v>
      </c>
      <c r="T32" s="6">
        <v>0</v>
      </c>
      <c r="U32" s="6">
        <v>14.456521739130435</v>
      </c>
      <c r="V32" s="6">
        <f>SUM(NonNurse[[#This Row],[Occupational Therapist Hours]],NonNurse[[#This Row],[OT Assistant Hours]],NonNurse[[#This Row],[OT Aide Hours]])/NonNurse[[#This Row],[MDS Census]]</f>
        <v>0.18016517916611166</v>
      </c>
      <c r="W32" s="6">
        <v>0.17934782608695651</v>
      </c>
      <c r="X32" s="6">
        <v>0</v>
      </c>
      <c r="Y32" s="6">
        <v>0</v>
      </c>
      <c r="Z32" s="6">
        <f>SUM(NonNurse[[#This Row],[Physical Therapist (PT) Hours]],NonNurse[[#This Row],[PT Assistant Hours]],NonNurse[[#This Row],[PT Aide Hours]])/NonNurse[[#This Row],[MDS Census]]</f>
        <v>2.1979485813240977E-3</v>
      </c>
      <c r="AA32" s="6">
        <v>0</v>
      </c>
      <c r="AB32" s="6">
        <v>0</v>
      </c>
      <c r="AC32" s="6">
        <v>0</v>
      </c>
      <c r="AD32" s="6">
        <v>0</v>
      </c>
      <c r="AE32" s="6">
        <v>0</v>
      </c>
      <c r="AF32" s="6">
        <v>0</v>
      </c>
      <c r="AG32" s="6">
        <v>0</v>
      </c>
      <c r="AH32" s="1">
        <v>355084</v>
      </c>
      <c r="AI32">
        <v>8</v>
      </c>
    </row>
    <row r="33" spans="1:35" x14ac:dyDescent="0.25">
      <c r="A33" t="s">
        <v>108</v>
      </c>
      <c r="B33" t="s">
        <v>15</v>
      </c>
      <c r="C33" t="s">
        <v>183</v>
      </c>
      <c r="D33" t="s">
        <v>144</v>
      </c>
      <c r="E33" s="6">
        <v>40.369565217391305</v>
      </c>
      <c r="F33" s="6">
        <v>16.576413043478261</v>
      </c>
      <c r="G33" s="6">
        <v>0</v>
      </c>
      <c r="H33" s="6">
        <v>0</v>
      </c>
      <c r="I33" s="6">
        <v>6.0108695652173916</v>
      </c>
      <c r="J33" s="6">
        <v>0</v>
      </c>
      <c r="K33" s="6">
        <v>0</v>
      </c>
      <c r="L33" s="6">
        <v>1.0869565217391304E-2</v>
      </c>
      <c r="M33" s="6">
        <v>0.44228260869565217</v>
      </c>
      <c r="N33" s="6">
        <v>5.035978260869566</v>
      </c>
      <c r="O33" s="6">
        <f>SUM(NonNurse[[#This Row],[Qualified Social Work Staff Hours]],NonNurse[[#This Row],[Other Social Work Staff Hours]])/NonNurse[[#This Row],[MDS Census]]</f>
        <v>0.13570274636510504</v>
      </c>
      <c r="P33" s="6">
        <v>5.7521739130434772</v>
      </c>
      <c r="Q33" s="6">
        <v>13.12086956521739</v>
      </c>
      <c r="R33" s="6">
        <f>SUM(NonNurse[[#This Row],[Qualified Activities Professional Hours]],NonNurse[[#This Row],[Other Activities Professional Hours]])/NonNurse[[#This Row],[MDS Census]]</f>
        <v>0.46750673128702203</v>
      </c>
      <c r="S33" s="6">
        <v>1.1086956521739131</v>
      </c>
      <c r="T33" s="6">
        <v>0.12597826086956521</v>
      </c>
      <c r="U33" s="6">
        <v>0</v>
      </c>
      <c r="V33" s="6">
        <f>SUM(NonNurse[[#This Row],[Occupational Therapist Hours]],NonNurse[[#This Row],[OT Assistant Hours]],NonNurse[[#This Row],[OT Aide Hours]])/NonNurse[[#This Row],[MDS Census]]</f>
        <v>3.0584275713516424E-2</v>
      </c>
      <c r="W33" s="6">
        <v>0.35869565217391303</v>
      </c>
      <c r="X33" s="6">
        <v>0.65315217391304348</v>
      </c>
      <c r="Y33" s="6">
        <v>0</v>
      </c>
      <c r="Z33" s="6">
        <f>SUM(NonNurse[[#This Row],[Physical Therapist (PT) Hours]],NonNurse[[#This Row],[PT Assistant Hours]],NonNurse[[#This Row],[PT Aide Hours]])/NonNurse[[#This Row],[MDS Census]]</f>
        <v>2.5064620355411956E-2</v>
      </c>
      <c r="AA33" s="6">
        <v>0</v>
      </c>
      <c r="AB33" s="6">
        <v>0</v>
      </c>
      <c r="AC33" s="6">
        <v>0</v>
      </c>
      <c r="AD33" s="6">
        <v>33.333586956521735</v>
      </c>
      <c r="AE33" s="6">
        <v>0</v>
      </c>
      <c r="AF33" s="6">
        <v>0</v>
      </c>
      <c r="AG33" s="6">
        <v>0</v>
      </c>
      <c r="AH33" s="1">
        <v>355050</v>
      </c>
      <c r="AI33">
        <v>8</v>
      </c>
    </row>
    <row r="34" spans="1:35" x14ac:dyDescent="0.25">
      <c r="A34" t="s">
        <v>108</v>
      </c>
      <c r="B34" t="s">
        <v>5</v>
      </c>
      <c r="C34" t="s">
        <v>177</v>
      </c>
      <c r="D34" t="s">
        <v>138</v>
      </c>
      <c r="E34" s="6">
        <v>45.641304347826086</v>
      </c>
      <c r="F34" s="6">
        <v>10.032608695652174</v>
      </c>
      <c r="G34" s="6">
        <v>0</v>
      </c>
      <c r="H34" s="6">
        <v>0</v>
      </c>
      <c r="I34" s="6">
        <v>0</v>
      </c>
      <c r="J34" s="6">
        <v>0</v>
      </c>
      <c r="K34" s="6">
        <v>0</v>
      </c>
      <c r="L34" s="6">
        <v>0.35597826086956524</v>
      </c>
      <c r="M34" s="6">
        <v>4.6820652173913047</v>
      </c>
      <c r="N34" s="6">
        <v>0</v>
      </c>
      <c r="O34" s="6">
        <f>SUM(NonNurse[[#This Row],[Qualified Social Work Staff Hours]],NonNurse[[#This Row],[Other Social Work Staff Hours]])/NonNurse[[#This Row],[MDS Census]]</f>
        <v>0.10258394855918077</v>
      </c>
      <c r="P34" s="6">
        <v>4.0978260869565215</v>
      </c>
      <c r="Q34" s="6">
        <v>14.207391304347825</v>
      </c>
      <c r="R34" s="6">
        <f>SUM(NonNurse[[#This Row],[Qualified Activities Professional Hours]],NonNurse[[#This Row],[Other Activities Professional Hours]])/NonNurse[[#This Row],[MDS Census]]</f>
        <v>0.40106692069540362</v>
      </c>
      <c r="S34" s="6">
        <v>3.8423913043478262</v>
      </c>
      <c r="T34" s="6">
        <v>0</v>
      </c>
      <c r="U34" s="6">
        <v>0</v>
      </c>
      <c r="V34" s="6">
        <f>SUM(NonNurse[[#This Row],[Occupational Therapist Hours]],NonNurse[[#This Row],[OT Assistant Hours]],NonNurse[[#This Row],[OT Aide Hours]])/NonNurse[[#This Row],[MDS Census]]</f>
        <v>8.4186711121695651E-2</v>
      </c>
      <c r="W34" s="6">
        <v>0</v>
      </c>
      <c r="X34" s="6">
        <v>0</v>
      </c>
      <c r="Y34" s="6">
        <v>12.021739130434783</v>
      </c>
      <c r="Z34" s="6">
        <f>SUM(NonNurse[[#This Row],[Physical Therapist (PT) Hours]],NonNurse[[#This Row],[PT Assistant Hours]],NonNurse[[#This Row],[PT Aide Hours]])/NonNurse[[#This Row],[MDS Census]]</f>
        <v>0.26339604667778044</v>
      </c>
      <c r="AA34" s="6">
        <v>0</v>
      </c>
      <c r="AB34" s="6">
        <v>0</v>
      </c>
      <c r="AC34" s="6">
        <v>0</v>
      </c>
      <c r="AD34" s="6">
        <v>0</v>
      </c>
      <c r="AE34" s="6">
        <v>0</v>
      </c>
      <c r="AF34" s="6">
        <v>0</v>
      </c>
      <c r="AG34" s="6">
        <v>0</v>
      </c>
      <c r="AH34" s="1">
        <v>355036</v>
      </c>
      <c r="AI34">
        <v>8</v>
      </c>
    </row>
    <row r="35" spans="1:35" x14ac:dyDescent="0.25">
      <c r="A35" t="s">
        <v>108</v>
      </c>
      <c r="B35" t="s">
        <v>32</v>
      </c>
      <c r="C35" t="s">
        <v>196</v>
      </c>
      <c r="D35" t="s">
        <v>151</v>
      </c>
      <c r="E35" s="6">
        <v>33.75</v>
      </c>
      <c r="F35" s="6">
        <v>0</v>
      </c>
      <c r="G35" s="6">
        <v>0</v>
      </c>
      <c r="H35" s="6">
        <v>0.20923913043478262</v>
      </c>
      <c r="I35" s="6">
        <v>0.21739130434782608</v>
      </c>
      <c r="J35" s="6">
        <v>0</v>
      </c>
      <c r="K35" s="6">
        <v>0</v>
      </c>
      <c r="L35" s="6">
        <v>0</v>
      </c>
      <c r="M35" s="6">
        <v>5.0806521739130446</v>
      </c>
      <c r="N35" s="6">
        <v>2.7719565217391304</v>
      </c>
      <c r="O35" s="6">
        <f>SUM(NonNurse[[#This Row],[Qualified Social Work Staff Hours]],NonNurse[[#This Row],[Other Social Work Staff Hours]])/NonNurse[[#This Row],[MDS Census]]</f>
        <v>0.23266988727858295</v>
      </c>
      <c r="P35" s="6">
        <v>0</v>
      </c>
      <c r="Q35" s="6">
        <v>9.1718478260869549</v>
      </c>
      <c r="R35" s="6">
        <f>SUM(NonNurse[[#This Row],[Qualified Activities Professional Hours]],NonNurse[[#This Row],[Other Activities Professional Hours]])/NonNurse[[#This Row],[MDS Census]]</f>
        <v>0.27175845410628013</v>
      </c>
      <c r="S35" s="6">
        <v>0</v>
      </c>
      <c r="T35" s="6">
        <v>0</v>
      </c>
      <c r="U35" s="6">
        <v>0</v>
      </c>
      <c r="V35" s="6">
        <f>SUM(NonNurse[[#This Row],[Occupational Therapist Hours]],NonNurse[[#This Row],[OT Assistant Hours]],NonNurse[[#This Row],[OT Aide Hours]])/NonNurse[[#This Row],[MDS Census]]</f>
        <v>0</v>
      </c>
      <c r="W35" s="6">
        <v>0</v>
      </c>
      <c r="X35" s="6">
        <v>0</v>
      </c>
      <c r="Y35" s="6">
        <v>0</v>
      </c>
      <c r="Z35" s="6">
        <f>SUM(NonNurse[[#This Row],[Physical Therapist (PT) Hours]],NonNurse[[#This Row],[PT Assistant Hours]],NonNurse[[#This Row],[PT Aide Hours]])/NonNurse[[#This Row],[MDS Census]]</f>
        <v>0</v>
      </c>
      <c r="AA35" s="6">
        <v>0</v>
      </c>
      <c r="AB35" s="6">
        <v>0</v>
      </c>
      <c r="AC35" s="6">
        <v>0</v>
      </c>
      <c r="AD35" s="6">
        <v>0</v>
      </c>
      <c r="AE35" s="6">
        <v>0</v>
      </c>
      <c r="AF35" s="6">
        <v>0</v>
      </c>
      <c r="AG35" s="6">
        <v>0</v>
      </c>
      <c r="AH35" s="1">
        <v>355072</v>
      </c>
      <c r="AI35">
        <v>8</v>
      </c>
    </row>
    <row r="36" spans="1:35" x14ac:dyDescent="0.25">
      <c r="A36" t="s">
        <v>108</v>
      </c>
      <c r="B36" t="s">
        <v>58</v>
      </c>
      <c r="C36" t="s">
        <v>191</v>
      </c>
      <c r="D36" t="s">
        <v>138</v>
      </c>
      <c r="E36" s="6">
        <v>113.28260869565217</v>
      </c>
      <c r="F36" s="6">
        <v>5.4782608695652177</v>
      </c>
      <c r="G36" s="6">
        <v>0.16304347826086957</v>
      </c>
      <c r="H36" s="6">
        <v>1.2898913043478262</v>
      </c>
      <c r="I36" s="6">
        <v>0.16304347826086957</v>
      </c>
      <c r="J36" s="6">
        <v>0</v>
      </c>
      <c r="K36" s="6">
        <v>0</v>
      </c>
      <c r="L36" s="6">
        <v>4.435326086956521</v>
      </c>
      <c r="M36" s="6">
        <v>9.2485869565217431</v>
      </c>
      <c r="N36" s="6">
        <v>0</v>
      </c>
      <c r="O36" s="6">
        <f>SUM(NonNurse[[#This Row],[Qualified Social Work Staff Hours]],NonNurse[[#This Row],[Other Social Work Staff Hours]])/NonNurse[[#This Row],[MDS Census]]</f>
        <v>8.1641719439646931E-2</v>
      </c>
      <c r="P36" s="6">
        <v>4.0122826086956538</v>
      </c>
      <c r="Q36" s="6">
        <v>26.875326086956534</v>
      </c>
      <c r="R36" s="6">
        <f>SUM(NonNurse[[#This Row],[Qualified Activities Professional Hours]],NonNurse[[#This Row],[Other Activities Professional Hours]])/NonNurse[[#This Row],[MDS Census]]</f>
        <v>0.27265975820379978</v>
      </c>
      <c r="S36" s="6">
        <v>9.2388043478260879</v>
      </c>
      <c r="T36" s="6">
        <v>1.2910869565217389</v>
      </c>
      <c r="U36" s="6">
        <v>0</v>
      </c>
      <c r="V36" s="6">
        <f>SUM(NonNurse[[#This Row],[Occupational Therapist Hours]],NonNurse[[#This Row],[OT Assistant Hours]],NonNurse[[#This Row],[OT Aide Hours]])/NonNurse[[#This Row],[MDS Census]]</f>
        <v>9.2952408366916137E-2</v>
      </c>
      <c r="W36" s="6">
        <v>8.0115217391304334</v>
      </c>
      <c r="X36" s="6">
        <v>5.3014130434782603</v>
      </c>
      <c r="Y36" s="6">
        <v>0</v>
      </c>
      <c r="Z36" s="6">
        <f>SUM(NonNurse[[#This Row],[Physical Therapist (PT) Hours]],NonNurse[[#This Row],[PT Assistant Hours]],NonNurse[[#This Row],[PT Aide Hours]])/NonNurse[[#This Row],[MDS Census]]</f>
        <v>0.11751966992899633</v>
      </c>
      <c r="AA36" s="6">
        <v>0</v>
      </c>
      <c r="AB36" s="6">
        <v>0</v>
      </c>
      <c r="AC36" s="6">
        <v>0</v>
      </c>
      <c r="AD36" s="6">
        <v>0</v>
      </c>
      <c r="AE36" s="6">
        <v>0</v>
      </c>
      <c r="AF36" s="6">
        <v>0</v>
      </c>
      <c r="AG36" s="6">
        <v>0</v>
      </c>
      <c r="AH36" s="1">
        <v>355106</v>
      </c>
      <c r="AI36">
        <v>8</v>
      </c>
    </row>
    <row r="37" spans="1:35" x14ac:dyDescent="0.25">
      <c r="A37" t="s">
        <v>108</v>
      </c>
      <c r="B37" t="s">
        <v>1</v>
      </c>
      <c r="C37" t="s">
        <v>173</v>
      </c>
      <c r="D37" t="s">
        <v>136</v>
      </c>
      <c r="E37" s="6">
        <v>33.119565217391305</v>
      </c>
      <c r="F37" s="6">
        <v>6.0869565217391308</v>
      </c>
      <c r="G37" s="6">
        <v>0</v>
      </c>
      <c r="H37" s="6">
        <v>0.29347826086956524</v>
      </c>
      <c r="I37" s="6">
        <v>1.2282608695652173</v>
      </c>
      <c r="J37" s="6">
        <v>0</v>
      </c>
      <c r="K37" s="6">
        <v>0</v>
      </c>
      <c r="L37" s="6">
        <v>0.6072826086956522</v>
      </c>
      <c r="M37" s="6">
        <v>5.0434782608695654</v>
      </c>
      <c r="N37" s="6">
        <v>0</v>
      </c>
      <c r="O37" s="6">
        <f>SUM(NonNurse[[#This Row],[Qualified Social Work Staff Hours]],NonNurse[[#This Row],[Other Social Work Staff Hours]])/NonNurse[[#This Row],[MDS Census]]</f>
        <v>0.15228093206432558</v>
      </c>
      <c r="P37" s="6">
        <v>5.1876086956521741</v>
      </c>
      <c r="Q37" s="6">
        <v>0</v>
      </c>
      <c r="R37" s="6">
        <f>SUM(NonNurse[[#This Row],[Qualified Activities Professional Hours]],NonNurse[[#This Row],[Other Activities Professional Hours]])/NonNurse[[#This Row],[MDS Census]]</f>
        <v>0.15663275352806039</v>
      </c>
      <c r="S37" s="6">
        <v>2.6769565217391311</v>
      </c>
      <c r="T37" s="6">
        <v>0.18108695652173915</v>
      </c>
      <c r="U37" s="6">
        <v>0</v>
      </c>
      <c r="V37" s="6">
        <f>SUM(NonNurse[[#This Row],[Occupational Therapist Hours]],NonNurse[[#This Row],[OT Assistant Hours]],NonNurse[[#This Row],[OT Aide Hours]])/NonNurse[[#This Row],[MDS Census]]</f>
        <v>8.6294716114210718E-2</v>
      </c>
      <c r="W37" s="6">
        <v>1.1284782608695652</v>
      </c>
      <c r="X37" s="6">
        <v>4.6294565217391304</v>
      </c>
      <c r="Y37" s="6">
        <v>0</v>
      </c>
      <c r="Z37" s="6">
        <f>SUM(NonNurse[[#This Row],[Physical Therapist (PT) Hours]],NonNurse[[#This Row],[PT Assistant Hours]],NonNurse[[#This Row],[PT Aide Hours]])/NonNurse[[#This Row],[MDS Census]]</f>
        <v>0.17385297013455858</v>
      </c>
      <c r="AA37" s="6">
        <v>0</v>
      </c>
      <c r="AB37" s="6">
        <v>0</v>
      </c>
      <c r="AC37" s="6">
        <v>0</v>
      </c>
      <c r="AD37" s="6">
        <v>0</v>
      </c>
      <c r="AE37" s="6">
        <v>0</v>
      </c>
      <c r="AF37" s="6">
        <v>0</v>
      </c>
      <c r="AG37" s="6">
        <v>0</v>
      </c>
      <c r="AH37" s="1">
        <v>355031</v>
      </c>
      <c r="AI37">
        <v>8</v>
      </c>
    </row>
    <row r="38" spans="1:35" x14ac:dyDescent="0.25">
      <c r="A38" t="s">
        <v>108</v>
      </c>
      <c r="B38" t="s">
        <v>21</v>
      </c>
      <c r="C38" t="s">
        <v>188</v>
      </c>
      <c r="D38" t="s">
        <v>146</v>
      </c>
      <c r="E38" s="6">
        <v>136.54347826086956</v>
      </c>
      <c r="F38" s="6">
        <v>5.0434782608695654</v>
      </c>
      <c r="G38" s="6">
        <v>0.10326086956521739</v>
      </c>
      <c r="H38" s="6">
        <v>0.59239130434782605</v>
      </c>
      <c r="I38" s="6">
        <v>14.717391304347826</v>
      </c>
      <c r="J38" s="6">
        <v>0</v>
      </c>
      <c r="K38" s="6">
        <v>0</v>
      </c>
      <c r="L38" s="6">
        <v>4.334021739130435</v>
      </c>
      <c r="M38" s="6">
        <v>20.828804347826086</v>
      </c>
      <c r="N38" s="6">
        <v>0</v>
      </c>
      <c r="O38" s="6">
        <f>SUM(NonNurse[[#This Row],[Qualified Social Work Staff Hours]],NonNurse[[#This Row],[Other Social Work Staff Hours]])/NonNurse[[#This Row],[MDS Census]]</f>
        <v>0.15254338481133578</v>
      </c>
      <c r="P38" s="6">
        <v>0</v>
      </c>
      <c r="Q38" s="6">
        <v>30.350543478260871</v>
      </c>
      <c r="R38" s="6">
        <f>SUM(NonNurse[[#This Row],[Qualified Activities Professional Hours]],NonNurse[[#This Row],[Other Activities Professional Hours]])/NonNurse[[#This Row],[MDS Census]]</f>
        <v>0.22227750358223214</v>
      </c>
      <c r="S38" s="6">
        <v>6.6634782608695637</v>
      </c>
      <c r="T38" s="6">
        <v>3.0661956521739122</v>
      </c>
      <c r="U38" s="6">
        <v>0</v>
      </c>
      <c r="V38" s="6">
        <f>SUM(NonNurse[[#This Row],[Occupational Therapist Hours]],NonNurse[[#This Row],[OT Assistant Hours]],NonNurse[[#This Row],[OT Aide Hours]])/NonNurse[[#This Row],[MDS Census]]</f>
        <v>7.1256965451361232E-2</v>
      </c>
      <c r="W38" s="6">
        <v>4.2752173913043476</v>
      </c>
      <c r="X38" s="6">
        <v>4.5448913043478267</v>
      </c>
      <c r="Y38" s="6">
        <v>0</v>
      </c>
      <c r="Z38" s="6">
        <f>SUM(NonNurse[[#This Row],[Physical Therapist (PT) Hours]],NonNurse[[#This Row],[PT Assistant Hours]],NonNurse[[#This Row],[PT Aide Hours]])/NonNurse[[#This Row],[MDS Census]]</f>
        <v>6.4595605795255528E-2</v>
      </c>
      <c r="AA38" s="6">
        <v>0</v>
      </c>
      <c r="AB38" s="6">
        <v>1.826086956521739</v>
      </c>
      <c r="AC38" s="6">
        <v>0</v>
      </c>
      <c r="AD38" s="6">
        <v>0</v>
      </c>
      <c r="AE38" s="6">
        <v>0</v>
      </c>
      <c r="AF38" s="6">
        <v>0</v>
      </c>
      <c r="AG38" s="6">
        <v>0</v>
      </c>
      <c r="AH38" s="1">
        <v>355059</v>
      </c>
      <c r="AI38">
        <v>8</v>
      </c>
    </row>
    <row r="39" spans="1:35" x14ac:dyDescent="0.25">
      <c r="A39" t="s">
        <v>108</v>
      </c>
      <c r="B39" t="s">
        <v>11</v>
      </c>
      <c r="C39" t="s">
        <v>171</v>
      </c>
      <c r="D39" t="s">
        <v>141</v>
      </c>
      <c r="E39" s="6">
        <v>34.065217391304351</v>
      </c>
      <c r="F39" s="6">
        <v>5.2608695652173916</v>
      </c>
      <c r="G39" s="6">
        <v>0</v>
      </c>
      <c r="H39" s="6">
        <v>0.16304347826086957</v>
      </c>
      <c r="I39" s="6">
        <v>0.11956521739130435</v>
      </c>
      <c r="J39" s="6">
        <v>0</v>
      </c>
      <c r="K39" s="6">
        <v>0</v>
      </c>
      <c r="L39" s="6">
        <v>0</v>
      </c>
      <c r="M39" s="6">
        <v>3.3097826086956523</v>
      </c>
      <c r="N39" s="6">
        <v>0</v>
      </c>
      <c r="O39" s="6">
        <f>SUM(NonNurse[[#This Row],[Qualified Social Work Staff Hours]],NonNurse[[#This Row],[Other Social Work Staff Hours]])/NonNurse[[#This Row],[MDS Census]]</f>
        <v>9.7160178685386081E-2</v>
      </c>
      <c r="P39" s="6">
        <v>2.6902173913043477</v>
      </c>
      <c r="Q39" s="6">
        <v>18.13739130434783</v>
      </c>
      <c r="R39" s="6">
        <f>SUM(NonNurse[[#This Row],[Qualified Activities Professional Hours]],NonNurse[[#This Row],[Other Activities Professional Hours]])/NonNurse[[#This Row],[MDS Census]]</f>
        <v>0.61140395660497771</v>
      </c>
      <c r="S39" s="6">
        <v>0</v>
      </c>
      <c r="T39" s="6">
        <v>0</v>
      </c>
      <c r="U39" s="6">
        <v>0</v>
      </c>
      <c r="V39" s="6">
        <f>SUM(NonNurse[[#This Row],[Occupational Therapist Hours]],NonNurse[[#This Row],[OT Assistant Hours]],NonNurse[[#This Row],[OT Aide Hours]])/NonNurse[[#This Row],[MDS Census]]</f>
        <v>0</v>
      </c>
      <c r="W39" s="6">
        <v>0.27880434782608698</v>
      </c>
      <c r="X39" s="6">
        <v>1.3506521739130435</v>
      </c>
      <c r="Y39" s="6">
        <v>0</v>
      </c>
      <c r="Z39" s="6">
        <f>SUM(NonNurse[[#This Row],[Physical Therapist (PT) Hours]],NonNurse[[#This Row],[PT Assistant Hours]],NonNurse[[#This Row],[PT Aide Hours]])/NonNurse[[#This Row],[MDS Census]]</f>
        <v>4.7833439693682187E-2</v>
      </c>
      <c r="AA39" s="6">
        <v>3.2608695652173912E-2</v>
      </c>
      <c r="AB39" s="6">
        <v>0</v>
      </c>
      <c r="AC39" s="6">
        <v>0</v>
      </c>
      <c r="AD39" s="6">
        <v>0</v>
      </c>
      <c r="AE39" s="6">
        <v>0</v>
      </c>
      <c r="AF39" s="6">
        <v>0</v>
      </c>
      <c r="AG39" s="6">
        <v>0</v>
      </c>
      <c r="AH39" s="1">
        <v>355044</v>
      </c>
      <c r="AI39">
        <v>8</v>
      </c>
    </row>
    <row r="40" spans="1:35" x14ac:dyDescent="0.25">
      <c r="A40" t="s">
        <v>108</v>
      </c>
      <c r="B40" t="s">
        <v>55</v>
      </c>
      <c r="C40" t="s">
        <v>209</v>
      </c>
      <c r="D40" t="s">
        <v>125</v>
      </c>
      <c r="E40" s="6">
        <v>30.054347826086957</v>
      </c>
      <c r="F40" s="6">
        <v>4.9293478260869561</v>
      </c>
      <c r="G40" s="6">
        <v>3.2608695652173912E-2</v>
      </c>
      <c r="H40" s="6">
        <v>0.25</v>
      </c>
      <c r="I40" s="6">
        <v>0.38043478260869568</v>
      </c>
      <c r="J40" s="6">
        <v>0</v>
      </c>
      <c r="K40" s="6">
        <v>0.16304347826086957</v>
      </c>
      <c r="L40" s="6">
        <v>0</v>
      </c>
      <c r="M40" s="6">
        <v>4.8913043478260872E-2</v>
      </c>
      <c r="N40" s="6">
        <v>5.1005434782608692</v>
      </c>
      <c r="O40" s="6">
        <f>SUM(NonNurse[[#This Row],[Qualified Social Work Staff Hours]],NonNurse[[#This Row],[Other Social Work Staff Hours]])/NonNurse[[#This Row],[MDS Census]]</f>
        <v>0.17133815551537068</v>
      </c>
      <c r="P40" s="6">
        <v>4.5326086956521738</v>
      </c>
      <c r="Q40" s="6">
        <v>8.5978260869565215</v>
      </c>
      <c r="R40" s="6">
        <f>SUM(NonNurse[[#This Row],[Qualified Activities Professional Hours]],NonNurse[[#This Row],[Other Activities Professional Hours]])/NonNurse[[#This Row],[MDS Census]]</f>
        <v>0.43688969258589511</v>
      </c>
      <c r="S40" s="6">
        <v>0.13858695652173914</v>
      </c>
      <c r="T40" s="6">
        <v>0</v>
      </c>
      <c r="U40" s="6">
        <v>0</v>
      </c>
      <c r="V40" s="6">
        <f>SUM(NonNurse[[#This Row],[Occupational Therapist Hours]],NonNurse[[#This Row],[OT Assistant Hours]],NonNurse[[#This Row],[OT Aide Hours]])/NonNurse[[#This Row],[MDS Census]]</f>
        <v>4.6112115732368899E-3</v>
      </c>
      <c r="W40" s="6">
        <v>0.74184782608695654</v>
      </c>
      <c r="X40" s="6">
        <v>0</v>
      </c>
      <c r="Y40" s="6">
        <v>4.8804347826086953</v>
      </c>
      <c r="Z40" s="6">
        <f>SUM(NonNurse[[#This Row],[Physical Therapist (PT) Hours]],NonNurse[[#This Row],[PT Assistant Hours]],NonNurse[[#This Row],[PT Aide Hours]])/NonNurse[[#This Row],[MDS Census]]</f>
        <v>0.18707052441229657</v>
      </c>
      <c r="AA40" s="6">
        <v>0</v>
      </c>
      <c r="AB40" s="6">
        <v>0</v>
      </c>
      <c r="AC40" s="6">
        <v>0</v>
      </c>
      <c r="AD40" s="6">
        <v>0</v>
      </c>
      <c r="AE40" s="6">
        <v>0</v>
      </c>
      <c r="AF40" s="6">
        <v>0</v>
      </c>
      <c r="AG40" s="6">
        <v>0</v>
      </c>
      <c r="AH40" s="1">
        <v>355102</v>
      </c>
      <c r="AI40">
        <v>8</v>
      </c>
    </row>
    <row r="41" spans="1:35" x14ac:dyDescent="0.25">
      <c r="A41" t="s">
        <v>108</v>
      </c>
      <c r="B41" t="s">
        <v>17</v>
      </c>
      <c r="C41" t="s">
        <v>185</v>
      </c>
      <c r="D41" t="s">
        <v>132</v>
      </c>
      <c r="E41" s="6">
        <v>28.706521739130434</v>
      </c>
      <c r="F41" s="6">
        <v>6.3478260869565215</v>
      </c>
      <c r="G41" s="6">
        <v>0.2608695652173913</v>
      </c>
      <c r="H41" s="6">
        <v>9.7826086956521743E-2</v>
      </c>
      <c r="I41" s="6">
        <v>0.21739130434782608</v>
      </c>
      <c r="J41" s="6">
        <v>0</v>
      </c>
      <c r="K41" s="6">
        <v>0</v>
      </c>
      <c r="L41" s="6">
        <v>0</v>
      </c>
      <c r="M41" s="6">
        <v>0</v>
      </c>
      <c r="N41" s="6">
        <v>0</v>
      </c>
      <c r="O41" s="6">
        <f>SUM(NonNurse[[#This Row],[Qualified Social Work Staff Hours]],NonNurse[[#This Row],[Other Social Work Staff Hours]])/NonNurse[[#This Row],[MDS Census]]</f>
        <v>0</v>
      </c>
      <c r="P41" s="6">
        <v>0</v>
      </c>
      <c r="Q41" s="6">
        <v>0</v>
      </c>
      <c r="R41" s="6">
        <f>SUM(NonNurse[[#This Row],[Qualified Activities Professional Hours]],NonNurse[[#This Row],[Other Activities Professional Hours]])/NonNurse[[#This Row],[MDS Census]]</f>
        <v>0</v>
      </c>
      <c r="S41" s="6">
        <v>4.9782608695652174E-2</v>
      </c>
      <c r="T41" s="6">
        <v>0</v>
      </c>
      <c r="U41" s="6">
        <v>0</v>
      </c>
      <c r="V41" s="6">
        <f>SUM(NonNurse[[#This Row],[Occupational Therapist Hours]],NonNurse[[#This Row],[OT Assistant Hours]],NonNurse[[#This Row],[OT Aide Hours]])/NonNurse[[#This Row],[MDS Census]]</f>
        <v>1.7341915940931466E-3</v>
      </c>
      <c r="W41" s="6">
        <v>6.3369565217391302E-2</v>
      </c>
      <c r="X41" s="6">
        <v>0</v>
      </c>
      <c r="Y41" s="6">
        <v>0</v>
      </c>
      <c r="Z41" s="6">
        <f>SUM(NonNurse[[#This Row],[Physical Therapist (PT) Hours]],NonNurse[[#This Row],[PT Assistant Hours]],NonNurse[[#This Row],[PT Aide Hours]])/NonNurse[[#This Row],[MDS Census]]</f>
        <v>2.2074971601666036E-3</v>
      </c>
      <c r="AA41" s="6">
        <v>0</v>
      </c>
      <c r="AB41" s="6">
        <v>0</v>
      </c>
      <c r="AC41" s="6">
        <v>0</v>
      </c>
      <c r="AD41" s="6">
        <v>0</v>
      </c>
      <c r="AE41" s="6">
        <v>0</v>
      </c>
      <c r="AF41" s="6">
        <v>0</v>
      </c>
      <c r="AG41" s="6">
        <v>0</v>
      </c>
      <c r="AH41" s="1">
        <v>355052</v>
      </c>
      <c r="AI41">
        <v>8</v>
      </c>
    </row>
    <row r="42" spans="1:35" x14ac:dyDescent="0.25">
      <c r="A42" t="s">
        <v>108</v>
      </c>
      <c r="B42" t="s">
        <v>64</v>
      </c>
      <c r="C42" t="s">
        <v>165</v>
      </c>
      <c r="D42" t="s">
        <v>161</v>
      </c>
      <c r="E42" s="6">
        <v>45.597826086956523</v>
      </c>
      <c r="F42" s="6">
        <v>4.0760869565217392</v>
      </c>
      <c r="G42" s="6">
        <v>0.13043478260869565</v>
      </c>
      <c r="H42" s="6">
        <v>1.1983695652173914</v>
      </c>
      <c r="I42" s="6">
        <v>8.6956521739130432E-2</v>
      </c>
      <c r="J42" s="6">
        <v>0.15217391304347827</v>
      </c>
      <c r="K42" s="6">
        <v>0</v>
      </c>
      <c r="L42" s="6">
        <v>8.152173913043478E-3</v>
      </c>
      <c r="M42" s="6">
        <v>2.7701086956521737</v>
      </c>
      <c r="N42" s="6">
        <v>0</v>
      </c>
      <c r="O42" s="6">
        <f>SUM(NonNurse[[#This Row],[Qualified Social Work Staff Hours]],NonNurse[[#This Row],[Other Social Work Staff Hours]])/NonNurse[[#This Row],[MDS Census]]</f>
        <v>6.0750893921334918E-2</v>
      </c>
      <c r="P42" s="6">
        <v>0</v>
      </c>
      <c r="Q42" s="6">
        <v>4.6711956521739131</v>
      </c>
      <c r="R42" s="6">
        <f>SUM(NonNurse[[#This Row],[Qualified Activities Professional Hours]],NonNurse[[#This Row],[Other Activities Professional Hours]])/NonNurse[[#This Row],[MDS Census]]</f>
        <v>0.10244338498212158</v>
      </c>
      <c r="S42" s="6">
        <v>0.64130434782608692</v>
      </c>
      <c r="T42" s="6">
        <v>0</v>
      </c>
      <c r="U42" s="6">
        <v>0</v>
      </c>
      <c r="V42" s="6">
        <f>SUM(NonNurse[[#This Row],[Occupational Therapist Hours]],NonNurse[[#This Row],[OT Assistant Hours]],NonNurse[[#This Row],[OT Aide Hours]])/NonNurse[[#This Row],[MDS Census]]</f>
        <v>1.4064362336114421E-2</v>
      </c>
      <c r="W42" s="6">
        <v>0.33967391304347827</v>
      </c>
      <c r="X42" s="6">
        <v>0</v>
      </c>
      <c r="Y42" s="6">
        <v>2.1847826086956523</v>
      </c>
      <c r="Z42" s="6">
        <f>SUM(NonNurse[[#This Row],[Physical Therapist (PT) Hours]],NonNurse[[#This Row],[PT Assistant Hours]],NonNurse[[#This Row],[PT Aide Hours]])/NonNurse[[#This Row],[MDS Census]]</f>
        <v>5.5363528009535166E-2</v>
      </c>
      <c r="AA42" s="6">
        <v>0</v>
      </c>
      <c r="AB42" s="6">
        <v>0</v>
      </c>
      <c r="AC42" s="6">
        <v>0</v>
      </c>
      <c r="AD42" s="6">
        <v>0</v>
      </c>
      <c r="AE42" s="6">
        <v>0</v>
      </c>
      <c r="AF42" s="6">
        <v>0</v>
      </c>
      <c r="AG42" s="6">
        <v>0</v>
      </c>
      <c r="AH42" s="1">
        <v>355114</v>
      </c>
      <c r="AI42">
        <v>8</v>
      </c>
    </row>
    <row r="43" spans="1:35" x14ac:dyDescent="0.25">
      <c r="A43" t="s">
        <v>108</v>
      </c>
      <c r="B43" t="s">
        <v>34</v>
      </c>
      <c r="C43" t="s">
        <v>164</v>
      </c>
      <c r="D43" t="s">
        <v>149</v>
      </c>
      <c r="E43" s="6">
        <v>29.097826086956523</v>
      </c>
      <c r="F43" s="6">
        <v>5.7391304347826084</v>
      </c>
      <c r="G43" s="6">
        <v>0.56521739130434778</v>
      </c>
      <c r="H43" s="6">
        <v>0</v>
      </c>
      <c r="I43" s="6">
        <v>6.6847826086956523</v>
      </c>
      <c r="J43" s="6">
        <v>0</v>
      </c>
      <c r="K43" s="6">
        <v>0</v>
      </c>
      <c r="L43" s="6">
        <v>0</v>
      </c>
      <c r="M43" s="6">
        <v>5.7391304347826084</v>
      </c>
      <c r="N43" s="6">
        <v>2.2516304347826086</v>
      </c>
      <c r="O43" s="6">
        <f>SUM(NonNurse[[#This Row],[Qualified Social Work Staff Hours]],NonNurse[[#This Row],[Other Social Work Staff Hours]])/NonNurse[[#This Row],[MDS Census]]</f>
        <v>0.27461710870377287</v>
      </c>
      <c r="P43" s="6">
        <v>5.7391304347826084</v>
      </c>
      <c r="Q43" s="6">
        <v>4.4918478260869561</v>
      </c>
      <c r="R43" s="6">
        <f>SUM(NonNurse[[#This Row],[Qualified Activities Professional Hours]],NonNurse[[#This Row],[Other Activities Professional Hours]])/NonNurse[[#This Row],[MDS Census]]</f>
        <v>0.35160627568173325</v>
      </c>
      <c r="S43" s="6">
        <v>0</v>
      </c>
      <c r="T43" s="6">
        <v>0</v>
      </c>
      <c r="U43" s="6">
        <v>0</v>
      </c>
      <c r="V43" s="6">
        <f>SUM(NonNurse[[#This Row],[Occupational Therapist Hours]],NonNurse[[#This Row],[OT Assistant Hours]],NonNurse[[#This Row],[OT Aide Hours]])/NonNurse[[#This Row],[MDS Census]]</f>
        <v>0</v>
      </c>
      <c r="W43" s="6">
        <v>0.84782608695652173</v>
      </c>
      <c r="X43" s="6">
        <v>0</v>
      </c>
      <c r="Y43" s="6">
        <v>0</v>
      </c>
      <c r="Z43" s="6">
        <f>SUM(NonNurse[[#This Row],[Physical Therapist (PT) Hours]],NonNurse[[#This Row],[PT Assistant Hours]],NonNurse[[#This Row],[PT Aide Hours]])/NonNurse[[#This Row],[MDS Census]]</f>
        <v>2.9137093761673512E-2</v>
      </c>
      <c r="AA43" s="6">
        <v>0</v>
      </c>
      <c r="AB43" s="6">
        <v>0</v>
      </c>
      <c r="AC43" s="6">
        <v>0</v>
      </c>
      <c r="AD43" s="6">
        <v>0</v>
      </c>
      <c r="AE43" s="6">
        <v>0</v>
      </c>
      <c r="AF43" s="6">
        <v>0</v>
      </c>
      <c r="AG43" s="6">
        <v>0</v>
      </c>
      <c r="AH43" s="1">
        <v>355076</v>
      </c>
      <c r="AI43">
        <v>8</v>
      </c>
    </row>
    <row r="44" spans="1:35" x14ac:dyDescent="0.25">
      <c r="A44" t="s">
        <v>108</v>
      </c>
      <c r="B44" t="s">
        <v>66</v>
      </c>
      <c r="C44" t="s">
        <v>165</v>
      </c>
      <c r="D44" t="s">
        <v>161</v>
      </c>
      <c r="E44" s="6">
        <v>35.5</v>
      </c>
      <c r="F44" s="6">
        <v>13.847826086956522</v>
      </c>
      <c r="G44" s="6">
        <v>0</v>
      </c>
      <c r="H44" s="6">
        <v>0</v>
      </c>
      <c r="I44" s="6">
        <v>0</v>
      </c>
      <c r="J44" s="6">
        <v>0</v>
      </c>
      <c r="K44" s="6">
        <v>0</v>
      </c>
      <c r="L44" s="6">
        <v>0</v>
      </c>
      <c r="M44" s="6">
        <v>5.0652173913043477</v>
      </c>
      <c r="N44" s="6">
        <v>0</v>
      </c>
      <c r="O44" s="6">
        <f>SUM(NonNurse[[#This Row],[Qualified Social Work Staff Hours]],NonNurse[[#This Row],[Other Social Work Staff Hours]])/NonNurse[[#This Row],[MDS Census]]</f>
        <v>0.14268218003674218</v>
      </c>
      <c r="P44" s="6">
        <v>4.7282608695652177</v>
      </c>
      <c r="Q44" s="6">
        <v>1.4172826086956523</v>
      </c>
      <c r="R44" s="6">
        <f>SUM(NonNurse[[#This Row],[Qualified Activities Professional Hours]],NonNurse[[#This Row],[Other Activities Professional Hours]])/NonNurse[[#This Row],[MDS Census]]</f>
        <v>0.17311390079608086</v>
      </c>
      <c r="S44" s="6">
        <v>0</v>
      </c>
      <c r="T44" s="6">
        <v>0</v>
      </c>
      <c r="U44" s="6">
        <v>0</v>
      </c>
      <c r="V44" s="6">
        <f>SUM(NonNurse[[#This Row],[Occupational Therapist Hours]],NonNurse[[#This Row],[OT Assistant Hours]],NonNurse[[#This Row],[OT Aide Hours]])/NonNurse[[#This Row],[MDS Census]]</f>
        <v>0</v>
      </c>
      <c r="W44" s="6">
        <v>0</v>
      </c>
      <c r="X44" s="6">
        <v>0</v>
      </c>
      <c r="Y44" s="6">
        <v>0</v>
      </c>
      <c r="Z44" s="6">
        <f>SUM(NonNurse[[#This Row],[Physical Therapist (PT) Hours]],NonNurse[[#This Row],[PT Assistant Hours]],NonNurse[[#This Row],[PT Aide Hours]])/NonNurse[[#This Row],[MDS Census]]</f>
        <v>0</v>
      </c>
      <c r="AA44" s="6">
        <v>0</v>
      </c>
      <c r="AB44" s="6">
        <v>0</v>
      </c>
      <c r="AC44" s="6">
        <v>0</v>
      </c>
      <c r="AD44" s="6">
        <v>0</v>
      </c>
      <c r="AE44" s="6">
        <v>0</v>
      </c>
      <c r="AF44" s="6">
        <v>0</v>
      </c>
      <c r="AG44" s="6">
        <v>0</v>
      </c>
      <c r="AH44" s="1">
        <v>355116</v>
      </c>
      <c r="AI44">
        <v>8</v>
      </c>
    </row>
    <row r="45" spans="1:35" x14ac:dyDescent="0.25">
      <c r="A45" t="s">
        <v>108</v>
      </c>
      <c r="B45" t="s">
        <v>19</v>
      </c>
      <c r="C45" t="s">
        <v>187</v>
      </c>
      <c r="D45" t="s">
        <v>145</v>
      </c>
      <c r="E45" s="6">
        <v>31.826086956521738</v>
      </c>
      <c r="F45" s="6">
        <v>0</v>
      </c>
      <c r="G45" s="6">
        <v>0.39130434782608697</v>
      </c>
      <c r="H45" s="6">
        <v>0.39130434782608697</v>
      </c>
      <c r="I45" s="6">
        <v>0.27173913043478259</v>
      </c>
      <c r="J45" s="6">
        <v>0</v>
      </c>
      <c r="K45" s="6">
        <v>0</v>
      </c>
      <c r="L45" s="6">
        <v>1.0869565217391304E-2</v>
      </c>
      <c r="M45" s="6">
        <v>4.9269565217391316</v>
      </c>
      <c r="N45" s="6">
        <v>0</v>
      </c>
      <c r="O45" s="6">
        <f>SUM(NonNurse[[#This Row],[Qualified Social Work Staff Hours]],NonNurse[[#This Row],[Other Social Work Staff Hours]])/NonNurse[[#This Row],[MDS Census]]</f>
        <v>0.15480874316939894</v>
      </c>
      <c r="P45" s="6">
        <v>0</v>
      </c>
      <c r="Q45" s="6">
        <v>0</v>
      </c>
      <c r="R45" s="6">
        <f>SUM(NonNurse[[#This Row],[Qualified Activities Professional Hours]],NonNurse[[#This Row],[Other Activities Professional Hours]])/NonNurse[[#This Row],[MDS Census]]</f>
        <v>0</v>
      </c>
      <c r="S45" s="6">
        <v>0</v>
      </c>
      <c r="T45" s="6">
        <v>0</v>
      </c>
      <c r="U45" s="6">
        <v>0</v>
      </c>
      <c r="V45" s="6">
        <f>SUM(NonNurse[[#This Row],[Occupational Therapist Hours]],NonNurse[[#This Row],[OT Assistant Hours]],NonNurse[[#This Row],[OT Aide Hours]])/NonNurse[[#This Row],[MDS Census]]</f>
        <v>0</v>
      </c>
      <c r="W45" s="6">
        <v>0.25</v>
      </c>
      <c r="X45" s="6">
        <v>2.9891304347826088E-2</v>
      </c>
      <c r="Y45" s="6">
        <v>0</v>
      </c>
      <c r="Z45" s="6">
        <f>SUM(NonNurse[[#This Row],[Physical Therapist (PT) Hours]],NonNurse[[#This Row],[PT Assistant Hours]],NonNurse[[#This Row],[PT Aide Hours]])/NonNurse[[#This Row],[MDS Census]]</f>
        <v>8.7943989071038262E-3</v>
      </c>
      <c r="AA45" s="6">
        <v>0</v>
      </c>
      <c r="AB45" s="6">
        <v>0</v>
      </c>
      <c r="AC45" s="6">
        <v>0</v>
      </c>
      <c r="AD45" s="6">
        <v>1.0969565217391304</v>
      </c>
      <c r="AE45" s="6">
        <v>0</v>
      </c>
      <c r="AF45" s="6">
        <v>0</v>
      </c>
      <c r="AG45" s="6">
        <v>0</v>
      </c>
      <c r="AH45" s="1">
        <v>355057</v>
      </c>
      <c r="AI45">
        <v>8</v>
      </c>
    </row>
    <row r="46" spans="1:35" x14ac:dyDescent="0.25">
      <c r="A46" t="s">
        <v>108</v>
      </c>
      <c r="B46" t="s">
        <v>13</v>
      </c>
      <c r="C46" t="s">
        <v>181</v>
      </c>
      <c r="D46" t="s">
        <v>142</v>
      </c>
      <c r="E46" s="6">
        <v>45.706521739130437</v>
      </c>
      <c r="F46" s="6">
        <v>5.1304347826086953</v>
      </c>
      <c r="G46" s="6">
        <v>6.5217391304347824E-2</v>
      </c>
      <c r="H46" s="6">
        <v>0.32608695652173914</v>
      </c>
      <c r="I46" s="6">
        <v>5.0652173913043477</v>
      </c>
      <c r="J46" s="6">
        <v>0</v>
      </c>
      <c r="K46" s="6">
        <v>0</v>
      </c>
      <c r="L46" s="6">
        <v>0.16130434782608696</v>
      </c>
      <c r="M46" s="6">
        <v>2.6847826086956523</v>
      </c>
      <c r="N46" s="6">
        <v>4.3614130434782608</v>
      </c>
      <c r="O46" s="6">
        <f>SUM(NonNurse[[#This Row],[Qualified Social Work Staff Hours]],NonNurse[[#This Row],[Other Social Work Staff Hours]])/NonNurse[[#This Row],[MDS Census]]</f>
        <v>0.15416171224732461</v>
      </c>
      <c r="P46" s="6">
        <v>15.894021739130435</v>
      </c>
      <c r="Q46" s="6">
        <v>0</v>
      </c>
      <c r="R46" s="6">
        <f>SUM(NonNurse[[#This Row],[Qualified Activities Professional Hours]],NonNurse[[#This Row],[Other Activities Professional Hours]])/NonNurse[[#This Row],[MDS Census]]</f>
        <v>0.34774078478002379</v>
      </c>
      <c r="S46" s="6">
        <v>6.411847826086956</v>
      </c>
      <c r="T46" s="6">
        <v>3.3143478260869559</v>
      </c>
      <c r="U46" s="6">
        <v>0</v>
      </c>
      <c r="V46" s="6">
        <f>SUM(NonNurse[[#This Row],[Occupational Therapist Hours]],NonNurse[[#This Row],[OT Assistant Hours]],NonNurse[[#This Row],[OT Aide Hours]])/NonNurse[[#This Row],[MDS Census]]</f>
        <v>0.21279667063020211</v>
      </c>
      <c r="W46" s="6">
        <v>0.49684782608695655</v>
      </c>
      <c r="X46" s="6">
        <v>1.0230434782608695</v>
      </c>
      <c r="Y46" s="6">
        <v>0</v>
      </c>
      <c r="Z46" s="6">
        <f>SUM(NonNurse[[#This Row],[Physical Therapist (PT) Hours]],NonNurse[[#This Row],[PT Assistant Hours]],NonNurse[[#This Row],[PT Aide Hours]])/NonNurse[[#This Row],[MDS Census]]</f>
        <v>3.3253269916765749E-2</v>
      </c>
      <c r="AA46" s="6">
        <v>0.13043478260869565</v>
      </c>
      <c r="AB46" s="6">
        <v>0</v>
      </c>
      <c r="AC46" s="6">
        <v>0</v>
      </c>
      <c r="AD46" s="6">
        <v>0</v>
      </c>
      <c r="AE46" s="6">
        <v>0</v>
      </c>
      <c r="AF46" s="6">
        <v>0</v>
      </c>
      <c r="AG46" s="6">
        <v>0</v>
      </c>
      <c r="AH46" s="1">
        <v>355048</v>
      </c>
      <c r="AI46">
        <v>8</v>
      </c>
    </row>
    <row r="47" spans="1:35" x14ac:dyDescent="0.25">
      <c r="A47" t="s">
        <v>108</v>
      </c>
      <c r="B47" t="s">
        <v>68</v>
      </c>
      <c r="C47" t="s">
        <v>216</v>
      </c>
      <c r="D47" t="s">
        <v>128</v>
      </c>
      <c r="E47" s="6">
        <v>25.543478260869566</v>
      </c>
      <c r="F47" s="6">
        <v>1.5923913043478262</v>
      </c>
      <c r="G47" s="6">
        <v>1.358695652173913E-2</v>
      </c>
      <c r="H47" s="6">
        <v>0.19565217391304349</v>
      </c>
      <c r="I47" s="6">
        <v>0.18478260869565216</v>
      </c>
      <c r="J47" s="6">
        <v>0</v>
      </c>
      <c r="K47" s="6">
        <v>0</v>
      </c>
      <c r="L47" s="6">
        <v>0.11956521739130435</v>
      </c>
      <c r="M47" s="6">
        <v>0</v>
      </c>
      <c r="N47" s="6">
        <v>0.95652173913043481</v>
      </c>
      <c r="O47" s="6">
        <f>SUM(NonNurse[[#This Row],[Qualified Social Work Staff Hours]],NonNurse[[#This Row],[Other Social Work Staff Hours]])/NonNurse[[#This Row],[MDS Census]]</f>
        <v>3.7446808510638301E-2</v>
      </c>
      <c r="P47" s="6">
        <v>0</v>
      </c>
      <c r="Q47" s="6">
        <v>8.5614130434782627</v>
      </c>
      <c r="R47" s="6">
        <f>SUM(NonNurse[[#This Row],[Qualified Activities Professional Hours]],NonNurse[[#This Row],[Other Activities Professional Hours]])/NonNurse[[#This Row],[MDS Census]]</f>
        <v>0.33517021276595749</v>
      </c>
      <c r="S47" s="6">
        <v>0.92934782608695654</v>
      </c>
      <c r="T47" s="6">
        <v>0</v>
      </c>
      <c r="U47" s="6">
        <v>0</v>
      </c>
      <c r="V47" s="6">
        <f>SUM(NonNurse[[#This Row],[Occupational Therapist Hours]],NonNurse[[#This Row],[OT Assistant Hours]],NonNurse[[#This Row],[OT Aide Hours]])/NonNurse[[#This Row],[MDS Census]]</f>
        <v>3.6382978723404256E-2</v>
      </c>
      <c r="W47" s="6">
        <v>0.29076086956521741</v>
      </c>
      <c r="X47" s="6">
        <v>0.72554347826086951</v>
      </c>
      <c r="Y47" s="6">
        <v>11.771739130434783</v>
      </c>
      <c r="Z47" s="6">
        <f>SUM(NonNurse[[#This Row],[Physical Therapist (PT) Hours]],NonNurse[[#This Row],[PT Assistant Hours]],NonNurse[[#This Row],[PT Aide Hours]])/NonNurse[[#This Row],[MDS Census]]</f>
        <v>0.50063829787234049</v>
      </c>
      <c r="AA47" s="6">
        <v>0</v>
      </c>
      <c r="AB47" s="6">
        <v>0</v>
      </c>
      <c r="AC47" s="6">
        <v>0</v>
      </c>
      <c r="AD47" s="6">
        <v>0</v>
      </c>
      <c r="AE47" s="6">
        <v>0</v>
      </c>
      <c r="AF47" s="6">
        <v>0</v>
      </c>
      <c r="AG47" s="6">
        <v>0</v>
      </c>
      <c r="AH47" s="1">
        <v>355122</v>
      </c>
      <c r="AI47">
        <v>8</v>
      </c>
    </row>
    <row r="48" spans="1:35" x14ac:dyDescent="0.25">
      <c r="A48" t="s">
        <v>108</v>
      </c>
      <c r="B48" t="s">
        <v>38</v>
      </c>
      <c r="C48" t="s">
        <v>198</v>
      </c>
      <c r="D48" t="s">
        <v>154</v>
      </c>
      <c r="E48" s="6">
        <v>29.282608695652176</v>
      </c>
      <c r="F48" s="6">
        <v>5.8260869565217392</v>
      </c>
      <c r="G48" s="6">
        <v>0</v>
      </c>
      <c r="H48" s="6">
        <v>0</v>
      </c>
      <c r="I48" s="6">
        <v>0</v>
      </c>
      <c r="J48" s="6">
        <v>0</v>
      </c>
      <c r="K48" s="6">
        <v>0</v>
      </c>
      <c r="L48" s="6">
        <v>0</v>
      </c>
      <c r="M48" s="6">
        <v>2.7092391304347827</v>
      </c>
      <c r="N48" s="6">
        <v>2.285326086956522</v>
      </c>
      <c r="O48" s="6">
        <f>SUM(NonNurse[[#This Row],[Qualified Social Work Staff Hours]],NonNurse[[#This Row],[Other Social Work Staff Hours]])/NonNurse[[#This Row],[MDS Census]]</f>
        <v>0.17056421677802525</v>
      </c>
      <c r="P48" s="6">
        <v>0</v>
      </c>
      <c r="Q48" s="6">
        <v>5.9646739130434785</v>
      </c>
      <c r="R48" s="6">
        <f>SUM(NonNurse[[#This Row],[Qualified Activities Professional Hours]],NonNurse[[#This Row],[Other Activities Professional Hours]])/NonNurse[[#This Row],[MDS Census]]</f>
        <v>0.20369339272457312</v>
      </c>
      <c r="S48" s="6">
        <v>0</v>
      </c>
      <c r="T48" s="6">
        <v>0</v>
      </c>
      <c r="U48" s="6">
        <v>0</v>
      </c>
      <c r="V48" s="6">
        <f>SUM(NonNurse[[#This Row],[Occupational Therapist Hours]],NonNurse[[#This Row],[OT Assistant Hours]],NonNurse[[#This Row],[OT Aide Hours]])/NonNurse[[#This Row],[MDS Census]]</f>
        <v>0</v>
      </c>
      <c r="W48" s="6">
        <v>0</v>
      </c>
      <c r="X48" s="6">
        <v>0</v>
      </c>
      <c r="Y48" s="6">
        <v>0</v>
      </c>
      <c r="Z48" s="6">
        <f>SUM(NonNurse[[#This Row],[Physical Therapist (PT) Hours]],NonNurse[[#This Row],[PT Assistant Hours]],NonNurse[[#This Row],[PT Aide Hours]])/NonNurse[[#This Row],[MDS Census]]</f>
        <v>0</v>
      </c>
      <c r="AA48" s="6">
        <v>0</v>
      </c>
      <c r="AB48" s="6">
        <v>0</v>
      </c>
      <c r="AC48" s="6">
        <v>0</v>
      </c>
      <c r="AD48" s="6">
        <v>0</v>
      </c>
      <c r="AE48" s="6">
        <v>0</v>
      </c>
      <c r="AF48" s="6">
        <v>0</v>
      </c>
      <c r="AG48" s="6">
        <v>0</v>
      </c>
      <c r="AH48" s="1">
        <v>355081</v>
      </c>
      <c r="AI48">
        <v>8</v>
      </c>
    </row>
    <row r="49" spans="1:35" x14ac:dyDescent="0.25">
      <c r="A49" t="s">
        <v>108</v>
      </c>
      <c r="B49" t="s">
        <v>23</v>
      </c>
      <c r="C49" t="s">
        <v>167</v>
      </c>
      <c r="D49" t="s">
        <v>140</v>
      </c>
      <c r="E49" s="6">
        <v>28.619565217391305</v>
      </c>
      <c r="F49" s="6">
        <v>0</v>
      </c>
      <c r="G49" s="6">
        <v>2.7826086956521738</v>
      </c>
      <c r="H49" s="6">
        <v>0.25543478260869568</v>
      </c>
      <c r="I49" s="6">
        <v>0.14130434782608695</v>
      </c>
      <c r="J49" s="6">
        <v>0</v>
      </c>
      <c r="K49" s="6">
        <v>0.21195652173913043</v>
      </c>
      <c r="L49" s="6">
        <v>2.7282608695652178E-2</v>
      </c>
      <c r="M49" s="6">
        <v>3.7445652173913042</v>
      </c>
      <c r="N49" s="6">
        <v>0</v>
      </c>
      <c r="O49" s="6">
        <f>SUM(NonNurse[[#This Row],[Qualified Social Work Staff Hours]],NonNurse[[#This Row],[Other Social Work Staff Hours]])/NonNurse[[#This Row],[MDS Census]]</f>
        <v>0.13083934675275349</v>
      </c>
      <c r="P49" s="6">
        <v>5.6605434782608706</v>
      </c>
      <c r="Q49" s="6">
        <v>8.0143478260869578</v>
      </c>
      <c r="R49" s="6">
        <f>SUM(NonNurse[[#This Row],[Qualified Activities Professional Hours]],NonNurse[[#This Row],[Other Activities Professional Hours]])/NonNurse[[#This Row],[MDS Census]]</f>
        <v>0.47781617926319792</v>
      </c>
      <c r="S49" s="6">
        <v>0.32065217391304346</v>
      </c>
      <c r="T49" s="6">
        <v>0.13423913043478261</v>
      </c>
      <c r="U49" s="6">
        <v>0</v>
      </c>
      <c r="V49" s="6">
        <f>SUM(NonNurse[[#This Row],[Occupational Therapist Hours]],NonNurse[[#This Row],[OT Assistant Hours]],NonNurse[[#This Row],[OT Aide Hours]])/NonNurse[[#This Row],[MDS Census]]</f>
        <v>1.5894417014812003E-2</v>
      </c>
      <c r="W49" s="6">
        <v>0.40445652173913044</v>
      </c>
      <c r="X49" s="6">
        <v>0.37249999999999994</v>
      </c>
      <c r="Y49" s="6">
        <v>0</v>
      </c>
      <c r="Z49" s="6">
        <f>SUM(NonNurse[[#This Row],[Physical Therapist (PT) Hours]],NonNurse[[#This Row],[PT Assistant Hours]],NonNurse[[#This Row],[PT Aide Hours]])/NonNurse[[#This Row],[MDS Census]]</f>
        <v>2.7147740220281043E-2</v>
      </c>
      <c r="AA49" s="6">
        <v>0</v>
      </c>
      <c r="AB49" s="6">
        <v>0</v>
      </c>
      <c r="AC49" s="6">
        <v>0</v>
      </c>
      <c r="AD49" s="6">
        <v>0</v>
      </c>
      <c r="AE49" s="6">
        <v>0</v>
      </c>
      <c r="AF49" s="6">
        <v>0</v>
      </c>
      <c r="AG49" s="6">
        <v>0</v>
      </c>
      <c r="AH49" s="1">
        <v>355061</v>
      </c>
      <c r="AI49">
        <v>8</v>
      </c>
    </row>
    <row r="50" spans="1:35" x14ac:dyDescent="0.25">
      <c r="A50" t="s">
        <v>108</v>
      </c>
      <c r="B50" t="s">
        <v>60</v>
      </c>
      <c r="C50" t="s">
        <v>213</v>
      </c>
      <c r="D50" t="s">
        <v>161</v>
      </c>
      <c r="E50" s="6">
        <v>36.739130434782609</v>
      </c>
      <c r="F50" s="6">
        <v>5.1304347826086953</v>
      </c>
      <c r="G50" s="6">
        <v>1.0869565217391304E-2</v>
      </c>
      <c r="H50" s="6">
        <v>0</v>
      </c>
      <c r="I50" s="6">
        <v>0.18478260869565216</v>
      </c>
      <c r="J50" s="6">
        <v>0</v>
      </c>
      <c r="K50" s="6">
        <v>0</v>
      </c>
      <c r="L50" s="6">
        <v>0.23369565217391305</v>
      </c>
      <c r="M50" s="6">
        <v>5.434782608695652E-2</v>
      </c>
      <c r="N50" s="6">
        <v>0</v>
      </c>
      <c r="O50" s="6">
        <f>SUM(NonNurse[[#This Row],[Qualified Social Work Staff Hours]],NonNurse[[#This Row],[Other Social Work Staff Hours]])/NonNurse[[#This Row],[MDS Census]]</f>
        <v>1.4792899408284023E-3</v>
      </c>
      <c r="P50" s="6">
        <v>0</v>
      </c>
      <c r="Q50" s="6">
        <v>20.692934782608695</v>
      </c>
      <c r="R50" s="6">
        <f>SUM(NonNurse[[#This Row],[Qualified Activities Professional Hours]],NonNurse[[#This Row],[Other Activities Professional Hours]])/NonNurse[[#This Row],[MDS Census]]</f>
        <v>0.56323964497041423</v>
      </c>
      <c r="S50" s="6">
        <v>1.4483695652173914</v>
      </c>
      <c r="T50" s="6">
        <v>0.71739130434782605</v>
      </c>
      <c r="U50" s="6">
        <v>0</v>
      </c>
      <c r="V50" s="6">
        <f>SUM(NonNurse[[#This Row],[Occupational Therapist Hours]],NonNurse[[#This Row],[OT Assistant Hours]],NonNurse[[#This Row],[OT Aide Hours]])/NonNurse[[#This Row],[MDS Census]]</f>
        <v>5.8949704142011831E-2</v>
      </c>
      <c r="W50" s="6">
        <v>0.74728260869565222</v>
      </c>
      <c r="X50" s="6">
        <v>1.6141304347826086</v>
      </c>
      <c r="Y50" s="6">
        <v>0</v>
      </c>
      <c r="Z50" s="6">
        <f>SUM(NonNurse[[#This Row],[Physical Therapist (PT) Hours]],NonNurse[[#This Row],[PT Assistant Hours]],NonNurse[[#This Row],[PT Aide Hours]])/NonNurse[[#This Row],[MDS Census]]</f>
        <v>6.4275147928994081E-2</v>
      </c>
      <c r="AA50" s="6">
        <v>0</v>
      </c>
      <c r="AB50" s="6">
        <v>0</v>
      </c>
      <c r="AC50" s="6">
        <v>0</v>
      </c>
      <c r="AD50" s="6">
        <v>0</v>
      </c>
      <c r="AE50" s="6">
        <v>0</v>
      </c>
      <c r="AF50" s="6">
        <v>0</v>
      </c>
      <c r="AG50" s="6">
        <v>0</v>
      </c>
      <c r="AH50" s="1">
        <v>355108</v>
      </c>
      <c r="AI50">
        <v>8</v>
      </c>
    </row>
    <row r="51" spans="1:35" x14ac:dyDescent="0.25">
      <c r="A51" t="s">
        <v>108</v>
      </c>
      <c r="B51" t="s">
        <v>39</v>
      </c>
      <c r="C51" t="s">
        <v>168</v>
      </c>
      <c r="D51" t="s">
        <v>153</v>
      </c>
      <c r="E51" s="6">
        <v>94.25</v>
      </c>
      <c r="F51" s="6">
        <v>5.2173913043478262</v>
      </c>
      <c r="G51" s="6">
        <v>2.1739130434782608E-2</v>
      </c>
      <c r="H51" s="6">
        <v>0.1358695652173913</v>
      </c>
      <c r="I51" s="6">
        <v>4.7826086956521738</v>
      </c>
      <c r="J51" s="6">
        <v>0</v>
      </c>
      <c r="K51" s="6">
        <v>0</v>
      </c>
      <c r="L51" s="6">
        <v>1.326086956521739</v>
      </c>
      <c r="M51" s="6">
        <v>4.6956521739130439</v>
      </c>
      <c r="N51" s="6">
        <v>7.9239130434782608</v>
      </c>
      <c r="O51" s="6">
        <f>SUM(NonNurse[[#This Row],[Qualified Social Work Staff Hours]],NonNurse[[#This Row],[Other Social Work Staff Hours]])/NonNurse[[#This Row],[MDS Census]]</f>
        <v>0.13389459116595548</v>
      </c>
      <c r="P51" s="6">
        <v>5.5652173913043477</v>
      </c>
      <c r="Q51" s="6">
        <v>14.997282608695652</v>
      </c>
      <c r="R51" s="6">
        <f>SUM(NonNurse[[#This Row],[Qualified Activities Professional Hours]],NonNurse[[#This Row],[Other Activities Professional Hours]])/NonNurse[[#This Row],[MDS Census]]</f>
        <v>0.21816976127320956</v>
      </c>
      <c r="S51" s="6">
        <v>1.8342391304347827</v>
      </c>
      <c r="T51" s="6">
        <v>3.8423913043478262</v>
      </c>
      <c r="U51" s="6">
        <v>0</v>
      </c>
      <c r="V51" s="6">
        <f>SUM(NonNurse[[#This Row],[Occupational Therapist Hours]],NonNurse[[#This Row],[OT Assistant Hours]],NonNurse[[#This Row],[OT Aide Hours]])/NonNurse[[#This Row],[MDS Census]]</f>
        <v>6.0229500634298244E-2</v>
      </c>
      <c r="W51" s="6">
        <v>5.5380434782608692</v>
      </c>
      <c r="X51" s="6">
        <v>4.8913043478260872E-2</v>
      </c>
      <c r="Y51" s="6">
        <v>0</v>
      </c>
      <c r="Z51" s="6">
        <f>SUM(NonNurse[[#This Row],[Physical Therapist (PT) Hours]],NonNurse[[#This Row],[PT Assistant Hours]],NonNurse[[#This Row],[PT Aide Hours]])/NonNurse[[#This Row],[MDS Census]]</f>
        <v>5.9278053281051776E-2</v>
      </c>
      <c r="AA51" s="6">
        <v>0</v>
      </c>
      <c r="AB51" s="6">
        <v>0</v>
      </c>
      <c r="AC51" s="6">
        <v>0</v>
      </c>
      <c r="AD51" s="6">
        <v>0</v>
      </c>
      <c r="AE51" s="6">
        <v>0</v>
      </c>
      <c r="AF51" s="6">
        <v>0</v>
      </c>
      <c r="AG51" s="6">
        <v>0</v>
      </c>
      <c r="AH51" s="1">
        <v>355082</v>
      </c>
      <c r="AI51">
        <v>8</v>
      </c>
    </row>
    <row r="52" spans="1:35" x14ac:dyDescent="0.25">
      <c r="A52" t="s">
        <v>108</v>
      </c>
      <c r="B52" t="s">
        <v>6</v>
      </c>
      <c r="C52" t="s">
        <v>166</v>
      </c>
      <c r="D52" t="s">
        <v>131</v>
      </c>
      <c r="E52" s="6">
        <v>63.815217391304351</v>
      </c>
      <c r="F52" s="6">
        <v>2.347826086956522</v>
      </c>
      <c r="G52" s="6">
        <v>0</v>
      </c>
      <c r="H52" s="6">
        <v>1.1195652173913044</v>
      </c>
      <c r="I52" s="6">
        <v>0</v>
      </c>
      <c r="J52" s="6">
        <v>0</v>
      </c>
      <c r="K52" s="6">
        <v>0</v>
      </c>
      <c r="L52" s="6">
        <v>0.13858695652173914</v>
      </c>
      <c r="M52" s="6">
        <v>4.5244565217391308</v>
      </c>
      <c r="N52" s="6">
        <v>4.0081521739130439</v>
      </c>
      <c r="O52" s="6">
        <f>SUM(NonNurse[[#This Row],[Qualified Social Work Staff Hours]],NonNurse[[#This Row],[Other Social Work Staff Hours]])/NonNurse[[#This Row],[MDS Census]]</f>
        <v>0.13370805654913986</v>
      </c>
      <c r="P52" s="6">
        <v>0</v>
      </c>
      <c r="Q52" s="6">
        <v>18.847826086956523</v>
      </c>
      <c r="R52" s="6">
        <f>SUM(NonNurse[[#This Row],[Qualified Activities Professional Hours]],NonNurse[[#This Row],[Other Activities Professional Hours]])/NonNurse[[#This Row],[MDS Census]]</f>
        <v>0.29535002554931017</v>
      </c>
      <c r="S52" s="6">
        <v>3.5326086956521736E-2</v>
      </c>
      <c r="T52" s="6">
        <v>2.1413043478260869</v>
      </c>
      <c r="U52" s="6">
        <v>0</v>
      </c>
      <c r="V52" s="6">
        <f>SUM(NonNurse[[#This Row],[Occupational Therapist Hours]],NonNurse[[#This Row],[OT Assistant Hours]],NonNurse[[#This Row],[OT Aide Hours]])/NonNurse[[#This Row],[MDS Census]]</f>
        <v>3.410832907511497E-2</v>
      </c>
      <c r="W52" s="6">
        <v>0.75</v>
      </c>
      <c r="X52" s="6">
        <v>0.52445652173913049</v>
      </c>
      <c r="Y52" s="6">
        <v>0</v>
      </c>
      <c r="Z52" s="6">
        <f>SUM(NonNurse[[#This Row],[Physical Therapist (PT) Hours]],NonNurse[[#This Row],[PT Assistant Hours]],NonNurse[[#This Row],[PT Aide Hours]])/NonNurse[[#This Row],[MDS Census]]</f>
        <v>1.9971044115142222E-2</v>
      </c>
      <c r="AA52" s="6">
        <v>0</v>
      </c>
      <c r="AB52" s="6">
        <v>0</v>
      </c>
      <c r="AC52" s="6">
        <v>0</v>
      </c>
      <c r="AD52" s="6">
        <v>0</v>
      </c>
      <c r="AE52" s="6">
        <v>0</v>
      </c>
      <c r="AF52" s="6">
        <v>0</v>
      </c>
      <c r="AG52" s="6">
        <v>0</v>
      </c>
      <c r="AH52" s="1">
        <v>355037</v>
      </c>
      <c r="AI52">
        <v>8</v>
      </c>
    </row>
    <row r="53" spans="1:35" x14ac:dyDescent="0.25">
      <c r="A53" t="s">
        <v>108</v>
      </c>
      <c r="B53" t="s">
        <v>12</v>
      </c>
      <c r="C53" t="s">
        <v>172</v>
      </c>
      <c r="D53" t="s">
        <v>130</v>
      </c>
      <c r="E53" s="6">
        <v>121.72826086956522</v>
      </c>
      <c r="F53" s="6">
        <v>2.347826086956522</v>
      </c>
      <c r="G53" s="6">
        <v>0.17934782608695651</v>
      </c>
      <c r="H53" s="6">
        <v>0.2608695652173913</v>
      </c>
      <c r="I53" s="6">
        <v>3.5652173913043477</v>
      </c>
      <c r="J53" s="6">
        <v>0</v>
      </c>
      <c r="K53" s="6">
        <v>0</v>
      </c>
      <c r="L53" s="6">
        <v>3.4167391304347832</v>
      </c>
      <c r="M53" s="6">
        <v>30.274456521739129</v>
      </c>
      <c r="N53" s="6">
        <v>0</v>
      </c>
      <c r="O53" s="6">
        <f>SUM(NonNurse[[#This Row],[Qualified Social Work Staff Hours]],NonNurse[[#This Row],[Other Social Work Staff Hours]])/NonNurse[[#This Row],[MDS Census]]</f>
        <v>0.24870524153942314</v>
      </c>
      <c r="P53" s="6">
        <v>8.7336956521739122</v>
      </c>
      <c r="Q53" s="6">
        <v>5.7364130434782608</v>
      </c>
      <c r="R53" s="6">
        <f>SUM(NonNurse[[#This Row],[Qualified Activities Professional Hours]],NonNurse[[#This Row],[Other Activities Professional Hours]])/NonNurse[[#This Row],[MDS Census]]</f>
        <v>0.11887222073399409</v>
      </c>
      <c r="S53" s="6">
        <v>4.6428260869565205</v>
      </c>
      <c r="T53" s="6">
        <v>4.3754347826086937</v>
      </c>
      <c r="U53" s="6">
        <v>0</v>
      </c>
      <c r="V53" s="6">
        <f>SUM(NonNurse[[#This Row],[Occupational Therapist Hours]],NonNurse[[#This Row],[OT Assistant Hours]],NonNurse[[#This Row],[OT Aide Hours]])/NonNurse[[#This Row],[MDS Census]]</f>
        <v>7.4085186177337239E-2</v>
      </c>
      <c r="W53" s="6">
        <v>5.0486956521739135</v>
      </c>
      <c r="X53" s="6">
        <v>7.2616304347826066</v>
      </c>
      <c r="Y53" s="6">
        <v>0</v>
      </c>
      <c r="Z53" s="6">
        <f>SUM(NonNurse[[#This Row],[Physical Therapist (PT) Hours]],NonNurse[[#This Row],[PT Assistant Hours]],NonNurse[[#This Row],[PT Aide Hours]])/NonNurse[[#This Row],[MDS Census]]</f>
        <v>0.10112956513974461</v>
      </c>
      <c r="AA53" s="6">
        <v>0</v>
      </c>
      <c r="AB53" s="6">
        <v>0</v>
      </c>
      <c r="AC53" s="6">
        <v>0</v>
      </c>
      <c r="AD53" s="6">
        <v>0</v>
      </c>
      <c r="AE53" s="6">
        <v>0</v>
      </c>
      <c r="AF53" s="6">
        <v>0</v>
      </c>
      <c r="AG53" s="6">
        <v>0</v>
      </c>
      <c r="AH53" s="1">
        <v>355047</v>
      </c>
      <c r="AI53">
        <v>8</v>
      </c>
    </row>
    <row r="54" spans="1:35" x14ac:dyDescent="0.25">
      <c r="A54" t="s">
        <v>108</v>
      </c>
      <c r="B54" t="s">
        <v>37</v>
      </c>
      <c r="C54" t="s">
        <v>172</v>
      </c>
      <c r="D54" t="s">
        <v>130</v>
      </c>
      <c r="E54" s="6">
        <v>83.489130434782609</v>
      </c>
      <c r="F54" s="6">
        <v>2.5217391304347827</v>
      </c>
      <c r="G54" s="6">
        <v>0</v>
      </c>
      <c r="H54" s="6">
        <v>0.92391304347826086</v>
      </c>
      <c r="I54" s="6">
        <v>5.2282608695652177</v>
      </c>
      <c r="J54" s="6">
        <v>0</v>
      </c>
      <c r="K54" s="6">
        <v>0</v>
      </c>
      <c r="L54" s="6">
        <v>1.1132608695652171</v>
      </c>
      <c r="M54" s="6">
        <v>20.021739130434781</v>
      </c>
      <c r="N54" s="6">
        <v>0</v>
      </c>
      <c r="O54" s="6">
        <f>SUM(NonNurse[[#This Row],[Qualified Social Work Staff Hours]],NonNurse[[#This Row],[Other Social Work Staff Hours]])/NonNurse[[#This Row],[MDS Census]]</f>
        <v>0.23981252441088399</v>
      </c>
      <c r="P54" s="6">
        <v>0</v>
      </c>
      <c r="Q54" s="6">
        <v>17.548913043478262</v>
      </c>
      <c r="R54" s="6">
        <f>SUM(NonNurse[[#This Row],[Qualified Activities Professional Hours]],NonNurse[[#This Row],[Other Activities Professional Hours]])/NonNurse[[#This Row],[MDS Census]]</f>
        <v>0.21019398515818252</v>
      </c>
      <c r="S54" s="6">
        <v>3.5736956521739121</v>
      </c>
      <c r="T54" s="6">
        <v>5.3503260869565219</v>
      </c>
      <c r="U54" s="6">
        <v>0</v>
      </c>
      <c r="V54" s="6">
        <f>SUM(NonNurse[[#This Row],[Occupational Therapist Hours]],NonNurse[[#This Row],[OT Assistant Hours]],NonNurse[[#This Row],[OT Aide Hours]])/NonNurse[[#This Row],[MDS Census]]</f>
        <v>0.10688842598619971</v>
      </c>
      <c r="W54" s="6">
        <v>4.3846739130434784</v>
      </c>
      <c r="X54" s="6">
        <v>1.1808695652173913</v>
      </c>
      <c r="Y54" s="6">
        <v>0</v>
      </c>
      <c r="Z54" s="6">
        <f>SUM(NonNurse[[#This Row],[Physical Therapist (PT) Hours]],NonNurse[[#This Row],[PT Assistant Hours]],NonNurse[[#This Row],[PT Aide Hours]])/NonNurse[[#This Row],[MDS Census]]</f>
        <v>6.6661892982684545E-2</v>
      </c>
      <c r="AA54" s="6">
        <v>0</v>
      </c>
      <c r="AB54" s="6">
        <v>0</v>
      </c>
      <c r="AC54" s="6">
        <v>0</v>
      </c>
      <c r="AD54" s="6">
        <v>0</v>
      </c>
      <c r="AE54" s="6">
        <v>0</v>
      </c>
      <c r="AF54" s="6">
        <v>0</v>
      </c>
      <c r="AG54" s="6">
        <v>0</v>
      </c>
      <c r="AH54" s="1">
        <v>355079</v>
      </c>
      <c r="AI54">
        <v>8</v>
      </c>
    </row>
    <row r="55" spans="1:35" x14ac:dyDescent="0.25">
      <c r="A55" t="s">
        <v>108</v>
      </c>
      <c r="B55" t="s">
        <v>35</v>
      </c>
      <c r="C55" t="s">
        <v>197</v>
      </c>
      <c r="D55" t="s">
        <v>152</v>
      </c>
      <c r="E55" s="6">
        <v>159.34782608695653</v>
      </c>
      <c r="F55" s="6">
        <v>5.7065217391304346</v>
      </c>
      <c r="G55" s="6">
        <v>5.434782608695652E-2</v>
      </c>
      <c r="H55" s="6">
        <v>0</v>
      </c>
      <c r="I55" s="6">
        <v>8.1304347826086953</v>
      </c>
      <c r="J55" s="6">
        <v>0</v>
      </c>
      <c r="K55" s="6">
        <v>0</v>
      </c>
      <c r="L55" s="6">
        <v>1.6358695652173914</v>
      </c>
      <c r="M55" s="6">
        <v>6.4891304347826084</v>
      </c>
      <c r="N55" s="6">
        <v>9.6983695652173907</v>
      </c>
      <c r="O55" s="6">
        <f>SUM(NonNurse[[#This Row],[Qualified Social Work Staff Hours]],NonNurse[[#This Row],[Other Social Work Staff Hours]])/NonNurse[[#This Row],[MDS Census]]</f>
        <v>0.10158594815825375</v>
      </c>
      <c r="P55" s="6">
        <v>5.4782608695652177</v>
      </c>
      <c r="Q55" s="6">
        <v>46.385869565217391</v>
      </c>
      <c r="R55" s="6">
        <f>SUM(NonNurse[[#This Row],[Qualified Activities Professional Hours]],NonNurse[[#This Row],[Other Activities Professional Hours]])/NonNurse[[#This Row],[MDS Census]]</f>
        <v>0.32547748976807639</v>
      </c>
      <c r="S55" s="6">
        <v>1.6521739130434783</v>
      </c>
      <c r="T55" s="6">
        <v>4.6440217391304346</v>
      </c>
      <c r="U55" s="6">
        <v>0</v>
      </c>
      <c r="V55" s="6">
        <f>SUM(NonNurse[[#This Row],[Occupational Therapist Hours]],NonNurse[[#This Row],[OT Assistant Hours]],NonNurse[[#This Row],[OT Aide Hours]])/NonNurse[[#This Row],[MDS Census]]</f>
        <v>3.9512278308321963E-2</v>
      </c>
      <c r="W55" s="6">
        <v>0.60054347826086951</v>
      </c>
      <c r="X55" s="6">
        <v>4.7744565217391308</v>
      </c>
      <c r="Y55" s="6">
        <v>0</v>
      </c>
      <c r="Z55" s="6">
        <f>SUM(NonNurse[[#This Row],[Physical Therapist (PT) Hours]],NonNurse[[#This Row],[PT Assistant Hours]],NonNurse[[#This Row],[PT Aide Hours]])/NonNurse[[#This Row],[MDS Census]]</f>
        <v>3.3731241473396997E-2</v>
      </c>
      <c r="AA55" s="6">
        <v>0</v>
      </c>
      <c r="AB55" s="6">
        <v>0</v>
      </c>
      <c r="AC55" s="6">
        <v>0</v>
      </c>
      <c r="AD55" s="6">
        <v>3.3722826086956523</v>
      </c>
      <c r="AE55" s="6">
        <v>0</v>
      </c>
      <c r="AF55" s="6">
        <v>0</v>
      </c>
      <c r="AG55" s="6">
        <v>0</v>
      </c>
      <c r="AH55" s="1">
        <v>355077</v>
      </c>
      <c r="AI55">
        <v>8</v>
      </c>
    </row>
    <row r="56" spans="1:35" x14ac:dyDescent="0.25">
      <c r="A56" t="s">
        <v>108</v>
      </c>
      <c r="B56" t="s">
        <v>61</v>
      </c>
      <c r="C56" t="s">
        <v>214</v>
      </c>
      <c r="D56" t="s">
        <v>162</v>
      </c>
      <c r="E56" s="6">
        <v>38.434782608695649</v>
      </c>
      <c r="F56" s="6">
        <v>5.7391304347826084</v>
      </c>
      <c r="G56" s="6">
        <v>0.45652173913043476</v>
      </c>
      <c r="H56" s="6">
        <v>0</v>
      </c>
      <c r="I56" s="6">
        <v>0.21739130434782608</v>
      </c>
      <c r="J56" s="6">
        <v>0</v>
      </c>
      <c r="K56" s="6">
        <v>0</v>
      </c>
      <c r="L56" s="6">
        <v>0</v>
      </c>
      <c r="M56" s="6">
        <v>3.5134782608695652</v>
      </c>
      <c r="N56" s="6">
        <v>0.63043478260869568</v>
      </c>
      <c r="O56" s="6">
        <f>SUM(NonNurse[[#This Row],[Qualified Social Work Staff Hours]],NonNurse[[#This Row],[Other Social Work Staff Hours]])/NonNurse[[#This Row],[MDS Census]]</f>
        <v>0.10781674208144797</v>
      </c>
      <c r="P56" s="6">
        <v>4.1061956521739127</v>
      </c>
      <c r="Q56" s="6">
        <v>5.1194565217391306</v>
      </c>
      <c r="R56" s="6">
        <f>SUM(NonNurse[[#This Row],[Qualified Activities Professional Hours]],NonNurse[[#This Row],[Other Activities Professional Hours]])/NonNurse[[#This Row],[MDS Census]]</f>
        <v>0.24003393665158376</v>
      </c>
      <c r="S56" s="6">
        <v>2.9873913043478266</v>
      </c>
      <c r="T56" s="6">
        <v>9.7282608695652167E-2</v>
      </c>
      <c r="U56" s="6">
        <v>0</v>
      </c>
      <c r="V56" s="6">
        <f>SUM(NonNurse[[#This Row],[Occupational Therapist Hours]],NonNurse[[#This Row],[OT Assistant Hours]],NonNurse[[#This Row],[OT Aide Hours]])/NonNurse[[#This Row],[MDS Census]]</f>
        <v>8.0257352941176488E-2</v>
      </c>
      <c r="W56" s="6">
        <v>3.3026086956521756</v>
      </c>
      <c r="X56" s="6">
        <v>0.21076086956521736</v>
      </c>
      <c r="Y56" s="6">
        <v>0</v>
      </c>
      <c r="Z56" s="6">
        <f>SUM(NonNurse[[#This Row],[Physical Therapist (PT) Hours]],NonNurse[[#This Row],[PT Assistant Hours]],NonNurse[[#This Row],[PT Aide Hours]])/NonNurse[[#This Row],[MDS Census]]</f>
        <v>9.1411199095022669E-2</v>
      </c>
      <c r="AA56" s="6">
        <v>0</v>
      </c>
      <c r="AB56" s="6">
        <v>0</v>
      </c>
      <c r="AC56" s="6">
        <v>0</v>
      </c>
      <c r="AD56" s="6">
        <v>0</v>
      </c>
      <c r="AE56" s="6">
        <v>0</v>
      </c>
      <c r="AF56" s="6">
        <v>0</v>
      </c>
      <c r="AG56" s="6">
        <v>0</v>
      </c>
      <c r="AH56" s="1">
        <v>355109</v>
      </c>
      <c r="AI56">
        <v>8</v>
      </c>
    </row>
    <row r="57" spans="1:35" x14ac:dyDescent="0.25">
      <c r="A57" t="s">
        <v>108</v>
      </c>
      <c r="B57" t="s">
        <v>67</v>
      </c>
      <c r="C57" t="s">
        <v>188</v>
      </c>
      <c r="D57" t="s">
        <v>146</v>
      </c>
      <c r="E57" s="6">
        <v>9.1413043478260878</v>
      </c>
      <c r="F57" s="6">
        <v>2.717391304347826E-3</v>
      </c>
      <c r="G57" s="6">
        <v>1.6195652173913044</v>
      </c>
      <c r="H57" s="6">
        <v>0.2391304347826087</v>
      </c>
      <c r="I57" s="6">
        <v>0.64130434782608692</v>
      </c>
      <c r="J57" s="6">
        <v>0.2608695652173913</v>
      </c>
      <c r="K57" s="6">
        <v>1.1086956521739131</v>
      </c>
      <c r="L57" s="6">
        <v>0</v>
      </c>
      <c r="M57" s="6">
        <v>1.673913043478261</v>
      </c>
      <c r="N57" s="6">
        <v>0</v>
      </c>
      <c r="O57" s="6">
        <f>SUM(NonNurse[[#This Row],[Qualified Social Work Staff Hours]],NonNurse[[#This Row],[Other Social Work Staff Hours]])/NonNurse[[#This Row],[MDS Census]]</f>
        <v>0.18311533888228299</v>
      </c>
      <c r="P57" s="6">
        <v>0</v>
      </c>
      <c r="Q57" s="6">
        <v>0</v>
      </c>
      <c r="R57" s="6">
        <f>SUM(NonNurse[[#This Row],[Qualified Activities Professional Hours]],NonNurse[[#This Row],[Other Activities Professional Hours]])/NonNurse[[#This Row],[MDS Census]]</f>
        <v>0</v>
      </c>
      <c r="S57" s="6">
        <v>9.2391304347826081E-2</v>
      </c>
      <c r="T57" s="6">
        <v>0</v>
      </c>
      <c r="U57" s="6">
        <v>0</v>
      </c>
      <c r="V57" s="6">
        <f>SUM(NonNurse[[#This Row],[Occupational Therapist Hours]],NonNurse[[#This Row],[OT Assistant Hours]],NonNurse[[#This Row],[OT Aide Hours]])/NonNurse[[#This Row],[MDS Census]]</f>
        <v>1.0107015457788346E-2</v>
      </c>
      <c r="W57" s="6">
        <v>2.5869565217391304</v>
      </c>
      <c r="X57" s="6">
        <v>0</v>
      </c>
      <c r="Y57" s="6">
        <v>0</v>
      </c>
      <c r="Z57" s="6">
        <f>SUM(NonNurse[[#This Row],[Physical Therapist (PT) Hours]],NonNurse[[#This Row],[PT Assistant Hours]],NonNurse[[#This Row],[PT Aide Hours]])/NonNurse[[#This Row],[MDS Census]]</f>
        <v>0.28299643281807368</v>
      </c>
      <c r="AA57" s="6">
        <v>8.6956521739130432E-2</v>
      </c>
      <c r="AB57" s="6">
        <v>2.2934782608695654</v>
      </c>
      <c r="AC57" s="6">
        <v>0</v>
      </c>
      <c r="AD57" s="6">
        <v>0</v>
      </c>
      <c r="AE57" s="6">
        <v>6.5217391304347824E-2</v>
      </c>
      <c r="AF57" s="6">
        <v>0</v>
      </c>
      <c r="AG57" s="6">
        <v>1.0652173913043479</v>
      </c>
      <c r="AH57" s="1">
        <v>355117</v>
      </c>
      <c r="AI57">
        <v>8</v>
      </c>
    </row>
    <row r="58" spans="1:35" x14ac:dyDescent="0.25">
      <c r="A58" t="s">
        <v>108</v>
      </c>
      <c r="B58" t="s">
        <v>44</v>
      </c>
      <c r="C58" t="s">
        <v>189</v>
      </c>
      <c r="D58" t="s">
        <v>128</v>
      </c>
      <c r="E58" s="6">
        <v>81.5</v>
      </c>
      <c r="F58" s="6">
        <v>5.3722826086956523</v>
      </c>
      <c r="G58" s="6">
        <v>0.21195652173913043</v>
      </c>
      <c r="H58" s="6">
        <v>0.57336956521739135</v>
      </c>
      <c r="I58" s="6">
        <v>2.7391304347826089</v>
      </c>
      <c r="J58" s="6">
        <v>0</v>
      </c>
      <c r="K58" s="6">
        <v>0</v>
      </c>
      <c r="L58" s="6">
        <v>2.5628260869565214</v>
      </c>
      <c r="M58" s="6">
        <v>10.611413043478262</v>
      </c>
      <c r="N58" s="6">
        <v>3.4918478260869565</v>
      </c>
      <c r="O58" s="6">
        <f>SUM(NonNurse[[#This Row],[Qualified Social Work Staff Hours]],NonNurse[[#This Row],[Other Social Work Staff Hours]])/NonNurse[[#This Row],[MDS Census]]</f>
        <v>0.17304614563883705</v>
      </c>
      <c r="P58" s="6">
        <v>19.836956521739129</v>
      </c>
      <c r="Q58" s="6">
        <v>0</v>
      </c>
      <c r="R58" s="6">
        <f>SUM(NonNurse[[#This Row],[Qualified Activities Professional Hours]],NonNurse[[#This Row],[Other Activities Professional Hours]])/NonNurse[[#This Row],[MDS Census]]</f>
        <v>0.24339823953054146</v>
      </c>
      <c r="S58" s="6">
        <v>7.4235869565217367</v>
      </c>
      <c r="T58" s="6">
        <v>1.1095652173913044</v>
      </c>
      <c r="U58" s="6">
        <v>0</v>
      </c>
      <c r="V58" s="6">
        <f>SUM(NonNurse[[#This Row],[Occupational Therapist Hours]],NonNurse[[#This Row],[OT Assistant Hours]],NonNurse[[#This Row],[OT Aide Hours]])/NonNurse[[#This Row],[MDS Census]]</f>
        <v>0.10470125366764468</v>
      </c>
      <c r="W58" s="6">
        <v>5.5289130434782621</v>
      </c>
      <c r="X58" s="6">
        <v>3.8513043478260882</v>
      </c>
      <c r="Y58" s="6">
        <v>0</v>
      </c>
      <c r="Z58" s="6">
        <f>SUM(NonNurse[[#This Row],[Physical Therapist (PT) Hours]],NonNurse[[#This Row],[PT Assistant Hours]],NonNurse[[#This Row],[PT Aide Hours]])/NonNurse[[#This Row],[MDS Census]]</f>
        <v>0.1150946919178448</v>
      </c>
      <c r="AA58" s="6">
        <v>0</v>
      </c>
      <c r="AB58" s="6">
        <v>0</v>
      </c>
      <c r="AC58" s="6">
        <v>0</v>
      </c>
      <c r="AD58" s="6">
        <v>0</v>
      </c>
      <c r="AE58" s="6">
        <v>0</v>
      </c>
      <c r="AF58" s="6">
        <v>0</v>
      </c>
      <c r="AG58" s="6">
        <v>0</v>
      </c>
      <c r="AH58" s="1">
        <v>355090</v>
      </c>
      <c r="AI58">
        <v>8</v>
      </c>
    </row>
    <row r="59" spans="1:35" x14ac:dyDescent="0.25">
      <c r="A59" t="s">
        <v>108</v>
      </c>
      <c r="B59" t="s">
        <v>3</v>
      </c>
      <c r="C59" t="s">
        <v>175</v>
      </c>
      <c r="D59" t="s">
        <v>127</v>
      </c>
      <c r="E59" s="6">
        <v>44.989130434782609</v>
      </c>
      <c r="F59" s="6">
        <v>5.3913043478260869</v>
      </c>
      <c r="G59" s="6">
        <v>5.9782608695652176E-2</v>
      </c>
      <c r="H59" s="6">
        <v>0.41304347826086957</v>
      </c>
      <c r="I59" s="6">
        <v>0.15217391304347827</v>
      </c>
      <c r="J59" s="6">
        <v>0</v>
      </c>
      <c r="K59" s="6">
        <v>0</v>
      </c>
      <c r="L59" s="6">
        <v>4.8913043478260872E-2</v>
      </c>
      <c r="M59" s="6">
        <v>3.6630434782608696</v>
      </c>
      <c r="N59" s="6">
        <v>0</v>
      </c>
      <c r="O59" s="6">
        <f>SUM(NonNurse[[#This Row],[Qualified Social Work Staff Hours]],NonNurse[[#This Row],[Other Social Work Staff Hours]])/NonNurse[[#This Row],[MDS Census]]</f>
        <v>8.1420633003140855E-2</v>
      </c>
      <c r="P59" s="6">
        <v>12.410326086956522</v>
      </c>
      <c r="Q59" s="6">
        <v>0</v>
      </c>
      <c r="R59" s="6">
        <f>SUM(NonNurse[[#This Row],[Qualified Activities Professional Hours]],NonNurse[[#This Row],[Other Activities Professional Hours]])/NonNurse[[#This Row],[MDS Census]]</f>
        <v>0.27585165498912778</v>
      </c>
      <c r="S59" s="6">
        <v>2.0842391304347818</v>
      </c>
      <c r="T59" s="6">
        <v>1.1319565217391305</v>
      </c>
      <c r="U59" s="6">
        <v>0</v>
      </c>
      <c r="V59" s="6">
        <f>SUM(NonNurse[[#This Row],[Occupational Therapist Hours]],NonNurse[[#This Row],[OT Assistant Hours]],NonNurse[[#This Row],[OT Aide Hours]])/NonNurse[[#This Row],[MDS Census]]</f>
        <v>7.1488282193766586E-2</v>
      </c>
      <c r="W59" s="6">
        <v>1.9863043478260871</v>
      </c>
      <c r="X59" s="6">
        <v>3.3152173913043477</v>
      </c>
      <c r="Y59" s="6">
        <v>0</v>
      </c>
      <c r="Z59" s="6">
        <f>SUM(NonNurse[[#This Row],[Physical Therapist (PT) Hours]],NonNurse[[#This Row],[PT Assistant Hours]],NonNurse[[#This Row],[PT Aide Hours]])/NonNurse[[#This Row],[MDS Census]]</f>
        <v>0.11784005798502052</v>
      </c>
      <c r="AA59" s="6">
        <v>0</v>
      </c>
      <c r="AB59" s="6">
        <v>0</v>
      </c>
      <c r="AC59" s="6">
        <v>0</v>
      </c>
      <c r="AD59" s="6">
        <v>0</v>
      </c>
      <c r="AE59" s="6">
        <v>0</v>
      </c>
      <c r="AF59" s="6">
        <v>0</v>
      </c>
      <c r="AG59" s="6">
        <v>0</v>
      </c>
      <c r="AH59" s="1">
        <v>355033</v>
      </c>
      <c r="AI59">
        <v>8</v>
      </c>
    </row>
    <row r="60" spans="1:35" x14ac:dyDescent="0.25">
      <c r="A60" t="s">
        <v>108</v>
      </c>
      <c r="B60" t="s">
        <v>72</v>
      </c>
      <c r="C60" t="s">
        <v>188</v>
      </c>
      <c r="D60" t="s">
        <v>146</v>
      </c>
      <c r="E60" s="6">
        <v>70.880434782608702</v>
      </c>
      <c r="F60" s="6">
        <v>3.9375</v>
      </c>
      <c r="G60" s="6">
        <v>0.14130434782608695</v>
      </c>
      <c r="H60" s="6">
        <v>0.21467391304347827</v>
      </c>
      <c r="I60" s="6">
        <v>5.1739130434782608</v>
      </c>
      <c r="J60" s="6">
        <v>0</v>
      </c>
      <c r="K60" s="6">
        <v>0</v>
      </c>
      <c r="L60" s="6">
        <v>9.2932608695652217</v>
      </c>
      <c r="M60" s="6">
        <v>8.7798913043478262</v>
      </c>
      <c r="N60" s="6">
        <v>0</v>
      </c>
      <c r="O60" s="6">
        <f>SUM(NonNurse[[#This Row],[Qualified Social Work Staff Hours]],NonNurse[[#This Row],[Other Social Work Staff Hours]])/NonNurse[[#This Row],[MDS Census]]</f>
        <v>0.12386903849102897</v>
      </c>
      <c r="P60" s="6">
        <v>5.25</v>
      </c>
      <c r="Q60" s="6">
        <v>6.9456521739130439</v>
      </c>
      <c r="R60" s="6">
        <f>SUM(NonNurse[[#This Row],[Qualified Activities Professional Hours]],NonNurse[[#This Row],[Other Activities Professional Hours]])/NonNurse[[#This Row],[MDS Census]]</f>
        <v>0.17205950007667534</v>
      </c>
      <c r="S60" s="6">
        <v>11.27380434782609</v>
      </c>
      <c r="T60" s="6">
        <v>0</v>
      </c>
      <c r="U60" s="6">
        <v>0</v>
      </c>
      <c r="V60" s="6">
        <f>SUM(NonNurse[[#This Row],[Occupational Therapist Hours]],NonNurse[[#This Row],[OT Assistant Hours]],NonNurse[[#This Row],[OT Aide Hours]])/NonNurse[[#This Row],[MDS Census]]</f>
        <v>0.1590538261002914</v>
      </c>
      <c r="W60" s="6">
        <v>4.0057608695652194</v>
      </c>
      <c r="X60" s="6">
        <v>4.0571739130434779</v>
      </c>
      <c r="Y60" s="6">
        <v>0</v>
      </c>
      <c r="Z60" s="6">
        <f>SUM(NonNurse[[#This Row],[Physical Therapist (PT) Hours]],NonNurse[[#This Row],[PT Assistant Hours]],NonNurse[[#This Row],[PT Aide Hours]])/NonNurse[[#This Row],[MDS Census]]</f>
        <v>0.11375402545621836</v>
      </c>
      <c r="AA60" s="6">
        <v>0</v>
      </c>
      <c r="AB60" s="6">
        <v>0</v>
      </c>
      <c r="AC60" s="6">
        <v>0</v>
      </c>
      <c r="AD60" s="6">
        <v>0</v>
      </c>
      <c r="AE60" s="6">
        <v>0</v>
      </c>
      <c r="AF60" s="6">
        <v>0</v>
      </c>
      <c r="AG60" s="6">
        <v>0</v>
      </c>
      <c r="AH60" s="1">
        <v>355126</v>
      </c>
      <c r="AI60">
        <v>8</v>
      </c>
    </row>
    <row r="61" spans="1:35" x14ac:dyDescent="0.25">
      <c r="A61" t="s">
        <v>108</v>
      </c>
      <c r="B61" t="s">
        <v>7</v>
      </c>
      <c r="C61" t="s">
        <v>178</v>
      </c>
      <c r="D61" t="s">
        <v>127</v>
      </c>
      <c r="E61" s="6">
        <v>29.195652173913043</v>
      </c>
      <c r="F61" s="6">
        <v>4.1684782608695654</v>
      </c>
      <c r="G61" s="6">
        <v>6.5217391304347824E-2</v>
      </c>
      <c r="H61" s="6">
        <v>0.16413043478260869</v>
      </c>
      <c r="I61" s="6">
        <v>0.16304347826086957</v>
      </c>
      <c r="J61" s="6">
        <v>7.6086956521739135E-2</v>
      </c>
      <c r="K61" s="6">
        <v>2.1739130434782608E-2</v>
      </c>
      <c r="L61" s="6">
        <v>8.6956521739130436E-3</v>
      </c>
      <c r="M61" s="6">
        <v>1.4130434782608696E-2</v>
      </c>
      <c r="N61" s="6">
        <v>2.3260869565217401</v>
      </c>
      <c r="O61" s="6">
        <f>SUM(NonNurse[[#This Row],[Qualified Social Work Staff Hours]],NonNurse[[#This Row],[Other Social Work Staff Hours]])/NonNurse[[#This Row],[MDS Census]]</f>
        <v>8.0156366344005997E-2</v>
      </c>
      <c r="P61" s="6">
        <v>0</v>
      </c>
      <c r="Q61" s="6">
        <v>8.2989130434782563</v>
      </c>
      <c r="R61" s="6">
        <f>SUM(NonNurse[[#This Row],[Qualified Activities Professional Hours]],NonNurse[[#This Row],[Other Activities Professional Hours]])/NonNurse[[#This Row],[MDS Census]]</f>
        <v>0.28425167535368562</v>
      </c>
      <c r="S61" s="6">
        <v>1.3793478260869561</v>
      </c>
      <c r="T61" s="6">
        <v>0</v>
      </c>
      <c r="U61" s="6">
        <v>0</v>
      </c>
      <c r="V61" s="6">
        <f>SUM(NonNurse[[#This Row],[Occupational Therapist Hours]],NonNurse[[#This Row],[OT Assistant Hours]],NonNurse[[#This Row],[OT Aide Hours]])/NonNurse[[#This Row],[MDS Census]]</f>
        <v>4.7244973938942648E-2</v>
      </c>
      <c r="W61" s="6">
        <v>0.46739130434782611</v>
      </c>
      <c r="X61" s="6">
        <v>0.59565217391304337</v>
      </c>
      <c r="Y61" s="6">
        <v>0</v>
      </c>
      <c r="Z61" s="6">
        <f>SUM(NonNurse[[#This Row],[Physical Therapist (PT) Hours]],NonNurse[[#This Row],[PT Assistant Hours]],NonNurse[[#This Row],[PT Aide Hours]])/NonNurse[[#This Row],[MDS Census]]</f>
        <v>3.6411020104244227E-2</v>
      </c>
      <c r="AA61" s="6">
        <v>0</v>
      </c>
      <c r="AB61" s="6">
        <v>0</v>
      </c>
      <c r="AC61" s="6">
        <v>0</v>
      </c>
      <c r="AD61" s="6">
        <v>5.7739130434782666</v>
      </c>
      <c r="AE61" s="6">
        <v>0</v>
      </c>
      <c r="AF61" s="6">
        <v>0</v>
      </c>
      <c r="AG61" s="6">
        <v>4.3478260869565216E-2</v>
      </c>
      <c r="AH61" s="1">
        <v>355038</v>
      </c>
      <c r="AI61">
        <v>8</v>
      </c>
    </row>
    <row r="62" spans="1:35" x14ac:dyDescent="0.25">
      <c r="A62" t="s">
        <v>108</v>
      </c>
      <c r="B62" t="s">
        <v>24</v>
      </c>
      <c r="C62" t="s">
        <v>189</v>
      </c>
      <c r="D62" t="s">
        <v>128</v>
      </c>
      <c r="E62" s="6">
        <v>79.206521739130437</v>
      </c>
      <c r="F62" s="6">
        <v>5.1304347826086953</v>
      </c>
      <c r="G62" s="6">
        <v>0.56521739130434778</v>
      </c>
      <c r="H62" s="6">
        <v>0.42391304347826086</v>
      </c>
      <c r="I62" s="6">
        <v>1.576086956521739</v>
      </c>
      <c r="J62" s="6">
        <v>0</v>
      </c>
      <c r="K62" s="6">
        <v>0</v>
      </c>
      <c r="L62" s="6">
        <v>0.3641304347826087</v>
      </c>
      <c r="M62" s="6">
        <v>5.0516304347826084</v>
      </c>
      <c r="N62" s="6">
        <v>0</v>
      </c>
      <c r="O62" s="6">
        <f>SUM(NonNurse[[#This Row],[Qualified Social Work Staff Hours]],NonNurse[[#This Row],[Other Social Work Staff Hours]])/NonNurse[[#This Row],[MDS Census]]</f>
        <v>6.3777960752024146E-2</v>
      </c>
      <c r="P62" s="6">
        <v>4.9565217391304346</v>
      </c>
      <c r="Q62" s="6">
        <v>27.429347826086957</v>
      </c>
      <c r="R62" s="6">
        <f>SUM(NonNurse[[#This Row],[Qualified Activities Professional Hours]],NonNurse[[#This Row],[Other Activities Professional Hours]])/NonNurse[[#This Row],[MDS Census]]</f>
        <v>0.40887882530533826</v>
      </c>
      <c r="S62" s="6">
        <v>1.2228260869565217</v>
      </c>
      <c r="T62" s="6">
        <v>0.13315217391304349</v>
      </c>
      <c r="U62" s="6">
        <v>0</v>
      </c>
      <c r="V62" s="6">
        <f>SUM(NonNurse[[#This Row],[Occupational Therapist Hours]],NonNurse[[#This Row],[OT Assistant Hours]],NonNurse[[#This Row],[OT Aide Hours]])/NonNurse[[#This Row],[MDS Census]]</f>
        <v>1.7119527926444351E-2</v>
      </c>
      <c r="W62" s="6">
        <v>0.24456521739130435</v>
      </c>
      <c r="X62" s="6">
        <v>0.91032608695652173</v>
      </c>
      <c r="Y62" s="6">
        <v>0</v>
      </c>
      <c r="Z62" s="6">
        <f>SUM(NonNurse[[#This Row],[Physical Therapist (PT) Hours]],NonNurse[[#This Row],[PT Assistant Hours]],NonNurse[[#This Row],[PT Aide Hours]])/NonNurse[[#This Row],[MDS Census]]</f>
        <v>1.4580760257993687E-2</v>
      </c>
      <c r="AA62" s="6">
        <v>0</v>
      </c>
      <c r="AB62" s="6">
        <v>0</v>
      </c>
      <c r="AC62" s="6">
        <v>0</v>
      </c>
      <c r="AD62" s="6">
        <v>0</v>
      </c>
      <c r="AE62" s="6">
        <v>0</v>
      </c>
      <c r="AF62" s="6">
        <v>0</v>
      </c>
      <c r="AG62" s="6">
        <v>0</v>
      </c>
      <c r="AH62" s="1">
        <v>355063</v>
      </c>
      <c r="AI62">
        <v>8</v>
      </c>
    </row>
    <row r="63" spans="1:35" x14ac:dyDescent="0.25">
      <c r="A63" t="s">
        <v>108</v>
      </c>
      <c r="B63" t="s">
        <v>59</v>
      </c>
      <c r="C63" t="s">
        <v>212</v>
      </c>
      <c r="D63" t="s">
        <v>160</v>
      </c>
      <c r="E63" s="6">
        <v>29.847826086956523</v>
      </c>
      <c r="F63" s="6">
        <v>4.9565217391304346</v>
      </c>
      <c r="G63" s="6">
        <v>0.14130434782608695</v>
      </c>
      <c r="H63" s="6">
        <v>0.17391304347826086</v>
      </c>
      <c r="I63" s="6">
        <v>0.2391304347826087</v>
      </c>
      <c r="J63" s="6">
        <v>0</v>
      </c>
      <c r="K63" s="6">
        <v>0</v>
      </c>
      <c r="L63" s="6">
        <v>0.91478260869565209</v>
      </c>
      <c r="M63" s="6">
        <v>0</v>
      </c>
      <c r="N63" s="6">
        <v>4.0516304347826084</v>
      </c>
      <c r="O63" s="6">
        <f>SUM(NonNurse[[#This Row],[Qualified Social Work Staff Hours]],NonNurse[[#This Row],[Other Social Work Staff Hours]])/NonNurse[[#This Row],[MDS Census]]</f>
        <v>0.13574289876183537</v>
      </c>
      <c r="P63" s="6">
        <v>2.2255434782608696</v>
      </c>
      <c r="Q63" s="6">
        <v>3.6820652173913042</v>
      </c>
      <c r="R63" s="6">
        <f>SUM(NonNurse[[#This Row],[Qualified Activities Professional Hours]],NonNurse[[#This Row],[Other Activities Professional Hours]])/NonNurse[[#This Row],[MDS Census]]</f>
        <v>0.19792425345957756</v>
      </c>
      <c r="S63" s="6">
        <v>2.5304347826086953</v>
      </c>
      <c r="T63" s="6">
        <v>0.14456521739130435</v>
      </c>
      <c r="U63" s="6">
        <v>0</v>
      </c>
      <c r="V63" s="6">
        <f>SUM(NonNurse[[#This Row],[Occupational Therapist Hours]],NonNurse[[#This Row],[OT Assistant Hours]],NonNurse[[#This Row],[OT Aide Hours]])/NonNurse[[#This Row],[MDS Census]]</f>
        <v>8.962126729788783E-2</v>
      </c>
      <c r="W63" s="6">
        <v>0.71195652173913049</v>
      </c>
      <c r="X63" s="6">
        <v>2.0939130434782602</v>
      </c>
      <c r="Y63" s="6">
        <v>0</v>
      </c>
      <c r="Z63" s="6">
        <f>SUM(NonNurse[[#This Row],[Physical Therapist (PT) Hours]],NonNurse[[#This Row],[PT Assistant Hours]],NonNurse[[#This Row],[PT Aide Hours]])/NonNurse[[#This Row],[MDS Census]]</f>
        <v>9.4005826656955546E-2</v>
      </c>
      <c r="AA63" s="6">
        <v>6.5217391304347824E-2</v>
      </c>
      <c r="AB63" s="6">
        <v>0</v>
      </c>
      <c r="AC63" s="6">
        <v>0</v>
      </c>
      <c r="AD63" s="6">
        <v>0</v>
      </c>
      <c r="AE63" s="6">
        <v>0</v>
      </c>
      <c r="AF63" s="6">
        <v>0</v>
      </c>
      <c r="AG63" s="6">
        <v>0</v>
      </c>
      <c r="AH63" s="1">
        <v>355107</v>
      </c>
      <c r="AI63">
        <v>8</v>
      </c>
    </row>
    <row r="64" spans="1:35" x14ac:dyDescent="0.25">
      <c r="A64" t="s">
        <v>108</v>
      </c>
      <c r="B64" t="s">
        <v>22</v>
      </c>
      <c r="C64" t="s">
        <v>188</v>
      </c>
      <c r="D64" t="s">
        <v>146</v>
      </c>
      <c r="E64" s="6">
        <v>82.065217391304344</v>
      </c>
      <c r="F64" s="6">
        <v>2.0706521739130435</v>
      </c>
      <c r="G64" s="6">
        <v>0.16304347826086957</v>
      </c>
      <c r="H64" s="6">
        <v>1.3049999999999999</v>
      </c>
      <c r="I64" s="6">
        <v>5.8043478260869561</v>
      </c>
      <c r="J64" s="6">
        <v>0</v>
      </c>
      <c r="K64" s="6">
        <v>0</v>
      </c>
      <c r="L64" s="6">
        <v>2.4407608695652181</v>
      </c>
      <c r="M64" s="6">
        <v>5.5536956521739134</v>
      </c>
      <c r="N64" s="6">
        <v>3.460434782608695</v>
      </c>
      <c r="O64" s="6">
        <f>SUM(NonNurse[[#This Row],[Qualified Social Work Staff Hours]],NonNurse[[#This Row],[Other Social Work Staff Hours]])/NonNurse[[#This Row],[MDS Census]]</f>
        <v>0.109841059602649</v>
      </c>
      <c r="P64" s="6">
        <v>1.997391304347826</v>
      </c>
      <c r="Q64" s="6">
        <v>22.250652173913053</v>
      </c>
      <c r="R64" s="6">
        <f>SUM(NonNurse[[#This Row],[Qualified Activities Professional Hours]],NonNurse[[#This Row],[Other Activities Professional Hours]])/NonNurse[[#This Row],[MDS Census]]</f>
        <v>0.29547284768211934</v>
      </c>
      <c r="S64" s="6">
        <v>4.3665217391304347</v>
      </c>
      <c r="T64" s="6">
        <v>1.3025000000000002</v>
      </c>
      <c r="U64" s="6">
        <v>0</v>
      </c>
      <c r="V64" s="6">
        <f>SUM(NonNurse[[#This Row],[Occupational Therapist Hours]],NonNurse[[#This Row],[OT Assistant Hours]],NonNurse[[#This Row],[OT Aide Hours]])/NonNurse[[#This Row],[MDS Census]]</f>
        <v>6.9079470198675497E-2</v>
      </c>
      <c r="W64" s="6">
        <v>5.2932608695652164</v>
      </c>
      <c r="X64" s="6">
        <v>1.565760869565217</v>
      </c>
      <c r="Y64" s="6">
        <v>0</v>
      </c>
      <c r="Z64" s="6">
        <f>SUM(NonNurse[[#This Row],[Physical Therapist (PT) Hours]],NonNurse[[#This Row],[PT Assistant Hours]],NonNurse[[#This Row],[PT Aide Hours]])/NonNurse[[#This Row],[MDS Census]]</f>
        <v>8.3580132450331121E-2</v>
      </c>
      <c r="AA64" s="6">
        <v>0</v>
      </c>
      <c r="AB64" s="6">
        <v>0</v>
      </c>
      <c r="AC64" s="6">
        <v>0</v>
      </c>
      <c r="AD64" s="6">
        <v>0</v>
      </c>
      <c r="AE64" s="6">
        <v>0</v>
      </c>
      <c r="AF64" s="6">
        <v>0</v>
      </c>
      <c r="AG64" s="6">
        <v>0</v>
      </c>
      <c r="AH64" s="1">
        <v>355060</v>
      </c>
      <c r="AI64">
        <v>8</v>
      </c>
    </row>
    <row r="65" spans="1:35" x14ac:dyDescent="0.25">
      <c r="A65" t="s">
        <v>108</v>
      </c>
      <c r="B65" t="s">
        <v>14</v>
      </c>
      <c r="C65" t="s">
        <v>182</v>
      </c>
      <c r="D65" t="s">
        <v>143</v>
      </c>
      <c r="E65" s="6">
        <v>38.923913043478258</v>
      </c>
      <c r="F65" s="6">
        <v>5</v>
      </c>
      <c r="G65" s="6">
        <v>0.10869565217391304</v>
      </c>
      <c r="H65" s="6">
        <v>0</v>
      </c>
      <c r="I65" s="6">
        <v>8.6956521739130432E-2</v>
      </c>
      <c r="J65" s="6">
        <v>0</v>
      </c>
      <c r="K65" s="6">
        <v>0.13315217391304349</v>
      </c>
      <c r="L65" s="6">
        <v>0</v>
      </c>
      <c r="M65" s="6">
        <v>0</v>
      </c>
      <c r="N65" s="6">
        <v>0</v>
      </c>
      <c r="O65" s="6">
        <f>SUM(NonNurse[[#This Row],[Qualified Social Work Staff Hours]],NonNurse[[#This Row],[Other Social Work Staff Hours]])/NonNurse[[#This Row],[MDS Census]]</f>
        <v>0</v>
      </c>
      <c r="P65" s="6">
        <v>5.3016304347826084</v>
      </c>
      <c r="Q65" s="6">
        <v>0</v>
      </c>
      <c r="R65" s="6">
        <f>SUM(NonNurse[[#This Row],[Qualified Activities Professional Hours]],NonNurse[[#This Row],[Other Activities Professional Hours]])/NonNurse[[#This Row],[MDS Census]]</f>
        <v>0.13620497067858139</v>
      </c>
      <c r="S65" s="6">
        <v>0.17934782608695651</v>
      </c>
      <c r="T65" s="6">
        <v>0</v>
      </c>
      <c r="U65" s="6">
        <v>0</v>
      </c>
      <c r="V65" s="6">
        <f>SUM(NonNurse[[#This Row],[Occupational Therapist Hours]],NonNurse[[#This Row],[OT Assistant Hours]],NonNurse[[#This Row],[OT Aide Hours]])/NonNurse[[#This Row],[MDS Census]]</f>
        <v>4.6076514939960905E-3</v>
      </c>
      <c r="W65" s="6">
        <v>1.0869565217391304E-2</v>
      </c>
      <c r="X65" s="6">
        <v>0</v>
      </c>
      <c r="Y65" s="6">
        <v>0</v>
      </c>
      <c r="Z65" s="6">
        <f>SUM(NonNurse[[#This Row],[Physical Therapist (PT) Hours]],NonNurse[[#This Row],[PT Assistant Hours]],NonNurse[[#This Row],[PT Aide Hours]])/NonNurse[[#This Row],[MDS Census]]</f>
        <v>2.7925160569673279E-4</v>
      </c>
      <c r="AA65" s="6">
        <v>0</v>
      </c>
      <c r="AB65" s="6">
        <v>0</v>
      </c>
      <c r="AC65" s="6">
        <v>0</v>
      </c>
      <c r="AD65" s="6">
        <v>0</v>
      </c>
      <c r="AE65" s="6">
        <v>0</v>
      </c>
      <c r="AF65" s="6">
        <v>0</v>
      </c>
      <c r="AG65" s="6">
        <v>3.5326086956521736E-2</v>
      </c>
      <c r="AH65" s="1">
        <v>355049</v>
      </c>
      <c r="AI65">
        <v>8</v>
      </c>
    </row>
    <row r="66" spans="1:35" x14ac:dyDescent="0.25">
      <c r="A66" t="s">
        <v>108</v>
      </c>
      <c r="B66" t="s">
        <v>26</v>
      </c>
      <c r="C66" t="s">
        <v>191</v>
      </c>
      <c r="D66" t="s">
        <v>138</v>
      </c>
      <c r="E66" s="6">
        <v>116.78260869565217</v>
      </c>
      <c r="F66" s="6">
        <v>5.4782608695652177</v>
      </c>
      <c r="G66" s="6">
        <v>0.16304347826086957</v>
      </c>
      <c r="H66" s="6">
        <v>1.6539130434782607</v>
      </c>
      <c r="I66" s="6">
        <v>0</v>
      </c>
      <c r="J66" s="6">
        <v>0</v>
      </c>
      <c r="K66" s="6">
        <v>0</v>
      </c>
      <c r="L66" s="6">
        <v>2.7607608695652179</v>
      </c>
      <c r="M66" s="6">
        <v>10.768478260869564</v>
      </c>
      <c r="N66" s="6">
        <v>0</v>
      </c>
      <c r="O66" s="6">
        <f>SUM(NonNurse[[#This Row],[Qualified Social Work Staff Hours]],NonNurse[[#This Row],[Other Social Work Staff Hours]])/NonNurse[[#This Row],[MDS Census]]</f>
        <v>9.2209605361131791E-2</v>
      </c>
      <c r="P66" s="6">
        <v>5.0930434782608698</v>
      </c>
      <c r="Q66" s="6">
        <v>16.182065217391308</v>
      </c>
      <c r="R66" s="6">
        <f>SUM(NonNurse[[#This Row],[Qualified Activities Professional Hours]],NonNurse[[#This Row],[Other Activities Professional Hours]])/NonNurse[[#This Row],[MDS Census]]</f>
        <v>0.18217702903946392</v>
      </c>
      <c r="S66" s="6">
        <v>4.9377173913043482</v>
      </c>
      <c r="T66" s="6">
        <v>3.3988043478260863</v>
      </c>
      <c r="U66" s="6">
        <v>0</v>
      </c>
      <c r="V66" s="6">
        <f>SUM(NonNurse[[#This Row],[Occupational Therapist Hours]],NonNurse[[#This Row],[OT Assistant Hours]],NonNurse[[#This Row],[OT Aide Hours]])/NonNurse[[#This Row],[MDS Census]]</f>
        <v>7.1384959046909904E-2</v>
      </c>
      <c r="W66" s="6">
        <v>4.4678260869565216</v>
      </c>
      <c r="X66" s="6">
        <v>4.1157608695652179</v>
      </c>
      <c r="Y66" s="6">
        <v>0</v>
      </c>
      <c r="Z66" s="6">
        <f>SUM(NonNurse[[#This Row],[Physical Therapist (PT) Hours]],NonNurse[[#This Row],[PT Assistant Hours]],NonNurse[[#This Row],[PT Aide Hours]])/NonNurse[[#This Row],[MDS Census]]</f>
        <v>7.350055845122859E-2</v>
      </c>
      <c r="AA66" s="6">
        <v>0</v>
      </c>
      <c r="AB66" s="6">
        <v>0</v>
      </c>
      <c r="AC66" s="6">
        <v>0</v>
      </c>
      <c r="AD66" s="6">
        <v>0</v>
      </c>
      <c r="AE66" s="6">
        <v>0</v>
      </c>
      <c r="AF66" s="6">
        <v>0</v>
      </c>
      <c r="AG66" s="6">
        <v>0</v>
      </c>
      <c r="AH66" s="1">
        <v>355065</v>
      </c>
      <c r="AI66">
        <v>8</v>
      </c>
    </row>
    <row r="67" spans="1:35" x14ac:dyDescent="0.25">
      <c r="A67" t="s">
        <v>108</v>
      </c>
      <c r="B67" t="s">
        <v>0</v>
      </c>
      <c r="C67" t="s">
        <v>172</v>
      </c>
      <c r="D67" t="s">
        <v>130</v>
      </c>
      <c r="E67" s="6">
        <v>66.108695652173907</v>
      </c>
      <c r="F67" s="6">
        <v>5.6521739130434785</v>
      </c>
      <c r="G67" s="6">
        <v>0.39130434782608697</v>
      </c>
      <c r="H67" s="6">
        <v>0.2608695652173913</v>
      </c>
      <c r="I67" s="6">
        <v>1.2173913043478262</v>
      </c>
      <c r="J67" s="6">
        <v>0</v>
      </c>
      <c r="K67" s="6">
        <v>0</v>
      </c>
      <c r="L67" s="6">
        <v>8.7527173913043477</v>
      </c>
      <c r="M67" s="6">
        <v>8.695652173913043</v>
      </c>
      <c r="N67" s="6">
        <v>0</v>
      </c>
      <c r="O67" s="6">
        <f>SUM(NonNurse[[#This Row],[Qualified Social Work Staff Hours]],NonNurse[[#This Row],[Other Social Work Staff Hours]])/NonNurse[[#This Row],[MDS Census]]</f>
        <v>0.13153567905294311</v>
      </c>
      <c r="P67" s="6">
        <v>2.6576086956521738</v>
      </c>
      <c r="Q67" s="6">
        <v>8.360543478260869</v>
      </c>
      <c r="R67" s="6">
        <f>SUM(NonNurse[[#This Row],[Qualified Activities Professional Hours]],NonNurse[[#This Row],[Other Activities Professional Hours]])/NonNurse[[#This Row],[MDS Census]]</f>
        <v>0.16666721473199606</v>
      </c>
      <c r="S67" s="6">
        <v>10.462934782608697</v>
      </c>
      <c r="T67" s="6">
        <v>13.586956521739131</v>
      </c>
      <c r="U67" s="6">
        <v>0</v>
      </c>
      <c r="V67" s="6">
        <f>SUM(NonNurse[[#This Row],[Occupational Therapist Hours]],NonNurse[[#This Row],[OT Assistant Hours]],NonNurse[[#This Row],[OT Aide Hours]])/NonNurse[[#This Row],[MDS Census]]</f>
        <v>0.36379316014468932</v>
      </c>
      <c r="W67" s="6">
        <v>13.538043478260869</v>
      </c>
      <c r="X67" s="6">
        <v>12.567934782608695</v>
      </c>
      <c r="Y67" s="6">
        <v>4.0108695652173916</v>
      </c>
      <c r="Z67" s="6">
        <f>SUM(NonNurse[[#This Row],[Physical Therapist (PT) Hours]],NonNurse[[#This Row],[PT Assistant Hours]],NonNurse[[#This Row],[PT Aide Hours]])/NonNurse[[#This Row],[MDS Census]]</f>
        <v>0.45556560341992763</v>
      </c>
      <c r="AA67" s="6">
        <v>0</v>
      </c>
      <c r="AB67" s="6">
        <v>0</v>
      </c>
      <c r="AC67" s="6">
        <v>0</v>
      </c>
      <c r="AD67" s="6">
        <v>0</v>
      </c>
      <c r="AE67" s="6">
        <v>0</v>
      </c>
      <c r="AF67" s="6">
        <v>0</v>
      </c>
      <c r="AG67" s="6">
        <v>0</v>
      </c>
      <c r="AH67" s="1">
        <v>355024</v>
      </c>
      <c r="AI67">
        <v>8</v>
      </c>
    </row>
    <row r="68" spans="1:35" x14ac:dyDescent="0.25">
      <c r="A68" t="s">
        <v>108</v>
      </c>
      <c r="B68" t="s">
        <v>4</v>
      </c>
      <c r="C68" t="s">
        <v>176</v>
      </c>
      <c r="D68" t="s">
        <v>137</v>
      </c>
      <c r="E68" s="6">
        <v>26.641304347826086</v>
      </c>
      <c r="F68" s="6">
        <v>0</v>
      </c>
      <c r="G68" s="6">
        <v>0</v>
      </c>
      <c r="H68" s="6">
        <v>0</v>
      </c>
      <c r="I68" s="6">
        <v>0</v>
      </c>
      <c r="J68" s="6">
        <v>0</v>
      </c>
      <c r="K68" s="6">
        <v>0</v>
      </c>
      <c r="L68" s="6">
        <v>0</v>
      </c>
      <c r="M68" s="6">
        <v>1.5652173913043479</v>
      </c>
      <c r="N68" s="6">
        <v>0</v>
      </c>
      <c r="O68" s="6">
        <f>SUM(NonNurse[[#This Row],[Qualified Social Work Staff Hours]],NonNurse[[#This Row],[Other Social Work Staff Hours]])/NonNurse[[#This Row],[MDS Census]]</f>
        <v>5.87515299877601E-2</v>
      </c>
      <c r="P68" s="6">
        <v>0</v>
      </c>
      <c r="Q68" s="6">
        <v>5.8777173913043477</v>
      </c>
      <c r="R68" s="6">
        <f>SUM(NonNurse[[#This Row],[Qualified Activities Professional Hours]],NonNurse[[#This Row],[Other Activities Professional Hours]])/NonNurse[[#This Row],[MDS Census]]</f>
        <v>0.22062423500611994</v>
      </c>
      <c r="S68" s="6">
        <v>4.3478260869565216E-2</v>
      </c>
      <c r="T68" s="6">
        <v>0</v>
      </c>
      <c r="U68" s="6">
        <v>0</v>
      </c>
      <c r="V68" s="6">
        <f>SUM(NonNurse[[#This Row],[Occupational Therapist Hours]],NonNurse[[#This Row],[OT Assistant Hours]],NonNurse[[#This Row],[OT Aide Hours]])/NonNurse[[#This Row],[MDS Census]]</f>
        <v>1.6319869441044472E-3</v>
      </c>
      <c r="W68" s="6">
        <v>0.13043478260869565</v>
      </c>
      <c r="X68" s="6">
        <v>0</v>
      </c>
      <c r="Y68" s="6">
        <v>4.0434782608695654</v>
      </c>
      <c r="Z68" s="6">
        <f>SUM(NonNurse[[#This Row],[Physical Therapist (PT) Hours]],NonNurse[[#This Row],[PT Assistant Hours]],NonNurse[[#This Row],[PT Aide Hours]])/NonNurse[[#This Row],[MDS Census]]</f>
        <v>0.15667074663402694</v>
      </c>
      <c r="AA68" s="6">
        <v>0</v>
      </c>
      <c r="AB68" s="6">
        <v>0</v>
      </c>
      <c r="AC68" s="6">
        <v>0</v>
      </c>
      <c r="AD68" s="6">
        <v>0</v>
      </c>
      <c r="AE68" s="6">
        <v>0</v>
      </c>
      <c r="AF68" s="6">
        <v>0</v>
      </c>
      <c r="AG68" s="6">
        <v>0</v>
      </c>
      <c r="AH68" s="1">
        <v>355034</v>
      </c>
      <c r="AI68">
        <v>8</v>
      </c>
    </row>
    <row r="69" spans="1:35" x14ac:dyDescent="0.25">
      <c r="A69" t="s">
        <v>108</v>
      </c>
      <c r="B69" t="s">
        <v>29</v>
      </c>
      <c r="C69" t="s">
        <v>194</v>
      </c>
      <c r="D69" t="s">
        <v>150</v>
      </c>
      <c r="E69" s="6">
        <v>19.706521739130434</v>
      </c>
      <c r="F69" s="6">
        <v>0</v>
      </c>
      <c r="G69" s="6">
        <v>6.5217391304347824E-2</v>
      </c>
      <c r="H69" s="6">
        <v>0</v>
      </c>
      <c r="I69" s="6">
        <v>0</v>
      </c>
      <c r="J69" s="6">
        <v>0</v>
      </c>
      <c r="K69" s="6">
        <v>0.11956521739130435</v>
      </c>
      <c r="L69" s="6">
        <v>0</v>
      </c>
      <c r="M69" s="6">
        <v>2.178804347826087</v>
      </c>
      <c r="N69" s="6">
        <v>0</v>
      </c>
      <c r="O69" s="6">
        <f>SUM(NonNurse[[#This Row],[Qualified Social Work Staff Hours]],NonNurse[[#This Row],[Other Social Work Staff Hours]])/NonNurse[[#This Row],[MDS Census]]</f>
        <v>0.11056260341974629</v>
      </c>
      <c r="P69" s="6">
        <v>5.2370652173913044</v>
      </c>
      <c r="Q69" s="6">
        <v>5.2973913043478262</v>
      </c>
      <c r="R69" s="6">
        <f>SUM(NonNurse[[#This Row],[Qualified Activities Professional Hours]],NonNurse[[#This Row],[Other Activities Professional Hours]])/NonNurse[[#This Row],[MDS Census]]</f>
        <v>0.53456701599558742</v>
      </c>
      <c r="S69" s="6">
        <v>0</v>
      </c>
      <c r="T69" s="6">
        <v>0</v>
      </c>
      <c r="U69" s="6">
        <v>0</v>
      </c>
      <c r="V69" s="6">
        <f>SUM(NonNurse[[#This Row],[Occupational Therapist Hours]],NonNurse[[#This Row],[OT Assistant Hours]],NonNurse[[#This Row],[OT Aide Hours]])/NonNurse[[#This Row],[MDS Census]]</f>
        <v>0</v>
      </c>
      <c r="W69" s="6">
        <v>0.94565217391304346</v>
      </c>
      <c r="X69" s="6">
        <v>0</v>
      </c>
      <c r="Y69" s="6">
        <v>0</v>
      </c>
      <c r="Z69" s="6">
        <f>SUM(NonNurse[[#This Row],[Physical Therapist (PT) Hours]],NonNurse[[#This Row],[PT Assistant Hours]],NonNurse[[#This Row],[PT Aide Hours]])/NonNurse[[#This Row],[MDS Census]]</f>
        <v>4.7986762272476557E-2</v>
      </c>
      <c r="AA69" s="6">
        <v>0</v>
      </c>
      <c r="AB69" s="6">
        <v>0</v>
      </c>
      <c r="AC69" s="6">
        <v>0</v>
      </c>
      <c r="AD69" s="6">
        <v>0</v>
      </c>
      <c r="AE69" s="6">
        <v>0</v>
      </c>
      <c r="AF69" s="6">
        <v>0</v>
      </c>
      <c r="AG69" s="6">
        <v>0</v>
      </c>
      <c r="AH69" s="1">
        <v>355068</v>
      </c>
      <c r="AI69">
        <v>8</v>
      </c>
    </row>
    <row r="70" spans="1:35" x14ac:dyDescent="0.25">
      <c r="A70" t="s">
        <v>108</v>
      </c>
      <c r="B70" t="s">
        <v>33</v>
      </c>
      <c r="C70" t="s">
        <v>173</v>
      </c>
      <c r="D70" t="s">
        <v>136</v>
      </c>
      <c r="E70" s="6">
        <v>121.96739130434783</v>
      </c>
      <c r="F70" s="6">
        <v>4.2608695652173916</v>
      </c>
      <c r="G70" s="6">
        <v>0</v>
      </c>
      <c r="H70" s="6">
        <v>0</v>
      </c>
      <c r="I70" s="6">
        <v>0</v>
      </c>
      <c r="J70" s="6">
        <v>0</v>
      </c>
      <c r="K70" s="6">
        <v>0</v>
      </c>
      <c r="L70" s="6">
        <v>0</v>
      </c>
      <c r="M70" s="6">
        <v>14.880434782608699</v>
      </c>
      <c r="N70" s="6">
        <v>0</v>
      </c>
      <c r="O70" s="6">
        <f>SUM(NonNurse[[#This Row],[Qualified Social Work Staff Hours]],NonNurse[[#This Row],[Other Social Work Staff Hours]])/NonNurse[[#This Row],[MDS Census]]</f>
        <v>0.12200338650744143</v>
      </c>
      <c r="P70" s="6">
        <v>0</v>
      </c>
      <c r="Q70" s="6">
        <v>23.764130434782597</v>
      </c>
      <c r="R70" s="6">
        <f>SUM(NonNurse[[#This Row],[Qualified Activities Professional Hours]],NonNurse[[#This Row],[Other Activities Professional Hours]])/NonNurse[[#This Row],[MDS Census]]</f>
        <v>0.19484003208270198</v>
      </c>
      <c r="S70" s="6">
        <v>16.771739130434788</v>
      </c>
      <c r="T70" s="6">
        <v>0</v>
      </c>
      <c r="U70" s="6">
        <v>0</v>
      </c>
      <c r="V70" s="6">
        <f>SUM(NonNurse[[#This Row],[Occupational Therapist Hours]],NonNurse[[#This Row],[OT Assistant Hours]],NonNurse[[#This Row],[OT Aide Hours]])/NonNurse[[#This Row],[MDS Census]]</f>
        <v>0.13751002584439895</v>
      </c>
      <c r="W70" s="6">
        <v>26.145652173913046</v>
      </c>
      <c r="X70" s="6">
        <v>0</v>
      </c>
      <c r="Y70" s="6">
        <v>0</v>
      </c>
      <c r="Z70" s="6">
        <f>SUM(NonNurse[[#This Row],[Physical Therapist (PT) Hours]],NonNurse[[#This Row],[PT Assistant Hours]],NonNurse[[#This Row],[PT Aide Hours]])/NonNurse[[#This Row],[MDS Census]]</f>
        <v>0.21436592104090546</v>
      </c>
      <c r="AA70" s="6">
        <v>0</v>
      </c>
      <c r="AB70" s="6">
        <v>0</v>
      </c>
      <c r="AC70" s="6">
        <v>0</v>
      </c>
      <c r="AD70" s="6">
        <v>144.6760869565218</v>
      </c>
      <c r="AE70" s="6">
        <v>0</v>
      </c>
      <c r="AF70" s="6">
        <v>0</v>
      </c>
      <c r="AG70" s="6">
        <v>0</v>
      </c>
      <c r="AH70" s="1">
        <v>355074</v>
      </c>
      <c r="AI70">
        <v>8</v>
      </c>
    </row>
    <row r="71" spans="1:35" x14ac:dyDescent="0.25">
      <c r="A71" t="s">
        <v>108</v>
      </c>
      <c r="B71" t="s">
        <v>28</v>
      </c>
      <c r="C71" t="s">
        <v>193</v>
      </c>
      <c r="D71" t="s">
        <v>149</v>
      </c>
      <c r="E71" s="6">
        <v>181.10869565217391</v>
      </c>
      <c r="F71" s="6">
        <v>0</v>
      </c>
      <c r="G71" s="6">
        <v>1.2826086956521738</v>
      </c>
      <c r="H71" s="6">
        <v>0.81521739130434778</v>
      </c>
      <c r="I71" s="6">
        <v>15.336956521739131</v>
      </c>
      <c r="J71" s="6">
        <v>0</v>
      </c>
      <c r="K71" s="6">
        <v>8</v>
      </c>
      <c r="L71" s="6">
        <v>0</v>
      </c>
      <c r="M71" s="6">
        <v>31.765869565217383</v>
      </c>
      <c r="N71" s="6">
        <v>0</v>
      </c>
      <c r="O71" s="6">
        <f>SUM(NonNurse[[#This Row],[Qualified Social Work Staff Hours]],NonNurse[[#This Row],[Other Social Work Staff Hours]])/NonNurse[[#This Row],[MDS Census]]</f>
        <v>0.1753967110791021</v>
      </c>
      <c r="P71" s="6">
        <v>5.0694565217391307</v>
      </c>
      <c r="Q71" s="6">
        <v>1.3191304347826089</v>
      </c>
      <c r="R71" s="6">
        <f>SUM(NonNurse[[#This Row],[Qualified Activities Professional Hours]],NonNurse[[#This Row],[Other Activities Professional Hours]])/NonNurse[[#This Row],[MDS Census]]</f>
        <v>3.5274876965550359E-2</v>
      </c>
      <c r="S71" s="6">
        <v>0</v>
      </c>
      <c r="T71" s="6">
        <v>0</v>
      </c>
      <c r="U71" s="6">
        <v>0</v>
      </c>
      <c r="V71" s="6">
        <f>SUM(NonNurse[[#This Row],[Occupational Therapist Hours]],NonNurse[[#This Row],[OT Assistant Hours]],NonNurse[[#This Row],[OT Aide Hours]])/NonNurse[[#This Row],[MDS Census]]</f>
        <v>0</v>
      </c>
      <c r="W71" s="6">
        <v>0</v>
      </c>
      <c r="X71" s="6">
        <v>0</v>
      </c>
      <c r="Y71" s="6">
        <v>0</v>
      </c>
      <c r="Z71" s="6">
        <f>SUM(NonNurse[[#This Row],[Physical Therapist (PT) Hours]],NonNurse[[#This Row],[PT Assistant Hours]],NonNurse[[#This Row],[PT Aide Hours]])/NonNurse[[#This Row],[MDS Census]]</f>
        <v>0</v>
      </c>
      <c r="AA71" s="6">
        <v>0</v>
      </c>
      <c r="AB71" s="6">
        <v>4.7391304347826084</v>
      </c>
      <c r="AC71" s="6">
        <v>0</v>
      </c>
      <c r="AD71" s="6">
        <v>0</v>
      </c>
      <c r="AE71" s="6">
        <v>0</v>
      </c>
      <c r="AF71" s="6">
        <v>0</v>
      </c>
      <c r="AG71" s="6">
        <v>0</v>
      </c>
      <c r="AH71" s="1">
        <v>355067</v>
      </c>
      <c r="AI71">
        <v>8</v>
      </c>
    </row>
    <row r="72" spans="1:35" x14ac:dyDescent="0.25">
      <c r="A72" t="s">
        <v>108</v>
      </c>
      <c r="B72" t="s">
        <v>42</v>
      </c>
      <c r="C72" t="s">
        <v>200</v>
      </c>
      <c r="D72" t="s">
        <v>145</v>
      </c>
      <c r="E72" s="6">
        <v>37.978260869565219</v>
      </c>
      <c r="F72" s="6">
        <v>5.5652173913043477</v>
      </c>
      <c r="G72" s="6">
        <v>3.2608695652173912E-2</v>
      </c>
      <c r="H72" s="6">
        <v>0</v>
      </c>
      <c r="I72" s="6">
        <v>1.4565217391304348</v>
      </c>
      <c r="J72" s="6">
        <v>0</v>
      </c>
      <c r="K72" s="6">
        <v>0</v>
      </c>
      <c r="L72" s="6">
        <v>2.1739130434782608E-2</v>
      </c>
      <c r="M72" s="6">
        <v>0</v>
      </c>
      <c r="N72" s="6">
        <v>4.6467391304347823</v>
      </c>
      <c r="O72" s="6">
        <f>SUM(NonNurse[[#This Row],[Qualified Social Work Staff Hours]],NonNurse[[#This Row],[Other Social Work Staff Hours]])/NonNurse[[#This Row],[MDS Census]]</f>
        <v>0.12235260446479679</v>
      </c>
      <c r="P72" s="6">
        <v>8.9556521739130428</v>
      </c>
      <c r="Q72" s="6">
        <v>10.285543478260868</v>
      </c>
      <c r="R72" s="6">
        <f>SUM(NonNurse[[#This Row],[Qualified Activities Professional Hours]],NonNurse[[#This Row],[Other Activities Professional Hours]])/NonNurse[[#This Row],[MDS Census]]</f>
        <v>0.50663709215798503</v>
      </c>
      <c r="S72" s="6">
        <v>0</v>
      </c>
      <c r="T72" s="6">
        <v>0</v>
      </c>
      <c r="U72" s="6">
        <v>0</v>
      </c>
      <c r="V72" s="6">
        <f>SUM(NonNurse[[#This Row],[Occupational Therapist Hours]],NonNurse[[#This Row],[OT Assistant Hours]],NonNurse[[#This Row],[OT Aide Hours]])/NonNurse[[#This Row],[MDS Census]]</f>
        <v>0</v>
      </c>
      <c r="W72" s="6">
        <v>3.8316304347826091</v>
      </c>
      <c r="X72" s="6">
        <v>2.1739130434782608E-2</v>
      </c>
      <c r="Y72" s="6">
        <v>6.0108695652173916</v>
      </c>
      <c r="Z72" s="6">
        <f>SUM(NonNurse[[#This Row],[Physical Therapist (PT) Hours]],NonNurse[[#This Row],[PT Assistant Hours]],NonNurse[[#This Row],[PT Aide Hours]])/NonNurse[[#This Row],[MDS Census]]</f>
        <v>0.25973382942186607</v>
      </c>
      <c r="AA72" s="6">
        <v>0</v>
      </c>
      <c r="AB72" s="6">
        <v>0</v>
      </c>
      <c r="AC72" s="6">
        <v>0</v>
      </c>
      <c r="AD72" s="6">
        <v>0</v>
      </c>
      <c r="AE72" s="6">
        <v>0</v>
      </c>
      <c r="AF72" s="6">
        <v>0</v>
      </c>
      <c r="AG72" s="6">
        <v>0.22826086956521738</v>
      </c>
      <c r="AH72" s="1">
        <v>355087</v>
      </c>
      <c r="AI72">
        <v>8</v>
      </c>
    </row>
    <row r="73" spans="1:35" x14ac:dyDescent="0.25">
      <c r="A73" t="s">
        <v>108</v>
      </c>
      <c r="B73" t="s">
        <v>10</v>
      </c>
      <c r="C73" t="s">
        <v>180</v>
      </c>
      <c r="D73" t="s">
        <v>126</v>
      </c>
      <c r="E73" s="6">
        <v>40.652173913043477</v>
      </c>
      <c r="F73" s="6">
        <v>3.8260869565217392</v>
      </c>
      <c r="G73" s="6">
        <v>0.21739130434782608</v>
      </c>
      <c r="H73" s="6">
        <v>0.2608695652173913</v>
      </c>
      <c r="I73" s="6">
        <v>0.2608695652173913</v>
      </c>
      <c r="J73" s="6">
        <v>0</v>
      </c>
      <c r="K73" s="6">
        <v>0</v>
      </c>
      <c r="L73" s="6">
        <v>9.7826086956521743E-2</v>
      </c>
      <c r="M73" s="6">
        <v>0</v>
      </c>
      <c r="N73" s="6">
        <v>5.677500000000002</v>
      </c>
      <c r="O73" s="6">
        <f>SUM(NonNurse[[#This Row],[Qualified Social Work Staff Hours]],NonNurse[[#This Row],[Other Social Work Staff Hours]])/NonNurse[[#This Row],[MDS Census]]</f>
        <v>0.13966042780748669</v>
      </c>
      <c r="P73" s="6">
        <v>0</v>
      </c>
      <c r="Q73" s="6">
        <v>9.7873913043478229</v>
      </c>
      <c r="R73" s="6">
        <f>SUM(NonNurse[[#This Row],[Qualified Activities Professional Hours]],NonNurse[[#This Row],[Other Activities Professional Hours]])/NonNurse[[#This Row],[MDS Census]]</f>
        <v>0.24075935828876999</v>
      </c>
      <c r="S73" s="6">
        <v>0.42119565217391303</v>
      </c>
      <c r="T73" s="6">
        <v>2.3883695652173915</v>
      </c>
      <c r="U73" s="6">
        <v>0</v>
      </c>
      <c r="V73" s="6">
        <f>SUM(NonNurse[[#This Row],[Occupational Therapist Hours]],NonNurse[[#This Row],[OT Assistant Hours]],NonNurse[[#This Row],[OT Aide Hours]])/NonNurse[[#This Row],[MDS Census]]</f>
        <v>6.9112299465240654E-2</v>
      </c>
      <c r="W73" s="6">
        <v>0.73641304347826086</v>
      </c>
      <c r="X73" s="6">
        <v>0</v>
      </c>
      <c r="Y73" s="6">
        <v>0</v>
      </c>
      <c r="Z73" s="6">
        <f>SUM(NonNurse[[#This Row],[Physical Therapist (PT) Hours]],NonNurse[[#This Row],[PT Assistant Hours]],NonNurse[[#This Row],[PT Aide Hours]])/NonNurse[[#This Row],[MDS Census]]</f>
        <v>1.8114973262032086E-2</v>
      </c>
      <c r="AA73" s="6">
        <v>0</v>
      </c>
      <c r="AB73" s="6">
        <v>0</v>
      </c>
      <c r="AC73" s="6">
        <v>0</v>
      </c>
      <c r="AD73" s="6">
        <v>0</v>
      </c>
      <c r="AE73" s="6">
        <v>0</v>
      </c>
      <c r="AF73" s="6">
        <v>0</v>
      </c>
      <c r="AG73" s="6">
        <v>0</v>
      </c>
      <c r="AH73" s="1">
        <v>355042</v>
      </c>
      <c r="AI73">
        <v>8</v>
      </c>
    </row>
    <row r="74" spans="1:35" x14ac:dyDescent="0.25">
      <c r="A74" t="s">
        <v>108</v>
      </c>
      <c r="B74" t="s">
        <v>27</v>
      </c>
      <c r="C74" t="s">
        <v>192</v>
      </c>
      <c r="D74" t="s">
        <v>148</v>
      </c>
      <c r="E74" s="6">
        <v>46.826086956521742</v>
      </c>
      <c r="F74" s="6">
        <v>10.633152173913043</v>
      </c>
      <c r="G74" s="6">
        <v>4.3478260869565216E-2</v>
      </c>
      <c r="H74" s="6">
        <v>0.25</v>
      </c>
      <c r="I74" s="6">
        <v>0.31521739130434784</v>
      </c>
      <c r="J74" s="6">
        <v>0</v>
      </c>
      <c r="K74" s="6">
        <v>0.27173913043478259</v>
      </c>
      <c r="L74" s="6">
        <v>0</v>
      </c>
      <c r="M74" s="6">
        <v>4.4108695652173919</v>
      </c>
      <c r="N74" s="6">
        <v>0.1358695652173913</v>
      </c>
      <c r="O74" s="6">
        <f>SUM(NonNurse[[#This Row],[Qualified Social Work Staff Hours]],NonNurse[[#This Row],[Other Social Work Staff Hours]])/NonNurse[[#This Row],[MDS Census]]</f>
        <v>9.7098421541318494E-2</v>
      </c>
      <c r="P74" s="6">
        <v>4.8847826086956534</v>
      </c>
      <c r="Q74" s="6">
        <v>8.4358695652173932</v>
      </c>
      <c r="R74" s="6">
        <f>SUM(NonNurse[[#This Row],[Qualified Activities Professional Hours]],NonNurse[[#This Row],[Other Activities Professional Hours]])/NonNurse[[#This Row],[MDS Census]]</f>
        <v>0.28447075208913652</v>
      </c>
      <c r="S74" s="6">
        <v>2.3423913043478262</v>
      </c>
      <c r="T74" s="6">
        <v>0</v>
      </c>
      <c r="U74" s="6">
        <v>0</v>
      </c>
      <c r="V74" s="6">
        <f>SUM(NonNurse[[#This Row],[Occupational Therapist Hours]],NonNurse[[#This Row],[OT Assistant Hours]],NonNurse[[#This Row],[OT Aide Hours]])/NonNurse[[#This Row],[MDS Census]]</f>
        <v>5.0023212627669449E-2</v>
      </c>
      <c r="W74" s="6">
        <v>1.7445652173913044</v>
      </c>
      <c r="X74" s="6">
        <v>0</v>
      </c>
      <c r="Y74" s="6">
        <v>0</v>
      </c>
      <c r="Z74" s="6">
        <f>SUM(NonNurse[[#This Row],[Physical Therapist (PT) Hours]],NonNurse[[#This Row],[PT Assistant Hours]],NonNurse[[#This Row],[PT Aide Hours]])/NonNurse[[#This Row],[MDS Census]]</f>
        <v>3.7256267409470752E-2</v>
      </c>
      <c r="AA74" s="6">
        <v>0</v>
      </c>
      <c r="AB74" s="6">
        <v>0</v>
      </c>
      <c r="AC74" s="6">
        <v>0</v>
      </c>
      <c r="AD74" s="6">
        <v>0</v>
      </c>
      <c r="AE74" s="6">
        <v>0</v>
      </c>
      <c r="AF74" s="6">
        <v>0</v>
      </c>
      <c r="AG74" s="6">
        <v>0</v>
      </c>
      <c r="AH74" s="1">
        <v>355066</v>
      </c>
      <c r="AI74">
        <v>8</v>
      </c>
    </row>
    <row r="75" spans="1:35" x14ac:dyDescent="0.25">
      <c r="A75" t="s">
        <v>108</v>
      </c>
      <c r="B75" t="s">
        <v>63</v>
      </c>
      <c r="C75" t="s">
        <v>193</v>
      </c>
      <c r="D75" t="s">
        <v>149</v>
      </c>
      <c r="E75" s="6">
        <v>129.46739130434781</v>
      </c>
      <c r="F75" s="6">
        <v>0</v>
      </c>
      <c r="G75" s="6">
        <v>0</v>
      </c>
      <c r="H75" s="6">
        <v>0.42391304347826086</v>
      </c>
      <c r="I75" s="6">
        <v>5.3152173913043477</v>
      </c>
      <c r="J75" s="6">
        <v>0</v>
      </c>
      <c r="K75" s="6">
        <v>0</v>
      </c>
      <c r="L75" s="6">
        <v>0</v>
      </c>
      <c r="M75" s="6">
        <v>15.830869565217393</v>
      </c>
      <c r="N75" s="6">
        <v>0</v>
      </c>
      <c r="O75" s="6">
        <f>SUM(NonNurse[[#This Row],[Qualified Social Work Staff Hours]],NonNurse[[#This Row],[Other Social Work Staff Hours]])/NonNurse[[#This Row],[MDS Census]]</f>
        <v>0.12227688691125853</v>
      </c>
      <c r="P75" s="6">
        <v>3.0426086956521745</v>
      </c>
      <c r="Q75" s="6">
        <v>2.0732608695652175</v>
      </c>
      <c r="R75" s="6">
        <f>SUM(NonNurse[[#This Row],[Qualified Activities Professional Hours]],NonNurse[[#This Row],[Other Activities Professional Hours]])/NonNurse[[#This Row],[MDS Census]]</f>
        <v>3.9514734279237691E-2</v>
      </c>
      <c r="S75" s="6">
        <v>0</v>
      </c>
      <c r="T75" s="6">
        <v>0</v>
      </c>
      <c r="U75" s="6">
        <v>0</v>
      </c>
      <c r="V75" s="6">
        <f>SUM(NonNurse[[#This Row],[Occupational Therapist Hours]],NonNurse[[#This Row],[OT Assistant Hours]],NonNurse[[#This Row],[OT Aide Hours]])/NonNurse[[#This Row],[MDS Census]]</f>
        <v>0</v>
      </c>
      <c r="W75" s="6">
        <v>0</v>
      </c>
      <c r="X75" s="6">
        <v>0</v>
      </c>
      <c r="Y75" s="6">
        <v>0</v>
      </c>
      <c r="Z75" s="6">
        <f>SUM(NonNurse[[#This Row],[Physical Therapist (PT) Hours]],NonNurse[[#This Row],[PT Assistant Hours]],NonNurse[[#This Row],[PT Aide Hours]])/NonNurse[[#This Row],[MDS Census]]</f>
        <v>0</v>
      </c>
      <c r="AA75" s="6">
        <v>0</v>
      </c>
      <c r="AB75" s="6">
        <v>5.0434782608695654</v>
      </c>
      <c r="AC75" s="6">
        <v>0</v>
      </c>
      <c r="AD75" s="6">
        <v>0</v>
      </c>
      <c r="AE75" s="6">
        <v>0</v>
      </c>
      <c r="AF75" s="6">
        <v>0</v>
      </c>
      <c r="AG75" s="6">
        <v>0</v>
      </c>
      <c r="AH75" s="1">
        <v>355112</v>
      </c>
      <c r="AI75">
        <v>8</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338</v>
      </c>
      <c r="C2" s="11" t="s">
        <v>218</v>
      </c>
      <c r="D2" s="11" t="s">
        <v>337</v>
      </c>
      <c r="E2" s="12"/>
      <c r="F2" s="13" t="s">
        <v>251</v>
      </c>
      <c r="G2" s="13" t="s">
        <v>267</v>
      </c>
      <c r="H2" s="13" t="s">
        <v>224</v>
      </c>
      <c r="I2" s="13" t="s">
        <v>268</v>
      </c>
      <c r="J2" s="14" t="s">
        <v>269</v>
      </c>
      <c r="K2" s="13" t="s">
        <v>270</v>
      </c>
      <c r="L2" s="13"/>
      <c r="M2" s="13" t="s">
        <v>218</v>
      </c>
      <c r="N2" s="13" t="s">
        <v>267</v>
      </c>
      <c r="O2" s="13" t="s">
        <v>224</v>
      </c>
      <c r="P2" s="13" t="s">
        <v>268</v>
      </c>
      <c r="Q2" s="14" t="s">
        <v>269</v>
      </c>
      <c r="R2" s="13" t="s">
        <v>270</v>
      </c>
      <c r="T2" s="15" t="s">
        <v>271</v>
      </c>
      <c r="U2" s="15" t="s">
        <v>370</v>
      </c>
      <c r="V2" s="16" t="s">
        <v>272</v>
      </c>
      <c r="W2" s="16" t="s">
        <v>273</v>
      </c>
    </row>
    <row r="3" spans="2:29" ht="15" customHeight="1" x14ac:dyDescent="0.25">
      <c r="B3" s="17" t="s">
        <v>274</v>
      </c>
      <c r="C3" s="49">
        <f>AVERAGE(Nurse[MDS Census])</f>
        <v>59.357667450058742</v>
      </c>
      <c r="D3" s="18">
        <v>77.233814336253971</v>
      </c>
      <c r="E3" s="18"/>
      <c r="F3" s="15">
        <v>1</v>
      </c>
      <c r="G3" s="19">
        <v>69376.123698714116</v>
      </c>
      <c r="H3" s="20">
        <v>3.585165701050407</v>
      </c>
      <c r="I3" s="19">
        <v>5</v>
      </c>
      <c r="J3" s="21">
        <v>0.67575468162975694</v>
      </c>
      <c r="K3" s="19">
        <v>5</v>
      </c>
      <c r="M3" t="s">
        <v>75</v>
      </c>
      <c r="N3" s="19">
        <v>536.8478260869565</v>
      </c>
      <c r="O3" s="20">
        <v>6.2660022271714926</v>
      </c>
      <c r="P3" s="22">
        <v>1</v>
      </c>
      <c r="Q3" s="21">
        <v>1.8396440575015187</v>
      </c>
      <c r="R3" s="22">
        <v>1</v>
      </c>
      <c r="T3" s="23" t="s">
        <v>275</v>
      </c>
      <c r="U3" s="19">
        <f>SUM(Nurse[Total Nurse Staff Hours])</f>
        <v>19659.108913043474</v>
      </c>
      <c r="V3" s="24" t="s">
        <v>276</v>
      </c>
      <c r="W3" s="20">
        <f>Category[[#This Row],[State Total]]/D9</f>
        <v>1.7402076901087436E-2</v>
      </c>
    </row>
    <row r="4" spans="2:29" ht="15" customHeight="1" x14ac:dyDescent="0.25">
      <c r="B4" s="25" t="s">
        <v>224</v>
      </c>
      <c r="C4" s="26">
        <f>SUM(Nurse[Total Nurse Staff Hours])/SUM(Nurse[MDS Census])</f>
        <v>4.4756414019059303</v>
      </c>
      <c r="D4" s="26">
        <v>3.6146323434825098</v>
      </c>
      <c r="E4" s="18"/>
      <c r="F4" s="15">
        <v>2</v>
      </c>
      <c r="G4" s="19">
        <v>128365.44534598908</v>
      </c>
      <c r="H4" s="20">
        <v>3.4549500632802785</v>
      </c>
      <c r="I4" s="19">
        <v>9</v>
      </c>
      <c r="J4" s="21">
        <v>0.64433762203163525</v>
      </c>
      <c r="K4" s="19">
        <v>6</v>
      </c>
      <c r="M4" t="s">
        <v>74</v>
      </c>
      <c r="N4" s="19">
        <v>19423.242804654012</v>
      </c>
      <c r="O4" s="20">
        <v>3.6919809269804467</v>
      </c>
      <c r="P4" s="22">
        <v>25</v>
      </c>
      <c r="Q4" s="21">
        <v>0.53868769221148449</v>
      </c>
      <c r="R4" s="22">
        <v>40</v>
      </c>
      <c r="T4" s="19" t="s">
        <v>277</v>
      </c>
      <c r="U4" s="19">
        <f>SUM(Nurse[Total Direct Care Staff Hours])</f>
        <v>18447.218695652169</v>
      </c>
      <c r="V4" s="24">
        <f>Category[[#This Row],[State Total]]/U3</f>
        <v>0.93835477372083553</v>
      </c>
      <c r="W4" s="20">
        <f>Category[[#This Row],[State Total]]/D9</f>
        <v>1.6329321932792479E-2</v>
      </c>
    </row>
    <row r="5" spans="2:29" ht="15" customHeight="1" x14ac:dyDescent="0.25">
      <c r="B5" s="27" t="s">
        <v>278</v>
      </c>
      <c r="C5" s="28">
        <f>SUM(Nurse[Total Direct Care Staff Hours])/SUM(Nurse[MDS Census])</f>
        <v>4.1997394749410422</v>
      </c>
      <c r="D5" s="28">
        <v>3.347724410414429</v>
      </c>
      <c r="E5" s="29"/>
      <c r="F5" s="15">
        <v>3</v>
      </c>
      <c r="G5" s="19">
        <v>124443.71892222908</v>
      </c>
      <c r="H5" s="20">
        <v>3.5696801497282227</v>
      </c>
      <c r="I5" s="19">
        <v>6</v>
      </c>
      <c r="J5" s="21">
        <v>0.67837118001727315</v>
      </c>
      <c r="K5" s="19">
        <v>4</v>
      </c>
      <c r="M5" t="s">
        <v>77</v>
      </c>
      <c r="N5" s="19">
        <v>14765.612676056329</v>
      </c>
      <c r="O5" s="20">
        <v>3.8700512739470958</v>
      </c>
      <c r="P5" s="22">
        <v>18</v>
      </c>
      <c r="Q5" s="21">
        <v>0.36267289415247567</v>
      </c>
      <c r="R5" s="22">
        <v>48</v>
      </c>
      <c r="T5" s="23" t="s">
        <v>279</v>
      </c>
      <c r="U5" s="19">
        <f>SUM(Nurse[Total RN Hours (w/ Admin, DON)])</f>
        <v>3666.8753260869562</v>
      </c>
      <c r="V5" s="24">
        <f>Category[[#This Row],[State Total]]/U3</f>
        <v>0.18652296715514144</v>
      </c>
      <c r="W5" s="20">
        <f>Category[[#This Row],[State Total]]/D9</f>
        <v>3.2458870182527771E-3</v>
      </c>
      <c r="X5" s="30"/>
      <c r="Y5" s="30"/>
      <c r="AB5" s="30"/>
      <c r="AC5" s="30"/>
    </row>
    <row r="6" spans="2:29" ht="15" customHeight="1" x14ac:dyDescent="0.25">
      <c r="B6" s="31" t="s">
        <v>226</v>
      </c>
      <c r="C6" s="28">
        <f>SUM(Nurse[Total RN Hours (w/ Admin, DON)])/SUM(Nurse[MDS Census])</f>
        <v>0.83480991420589112</v>
      </c>
      <c r="D6" s="28">
        <v>0.60780873997534479</v>
      </c>
      <c r="E6"/>
      <c r="F6" s="15">
        <v>4</v>
      </c>
      <c r="G6" s="19">
        <v>216891.50627679119</v>
      </c>
      <c r="H6" s="20">
        <v>3.71816551616583</v>
      </c>
      <c r="I6" s="19">
        <v>4</v>
      </c>
      <c r="J6" s="21">
        <v>0.5592343612490972</v>
      </c>
      <c r="K6" s="19">
        <v>9</v>
      </c>
      <c r="M6" t="s">
        <v>76</v>
      </c>
      <c r="N6" s="19">
        <v>10619.366350275568</v>
      </c>
      <c r="O6" s="20">
        <v>3.9203935832782837</v>
      </c>
      <c r="P6" s="22">
        <v>14</v>
      </c>
      <c r="Q6" s="21">
        <v>0.6428263273804441</v>
      </c>
      <c r="R6" s="22">
        <v>30</v>
      </c>
      <c r="T6" s="32" t="s">
        <v>280</v>
      </c>
      <c r="U6" s="19">
        <f>SUM(Nurse[RN Hours (excl. Admin, DON)])</f>
        <v>2543.185760869565</v>
      </c>
      <c r="V6" s="24">
        <f>Category[[#This Row],[State Total]]/U3</f>
        <v>0.12936424392980528</v>
      </c>
      <c r="W6" s="20">
        <f>Category[[#This Row],[State Total]]/D9</f>
        <v>2.251206521117505E-3</v>
      </c>
      <c r="X6" s="30"/>
      <c r="Y6" s="30"/>
      <c r="AB6" s="30"/>
      <c r="AC6" s="30"/>
    </row>
    <row r="7" spans="2:29" ht="15" customHeight="1" thickBot="1" x14ac:dyDescent="0.3">
      <c r="B7" s="33" t="s">
        <v>281</v>
      </c>
      <c r="C7" s="28">
        <f>SUM(Nurse[RN Hours (excl. Admin, DON)])/SUM(Nurse[MDS Census])</f>
        <v>0.57898796605849445</v>
      </c>
      <c r="D7" s="28">
        <v>0.41441568490090208</v>
      </c>
      <c r="E7"/>
      <c r="F7" s="15">
        <v>5</v>
      </c>
      <c r="G7" s="19">
        <v>218161.62905695051</v>
      </c>
      <c r="H7" s="20">
        <v>3.471756650011959</v>
      </c>
      <c r="I7" s="19">
        <v>8</v>
      </c>
      <c r="J7" s="21">
        <v>0.68815139377795254</v>
      </c>
      <c r="K7" s="19">
        <v>3</v>
      </c>
      <c r="M7" t="s">
        <v>78</v>
      </c>
      <c r="N7" s="19">
        <v>90304.505664421289</v>
      </c>
      <c r="O7" s="20">
        <v>4.0950436576657667</v>
      </c>
      <c r="P7" s="22">
        <v>8</v>
      </c>
      <c r="Q7" s="21">
        <v>0.53846761894166961</v>
      </c>
      <c r="R7" s="22">
        <v>41</v>
      </c>
      <c r="T7" s="32" t="s">
        <v>282</v>
      </c>
      <c r="U7" s="19">
        <f>SUM(Nurse[RN Admin Hours])</f>
        <v>756.30619565217364</v>
      </c>
      <c r="V7" s="24">
        <f>Category[[#This Row],[State Total]]/U3</f>
        <v>3.8471031367570165E-2</v>
      </c>
      <c r="W7" s="20">
        <f>Category[[#This Row],[State Total]]/D9</f>
        <v>6.6947584632260292E-4</v>
      </c>
      <c r="X7" s="30"/>
      <c r="Y7" s="30"/>
      <c r="Z7" s="30"/>
      <c r="AA7" s="30"/>
      <c r="AB7" s="30"/>
      <c r="AC7" s="30"/>
    </row>
    <row r="8" spans="2:29" ht="15" customHeight="1" thickTop="1" x14ac:dyDescent="0.25">
      <c r="B8" s="34" t="s">
        <v>283</v>
      </c>
      <c r="C8" s="35">
        <f>COUNTA(Nurse[Provider])</f>
        <v>74</v>
      </c>
      <c r="D8" s="35">
        <v>14627</v>
      </c>
      <c r="F8" s="15">
        <v>6</v>
      </c>
      <c r="G8" s="19">
        <v>133738.05679730567</v>
      </c>
      <c r="H8" s="20">
        <v>3.4421626203964988</v>
      </c>
      <c r="I8" s="19">
        <v>10</v>
      </c>
      <c r="J8" s="21">
        <v>0.34690920997212554</v>
      </c>
      <c r="K8" s="19">
        <v>10</v>
      </c>
      <c r="M8" t="s">
        <v>79</v>
      </c>
      <c r="N8" s="19">
        <v>13996.251684017152</v>
      </c>
      <c r="O8" s="20">
        <v>3.5742923169789274</v>
      </c>
      <c r="P8" s="22">
        <v>34</v>
      </c>
      <c r="Q8" s="21">
        <v>0.85380187117283868</v>
      </c>
      <c r="R8" s="22">
        <v>11</v>
      </c>
      <c r="T8" s="32" t="s">
        <v>284</v>
      </c>
      <c r="U8" s="19">
        <f>SUM(Nurse[RN DON Hours])</f>
        <v>367.38336956521755</v>
      </c>
      <c r="V8" s="24">
        <f>Category[[#This Row],[State Total]]/U3</f>
        <v>1.8687691857766E-2</v>
      </c>
      <c r="W8" s="20">
        <f>Category[[#This Row],[State Total]]/D9</f>
        <v>3.2520465081266949E-4</v>
      </c>
      <c r="X8" s="30"/>
      <c r="Y8" s="30"/>
      <c r="Z8" s="30"/>
      <c r="AA8" s="30"/>
      <c r="AB8" s="30"/>
      <c r="AC8" s="30"/>
    </row>
    <row r="9" spans="2:29" ht="15" customHeight="1" x14ac:dyDescent="0.25">
      <c r="B9" s="34" t="s">
        <v>285</v>
      </c>
      <c r="C9" s="35">
        <f>SUM(Nurse[MDS Census])</f>
        <v>4392.4673913043471</v>
      </c>
      <c r="D9" s="35">
        <v>1129699.0022963868</v>
      </c>
      <c r="F9" s="15">
        <v>7</v>
      </c>
      <c r="G9" s="19">
        <v>73847.771586037998</v>
      </c>
      <c r="H9" s="20">
        <v>3.4771723639610803</v>
      </c>
      <c r="I9" s="19">
        <v>7</v>
      </c>
      <c r="J9" s="21">
        <v>0.57887406787921447</v>
      </c>
      <c r="K9" s="19">
        <v>8</v>
      </c>
      <c r="M9" t="s">
        <v>80</v>
      </c>
      <c r="N9" s="19">
        <v>18800.971524800971</v>
      </c>
      <c r="O9" s="20">
        <v>3.379841237553149</v>
      </c>
      <c r="P9" s="22">
        <v>47</v>
      </c>
      <c r="Q9" s="21">
        <v>0.62562655856161031</v>
      </c>
      <c r="R9" s="22">
        <v>35</v>
      </c>
      <c r="T9" s="23" t="s">
        <v>286</v>
      </c>
      <c r="U9" s="19">
        <f>SUM(Nurse[Total LPN Hours (w/ Admin)])</f>
        <v>2825.2765217391302</v>
      </c>
      <c r="V9" s="24">
        <f>Category[[#This Row],[State Total]]/U3</f>
        <v>0.14371335619716766</v>
      </c>
      <c r="W9" s="20">
        <f>Category[[#This Row],[State Total]]/D9</f>
        <v>2.5009108762564822E-3</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82</v>
      </c>
      <c r="N10" s="19">
        <v>2001.0333741579916</v>
      </c>
      <c r="O10" s="20">
        <v>3.9151059449534258</v>
      </c>
      <c r="P10" s="22">
        <v>15</v>
      </c>
      <c r="Q10" s="21">
        <v>1.0911259376852895</v>
      </c>
      <c r="R10" s="22">
        <v>3</v>
      </c>
      <c r="T10" s="32" t="s">
        <v>287</v>
      </c>
      <c r="U10" s="19">
        <f>SUM(Nurse[LPN Hours (excl. Admin)])</f>
        <v>2737.0758695652166</v>
      </c>
      <c r="V10" s="24">
        <f>Category[[#This Row],[State Total]]/U3</f>
        <v>0.13922685314333932</v>
      </c>
      <c r="W10" s="20">
        <f>Category[[#This Row],[State Total]]/D9</f>
        <v>2.4228364050967975E-3</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81</v>
      </c>
      <c r="N11" s="19">
        <v>3447.8586956521731</v>
      </c>
      <c r="O11" s="20">
        <v>3.9688255155216066</v>
      </c>
      <c r="P11" s="22">
        <v>11</v>
      </c>
      <c r="Q11" s="21">
        <v>0.94962364794784426</v>
      </c>
      <c r="R11" s="22">
        <v>8</v>
      </c>
      <c r="T11" s="32" t="s">
        <v>288</v>
      </c>
      <c r="U11" s="19">
        <f>SUM(Nurse[LPN Admin Hours])</f>
        <v>88.200652173913014</v>
      </c>
      <c r="V11" s="24">
        <f>Category[[#This Row],[State Total]]/U3</f>
        <v>4.4865030538283161E-3</v>
      </c>
      <c r="W11" s="20">
        <f>Category[[#This Row],[State Total]]/D9</f>
        <v>7.8074471159683979E-5</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83</v>
      </c>
      <c r="N12" s="19">
        <v>66629.00734843839</v>
      </c>
      <c r="O12" s="20">
        <v>4.0461510158814251</v>
      </c>
      <c r="P12" s="22">
        <v>10</v>
      </c>
      <c r="Q12" s="21">
        <v>0.65170667436305396</v>
      </c>
      <c r="R12" s="22">
        <v>29</v>
      </c>
      <c r="T12" s="23" t="s">
        <v>289</v>
      </c>
      <c r="U12" s="19">
        <f>SUM(Nurse[Total CNA, NA TR, Med Aide/Tech Hours])</f>
        <v>13166.957065217395</v>
      </c>
      <c r="V12" s="24">
        <f>Category[[#This Row],[State Total]]/U3</f>
        <v>0.66976367664769132</v>
      </c>
      <c r="W12" s="20">
        <f>Category[[#This Row],[State Total]]/D9</f>
        <v>1.1655279006578183E-2</v>
      </c>
      <c r="X12" s="30"/>
      <c r="Y12" s="30"/>
      <c r="Z12" s="30"/>
      <c r="AA12" s="30"/>
      <c r="AB12" s="30"/>
      <c r="AC12" s="30"/>
    </row>
    <row r="13" spans="2:29" ht="15" customHeight="1" x14ac:dyDescent="0.25">
      <c r="I13" s="19"/>
      <c r="J13" s="19"/>
      <c r="K13" s="19"/>
      <c r="M13" t="s">
        <v>84</v>
      </c>
      <c r="N13" s="19">
        <v>27047.194427434184</v>
      </c>
      <c r="O13" s="20">
        <v>3.3334159425604026</v>
      </c>
      <c r="P13" s="22">
        <v>48</v>
      </c>
      <c r="Q13" s="21">
        <v>0.4036688437032282</v>
      </c>
      <c r="R13" s="22">
        <v>46</v>
      </c>
      <c r="T13" s="32" t="s">
        <v>290</v>
      </c>
      <c r="U13" s="19">
        <f>SUM(Nurse[CNA Hours])</f>
        <v>12125.230652173906</v>
      </c>
      <c r="V13" s="24">
        <f>Category[[#This Row],[State Total]]/U3</f>
        <v>0.61677417352975894</v>
      </c>
      <c r="W13" s="20">
        <f>Category[[#This Row],[State Total]]/D9</f>
        <v>1.0733151598369512E-2</v>
      </c>
      <c r="X13" s="30"/>
      <c r="Y13" s="30"/>
      <c r="Z13" s="30"/>
      <c r="AA13" s="30"/>
      <c r="AB13" s="30"/>
      <c r="AC13" s="30"/>
    </row>
    <row r="14" spans="2:29" ht="15" customHeight="1" x14ac:dyDescent="0.25">
      <c r="G14" s="20"/>
      <c r="I14" s="19"/>
      <c r="J14" s="19"/>
      <c r="K14" s="19"/>
      <c r="M14" t="s">
        <v>85</v>
      </c>
      <c r="N14" s="19">
        <v>3263.663043478261</v>
      </c>
      <c r="O14" s="20">
        <v>4.4084708100060954</v>
      </c>
      <c r="P14" s="22">
        <v>4</v>
      </c>
      <c r="Q14" s="21">
        <v>1.4454388074216427</v>
      </c>
      <c r="R14" s="22">
        <v>2</v>
      </c>
      <c r="T14" s="32" t="s">
        <v>291</v>
      </c>
      <c r="U14" s="19">
        <f>SUM(Nurse[NA TR Hours])</f>
        <v>122.61260869565217</v>
      </c>
      <c r="V14" s="24">
        <f>Category[[#This Row],[State Total]]/U3</f>
        <v>6.2369362333763185E-3</v>
      </c>
      <c r="W14" s="20">
        <f>Category[[#This Row],[State Total]]/D9</f>
        <v>1.085356439603933E-4</v>
      </c>
    </row>
    <row r="15" spans="2:29" ht="15" customHeight="1" x14ac:dyDescent="0.25">
      <c r="I15" s="19"/>
      <c r="J15" s="19"/>
      <c r="K15" s="19"/>
      <c r="M15" t="s">
        <v>89</v>
      </c>
      <c r="N15" s="19">
        <v>19016.558481322707</v>
      </c>
      <c r="O15" s="20">
        <v>3.6135143049020404</v>
      </c>
      <c r="P15" s="22">
        <v>31</v>
      </c>
      <c r="Q15" s="21">
        <v>0.70210559181671839</v>
      </c>
      <c r="R15" s="22">
        <v>21</v>
      </c>
      <c r="T15" s="36" t="s">
        <v>292</v>
      </c>
      <c r="U15" s="37">
        <f>SUM(Nurse[Med Aide/Tech Hours])</f>
        <v>919.11380434782598</v>
      </c>
      <c r="V15" s="24">
        <f>Category[[#This Row],[State Total]]/U3</f>
        <v>4.6752566884555487E-2</v>
      </c>
      <c r="W15" s="20">
        <f>Category[[#This Row],[State Total]]/D9</f>
        <v>8.1359176424826841E-4</v>
      </c>
    </row>
    <row r="16" spans="2:29" ht="15" customHeight="1" x14ac:dyDescent="0.25">
      <c r="I16" s="19"/>
      <c r="J16" s="19"/>
      <c r="K16" s="19"/>
      <c r="M16" t="s">
        <v>86</v>
      </c>
      <c r="N16" s="19">
        <v>3575.7164727495401</v>
      </c>
      <c r="O16" s="20">
        <v>4.1596000463252762</v>
      </c>
      <c r="P16" s="22">
        <v>7</v>
      </c>
      <c r="Q16" s="21">
        <v>0.89615304423849729</v>
      </c>
      <c r="R16" s="22">
        <v>9</v>
      </c>
    </row>
    <row r="17" spans="9:23" ht="15" customHeight="1" x14ac:dyDescent="0.25">
      <c r="I17" s="19"/>
      <c r="J17" s="19"/>
      <c r="K17" s="19"/>
      <c r="M17" t="s">
        <v>87</v>
      </c>
      <c r="N17" s="19">
        <v>55939.917483159865</v>
      </c>
      <c r="O17" s="20">
        <v>2.9656991045590826</v>
      </c>
      <c r="P17" s="22">
        <v>51</v>
      </c>
      <c r="Q17" s="21">
        <v>0.65815085334220447</v>
      </c>
      <c r="R17" s="22">
        <v>28</v>
      </c>
    </row>
    <row r="18" spans="9:23" ht="15" customHeight="1" x14ac:dyDescent="0.25">
      <c r="I18" s="19"/>
      <c r="J18" s="19"/>
      <c r="K18" s="19"/>
      <c r="M18" t="s">
        <v>88</v>
      </c>
      <c r="N18" s="19">
        <v>34295.675137783197</v>
      </c>
      <c r="O18" s="20">
        <v>3.4285543140358197</v>
      </c>
      <c r="P18" s="22">
        <v>43</v>
      </c>
      <c r="Q18" s="21">
        <v>0.57097472562080043</v>
      </c>
      <c r="R18" s="22">
        <v>37</v>
      </c>
      <c r="T18" s="15" t="s">
        <v>293</v>
      </c>
      <c r="U18" s="15" t="s">
        <v>370</v>
      </c>
    </row>
    <row r="19" spans="9:23" ht="15" customHeight="1" x14ac:dyDescent="0.25">
      <c r="M19" t="s">
        <v>90</v>
      </c>
      <c r="N19" s="19">
        <v>14478.901255358249</v>
      </c>
      <c r="O19" s="20">
        <v>3.8209594408139687</v>
      </c>
      <c r="P19" s="22">
        <v>20</v>
      </c>
      <c r="Q19" s="21">
        <v>0.68653707149505028</v>
      </c>
      <c r="R19" s="22">
        <v>26</v>
      </c>
      <c r="T19" s="15" t="s">
        <v>294</v>
      </c>
      <c r="U19" s="19">
        <f>SUM(Nurse[RN Hours Contract (excl. Admin, DON)])</f>
        <v>192.50130434782611</v>
      </c>
    </row>
    <row r="20" spans="9:23" ht="15" customHeight="1" x14ac:dyDescent="0.25">
      <c r="M20" t="s">
        <v>91</v>
      </c>
      <c r="N20" s="19">
        <v>20179.736834047766</v>
      </c>
      <c r="O20" s="20">
        <v>3.6234626550899827</v>
      </c>
      <c r="P20" s="22">
        <v>30</v>
      </c>
      <c r="Q20" s="21">
        <v>0.63141179459022878</v>
      </c>
      <c r="R20" s="22">
        <v>33</v>
      </c>
      <c r="T20" s="15" t="s">
        <v>295</v>
      </c>
      <c r="U20" s="19">
        <f>SUM(Nurse[RN Admin Hours Contract])</f>
        <v>4.4347826086956523</v>
      </c>
      <c r="W20" s="19"/>
    </row>
    <row r="21" spans="9:23" ht="15" customHeight="1" x14ac:dyDescent="0.25">
      <c r="M21" t="s">
        <v>92</v>
      </c>
      <c r="N21" s="19">
        <v>21713.855174525426</v>
      </c>
      <c r="O21" s="20">
        <v>3.4276349481314496</v>
      </c>
      <c r="P21" s="22">
        <v>44</v>
      </c>
      <c r="Q21" s="21">
        <v>0.22995066355388311</v>
      </c>
      <c r="R21" s="22">
        <v>51</v>
      </c>
      <c r="T21" s="15" t="s">
        <v>296</v>
      </c>
      <c r="U21" s="19">
        <f>SUM(Nurse[RN DON Hours Contract])</f>
        <v>7.3963043478260868</v>
      </c>
    </row>
    <row r="22" spans="9:23" ht="15" customHeight="1" x14ac:dyDescent="0.25">
      <c r="M22" t="s">
        <v>95</v>
      </c>
      <c r="N22" s="19">
        <v>31609.482088181256</v>
      </c>
      <c r="O22" s="20">
        <v>3.5766830777603746</v>
      </c>
      <c r="P22" s="22">
        <v>33</v>
      </c>
      <c r="Q22" s="21">
        <v>0.63151705366882682</v>
      </c>
      <c r="R22" s="22">
        <v>32</v>
      </c>
      <c r="T22" s="15" t="s">
        <v>297</v>
      </c>
      <c r="U22" s="19">
        <f>SUM(Nurse[LPN Hours Contract (excl. Admin)])</f>
        <v>357.14032608695652</v>
      </c>
    </row>
    <row r="23" spans="9:23" ht="15" customHeight="1" x14ac:dyDescent="0.25">
      <c r="M23" t="s">
        <v>94</v>
      </c>
      <c r="N23" s="19">
        <v>21067.939375382732</v>
      </c>
      <c r="O23" s="20">
        <v>3.702235346411582</v>
      </c>
      <c r="P23" s="22">
        <v>24</v>
      </c>
      <c r="Q23" s="21">
        <v>0.76651287635763865</v>
      </c>
      <c r="R23" s="22">
        <v>16</v>
      </c>
      <c r="T23" s="15" t="s">
        <v>298</v>
      </c>
      <c r="U23" s="19">
        <f>SUM(Nurse[LPN Admin Hours Contract])</f>
        <v>0</v>
      </c>
    </row>
    <row r="24" spans="9:23" ht="15" customHeight="1" x14ac:dyDescent="0.25">
      <c r="M24" t="s">
        <v>93</v>
      </c>
      <c r="N24" s="19">
        <v>4706.4853031230869</v>
      </c>
      <c r="O24" s="20">
        <v>4.2908077351670615</v>
      </c>
      <c r="P24" s="22">
        <v>5</v>
      </c>
      <c r="Q24" s="21">
        <v>1.0535412211824036</v>
      </c>
      <c r="R24" s="22">
        <v>6</v>
      </c>
      <c r="T24" s="15" t="s">
        <v>299</v>
      </c>
      <c r="U24" s="19">
        <f>SUM(Nurse[CNA Hours Contract])</f>
        <v>1689.1903260869569</v>
      </c>
    </row>
    <row r="25" spans="9:23" ht="15" customHeight="1" x14ac:dyDescent="0.25">
      <c r="M25" t="s">
        <v>96</v>
      </c>
      <c r="N25" s="19">
        <v>29784.779087568884</v>
      </c>
      <c r="O25" s="20">
        <v>3.8152594065353851</v>
      </c>
      <c r="P25" s="22">
        <v>21</v>
      </c>
      <c r="Q25" s="21">
        <v>0.72680523692894061</v>
      </c>
      <c r="R25" s="22">
        <v>19</v>
      </c>
      <c r="T25" s="15" t="s">
        <v>300</v>
      </c>
      <c r="U25" s="19">
        <f>SUM(Nurse[NA TR Hours Contract])</f>
        <v>0.42391304347826086</v>
      </c>
    </row>
    <row r="26" spans="9:23" ht="15" customHeight="1" x14ac:dyDescent="0.25">
      <c r="M26" t="s">
        <v>97</v>
      </c>
      <c r="N26" s="19">
        <v>18654.419320269433</v>
      </c>
      <c r="O26" s="20">
        <v>4.1827830651924156</v>
      </c>
      <c r="P26" s="22">
        <v>6</v>
      </c>
      <c r="Q26" s="21">
        <v>1.0685266044542867</v>
      </c>
      <c r="R26" s="22">
        <v>5</v>
      </c>
      <c r="T26" s="15" t="s">
        <v>301</v>
      </c>
      <c r="U26" s="19">
        <f>SUM(Nurse[Med Aide/Tech Hours Contract])</f>
        <v>25.637826086956522</v>
      </c>
    </row>
    <row r="27" spans="9:23" ht="15" customHeight="1" x14ac:dyDescent="0.25">
      <c r="M27" t="s">
        <v>99</v>
      </c>
      <c r="N27" s="19">
        <v>30915.301745254106</v>
      </c>
      <c r="O27" s="20">
        <v>3.0868578483482887</v>
      </c>
      <c r="P27" s="22">
        <v>50</v>
      </c>
      <c r="Q27" s="21">
        <v>0.40359827435993229</v>
      </c>
      <c r="R27" s="22">
        <v>47</v>
      </c>
      <c r="T27" s="15" t="s">
        <v>219</v>
      </c>
      <c r="U27" s="19">
        <f>SUM(Nurse[Total Contract Hours])</f>
        <v>2276.7247826086955</v>
      </c>
    </row>
    <row r="28" spans="9:23" ht="15" customHeight="1" x14ac:dyDescent="0.25">
      <c r="M28" t="s">
        <v>98</v>
      </c>
      <c r="N28" s="19">
        <v>13613.024341702383</v>
      </c>
      <c r="O28" s="20">
        <v>3.8706506835477068</v>
      </c>
      <c r="P28" s="22">
        <v>17</v>
      </c>
      <c r="Q28" s="21">
        <v>0.54461092917222786</v>
      </c>
      <c r="R28" s="22">
        <v>39</v>
      </c>
      <c r="T28" s="15" t="s">
        <v>302</v>
      </c>
      <c r="U28" s="19">
        <f>SUM(Nurse[Total Nurse Staff Hours])</f>
        <v>19659.108913043474</v>
      </c>
    </row>
    <row r="29" spans="9:23" ht="15" customHeight="1" x14ac:dyDescent="0.25">
      <c r="M29" t="s">
        <v>100</v>
      </c>
      <c r="N29" s="19">
        <v>3142.4673913043484</v>
      </c>
      <c r="O29" s="20">
        <v>3.5161153137073806</v>
      </c>
      <c r="P29" s="22">
        <v>39</v>
      </c>
      <c r="Q29" s="21">
        <v>0.79674798603977071</v>
      </c>
      <c r="R29" s="22">
        <v>15</v>
      </c>
      <c r="T29" s="15" t="s">
        <v>303</v>
      </c>
      <c r="U29" s="38">
        <f>U27/U28</f>
        <v>0.11581017189940529</v>
      </c>
    </row>
    <row r="30" spans="9:23" ht="15" customHeight="1" x14ac:dyDescent="0.25">
      <c r="M30" t="s">
        <v>107</v>
      </c>
      <c r="N30" s="19">
        <v>31397.817207593369</v>
      </c>
      <c r="O30" s="20">
        <v>3.4417155121175713</v>
      </c>
      <c r="P30" s="22">
        <v>42</v>
      </c>
      <c r="Q30" s="21">
        <v>0.50629516352831194</v>
      </c>
      <c r="R30" s="22">
        <v>45</v>
      </c>
    </row>
    <row r="31" spans="9:23" ht="15" customHeight="1" x14ac:dyDescent="0.25">
      <c r="M31" t="s">
        <v>108</v>
      </c>
      <c r="N31" s="19">
        <v>4392.4673913043471</v>
      </c>
      <c r="O31" s="20">
        <v>4.4756414019059303</v>
      </c>
      <c r="P31" s="22">
        <v>3</v>
      </c>
      <c r="Q31" s="21">
        <v>0.83480991420589112</v>
      </c>
      <c r="R31" s="22">
        <v>13</v>
      </c>
      <c r="U31" s="19"/>
    </row>
    <row r="32" spans="9:23" ht="15" customHeight="1" x14ac:dyDescent="0.25">
      <c r="M32" t="s">
        <v>101</v>
      </c>
      <c r="N32" s="19">
        <v>9437.0101041028774</v>
      </c>
      <c r="O32" s="20">
        <v>3.9536238400260872</v>
      </c>
      <c r="P32" s="22">
        <v>12</v>
      </c>
      <c r="Q32" s="21">
        <v>0.73956294588721605</v>
      </c>
      <c r="R32" s="22">
        <v>18</v>
      </c>
    </row>
    <row r="33" spans="13:23" ht="15" customHeight="1" x14ac:dyDescent="0.25">
      <c r="M33" t="s">
        <v>103</v>
      </c>
      <c r="N33" s="19">
        <v>5478.8913043478278</v>
      </c>
      <c r="O33" s="20">
        <v>3.6689014954628241</v>
      </c>
      <c r="P33" s="22">
        <v>26</v>
      </c>
      <c r="Q33" s="21">
        <v>0.69069482083411027</v>
      </c>
      <c r="R33" s="22">
        <v>25</v>
      </c>
      <c r="T33" s="15" t="s">
        <v>271</v>
      </c>
      <c r="U33" s="16" t="s">
        <v>273</v>
      </c>
    </row>
    <row r="34" spans="13:23" ht="15" customHeight="1" x14ac:dyDescent="0.25">
      <c r="M34" t="s">
        <v>104</v>
      </c>
      <c r="N34" s="19">
        <v>37141.731475811372</v>
      </c>
      <c r="O34" s="20">
        <v>3.6107114278034693</v>
      </c>
      <c r="P34" s="22">
        <v>32</v>
      </c>
      <c r="Q34" s="21">
        <v>0.6783616567987637</v>
      </c>
      <c r="R34" s="22">
        <v>27</v>
      </c>
      <c r="T34" s="23" t="s">
        <v>304</v>
      </c>
      <c r="U34" s="20">
        <v>3.7466213862576487</v>
      </c>
    </row>
    <row r="35" spans="13:23" ht="15" customHeight="1" x14ac:dyDescent="0.25">
      <c r="M35" t="s">
        <v>105</v>
      </c>
      <c r="N35" s="19">
        <v>4791.5774647887329</v>
      </c>
      <c r="O35" s="20">
        <v>3.478749758455526</v>
      </c>
      <c r="P35" s="22">
        <v>41</v>
      </c>
      <c r="Q35" s="21">
        <v>0.63604079500848976</v>
      </c>
      <c r="R35" s="22">
        <v>31</v>
      </c>
      <c r="T35" s="19" t="s">
        <v>305</v>
      </c>
      <c r="U35" s="28">
        <f>SUM(Nurse[Total RN Hours (w/ Admin, DON)])/SUM(Nurse[MDS Census])</f>
        <v>0.83480991420589112</v>
      </c>
    </row>
    <row r="36" spans="13:23" ht="15" customHeight="1" x14ac:dyDescent="0.25">
      <c r="M36" t="s">
        <v>102</v>
      </c>
      <c r="N36" s="19">
        <v>5145.2409675443978</v>
      </c>
      <c r="O36" s="20">
        <v>3.8413014005831938</v>
      </c>
      <c r="P36" s="22">
        <v>19</v>
      </c>
      <c r="Q36" s="21">
        <v>0.71644517490315163</v>
      </c>
      <c r="R36" s="22">
        <v>20</v>
      </c>
      <c r="T36" s="19" t="s">
        <v>306</v>
      </c>
      <c r="U36" s="28">
        <f>SUM(Nurse[RN Hours (excl. Admin, DON)])/SUM(Nurse[MDS Census])</f>
        <v>0.57898796605849445</v>
      </c>
    </row>
    <row r="37" spans="13:23" ht="15" customHeight="1" x14ac:dyDescent="0.25">
      <c r="M37" t="s">
        <v>106</v>
      </c>
      <c r="N37" s="19">
        <v>91093.670391916734</v>
      </c>
      <c r="O37" s="20">
        <v>3.3920817889897901</v>
      </c>
      <c r="P37" s="22">
        <v>46</v>
      </c>
      <c r="Q37" s="21">
        <v>0.62838777517583722</v>
      </c>
      <c r="R37" s="22">
        <v>34</v>
      </c>
      <c r="T37" s="19" t="s">
        <v>307</v>
      </c>
      <c r="U37" s="28">
        <f>SUM(Nurse[Total CNA, NA TR, Med Aide/Tech Hours])/SUM(Nurse[MDS Census])</f>
        <v>2.9976220406971437</v>
      </c>
      <c r="W37" s="20"/>
    </row>
    <row r="38" spans="13:23" ht="15" customHeight="1" x14ac:dyDescent="0.25">
      <c r="M38" t="s">
        <v>109</v>
      </c>
      <c r="N38" s="19">
        <v>62098.361298224219</v>
      </c>
      <c r="O38" s="20">
        <v>3.4827578464943199</v>
      </c>
      <c r="P38" s="22">
        <v>40</v>
      </c>
      <c r="Q38" s="21">
        <v>0.57093758118305848</v>
      </c>
      <c r="R38" s="22">
        <v>38</v>
      </c>
    </row>
    <row r="39" spans="13:23" ht="15" customHeight="1" x14ac:dyDescent="0.25">
      <c r="M39" t="s">
        <v>110</v>
      </c>
      <c r="N39" s="19">
        <v>15314.761022657687</v>
      </c>
      <c r="O39" s="20">
        <v>3.7048972593561507</v>
      </c>
      <c r="P39" s="22">
        <v>23</v>
      </c>
      <c r="Q39" s="21">
        <v>0.34739869296478082</v>
      </c>
      <c r="R39" s="22">
        <v>50</v>
      </c>
    </row>
    <row r="40" spans="13:23" ht="15" customHeight="1" x14ac:dyDescent="0.25">
      <c r="M40" t="s">
        <v>111</v>
      </c>
      <c r="N40" s="19">
        <v>6050.0549601959565</v>
      </c>
      <c r="O40" s="20">
        <v>4.6872022066674388</v>
      </c>
      <c r="P40" s="22">
        <v>2</v>
      </c>
      <c r="Q40" s="21">
        <v>0.69411304457690826</v>
      </c>
      <c r="R40" s="22">
        <v>24</v>
      </c>
    </row>
    <row r="41" spans="13:23" ht="15" customHeight="1" x14ac:dyDescent="0.25">
      <c r="M41" t="s">
        <v>112</v>
      </c>
      <c r="N41" s="19">
        <v>63705.130128597702</v>
      </c>
      <c r="O41" s="20">
        <v>3.5464409930734</v>
      </c>
      <c r="P41" s="22">
        <v>36</v>
      </c>
      <c r="Q41" s="21">
        <v>0.69528611620089797</v>
      </c>
      <c r="R41" s="22">
        <v>23</v>
      </c>
    </row>
    <row r="42" spans="13:23" ht="15" customHeight="1" x14ac:dyDescent="0.25">
      <c r="M42" t="s">
        <v>113</v>
      </c>
      <c r="N42" s="19">
        <v>6548.130434782609</v>
      </c>
      <c r="O42" s="20">
        <v>3.5264193563380197</v>
      </c>
      <c r="P42" s="22">
        <v>38</v>
      </c>
      <c r="Q42" s="21">
        <v>0.74178549137822269</v>
      </c>
      <c r="R42" s="22">
        <v>17</v>
      </c>
    </row>
    <row r="43" spans="13:23" ht="15" customHeight="1" x14ac:dyDescent="0.25">
      <c r="M43" t="s">
        <v>114</v>
      </c>
      <c r="N43" s="19">
        <v>15013.476117575008</v>
      </c>
      <c r="O43" s="20">
        <v>3.6477515116904691</v>
      </c>
      <c r="P43" s="22">
        <v>28</v>
      </c>
      <c r="Q43" s="21">
        <v>0.53383004079229701</v>
      </c>
      <c r="R43" s="22">
        <v>42</v>
      </c>
    </row>
    <row r="44" spans="13:23" ht="15" customHeight="1" x14ac:dyDescent="0.25">
      <c r="M44" t="s">
        <v>115</v>
      </c>
      <c r="N44" s="19">
        <v>4556.4399877526012</v>
      </c>
      <c r="O44" s="20">
        <v>3.5445452329438498</v>
      </c>
      <c r="P44" s="22">
        <v>37</v>
      </c>
      <c r="Q44" s="21">
        <v>0.83146373211324598</v>
      </c>
      <c r="R44" s="22">
        <v>14</v>
      </c>
    </row>
    <row r="45" spans="13:23" ht="15" customHeight="1" x14ac:dyDescent="0.25">
      <c r="M45" t="s">
        <v>116</v>
      </c>
      <c r="N45" s="19">
        <v>23588.007195346021</v>
      </c>
      <c r="O45" s="20">
        <v>3.6602554979328654</v>
      </c>
      <c r="P45" s="22">
        <v>27</v>
      </c>
      <c r="Q45" s="21">
        <v>0.52665362034272378</v>
      </c>
      <c r="R45" s="22">
        <v>43</v>
      </c>
    </row>
    <row r="46" spans="13:23" ht="15" customHeight="1" x14ac:dyDescent="0.25">
      <c r="M46" t="s">
        <v>117</v>
      </c>
      <c r="N46" s="19">
        <v>77152.250459277362</v>
      </c>
      <c r="O46" s="20">
        <v>3.3099355679287084</v>
      </c>
      <c r="P46" s="22">
        <v>49</v>
      </c>
      <c r="Q46" s="21">
        <v>0.35875549800231565</v>
      </c>
      <c r="R46" s="22">
        <v>49</v>
      </c>
    </row>
    <row r="47" spans="13:23" ht="15" customHeight="1" x14ac:dyDescent="0.25">
      <c r="M47" t="s">
        <v>118</v>
      </c>
      <c r="N47" s="19">
        <v>5291.7033067973089</v>
      </c>
      <c r="O47" s="20">
        <v>3.9247848395010867</v>
      </c>
      <c r="P47" s="22">
        <v>13</v>
      </c>
      <c r="Q47" s="21">
        <v>1.0879953653661694</v>
      </c>
      <c r="R47" s="22">
        <v>4</v>
      </c>
    </row>
    <row r="48" spans="13:23" ht="15" customHeight="1" x14ac:dyDescent="0.25">
      <c r="M48" t="s">
        <v>120</v>
      </c>
      <c r="N48" s="19">
        <v>25489.041028781343</v>
      </c>
      <c r="O48" s="20">
        <v>3.4141958363336409</v>
      </c>
      <c r="P48" s="22">
        <v>45</v>
      </c>
      <c r="Q48" s="21">
        <v>0.51625486340635118</v>
      </c>
      <c r="R48" s="22">
        <v>44</v>
      </c>
    </row>
    <row r="49" spans="13:18" ht="15" customHeight="1" x14ac:dyDescent="0.25">
      <c r="M49" t="s">
        <v>119</v>
      </c>
      <c r="N49" s="19">
        <v>2232.1630434782601</v>
      </c>
      <c r="O49" s="20">
        <v>3.9136525791418939</v>
      </c>
      <c r="P49" s="22">
        <v>16</v>
      </c>
      <c r="Q49" s="21">
        <v>0.69748489231053945</v>
      </c>
      <c r="R49" s="22">
        <v>22</v>
      </c>
    </row>
    <row r="50" spans="13:18" ht="15" customHeight="1" x14ac:dyDescent="0.25">
      <c r="M50" t="s">
        <v>121</v>
      </c>
      <c r="N50" s="19">
        <v>12080.927740355173</v>
      </c>
      <c r="O50" s="20">
        <v>4.0868216477922026</v>
      </c>
      <c r="P50" s="22">
        <v>9</v>
      </c>
      <c r="Q50" s="21">
        <v>0.87200140966045714</v>
      </c>
      <c r="R50" s="22">
        <v>10</v>
      </c>
    </row>
    <row r="51" spans="13:18" ht="15" customHeight="1" x14ac:dyDescent="0.25">
      <c r="M51" t="s">
        <v>123</v>
      </c>
      <c r="N51" s="19">
        <v>17388.476729944887</v>
      </c>
      <c r="O51" s="20">
        <v>3.7945207317598215</v>
      </c>
      <c r="P51" s="22">
        <v>22</v>
      </c>
      <c r="Q51" s="21">
        <v>0.96009537140413648</v>
      </c>
      <c r="R51" s="22">
        <v>7</v>
      </c>
    </row>
    <row r="52" spans="13:18" ht="15" customHeight="1" x14ac:dyDescent="0.25">
      <c r="M52" t="s">
        <v>122</v>
      </c>
      <c r="N52" s="19">
        <v>8732.7163196570727</v>
      </c>
      <c r="O52" s="20">
        <v>3.6365012061354052</v>
      </c>
      <c r="P52" s="22">
        <v>29</v>
      </c>
      <c r="Q52" s="21">
        <v>0.61384155542091412</v>
      </c>
      <c r="R52" s="22">
        <v>36</v>
      </c>
    </row>
    <row r="53" spans="13:18" ht="15" customHeight="1" x14ac:dyDescent="0.25">
      <c r="M53" t="s">
        <v>124</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339</v>
      </c>
      <c r="D2" s="40"/>
    </row>
    <row r="3" spans="2:4" x14ac:dyDescent="0.25">
      <c r="C3" s="41" t="s">
        <v>290</v>
      </c>
      <c r="D3" s="42" t="s">
        <v>340</v>
      </c>
    </row>
    <row r="4" spans="2:4" x14ac:dyDescent="0.25">
      <c r="C4" s="43" t="s">
        <v>273</v>
      </c>
      <c r="D4" s="44" t="s">
        <v>341</v>
      </c>
    </row>
    <row r="5" spans="2:4" x14ac:dyDescent="0.25">
      <c r="C5" s="43" t="s">
        <v>342</v>
      </c>
      <c r="D5" s="44" t="s">
        <v>343</v>
      </c>
    </row>
    <row r="6" spans="2:4" ht="15.6" customHeight="1" x14ac:dyDescent="0.25">
      <c r="C6" s="43" t="s">
        <v>292</v>
      </c>
      <c r="D6" s="44" t="s">
        <v>344</v>
      </c>
    </row>
    <row r="7" spans="2:4" ht="15.6" customHeight="1" x14ac:dyDescent="0.25">
      <c r="C7" s="43" t="s">
        <v>291</v>
      </c>
      <c r="D7" s="44" t="s">
        <v>345</v>
      </c>
    </row>
    <row r="8" spans="2:4" x14ac:dyDescent="0.25">
      <c r="C8" s="43" t="s">
        <v>346</v>
      </c>
      <c r="D8" s="44" t="s">
        <v>347</v>
      </c>
    </row>
    <row r="9" spans="2:4" x14ac:dyDescent="0.25">
      <c r="C9" s="45" t="s">
        <v>348</v>
      </c>
      <c r="D9" s="43" t="s">
        <v>349</v>
      </c>
    </row>
    <row r="10" spans="2:4" x14ac:dyDescent="0.25">
      <c r="B10" s="46"/>
      <c r="C10" s="43" t="s">
        <v>350</v>
      </c>
      <c r="D10" s="44" t="s">
        <v>351</v>
      </c>
    </row>
    <row r="11" spans="2:4" x14ac:dyDescent="0.25">
      <c r="C11" s="43" t="s">
        <v>112</v>
      </c>
      <c r="D11" s="44" t="s">
        <v>352</v>
      </c>
    </row>
    <row r="12" spans="2:4" x14ac:dyDescent="0.25">
      <c r="C12" s="43" t="s">
        <v>353</v>
      </c>
      <c r="D12" s="44" t="s">
        <v>354</v>
      </c>
    </row>
    <row r="13" spans="2:4" x14ac:dyDescent="0.25">
      <c r="C13" s="43" t="s">
        <v>350</v>
      </c>
      <c r="D13" s="44" t="s">
        <v>351</v>
      </c>
    </row>
    <row r="14" spans="2:4" x14ac:dyDescent="0.25">
      <c r="C14" s="43" t="s">
        <v>112</v>
      </c>
      <c r="D14" s="44" t="s">
        <v>355</v>
      </c>
    </row>
    <row r="15" spans="2:4" x14ac:dyDescent="0.25">
      <c r="C15" s="47" t="s">
        <v>353</v>
      </c>
      <c r="D15" s="48" t="s">
        <v>354</v>
      </c>
    </row>
    <row r="17" spans="3:4" ht="23.25" x14ac:dyDescent="0.35">
      <c r="C17" s="39" t="s">
        <v>356</v>
      </c>
      <c r="D17" s="40"/>
    </row>
    <row r="18" spans="3:4" x14ac:dyDescent="0.25">
      <c r="C18" s="43" t="s">
        <v>273</v>
      </c>
      <c r="D18" s="44" t="s">
        <v>357</v>
      </c>
    </row>
    <row r="19" spans="3:4" x14ac:dyDescent="0.25">
      <c r="C19" s="43" t="s">
        <v>304</v>
      </c>
      <c r="D19" s="44" t="s">
        <v>358</v>
      </c>
    </row>
    <row r="20" spans="3:4" x14ac:dyDescent="0.25">
      <c r="C20" s="45" t="s">
        <v>359</v>
      </c>
      <c r="D20" s="43" t="s">
        <v>360</v>
      </c>
    </row>
    <row r="21" spans="3:4" x14ac:dyDescent="0.25">
      <c r="C21" s="43" t="s">
        <v>361</v>
      </c>
      <c r="D21" s="44" t="s">
        <v>362</v>
      </c>
    </row>
    <row r="22" spans="3:4" x14ac:dyDescent="0.25">
      <c r="C22" s="43" t="s">
        <v>363</v>
      </c>
      <c r="D22" s="44" t="s">
        <v>364</v>
      </c>
    </row>
    <row r="23" spans="3:4" x14ac:dyDescent="0.25">
      <c r="C23" s="43" t="s">
        <v>365</v>
      </c>
      <c r="D23" s="44" t="s">
        <v>366</v>
      </c>
    </row>
    <row r="24" spans="3:4" x14ac:dyDescent="0.25">
      <c r="C24" s="43" t="s">
        <v>367</v>
      </c>
      <c r="D24" s="44" t="s">
        <v>368</v>
      </c>
    </row>
    <row r="25" spans="3:4" x14ac:dyDescent="0.25">
      <c r="C25" s="43" t="s">
        <v>279</v>
      </c>
      <c r="D25" s="44" t="s">
        <v>369</v>
      </c>
    </row>
    <row r="26" spans="3:4" x14ac:dyDescent="0.25">
      <c r="C26" s="43" t="s">
        <v>363</v>
      </c>
      <c r="D26" s="44" t="s">
        <v>364</v>
      </c>
    </row>
    <row r="27" spans="3:4" x14ac:dyDescent="0.25">
      <c r="C27" s="43" t="s">
        <v>365</v>
      </c>
      <c r="D27" s="44" t="s">
        <v>366</v>
      </c>
    </row>
    <row r="28" spans="3:4" x14ac:dyDescent="0.25">
      <c r="C28" s="47" t="s">
        <v>367</v>
      </c>
      <c r="D28" s="48" t="s">
        <v>368</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2022-06-08T20:20:11Z</dcterms:modified>
</cp:coreProperties>
</file>