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egold\Desktop\LTCCC\Data\Staffing data\2021 Q4 Staffing\State files\"/>
    </mc:Choice>
  </mc:AlternateContent>
  <xr:revisionPtr revIDLastSave="0" documentId="13_ncr:1_{4CE62E44-6C0F-4336-A2CC-09105E7A7AB4}" xr6:coauthVersionLast="47" xr6:coauthVersionMax="47" xr10:uidLastSave="{00000000-0000-0000-0000-000000000000}"/>
  <bookViews>
    <workbookView xWindow="-120" yWindow="-120" windowWidth="29040" windowHeight="15720" xr2:uid="{00000000-000D-0000-FFFF-FFFF00000000}"/>
  </bookViews>
  <sheets>
    <sheet name="Nurse" sheetId="4" r:id="rId1"/>
    <sheet name="Contract" sheetId="5" r:id="rId2"/>
    <sheet name="Non-Nurse" sheetId="7" r:id="rId3"/>
    <sheet name="Summary Data" sheetId="6" r:id="rId4"/>
    <sheet name="Notes &amp; Glossary" sheetId="8" r:id="rId5"/>
  </sheets>
  <definedNames>
    <definedName name="Slicer_City">#N/A</definedName>
    <definedName name="Slicer_City1">#N/A</definedName>
    <definedName name="Slicer_City2">#N/A</definedName>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4:slicerCache r:id="rId10"/>
        <x14:slicerCache r:id="rId11"/>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 i="4" l="1"/>
  <c r="J2" i="4"/>
  <c r="F2" i="4" s="1"/>
  <c r="K2" i="4"/>
  <c r="G2" i="4" s="1"/>
  <c r="L2" i="4"/>
  <c r="H2" i="4" s="1"/>
  <c r="P2" i="4"/>
  <c r="S2" i="4"/>
  <c r="W2" i="4"/>
  <c r="I3" i="4"/>
  <c r="J3" i="4"/>
  <c r="F3" i="4" s="1"/>
  <c r="K3" i="4"/>
  <c r="G3" i="4" s="1"/>
  <c r="L3" i="4"/>
  <c r="H3" i="4" s="1"/>
  <c r="P3" i="4"/>
  <c r="S3" i="4"/>
  <c r="W3" i="4"/>
  <c r="I4" i="4"/>
  <c r="J4" i="4"/>
  <c r="F4" i="4" s="1"/>
  <c r="K4" i="4"/>
  <c r="G4" i="4" s="1"/>
  <c r="L4" i="4"/>
  <c r="H4" i="4" s="1"/>
  <c r="P4" i="4"/>
  <c r="S4" i="4"/>
  <c r="W4" i="4"/>
  <c r="I5" i="4"/>
  <c r="J5" i="4"/>
  <c r="F5" i="4" s="1"/>
  <c r="K5" i="4"/>
  <c r="G5" i="4" s="1"/>
  <c r="L5" i="4"/>
  <c r="H5" i="4" s="1"/>
  <c r="P5" i="4"/>
  <c r="S5" i="4"/>
  <c r="W5" i="4"/>
  <c r="I6" i="4"/>
  <c r="J6" i="4"/>
  <c r="F6" i="4" s="1"/>
  <c r="K6" i="4"/>
  <c r="G6" i="4" s="1"/>
  <c r="L6" i="4"/>
  <c r="H6" i="4" s="1"/>
  <c r="P6" i="4"/>
  <c r="S6" i="4"/>
  <c r="W6" i="4"/>
  <c r="I7" i="4"/>
  <c r="J7" i="4"/>
  <c r="F7" i="4" s="1"/>
  <c r="K7" i="4"/>
  <c r="G7" i="4" s="1"/>
  <c r="L7" i="4"/>
  <c r="H7" i="4" s="1"/>
  <c r="P7" i="4"/>
  <c r="S7" i="4"/>
  <c r="W7" i="4"/>
  <c r="I8" i="4"/>
  <c r="J8" i="4"/>
  <c r="F8" i="4" s="1"/>
  <c r="K8" i="4"/>
  <c r="G8" i="4" s="1"/>
  <c r="L8" i="4"/>
  <c r="H8" i="4" s="1"/>
  <c r="P8" i="4"/>
  <c r="S8" i="4"/>
  <c r="W8" i="4"/>
  <c r="I9" i="4"/>
  <c r="J9" i="4"/>
  <c r="F9" i="4" s="1"/>
  <c r="K9" i="4"/>
  <c r="G9" i="4" s="1"/>
  <c r="L9" i="4"/>
  <c r="H9" i="4" s="1"/>
  <c r="P9" i="4"/>
  <c r="S9" i="4"/>
  <c r="W9" i="4"/>
  <c r="I10" i="4"/>
  <c r="J10" i="4"/>
  <c r="F10" i="4" s="1"/>
  <c r="K10" i="4"/>
  <c r="G10" i="4" s="1"/>
  <c r="L10" i="4"/>
  <c r="H10" i="4" s="1"/>
  <c r="P10" i="4"/>
  <c r="S10" i="4"/>
  <c r="W10" i="4"/>
  <c r="I11" i="4"/>
  <c r="J11" i="4"/>
  <c r="F11" i="4" s="1"/>
  <c r="K11" i="4"/>
  <c r="G11" i="4" s="1"/>
  <c r="L11" i="4"/>
  <c r="H11" i="4" s="1"/>
  <c r="P11" i="4"/>
  <c r="S11" i="4"/>
  <c r="W11" i="4"/>
  <c r="I12" i="4"/>
  <c r="J12" i="4"/>
  <c r="F12" i="4" s="1"/>
  <c r="K12" i="4"/>
  <c r="G12" i="4" s="1"/>
  <c r="L12" i="4"/>
  <c r="H12" i="4" s="1"/>
  <c r="P12" i="4"/>
  <c r="S12" i="4"/>
  <c r="W12" i="4"/>
  <c r="I13" i="4"/>
  <c r="J13" i="4"/>
  <c r="F13" i="4" s="1"/>
  <c r="K13" i="4"/>
  <c r="G13" i="4" s="1"/>
  <c r="L13" i="4"/>
  <c r="H13" i="4" s="1"/>
  <c r="P13" i="4"/>
  <c r="S13" i="4"/>
  <c r="W13" i="4"/>
  <c r="I14" i="4"/>
  <c r="J14" i="4"/>
  <c r="F14" i="4" s="1"/>
  <c r="K14" i="4"/>
  <c r="G14" i="4" s="1"/>
  <c r="L14" i="4"/>
  <c r="H14" i="4" s="1"/>
  <c r="P14" i="4"/>
  <c r="S14" i="4"/>
  <c r="W14" i="4"/>
  <c r="I15" i="4"/>
  <c r="J15" i="4"/>
  <c r="F15" i="4" s="1"/>
  <c r="K15" i="4"/>
  <c r="G15" i="4" s="1"/>
  <c r="L15" i="4"/>
  <c r="H15" i="4" s="1"/>
  <c r="P15" i="4"/>
  <c r="S15" i="4"/>
  <c r="W15" i="4"/>
  <c r="I16" i="4"/>
  <c r="J16" i="4"/>
  <c r="F16" i="4" s="1"/>
  <c r="K16" i="4"/>
  <c r="G16" i="4" s="1"/>
  <c r="L16" i="4"/>
  <c r="H16" i="4" s="1"/>
  <c r="P16" i="4"/>
  <c r="S16" i="4"/>
  <c r="W16" i="4"/>
  <c r="I17" i="4"/>
  <c r="J17" i="4"/>
  <c r="F17" i="4" s="1"/>
  <c r="K17" i="4"/>
  <c r="G17" i="4" s="1"/>
  <c r="L17" i="4"/>
  <c r="H17" i="4" s="1"/>
  <c r="P17" i="4"/>
  <c r="S17" i="4"/>
  <c r="W17" i="4"/>
  <c r="I18" i="4"/>
  <c r="J18" i="4"/>
  <c r="F18" i="4" s="1"/>
  <c r="K18" i="4"/>
  <c r="G18" i="4" s="1"/>
  <c r="L18" i="4"/>
  <c r="H18" i="4" s="1"/>
  <c r="P18" i="4"/>
  <c r="S18" i="4"/>
  <c r="W18" i="4"/>
  <c r="I19" i="4"/>
  <c r="J19" i="4"/>
  <c r="F19" i="4" s="1"/>
  <c r="K19" i="4"/>
  <c r="G19" i="4" s="1"/>
  <c r="L19" i="4"/>
  <c r="H19" i="4" s="1"/>
  <c r="P19" i="4"/>
  <c r="S19" i="4"/>
  <c r="W19" i="4"/>
  <c r="I20" i="4"/>
  <c r="J20" i="4"/>
  <c r="F20" i="4" s="1"/>
  <c r="K20" i="4"/>
  <c r="G20" i="4" s="1"/>
  <c r="L20" i="4"/>
  <c r="H20" i="4" s="1"/>
  <c r="P20" i="4"/>
  <c r="S20" i="4"/>
  <c r="W20" i="4"/>
  <c r="I21" i="4"/>
  <c r="J21" i="4"/>
  <c r="F21" i="4" s="1"/>
  <c r="K21" i="4"/>
  <c r="G21" i="4" s="1"/>
  <c r="L21" i="4"/>
  <c r="H21" i="4" s="1"/>
  <c r="P21" i="4"/>
  <c r="S21" i="4"/>
  <c r="W21" i="4"/>
  <c r="I22" i="4"/>
  <c r="J22" i="4"/>
  <c r="F22" i="4" s="1"/>
  <c r="K22" i="4"/>
  <c r="G22" i="4" s="1"/>
  <c r="L22" i="4"/>
  <c r="H22" i="4" s="1"/>
  <c r="P22" i="4"/>
  <c r="S22" i="4"/>
  <c r="W22" i="4"/>
  <c r="I23" i="4"/>
  <c r="J23" i="4"/>
  <c r="F23" i="4" s="1"/>
  <c r="K23" i="4"/>
  <c r="G23" i="4" s="1"/>
  <c r="L23" i="4"/>
  <c r="H23" i="4" s="1"/>
  <c r="P23" i="4"/>
  <c r="S23" i="4"/>
  <c r="W23" i="4"/>
  <c r="I24" i="4"/>
  <c r="J24" i="4"/>
  <c r="F24" i="4" s="1"/>
  <c r="K24" i="4"/>
  <c r="G24" i="4" s="1"/>
  <c r="L24" i="4"/>
  <c r="H24" i="4" s="1"/>
  <c r="P24" i="4"/>
  <c r="S24" i="4"/>
  <c r="W24" i="4"/>
  <c r="I25" i="4"/>
  <c r="J25" i="4"/>
  <c r="F25" i="4" s="1"/>
  <c r="K25" i="4"/>
  <c r="G25" i="4" s="1"/>
  <c r="L25" i="4"/>
  <c r="H25" i="4" s="1"/>
  <c r="P25" i="4"/>
  <c r="S25" i="4"/>
  <c r="W25" i="4"/>
  <c r="I26" i="4"/>
  <c r="J26" i="4"/>
  <c r="F26" i="4" s="1"/>
  <c r="K26" i="4"/>
  <c r="G26" i="4" s="1"/>
  <c r="L26" i="4"/>
  <c r="H26" i="4" s="1"/>
  <c r="P26" i="4"/>
  <c r="S26" i="4"/>
  <c r="W26" i="4"/>
  <c r="I27" i="4"/>
  <c r="J27" i="4"/>
  <c r="F27" i="4" s="1"/>
  <c r="K27" i="4"/>
  <c r="G27" i="4" s="1"/>
  <c r="L27" i="4"/>
  <c r="H27" i="4" s="1"/>
  <c r="P27" i="4"/>
  <c r="S27" i="4"/>
  <c r="W27" i="4"/>
  <c r="I28" i="4"/>
  <c r="J28" i="4"/>
  <c r="F28" i="4" s="1"/>
  <c r="K28" i="4"/>
  <c r="G28" i="4" s="1"/>
  <c r="L28" i="4"/>
  <c r="H28" i="4" s="1"/>
  <c r="P28" i="4"/>
  <c r="S28" i="4"/>
  <c r="W28" i="4"/>
  <c r="H29" i="4"/>
  <c r="I29" i="4"/>
  <c r="J29" i="4"/>
  <c r="F29" i="4" s="1"/>
  <c r="K29" i="4"/>
  <c r="G29" i="4" s="1"/>
  <c r="L29" i="4"/>
  <c r="P29" i="4"/>
  <c r="S29" i="4"/>
  <c r="W29" i="4"/>
  <c r="H30" i="4"/>
  <c r="I30" i="4"/>
  <c r="J30" i="4"/>
  <c r="F30" i="4" s="1"/>
  <c r="K30" i="4"/>
  <c r="G30" i="4" s="1"/>
  <c r="L30" i="4"/>
  <c r="P30" i="4"/>
  <c r="S30" i="4"/>
  <c r="W30" i="4"/>
  <c r="I31" i="4"/>
  <c r="J31" i="4"/>
  <c r="F31" i="4" s="1"/>
  <c r="K31" i="4"/>
  <c r="G31" i="4" s="1"/>
  <c r="L31" i="4"/>
  <c r="H31" i="4" s="1"/>
  <c r="P31" i="4"/>
  <c r="S31" i="4"/>
  <c r="W31" i="4"/>
  <c r="I32" i="4"/>
  <c r="J32" i="4"/>
  <c r="F32" i="4" s="1"/>
  <c r="K32" i="4"/>
  <c r="G32" i="4" s="1"/>
  <c r="L32" i="4"/>
  <c r="H32" i="4" s="1"/>
  <c r="P32" i="4"/>
  <c r="S32" i="4"/>
  <c r="W32" i="4"/>
  <c r="I33" i="4"/>
  <c r="J33" i="4"/>
  <c r="F33" i="4" s="1"/>
  <c r="K33" i="4"/>
  <c r="G33" i="4" s="1"/>
  <c r="L33" i="4"/>
  <c r="H33" i="4" s="1"/>
  <c r="P33" i="4"/>
  <c r="S33" i="4"/>
  <c r="W33" i="4"/>
  <c r="H34" i="4"/>
  <c r="I34" i="4"/>
  <c r="J34" i="4"/>
  <c r="F34" i="4" s="1"/>
  <c r="K34" i="4"/>
  <c r="G34" i="4" s="1"/>
  <c r="L34" i="4"/>
  <c r="P34" i="4"/>
  <c r="S34" i="4"/>
  <c r="W34" i="4"/>
  <c r="I35" i="4"/>
  <c r="J35" i="4"/>
  <c r="F35" i="4" s="1"/>
  <c r="K35" i="4"/>
  <c r="G35" i="4" s="1"/>
  <c r="L35" i="4"/>
  <c r="H35" i="4" s="1"/>
  <c r="P35" i="4"/>
  <c r="S35" i="4"/>
  <c r="W35" i="4"/>
  <c r="I36" i="4"/>
  <c r="J36" i="4"/>
  <c r="F36" i="4" s="1"/>
  <c r="K36" i="4"/>
  <c r="G36" i="4" s="1"/>
  <c r="L36" i="4"/>
  <c r="H36" i="4" s="1"/>
  <c r="P36" i="4"/>
  <c r="S36" i="4"/>
  <c r="W36" i="4"/>
  <c r="I37" i="4"/>
  <c r="J37" i="4"/>
  <c r="F37" i="4" s="1"/>
  <c r="K37" i="4"/>
  <c r="G37" i="4" s="1"/>
  <c r="L37" i="4"/>
  <c r="H37" i="4" s="1"/>
  <c r="P37" i="4"/>
  <c r="S37" i="4"/>
  <c r="W37" i="4"/>
  <c r="H38" i="4"/>
  <c r="I38" i="4"/>
  <c r="J38" i="4"/>
  <c r="F38" i="4" s="1"/>
  <c r="K38" i="4"/>
  <c r="G38" i="4" s="1"/>
  <c r="L38" i="4"/>
  <c r="P38" i="4"/>
  <c r="S38" i="4"/>
  <c r="W38" i="4"/>
  <c r="I39" i="4"/>
  <c r="J39" i="4"/>
  <c r="F39" i="4" s="1"/>
  <c r="K39" i="4"/>
  <c r="G39" i="4" s="1"/>
  <c r="L39" i="4"/>
  <c r="H39" i="4" s="1"/>
  <c r="P39" i="4"/>
  <c r="S39" i="4"/>
  <c r="W39" i="4"/>
  <c r="I40" i="4"/>
  <c r="J40" i="4"/>
  <c r="F40" i="4" s="1"/>
  <c r="K40" i="4"/>
  <c r="G40" i="4" s="1"/>
  <c r="L40" i="4"/>
  <c r="H40" i="4" s="1"/>
  <c r="P40" i="4"/>
  <c r="S40" i="4"/>
  <c r="W40" i="4"/>
  <c r="I41" i="4"/>
  <c r="J41" i="4"/>
  <c r="F41" i="4" s="1"/>
  <c r="K41" i="4"/>
  <c r="G41" i="4" s="1"/>
  <c r="L41" i="4"/>
  <c r="H41" i="4" s="1"/>
  <c r="P41" i="4"/>
  <c r="S41" i="4"/>
  <c r="W41" i="4"/>
  <c r="I42" i="4"/>
  <c r="J42" i="4"/>
  <c r="F42" i="4" s="1"/>
  <c r="K42" i="4"/>
  <c r="G42" i="4" s="1"/>
  <c r="L42" i="4"/>
  <c r="H42" i="4" s="1"/>
  <c r="P42" i="4"/>
  <c r="S42" i="4"/>
  <c r="W42" i="4"/>
  <c r="I43" i="4"/>
  <c r="J43" i="4"/>
  <c r="F43" i="4" s="1"/>
  <c r="K43" i="4"/>
  <c r="G43" i="4" s="1"/>
  <c r="L43" i="4"/>
  <c r="H43" i="4" s="1"/>
  <c r="P43" i="4"/>
  <c r="S43" i="4"/>
  <c r="W43" i="4"/>
  <c r="I44" i="4"/>
  <c r="J44" i="4"/>
  <c r="F44" i="4" s="1"/>
  <c r="K44" i="4"/>
  <c r="G44" i="4" s="1"/>
  <c r="L44" i="4"/>
  <c r="H44" i="4" s="1"/>
  <c r="P44" i="4"/>
  <c r="S44" i="4"/>
  <c r="W44" i="4"/>
  <c r="H45" i="4"/>
  <c r="I45" i="4"/>
  <c r="J45" i="4"/>
  <c r="F45" i="4" s="1"/>
  <c r="K45" i="4"/>
  <c r="G45" i="4" s="1"/>
  <c r="L45" i="4"/>
  <c r="P45" i="4"/>
  <c r="S45" i="4"/>
  <c r="W45" i="4"/>
  <c r="H46" i="4"/>
  <c r="I46" i="4"/>
  <c r="J46" i="4"/>
  <c r="F46" i="4" s="1"/>
  <c r="K46" i="4"/>
  <c r="G46" i="4" s="1"/>
  <c r="L46" i="4"/>
  <c r="P46" i="4"/>
  <c r="S46" i="4"/>
  <c r="W46" i="4"/>
  <c r="I47" i="4"/>
  <c r="J47" i="4"/>
  <c r="F47" i="4" s="1"/>
  <c r="K47" i="4"/>
  <c r="G47" i="4" s="1"/>
  <c r="L47" i="4"/>
  <c r="H47" i="4" s="1"/>
  <c r="P47" i="4"/>
  <c r="S47" i="4"/>
  <c r="W47" i="4"/>
  <c r="I48" i="4"/>
  <c r="J48" i="4"/>
  <c r="F48" i="4" s="1"/>
  <c r="K48" i="4"/>
  <c r="G48" i="4" s="1"/>
  <c r="L48" i="4"/>
  <c r="H48" i="4" s="1"/>
  <c r="P48" i="4"/>
  <c r="S48" i="4"/>
  <c r="W48" i="4"/>
  <c r="H49" i="4"/>
  <c r="I49" i="4"/>
  <c r="J49" i="4"/>
  <c r="F49" i="4" s="1"/>
  <c r="K49" i="4"/>
  <c r="G49" i="4" s="1"/>
  <c r="L49" i="4"/>
  <c r="P49" i="4"/>
  <c r="S49" i="4"/>
  <c r="W49" i="4"/>
  <c r="F50" i="4"/>
  <c r="I50" i="4"/>
  <c r="J50" i="4"/>
  <c r="K50" i="4"/>
  <c r="G50" i="4" s="1"/>
  <c r="L50" i="4"/>
  <c r="H50" i="4" s="1"/>
  <c r="P50" i="4"/>
  <c r="S50" i="4"/>
  <c r="W50" i="4"/>
  <c r="I51" i="4"/>
  <c r="J51" i="4"/>
  <c r="F51" i="4" s="1"/>
  <c r="K51" i="4"/>
  <c r="G51" i="4" s="1"/>
  <c r="L51" i="4"/>
  <c r="H51" i="4" s="1"/>
  <c r="P51" i="4"/>
  <c r="S51" i="4"/>
  <c r="W51" i="4"/>
  <c r="I52" i="4"/>
  <c r="J52" i="4"/>
  <c r="F52" i="4" s="1"/>
  <c r="K52" i="4"/>
  <c r="G52" i="4" s="1"/>
  <c r="L52" i="4"/>
  <c r="H52" i="4" s="1"/>
  <c r="P52" i="4"/>
  <c r="S52" i="4"/>
  <c r="W52" i="4"/>
  <c r="I53" i="4"/>
  <c r="J53" i="4"/>
  <c r="F53" i="4" s="1"/>
  <c r="K53" i="4"/>
  <c r="G53" i="4" s="1"/>
  <c r="L53" i="4"/>
  <c r="H53" i="4" s="1"/>
  <c r="P53" i="4"/>
  <c r="S53" i="4"/>
  <c r="W53" i="4"/>
  <c r="H54" i="4"/>
  <c r="I54" i="4"/>
  <c r="J54" i="4"/>
  <c r="F54" i="4" s="1"/>
  <c r="K54" i="4"/>
  <c r="G54" i="4" s="1"/>
  <c r="L54" i="4"/>
  <c r="P54" i="4"/>
  <c r="S54" i="4"/>
  <c r="W54" i="4"/>
  <c r="I55" i="4"/>
  <c r="J55" i="4"/>
  <c r="F55" i="4" s="1"/>
  <c r="K55" i="4"/>
  <c r="G55" i="4" s="1"/>
  <c r="L55" i="4"/>
  <c r="H55" i="4" s="1"/>
  <c r="P55" i="4"/>
  <c r="S55" i="4"/>
  <c r="W55" i="4"/>
  <c r="I56" i="4"/>
  <c r="J56" i="4"/>
  <c r="F56" i="4" s="1"/>
  <c r="K56" i="4"/>
  <c r="G56" i="4" s="1"/>
  <c r="L56" i="4"/>
  <c r="H56" i="4" s="1"/>
  <c r="P56" i="4"/>
  <c r="S56" i="4"/>
  <c r="W56" i="4"/>
  <c r="I57" i="4"/>
  <c r="J57" i="4"/>
  <c r="F57" i="4" s="1"/>
  <c r="K57" i="4"/>
  <c r="G57" i="4" s="1"/>
  <c r="L57" i="4"/>
  <c r="H57" i="4" s="1"/>
  <c r="P57" i="4"/>
  <c r="S57" i="4"/>
  <c r="W57" i="4"/>
  <c r="I58" i="4"/>
  <c r="J58" i="4"/>
  <c r="F58" i="4" s="1"/>
  <c r="K58" i="4"/>
  <c r="G58" i="4" s="1"/>
  <c r="L58" i="4"/>
  <c r="H58" i="4" s="1"/>
  <c r="P58" i="4"/>
  <c r="S58" i="4"/>
  <c r="W58" i="4"/>
  <c r="I59" i="4"/>
  <c r="J59" i="4"/>
  <c r="F59" i="4" s="1"/>
  <c r="K59" i="4"/>
  <c r="G59" i="4" s="1"/>
  <c r="L59" i="4"/>
  <c r="H59" i="4" s="1"/>
  <c r="P59" i="4"/>
  <c r="S59" i="4"/>
  <c r="W59" i="4"/>
  <c r="I60" i="4"/>
  <c r="J60" i="4"/>
  <c r="F60" i="4" s="1"/>
  <c r="K60" i="4"/>
  <c r="G60" i="4" s="1"/>
  <c r="L60" i="4"/>
  <c r="H60" i="4" s="1"/>
  <c r="P60" i="4"/>
  <c r="S60" i="4"/>
  <c r="W60" i="4"/>
  <c r="I61" i="4"/>
  <c r="J61" i="4"/>
  <c r="F61" i="4" s="1"/>
  <c r="K61" i="4"/>
  <c r="G61" i="4" s="1"/>
  <c r="L61" i="4"/>
  <c r="H61" i="4" s="1"/>
  <c r="P61" i="4"/>
  <c r="S61" i="4"/>
  <c r="W61" i="4"/>
  <c r="I62" i="4"/>
  <c r="J62" i="4"/>
  <c r="F62" i="4" s="1"/>
  <c r="K62" i="4"/>
  <c r="G62" i="4" s="1"/>
  <c r="L62" i="4"/>
  <c r="H62" i="4" s="1"/>
  <c r="P62" i="4"/>
  <c r="S62" i="4"/>
  <c r="W62" i="4"/>
  <c r="I63" i="4"/>
  <c r="J63" i="4"/>
  <c r="F63" i="4" s="1"/>
  <c r="K63" i="4"/>
  <c r="G63" i="4" s="1"/>
  <c r="L63" i="4"/>
  <c r="H63" i="4" s="1"/>
  <c r="P63" i="4"/>
  <c r="S63" i="4"/>
  <c r="W63" i="4"/>
  <c r="I64" i="4"/>
  <c r="J64" i="4"/>
  <c r="F64" i="4" s="1"/>
  <c r="K64" i="4"/>
  <c r="G64" i="4" s="1"/>
  <c r="L64" i="4"/>
  <c r="H64" i="4" s="1"/>
  <c r="P64" i="4"/>
  <c r="S64" i="4"/>
  <c r="W64" i="4"/>
  <c r="H65" i="4"/>
  <c r="I65" i="4"/>
  <c r="J65" i="4"/>
  <c r="F65" i="4" s="1"/>
  <c r="K65" i="4"/>
  <c r="G65" i="4" s="1"/>
  <c r="L65" i="4"/>
  <c r="P65" i="4"/>
  <c r="S65" i="4"/>
  <c r="W65" i="4"/>
  <c r="F66" i="4"/>
  <c r="I66" i="4"/>
  <c r="J66" i="4"/>
  <c r="K66" i="4"/>
  <c r="G66" i="4" s="1"/>
  <c r="L66" i="4"/>
  <c r="H66" i="4" s="1"/>
  <c r="P66" i="4"/>
  <c r="S66" i="4"/>
  <c r="W66" i="4"/>
  <c r="F67" i="4"/>
  <c r="I67" i="4"/>
  <c r="J67" i="4"/>
  <c r="K67" i="4"/>
  <c r="G67" i="4" s="1"/>
  <c r="L67" i="4"/>
  <c r="H67" i="4" s="1"/>
  <c r="P67" i="4"/>
  <c r="S67" i="4"/>
  <c r="W67" i="4"/>
  <c r="G68" i="4"/>
  <c r="I68" i="4"/>
  <c r="J68" i="4"/>
  <c r="F68" i="4" s="1"/>
  <c r="K68" i="4"/>
  <c r="L68" i="4"/>
  <c r="H68" i="4" s="1"/>
  <c r="P68" i="4"/>
  <c r="S68" i="4"/>
  <c r="W68" i="4"/>
  <c r="G69" i="4"/>
  <c r="I69" i="4"/>
  <c r="J69" i="4"/>
  <c r="F69" i="4" s="1"/>
  <c r="K69" i="4"/>
  <c r="L69" i="4"/>
  <c r="H69" i="4" s="1"/>
  <c r="P69" i="4"/>
  <c r="S69" i="4"/>
  <c r="W69" i="4"/>
  <c r="F70" i="4"/>
  <c r="I70" i="4"/>
  <c r="J70" i="4"/>
  <c r="K70" i="4"/>
  <c r="G70" i="4" s="1"/>
  <c r="L70" i="4"/>
  <c r="H70" i="4" s="1"/>
  <c r="P70" i="4"/>
  <c r="S70" i="4"/>
  <c r="W70" i="4"/>
  <c r="O2" i="7"/>
  <c r="R2" i="7"/>
  <c r="V2" i="7"/>
  <c r="Z2" i="7"/>
  <c r="O3" i="7"/>
  <c r="R3" i="7"/>
  <c r="V3" i="7"/>
  <c r="Z3" i="7"/>
  <c r="O4" i="7"/>
  <c r="R4" i="7"/>
  <c r="V4" i="7"/>
  <c r="Z4" i="7"/>
  <c r="O5" i="7"/>
  <c r="R5" i="7"/>
  <c r="V5" i="7"/>
  <c r="Z5" i="7"/>
  <c r="O6" i="7"/>
  <c r="R6" i="7"/>
  <c r="V6" i="7"/>
  <c r="Z6" i="7"/>
  <c r="O7" i="7"/>
  <c r="R7" i="7"/>
  <c r="V7" i="7"/>
  <c r="Z7" i="7"/>
  <c r="O8" i="7"/>
  <c r="R8" i="7"/>
  <c r="V8" i="7"/>
  <c r="Z8" i="7"/>
  <c r="O9" i="7"/>
  <c r="R9" i="7"/>
  <c r="V9" i="7"/>
  <c r="Z9" i="7"/>
  <c r="O10" i="7"/>
  <c r="R10" i="7"/>
  <c r="V10" i="7"/>
  <c r="Z10" i="7"/>
  <c r="O11" i="7"/>
  <c r="R11" i="7"/>
  <c r="V11" i="7"/>
  <c r="Z11" i="7"/>
  <c r="O12" i="7"/>
  <c r="R12" i="7"/>
  <c r="V12" i="7"/>
  <c r="Z12" i="7"/>
  <c r="O13" i="7"/>
  <c r="R13" i="7"/>
  <c r="V13" i="7"/>
  <c r="Z13" i="7"/>
  <c r="O14" i="7"/>
  <c r="R14" i="7"/>
  <c r="V14" i="7"/>
  <c r="Z14" i="7"/>
  <c r="O15" i="7"/>
  <c r="R15" i="7"/>
  <c r="V15" i="7"/>
  <c r="Z15" i="7"/>
  <c r="O16" i="7"/>
  <c r="R16" i="7"/>
  <c r="V16" i="7"/>
  <c r="Z16" i="7"/>
  <c r="O17" i="7"/>
  <c r="R17" i="7"/>
  <c r="V17" i="7"/>
  <c r="Z17" i="7"/>
  <c r="O18" i="7"/>
  <c r="R18" i="7"/>
  <c r="V18" i="7"/>
  <c r="Z18" i="7"/>
  <c r="O19" i="7"/>
  <c r="R19" i="7"/>
  <c r="V19" i="7"/>
  <c r="Z19" i="7"/>
  <c r="O20" i="7"/>
  <c r="R20" i="7"/>
  <c r="V20" i="7"/>
  <c r="Z20" i="7"/>
  <c r="O21" i="7"/>
  <c r="R21" i="7"/>
  <c r="V21" i="7"/>
  <c r="Z21" i="7"/>
  <c r="O22" i="7"/>
  <c r="R22" i="7"/>
  <c r="V22" i="7"/>
  <c r="Z22" i="7"/>
  <c r="O23" i="7"/>
  <c r="R23" i="7"/>
  <c r="V23" i="7"/>
  <c r="Z23" i="7"/>
  <c r="O24" i="7"/>
  <c r="R24" i="7"/>
  <c r="V24" i="7"/>
  <c r="Z24" i="7"/>
  <c r="O25" i="7"/>
  <c r="R25" i="7"/>
  <c r="V25" i="7"/>
  <c r="Z25" i="7"/>
  <c r="O26" i="7"/>
  <c r="R26" i="7"/>
  <c r="V26" i="7"/>
  <c r="Z26" i="7"/>
  <c r="O27" i="7"/>
  <c r="R27" i="7"/>
  <c r="V27" i="7"/>
  <c r="Z27" i="7"/>
  <c r="O28" i="7"/>
  <c r="R28" i="7"/>
  <c r="V28" i="7"/>
  <c r="Z28" i="7"/>
  <c r="O29" i="7"/>
  <c r="R29" i="7"/>
  <c r="V29" i="7"/>
  <c r="Z29" i="7"/>
  <c r="O30" i="7"/>
  <c r="R30" i="7"/>
  <c r="V30" i="7"/>
  <c r="Z30" i="7"/>
  <c r="O31" i="7"/>
  <c r="R31" i="7"/>
  <c r="V31" i="7"/>
  <c r="Z31" i="7"/>
  <c r="O32" i="7"/>
  <c r="R32" i="7"/>
  <c r="V32" i="7"/>
  <c r="Z32" i="7"/>
  <c r="O33" i="7"/>
  <c r="R33" i="7"/>
  <c r="V33" i="7"/>
  <c r="Z33" i="7"/>
  <c r="O34" i="7"/>
  <c r="R34" i="7"/>
  <c r="V34" i="7"/>
  <c r="Z34" i="7"/>
  <c r="O35" i="7"/>
  <c r="R35" i="7"/>
  <c r="V35" i="7"/>
  <c r="Z35" i="7"/>
  <c r="O36" i="7"/>
  <c r="R36" i="7"/>
  <c r="V36" i="7"/>
  <c r="Z36" i="7"/>
  <c r="O37" i="7"/>
  <c r="R37" i="7"/>
  <c r="V37" i="7"/>
  <c r="Z37" i="7"/>
  <c r="O38" i="7"/>
  <c r="R38" i="7"/>
  <c r="V38" i="7"/>
  <c r="Z38" i="7"/>
  <c r="O39" i="7"/>
  <c r="R39" i="7"/>
  <c r="V39" i="7"/>
  <c r="Z39" i="7"/>
  <c r="O40" i="7"/>
  <c r="R40" i="7"/>
  <c r="V40" i="7"/>
  <c r="Z40" i="7"/>
  <c r="O41" i="7"/>
  <c r="R41" i="7"/>
  <c r="V41" i="7"/>
  <c r="Z41" i="7"/>
  <c r="O42" i="7"/>
  <c r="R42" i="7"/>
  <c r="V42" i="7"/>
  <c r="Z42" i="7"/>
  <c r="O43" i="7"/>
  <c r="R43" i="7"/>
  <c r="V43" i="7"/>
  <c r="Z43" i="7"/>
  <c r="O44" i="7"/>
  <c r="R44" i="7"/>
  <c r="V44" i="7"/>
  <c r="Z44" i="7"/>
  <c r="O45" i="7"/>
  <c r="R45" i="7"/>
  <c r="V45" i="7"/>
  <c r="Z45" i="7"/>
  <c r="O46" i="7"/>
  <c r="R46" i="7"/>
  <c r="V46" i="7"/>
  <c r="Z46" i="7"/>
  <c r="O47" i="7"/>
  <c r="R47" i="7"/>
  <c r="V47" i="7"/>
  <c r="Z47" i="7"/>
  <c r="O48" i="7"/>
  <c r="R48" i="7"/>
  <c r="V48" i="7"/>
  <c r="Z48" i="7"/>
  <c r="O49" i="7"/>
  <c r="R49" i="7"/>
  <c r="V49" i="7"/>
  <c r="Z49" i="7"/>
  <c r="O50" i="7"/>
  <c r="R50" i="7"/>
  <c r="V50" i="7"/>
  <c r="Z50" i="7"/>
  <c r="O51" i="7"/>
  <c r="R51" i="7"/>
  <c r="V51" i="7"/>
  <c r="Z51" i="7"/>
  <c r="O52" i="7"/>
  <c r="R52" i="7"/>
  <c r="V52" i="7"/>
  <c r="Z52" i="7"/>
  <c r="O53" i="7"/>
  <c r="R53" i="7"/>
  <c r="V53" i="7"/>
  <c r="Z53" i="7"/>
  <c r="O54" i="7"/>
  <c r="R54" i="7"/>
  <c r="V54" i="7"/>
  <c r="Z54" i="7"/>
  <c r="O55" i="7"/>
  <c r="R55" i="7"/>
  <c r="V55" i="7"/>
  <c r="Z55" i="7"/>
  <c r="O56" i="7"/>
  <c r="R56" i="7"/>
  <c r="V56" i="7"/>
  <c r="Z56" i="7"/>
  <c r="O57" i="7"/>
  <c r="R57" i="7"/>
  <c r="V57" i="7"/>
  <c r="Z57" i="7"/>
  <c r="O58" i="7"/>
  <c r="R58" i="7"/>
  <c r="V58" i="7"/>
  <c r="Z58" i="7"/>
  <c r="O59" i="7"/>
  <c r="R59" i="7"/>
  <c r="V59" i="7"/>
  <c r="Z59" i="7"/>
  <c r="O60" i="7"/>
  <c r="R60" i="7"/>
  <c r="V60" i="7"/>
  <c r="Z60" i="7"/>
  <c r="O61" i="7"/>
  <c r="R61" i="7"/>
  <c r="V61" i="7"/>
  <c r="Z61" i="7"/>
  <c r="O62" i="7"/>
  <c r="R62" i="7"/>
  <c r="V62" i="7"/>
  <c r="Z62" i="7"/>
  <c r="O63" i="7"/>
  <c r="R63" i="7"/>
  <c r="V63" i="7"/>
  <c r="Z63" i="7"/>
  <c r="O64" i="7"/>
  <c r="R64" i="7"/>
  <c r="V64" i="7"/>
  <c r="Z64" i="7"/>
  <c r="O65" i="7"/>
  <c r="R65" i="7"/>
  <c r="V65" i="7"/>
  <c r="Z65" i="7"/>
  <c r="O66" i="7"/>
  <c r="R66" i="7"/>
  <c r="V66" i="7"/>
  <c r="Z66" i="7"/>
  <c r="O67" i="7"/>
  <c r="R67" i="7"/>
  <c r="V67" i="7"/>
  <c r="Z67" i="7"/>
  <c r="O68" i="7"/>
  <c r="R68" i="7"/>
  <c r="V68" i="7"/>
  <c r="Z68" i="7"/>
  <c r="O69" i="7"/>
  <c r="R69" i="7"/>
  <c r="V69" i="7"/>
  <c r="Z69" i="7"/>
  <c r="O70" i="7"/>
  <c r="R70" i="7"/>
  <c r="V70" i="7"/>
  <c r="Z70" i="7"/>
  <c r="C9" i="6" l="1"/>
  <c r="C8" i="6"/>
  <c r="C7" i="6"/>
  <c r="C3" i="6"/>
  <c r="U36" i="6"/>
  <c r="U26" i="6"/>
  <c r="U25" i="6"/>
  <c r="U24" i="6"/>
  <c r="U23" i="6"/>
  <c r="U22" i="6"/>
  <c r="U21" i="6"/>
  <c r="U20" i="6"/>
  <c r="U19" i="6"/>
  <c r="U15" i="6"/>
  <c r="U14" i="6"/>
  <c r="U13" i="6"/>
  <c r="U11" i="6"/>
  <c r="U10" i="6"/>
  <c r="U8" i="6"/>
  <c r="U7" i="6"/>
  <c r="U6" i="6"/>
  <c r="W6" i="6" l="1"/>
  <c r="W11" i="6"/>
  <c r="W7" i="6"/>
  <c r="W10" i="6"/>
  <c r="W13" i="6"/>
  <c r="W14" i="6"/>
  <c r="W15" i="6"/>
  <c r="W8" i="6"/>
  <c r="C6" i="6" l="1"/>
  <c r="C4" i="6"/>
  <c r="C5" i="6"/>
  <c r="U9" i="6"/>
  <c r="W9" i="6" s="1"/>
  <c r="U27" i="6"/>
  <c r="U37" i="6"/>
  <c r="U12" i="6"/>
  <c r="W12" i="6" s="1"/>
  <c r="U28" i="6"/>
  <c r="U3" i="6"/>
  <c r="U4" i="6"/>
  <c r="W4" i="6" s="1"/>
  <c r="U35" i="6"/>
  <c r="U5" i="6"/>
  <c r="W5" i="6" s="1"/>
  <c r="U29" i="6" l="1"/>
  <c r="V7" i="6"/>
  <c r="V6" i="6"/>
  <c r="V12" i="6"/>
  <c r="V9" i="6"/>
  <c r="V11" i="6"/>
  <c r="W3" i="6"/>
  <c r="V13" i="6"/>
  <c r="V14" i="6"/>
  <c r="V10" i="6"/>
  <c r="V15" i="6"/>
  <c r="V4" i="6"/>
  <c r="V5" i="6"/>
  <c r="V8" i="6"/>
</calcChain>
</file>

<file path=xl/sharedStrings.xml><?xml version="1.0" encoding="utf-8"?>
<sst xmlns="http://schemas.openxmlformats.org/spreadsheetml/2006/main" count="1283" uniqueCount="356">
  <si>
    <t>27A052</t>
  </si>
  <si>
    <t>HERITAGE PLACE</t>
  </si>
  <si>
    <t>MOUNTAIN VIEW CARE CENTER</t>
  </si>
  <si>
    <t>PARKVIEW CARE CENTER</t>
  </si>
  <si>
    <t>RIVERSIDE HEALTH &amp; REHABILITATION</t>
  </si>
  <si>
    <t>FAITH LUTHERAN HOME</t>
  </si>
  <si>
    <t>BENEFIS SENIOR SERVICES</t>
  </si>
  <si>
    <t>BELLA TERRA OF BILLINGS</t>
  </si>
  <si>
    <t>VALLE VISTA MANOR</t>
  </si>
  <si>
    <t>ST JOHN'S LUTHERAN HOME</t>
  </si>
  <si>
    <t>IVY AT GREAT FALLS</t>
  </si>
  <si>
    <t>HILLSIDE HEALTH &amp; REHABILITATION</t>
  </si>
  <si>
    <t>AVANTARA OF BILLINGS</t>
  </si>
  <si>
    <t>PARK PLACE TRANSITIONAL CARE AND REHABILITATION</t>
  </si>
  <si>
    <t>MISSOULA HEALTH &amp; REHABILITATION CENTER</t>
  </si>
  <si>
    <t>LIBBY CARE CENTER</t>
  </si>
  <si>
    <t>VILLAGE HEALTH &amp; REHABILITATION</t>
  </si>
  <si>
    <t>MOUNT ASCENSION TRANSITIONAL CARE OF CASCADIA</t>
  </si>
  <si>
    <t>LIVINGSTON HEALTH &amp; REHABILITATION CENTER</t>
  </si>
  <si>
    <t>POLSON HEALTH &amp; REHABILITATION CENTER</t>
  </si>
  <si>
    <t>CEDAR WOOD VILLA</t>
  </si>
  <si>
    <t>ELKHORN HEALTHCARE AND REHABILITATION</t>
  </si>
  <si>
    <t>COPPER RIDGE HEALTH AND REHABILITATION CENTER</t>
  </si>
  <si>
    <t>MARIAS CARE CENTER</t>
  </si>
  <si>
    <t>CENTRAL MONTANA NURSING &amp; REHABILITATION CENTER</t>
  </si>
  <si>
    <t>COMMUNITY NURSING HOME OF ANACONDA</t>
  </si>
  <si>
    <t>GALLATIN REST HOME</t>
  </si>
  <si>
    <t>GLENDIVE MEDICAL CENTER N H</t>
  </si>
  <si>
    <t>HOT SPRINGS HEALTH &amp; REHABILITATION CENTER</t>
  </si>
  <si>
    <t>SHERIDAN MEMORIAL NURSING HOME</t>
  </si>
  <si>
    <t>ROSEBUD HEALTH CARE CENTER</t>
  </si>
  <si>
    <t>WIBAUX COUNTY NURSING HOME</t>
  </si>
  <si>
    <t>COONEY HEALTHCARE AND REHABILITATION</t>
  </si>
  <si>
    <t>FRIENDSHIP VILLA</t>
  </si>
  <si>
    <t>GOOD SAMARITAN SOCIETY - MOUNTAIN VIEW MANOR</t>
  </si>
  <si>
    <t>POWDER RIVER MANOR</t>
  </si>
  <si>
    <t>BEARTOOTH MANOR</t>
  </si>
  <si>
    <t>VALLEY VIEW HOME</t>
  </si>
  <si>
    <t>ST LUKE COMMUNITY NURSING HOME</t>
  </si>
  <si>
    <t>LAKE VIEW CARE CENTER</t>
  </si>
  <si>
    <t>MONTANA VETERANS HOME N H</t>
  </si>
  <si>
    <t>VALLEY VIEW ESTATES HEALTH &amp; REHABILITATION</t>
  </si>
  <si>
    <t>CONTINENTAL CARE AND REHABILITATION</t>
  </si>
  <si>
    <t>GLACIER CARE CENTER</t>
  </si>
  <si>
    <t>CLARK FORK VALLEY NURSING HOME</t>
  </si>
  <si>
    <t>BRENDAN HOUSE</t>
  </si>
  <si>
    <t>LAUREL HEALTH &amp; REHABILITATION CENTER</t>
  </si>
  <si>
    <t>NORTHERN MONTANA CARE CENTER</t>
  </si>
  <si>
    <t>ROCKY MOUNTAIN CARE CENTER</t>
  </si>
  <si>
    <t>BRIDGER REHAB AND CARE CENTER</t>
  </si>
  <si>
    <t>PONDERA MEDICAL CENTER</t>
  </si>
  <si>
    <t>SIDNEY HEALTH CENTER EXTENDED CARE</t>
  </si>
  <si>
    <t>CREST NURSING HOME</t>
  </si>
  <si>
    <t>EAGLE CLIFF MANOR</t>
  </si>
  <si>
    <t>PIONEER CARE AND REHABILITATION</t>
  </si>
  <si>
    <t>THE LIVING CENTRE</t>
  </si>
  <si>
    <t>SWEET MEMORIAL NURSING HOME</t>
  </si>
  <si>
    <t>IMMANUEL SKILLED CARE CENTER</t>
  </si>
  <si>
    <t>BIG HORN SENIOR LIVING</t>
  </si>
  <si>
    <t>HI-LINE RETIREMENT CENTER</t>
  </si>
  <si>
    <t>WHITEFISH CARE AND REHABILITATION</t>
  </si>
  <si>
    <t>BLACKFEET CARE CENTER</t>
  </si>
  <si>
    <t>IVY AT DEER LODGE</t>
  </si>
  <si>
    <t>DISCOVERY CARE CENTRE LTD</t>
  </si>
  <si>
    <t>MADISON VALLEY MANOR</t>
  </si>
  <si>
    <t>ASPEN MEADOWS HEALTH AND REHABILITATION CENTER</t>
  </si>
  <si>
    <t>EASTERN MONTANA VETERANS HOME</t>
  </si>
  <si>
    <t>TOBACCO ROOT MOUNTAINS CARE CENTER</t>
  </si>
  <si>
    <t>SOUTHWEST MONTANA VETERANS HOME</t>
  </si>
  <si>
    <t>MONTANA MENTAL HEALTH NURSING HOME</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</si>
  <si>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</si>
  <si>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</si>
  <si>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</si>
  <si>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</si>
  <si>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</si>
  <si>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</si>
  <si>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</si>
  <si>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</si>
  <si>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</si>
  <si>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</si>
  <si>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</si>
  <si>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</si>
  <si>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</si>
  <si>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</si>
  <si>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</si>
  <si>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</si>
  <si>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</si>
  <si>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</si>
  <si>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</si>
  <si>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</si>
  <si>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</si>
  <si>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</si>
  <si>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</si>
  <si>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</si>
  <si>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</si>
  <si>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</si>
  <si>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</si>
  <si>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</si>
  <si>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</si>
  <si>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</si>
  <si>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</si>
  <si>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</si>
  <si>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</si>
  <si>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</si>
  <si>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</si>
  <si>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</si>
  <si>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</si>
  <si>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</si>
  <si>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</si>
  <si>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</si>
  <si>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</si>
  <si>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</si>
  <si>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</si>
  <si>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</si>
  <si>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</si>
  <si>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</si>
  <si>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</si>
  <si>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</si>
  <si>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</si>
  <si>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</si>
  <si>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</si>
  <si>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Jefferson</t>
  </si>
  <si>
    <t>Madison</t>
  </si>
  <si>
    <t>Phillips</t>
  </si>
  <si>
    <t>Lincoln</t>
  </si>
  <si>
    <t>Lake</t>
  </si>
  <si>
    <t>Blaine</t>
  </si>
  <si>
    <t>Valley</t>
  </si>
  <si>
    <t>Richland</t>
  </si>
  <si>
    <t>Gallatin</t>
  </si>
  <si>
    <t>Sheridan</t>
  </si>
  <si>
    <t>Cascade</t>
  </si>
  <si>
    <t>Yellowstone</t>
  </si>
  <si>
    <t>Fergus</t>
  </si>
  <si>
    <t>Flathead</t>
  </si>
  <si>
    <t>Missoula</t>
  </si>
  <si>
    <t>Lewis And Clark</t>
  </si>
  <si>
    <t>Park</t>
  </si>
  <si>
    <t>Carbon</t>
  </si>
  <si>
    <t>Silver Bow</t>
  </si>
  <si>
    <t>Toole</t>
  </si>
  <si>
    <t>Deer Lodge</t>
  </si>
  <si>
    <t>Dawson</t>
  </si>
  <si>
    <t>Sanders</t>
  </si>
  <si>
    <t>Rosebud</t>
  </si>
  <si>
    <t>Roosevelt</t>
  </si>
  <si>
    <t>Wibaux</t>
  </si>
  <si>
    <t>Custer</t>
  </si>
  <si>
    <t>Powder River</t>
  </si>
  <si>
    <t>Stillwater</t>
  </si>
  <si>
    <t>Ravalli</t>
  </si>
  <si>
    <t>Glacier</t>
  </si>
  <si>
    <t>Hill</t>
  </si>
  <si>
    <t>Pondera</t>
  </si>
  <si>
    <t>Beaverhead</t>
  </si>
  <si>
    <t>Big Horn</t>
  </si>
  <si>
    <t>Powell</t>
  </si>
  <si>
    <t>HAMILTON</t>
  </si>
  <si>
    <t>HOT SPRINGS</t>
  </si>
  <si>
    <t>HELENA</t>
  </si>
  <si>
    <t>SHERIDAN</t>
  </si>
  <si>
    <t>EUREKA</t>
  </si>
  <si>
    <t>LIVINGSTON</t>
  </si>
  <si>
    <t>COLUMBUS</t>
  </si>
  <si>
    <t>FORSYTH</t>
  </si>
  <si>
    <t>PLAINS</t>
  </si>
  <si>
    <t>CONRAD</t>
  </si>
  <si>
    <t>SIDNEY</t>
  </si>
  <si>
    <t>HARDIN</t>
  </si>
  <si>
    <t>GLASGOW</t>
  </si>
  <si>
    <t>LAUREL</t>
  </si>
  <si>
    <t>STEVENSVILLE</t>
  </si>
  <si>
    <t>BIGFORK</t>
  </si>
  <si>
    <t>LEWISTOWN</t>
  </si>
  <si>
    <t>SHELBY</t>
  </si>
  <si>
    <t>GREAT FALLS</t>
  </si>
  <si>
    <t>BILLINGS</t>
  </si>
  <si>
    <t>KALISPELL</t>
  </si>
  <si>
    <t>MISSOULA</t>
  </si>
  <si>
    <t>LIBBY</t>
  </si>
  <si>
    <t>POLSON</t>
  </si>
  <si>
    <t>RED LODGE</t>
  </si>
  <si>
    <t>CLANCY</t>
  </si>
  <si>
    <t>BUTTE</t>
  </si>
  <si>
    <t>ANACONDA</t>
  </si>
  <si>
    <t>BOZEMAN</t>
  </si>
  <si>
    <t>GLENDIVE</t>
  </si>
  <si>
    <t>PLENTYWOOD</t>
  </si>
  <si>
    <t>WOLF POINT</t>
  </si>
  <si>
    <t>WIBAUX</t>
  </si>
  <si>
    <t>MILES CITY</t>
  </si>
  <si>
    <t>BROADUS</t>
  </si>
  <si>
    <t>RONAN</t>
  </si>
  <si>
    <t>COLUMBIA FALLS</t>
  </si>
  <si>
    <t>CUT BANK</t>
  </si>
  <si>
    <t>HAVRE</t>
  </si>
  <si>
    <t>DILLON</t>
  </si>
  <si>
    <t>CHINOOK</t>
  </si>
  <si>
    <t>MALTA</t>
  </si>
  <si>
    <t>WHITEFISH</t>
  </si>
  <si>
    <t>BROWNING</t>
  </si>
  <si>
    <t>DEER LODGE</t>
  </si>
  <si>
    <t>ENNIS</t>
  </si>
  <si>
    <t>State</t>
  </si>
  <si>
    <t>Total Contract</t>
  </si>
  <si>
    <t>Provider</t>
  </si>
  <si>
    <t>City</t>
  </si>
  <si>
    <t>County</t>
  </si>
  <si>
    <t>MDS Census</t>
  </si>
  <si>
    <t>Total Nurse Staff HPRD</t>
  </si>
  <si>
    <t>Total Direct Care Staff HPRD</t>
  </si>
  <si>
    <t>Total RN Staff HPRD</t>
  </si>
  <si>
    <t>Total RN Care Staff HPRD (excl. Admin/DON)</t>
  </si>
  <si>
    <t>Total Nurse Staff Hours</t>
  </si>
  <si>
    <t>Total Direct Care Staff Hours</t>
  </si>
  <si>
    <t>Total RN Hours (w/ Admin, DON)</t>
  </si>
  <si>
    <t>RN Hours (excl. Admin, DON)</t>
  </si>
  <si>
    <t>RN Admin Hours</t>
  </si>
  <si>
    <t>RN DON Hours</t>
  </si>
  <si>
    <t>Total LPN Hours (w/ Admin)</t>
  </si>
  <si>
    <t>LPN Hours (excl. Admin)</t>
  </si>
  <si>
    <t>LPN Admin Hours</t>
  </si>
  <si>
    <t>Total CNA, NA TR, Med Aide/Tech Hours</t>
  </si>
  <si>
    <t>CNA Hours</t>
  </si>
  <si>
    <t>NA TR Hours</t>
  </si>
  <si>
    <t>Med Aide/Tech Hours</t>
  </si>
  <si>
    <t>Total Contract Hours</t>
  </si>
  <si>
    <t>RN Hours Contract (excl. Admin, DON)</t>
  </si>
  <si>
    <t>RN Admin Hours Contract</t>
  </si>
  <si>
    <t>RN DON Hours Contract</t>
  </si>
  <si>
    <t>LPN Hours Contract (excl. Admin)</t>
  </si>
  <si>
    <t>LPN Admin Hours Contract</t>
  </si>
  <si>
    <t>CNA Hours Contract</t>
  </si>
  <si>
    <t>NA TR Hours Contract</t>
  </si>
  <si>
    <t>Med Aide/Tech Hours Contract</t>
  </si>
  <si>
    <t>Provider Number</t>
  </si>
  <si>
    <t>CMS Region Number</t>
  </si>
  <si>
    <t>Total Direct Care Staff Contract Hours</t>
  </si>
  <si>
    <t>Total RN Hours Contract (w/ Admin, DON)</t>
  </si>
  <si>
    <t>Total Nurse Staff Contract Hours</t>
  </si>
  <si>
    <t>Percent Total Nurse Contract</t>
  </si>
  <si>
    <t>Percent Total Direct Care Contract</t>
  </si>
  <si>
    <t>Percent RN Admin Contract</t>
  </si>
  <si>
    <t>Percent RN Contract (excl. Admin, DON)</t>
  </si>
  <si>
    <t>Percent RN DON Contract</t>
  </si>
  <si>
    <t>Percent LPN Contract (excl. Admin)</t>
  </si>
  <si>
    <t>Percent CNA Contract</t>
  </si>
  <si>
    <t>Percent NA TR Contract</t>
  </si>
  <si>
    <t>Percent Med Aide/Tech Contract</t>
  </si>
  <si>
    <t>Percent Total RN Contract (w/ Admin, DON)</t>
  </si>
  <si>
    <t>Percent LPN Admin  Contract</t>
  </si>
  <si>
    <t>N/A</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</si>
  <si>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</si>
  <si>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</si>
  <si>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</si>
  <si>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</si>
  <si>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</si>
  <si>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</si>
  <si>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</si>
  <si>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</si>
  <si>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</si>
  <si>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</si>
  <si>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</si>
  <si>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</si>
  <si>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</si>
  <si>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</si>
  <si>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</si>
  <si>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RN Admin</t>
  </si>
  <si>
    <t>Total Facilities</t>
  </si>
  <si>
    <t>RN DON</t>
  </si>
  <si>
    <t>Total Residents</t>
  </si>
  <si>
    <t>Total LPN</t>
  </si>
  <si>
    <t>LPN (excl. Admin)</t>
  </si>
  <si>
    <t>LPN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</si>
  <si>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</si>
  <si>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</si>
  <si>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</si>
  <si>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</si>
  <si>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</si>
  <si>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</si>
  <si>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</si>
  <si>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</si>
  <si>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</si>
  <si>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</si>
  <si>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</si>
  <si>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</si>
  <si>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</si>
  <si>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Hours</t>
  </si>
  <si>
    <t>Total Contract %</t>
  </si>
  <si>
    <t>Total Nurse Staff</t>
  </si>
  <si>
    <t>RN (w/ Admin, DON)</t>
  </si>
  <si>
    <t>LPN (w/ Admin)</t>
  </si>
  <si>
    <t>Combined CNA, NA TR, Med Aide/Tech</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</si>
  <si>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</si>
  <si>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</si>
  <si>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</si>
  <si>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</si>
  <si>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</si>
  <si>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</si>
  <si>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</si>
  <si>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</si>
  <si>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</si>
  <si>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</si>
  <si>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</si>
  <si>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</si>
  <si>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</si>
  <si>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</si>
  <si>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</si>
  <si>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</si>
  <si>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</si>
  <si>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</si>
  <si>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</si>
  <si>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</si>
  <si>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</si>
  <si>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</si>
  <si>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</si>
  <si>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</si>
  <si>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</si>
  <si>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</si>
  <si>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</si>
  <si>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</si>
  <si>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</si>
  <si>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US</t>
  </si>
  <si>
    <t>State - Q4 2021</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</si>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</sst>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sz val="8"/>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1" fillId="0" borderId="0"/>
  </cellStyleXfs>
  <cellXfs count="50">
    <xf numFmtId="0" fontId="0" fillId="0" borderId="0" xfId="0"/>
    <xf numFmtId="0" fontId="0" fillId="0" borderId="0" xfId="0" applyNumberFormat="1"/>
    <xf numFmtId="0" fontId="0" fillId="0" borderId="0" xfId="0" applyAlignment="1">
      <alignment wrapText="1"/>
    </xf>
    <xf numFmtId="2" fontId="0" fillId="0" borderId="0" xfId="0" applyNumberFormat="1" applyAlignment="1">
      <alignment wrapText="1"/>
    </xf>
    <xf numFmtId="4" fontId="0" fillId="0" borderId="0" xfId="0" applyNumberFormat="1"/>
    <xf numFmtId="1" fontId="0" fillId="0" borderId="0" xfId="0" applyNumberFormat="1"/>
    <xf numFmtId="2" fontId="0" fillId="0" borderId="0" xfId="0" applyNumberFormat="1"/>
    <xf numFmtId="9" fontId="0" fillId="0" borderId="0" xfId="1" applyFont="1" applyAlignment="1">
      <alignment wrapText="1"/>
    </xf>
    <xf numFmtId="9" fontId="0" fillId="0" borderId="0" xfId="1" applyFont="1"/>
    <xf numFmtId="10" fontId="0" fillId="0" borderId="0" xfId="1" applyNumberFormat="1" applyFont="1" applyAlignment="1">
      <alignment wrapText="1"/>
    </xf>
    <xf numFmtId="10" fontId="0" fillId="0" borderId="0" xfId="1" applyNumberFormat="1" applyFon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2" applyFont="1" applyBorder="1" applyAlignment="1">
      <alignment vertical="top" wrapText="1"/>
    </xf>
    <xf numFmtId="2" fontId="6" fillId="0" borderId="0" xfId="2"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2" applyFont="1" applyBorder="1" applyAlignment="1">
      <alignment vertical="top" wrapText="1"/>
    </xf>
    <xf numFmtId="2" fontId="6" fillId="0" borderId="2" xfId="2" applyNumberFormat="1" applyFont="1" applyBorder="1" applyAlignment="1">
      <alignment vertical="top"/>
    </xf>
    <xf numFmtId="0" fontId="7" fillId="0" borderId="3" xfId="2" applyFont="1" applyBorder="1" applyAlignment="1">
      <alignment vertical="top" wrapText="1"/>
    </xf>
    <xf numFmtId="2" fontId="6" fillId="0" borderId="4" xfId="2" applyNumberFormat="1" applyFont="1" applyBorder="1" applyAlignment="1">
      <alignment vertical="top"/>
    </xf>
    <xf numFmtId="2" fontId="8" fillId="0" borderId="0" xfId="2" applyNumberFormat="1" applyFont="1" applyAlignment="1">
      <alignment vertical="top"/>
    </xf>
    <xf numFmtId="0" fontId="4" fillId="0" borderId="0" xfId="0" applyFont="1" applyAlignment="1">
      <alignment vertical="top" wrapText="1"/>
    </xf>
    <xf numFmtId="0" fontId="7" fillId="0" borderId="5" xfId="2" applyFont="1" applyBorder="1" applyAlignment="1">
      <alignment vertical="top" wrapText="1"/>
    </xf>
    <xf numFmtId="3" fontId="9" fillId="0" borderId="0" xfId="0" applyNumberFormat="1" applyFont="1"/>
    <xf numFmtId="0" fontId="7" fillId="0" borderId="6" xfId="2" applyFont="1" applyBorder="1" applyAlignment="1">
      <alignment vertical="top" wrapText="1"/>
    </xf>
    <xf numFmtId="0" fontId="2" fillId="0" borderId="1" xfId="0" applyFont="1" applyBorder="1"/>
    <xf numFmtId="3" fontId="6" fillId="0" borderId="2" xfId="2"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0" fontId="11"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2" fillId="0" borderId="0" xfId="2" applyFont="1" applyAlignment="1">
      <alignment horizontal="left" vertical="top" wrapText="1"/>
    </xf>
    <xf numFmtId="0" fontId="4" fillId="0" borderId="13" xfId="0" applyFont="1" applyBorder="1"/>
    <xf numFmtId="0" fontId="4" fillId="0" borderId="14" xfId="0" applyFont="1" applyBorder="1"/>
    <xf numFmtId="2" fontId="6" fillId="0" borderId="12" xfId="2" applyNumberFormat="1" applyFont="1" applyBorder="1" applyAlignment="1">
      <alignment vertical="top"/>
    </xf>
  </cellXfs>
  <cellStyles count="3">
    <cellStyle name="Normal" xfId="0" builtinId="0"/>
    <cellStyle name="Normal 2 2" xfId="2" xr:uid="{797FEFCC-53A1-4700-8B67-560D38AC6F0B}"/>
    <cellStyle name="Percent" xfId="1" builtinId="5"/>
  </cellStyles>
  <dxfs count="132">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0" formatCode="General"/>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2"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2"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styles" Target="styles.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microsoft.com/office/2007/relationships/slicerCache" Target="slicerCaches/slicerCache1.xml"/><Relationship Id="rId11" Type="http://schemas.microsoft.com/office/2007/relationships/slicerCache" Target="slicerCaches/slicerCache6.xml"/><Relationship Id="rId5" Type="http://schemas.openxmlformats.org/officeDocument/2006/relationships/worksheet" Target="worksheets/sheet5.xml"/><Relationship Id="rId15" Type="http://schemas.openxmlformats.org/officeDocument/2006/relationships/calcChain" Target="calcChain.xml"/><Relationship Id="rId10" Type="http://schemas.microsoft.com/office/2007/relationships/slicerCache" Target="slicerCaches/slicerCache5.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1299881</xdr:rowOff>
    </xdr:to>
    <xdr:sp macro="" textlink="">
      <xdr:nvSpPr>
        <xdr:cNvPr id="2" name="TextBox 1">
          <a:extLst>
            <a:ext uri="{FF2B5EF4-FFF2-40B4-BE49-F238E27FC236}">
              <a16:creationId xmlns:a16="http://schemas.microsoft.com/office/drawing/2014/main" id="{45C7FEAE-9F33-4B88-A0D4-FA2283CEE07C}"/>
            </a:ext>
          </a:extLst>
        </xdr:cNvPr>
        <xdr:cNvSpPr txBox="1"/>
      </xdr:nvSpPr>
      <xdr:spPr>
        <a:xfrm>
          <a:off x="5233147" y="78440"/>
          <a:ext cx="5726206" cy="122144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a:t>
          </a:r>
          <a:r>
            <a:rPr lang="en-US" sz="1100" b="0" baseline="0">
              <a:solidFill>
                <a:schemeClr val="dk1"/>
              </a:solidFill>
              <a:effectLst/>
              <a:latin typeface="+mn-lt"/>
              <a:ea typeface="+mn-ea"/>
              <a:cs typeface="+mn-cs"/>
            </a:rPr>
            <a:t>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CE3FCB58-81A1-427E-8B21-CBFF7114DC22}"/>
            </a:ext>
          </a:extLst>
        </xdr:cNvPr>
        <xdr:cNvSpPr txBox="1">
          <a:spLocks noChangeAspect="1"/>
        </xdr:cNvSpPr>
      </xdr:nvSpPr>
      <xdr:spPr>
        <a:xfrm>
          <a:off x="12825412" y="214313"/>
          <a:ext cx="2544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5" name="TextBox 4">
          <a:extLst>
            <a:ext uri="{FF2B5EF4-FFF2-40B4-BE49-F238E27FC236}">
              <a16:creationId xmlns:a16="http://schemas.microsoft.com/office/drawing/2014/main" id="{826F07F3-46A3-4A45-AD37-D7539844A5DE}"/>
            </a:ext>
          </a:extLst>
        </xdr:cNvPr>
        <xdr:cNvSpPr txBox="1"/>
      </xdr:nvSpPr>
      <xdr:spPr>
        <a:xfrm>
          <a:off x="16999744" y="559593"/>
          <a:ext cx="6401933"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160804</xdr:colOff>
      <xdr:row>0</xdr:row>
      <xdr:rowOff>160243</xdr:rowOff>
    </xdr:from>
    <xdr:to>
      <xdr:col>1</xdr:col>
      <xdr:colOff>1989604</xdr:colOff>
      <xdr:row>0</xdr:row>
      <xdr:rowOff>1546412</xdr:rowOff>
    </xdr:to>
    <mc:AlternateContent xmlns:mc="http://schemas.openxmlformats.org/markup-compatibility/2006" xmlns:sle15="http://schemas.microsoft.com/office/drawing/2012/slicer">
      <mc:Choice Requires="sle15">
        <xdr:graphicFrame macro="">
          <xdr:nvGraphicFramePr>
            <xdr:cNvPr id="6" name="Filter by County">
              <a:extLst>
                <a:ext uri="{FF2B5EF4-FFF2-40B4-BE49-F238E27FC236}">
                  <a16:creationId xmlns:a16="http://schemas.microsoft.com/office/drawing/2014/main" id="{C21EAA88-DCE5-4AF8-6AF7-BAA3E7524E42}"/>
                </a:ext>
              </a:extLst>
            </xdr:cNvPr>
            <xdr:cNvGraphicFramePr/>
          </xdr:nvGraphicFramePr>
          <xdr:xfrm>
            <a:off x="0" y="0"/>
            <a:ext cx="0" cy="0"/>
          </xdr:xfrm>
          <a:graphic>
            <a:graphicData uri="http://schemas.microsoft.com/office/drawing/2010/slicer">
              <sle:slicer xmlns:sle="http://schemas.microsoft.com/office/drawing/2010/slicer" name="Filter by County"/>
            </a:graphicData>
          </a:graphic>
        </xdr:graphicFrame>
      </mc:Choice>
      <mc:Fallback xmlns="">
        <xdr:sp macro="" textlink="">
          <xdr:nvSpPr>
            <xdr:cNvPr id="0" name=""/>
            <xdr:cNvSpPr>
              <a:spLocks noTextEdit="1"/>
            </xdr:cNvSpPr>
          </xdr:nvSpPr>
          <xdr:spPr>
            <a:xfrm>
              <a:off x="732304" y="160243"/>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2256305</xdr:colOff>
      <xdr:row>0</xdr:row>
      <xdr:rowOff>171449</xdr:rowOff>
    </xdr:from>
    <xdr:to>
      <xdr:col>2</xdr:col>
      <xdr:colOff>39781</xdr:colOff>
      <xdr:row>0</xdr:row>
      <xdr:rowOff>1557618</xdr:rowOff>
    </xdr:to>
    <mc:AlternateContent xmlns:mc="http://schemas.openxmlformats.org/markup-compatibility/2006" xmlns:sle15="http://schemas.microsoft.com/office/drawing/2012/slicer">
      <mc:Choice Requires="sle15">
        <xdr:graphicFrame macro="">
          <xdr:nvGraphicFramePr>
            <xdr:cNvPr id="7" name="City">
              <a:extLst>
                <a:ext uri="{FF2B5EF4-FFF2-40B4-BE49-F238E27FC236}">
                  <a16:creationId xmlns:a16="http://schemas.microsoft.com/office/drawing/2014/main" id="{4A169FED-7A5E-4E57-E7B4-D2518C38C778}"/>
                </a:ext>
              </a:extLst>
            </xdr:cNvPr>
            <xdr:cNvGraphicFramePr/>
          </xdr:nvGraphicFramePr>
          <xdr:xfrm>
            <a:off x="0" y="0"/>
            <a:ext cx="0" cy="0"/>
          </xdr:xfrm>
          <a:graphic>
            <a:graphicData uri="http://schemas.microsoft.com/office/drawing/2010/slicer">
              <sle:slicer xmlns:sle="http://schemas.microsoft.com/office/drawing/2010/slicer" name="City"/>
            </a:graphicData>
          </a:graphic>
        </xdr:graphicFrame>
      </mc:Choice>
      <mc:Fallback xmlns="">
        <xdr:sp macro="" textlink="">
          <xdr:nvSpPr>
            <xdr:cNvPr id="0" name=""/>
            <xdr:cNvSpPr>
              <a:spLocks noTextEdit="1"/>
            </xdr:cNvSpPr>
          </xdr:nvSpPr>
          <xdr:spPr>
            <a:xfrm>
              <a:off x="2827805" y="171449"/>
              <a:ext cx="1828800" cy="138616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3886200</xdr:colOff>
      <xdr:row>0</xdr:row>
      <xdr:rowOff>78441</xdr:rowOff>
    </xdr:from>
    <xdr:to>
      <xdr:col>3</xdr:col>
      <xdr:colOff>1409700</xdr:colOff>
      <xdr:row>0</xdr:row>
      <xdr:rowOff>1981200</xdr:rowOff>
    </xdr:to>
    <xdr:sp macro="" textlink="">
      <xdr:nvSpPr>
        <xdr:cNvPr id="2" name="TextBox 1">
          <a:extLst>
            <a:ext uri="{FF2B5EF4-FFF2-40B4-BE49-F238E27FC236}">
              <a16:creationId xmlns:a16="http://schemas.microsoft.com/office/drawing/2014/main" id="{B681B65A-ACD6-4E97-A8BA-D119423A798F}"/>
            </a:ext>
          </a:extLst>
        </xdr:cNvPr>
        <xdr:cNvSpPr txBox="1"/>
      </xdr:nvSpPr>
      <xdr:spPr>
        <a:xfrm>
          <a:off x="4457700" y="78441"/>
          <a:ext cx="3019425" cy="190275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Percent Contract Hours: </a:t>
          </a:r>
          <a:r>
            <a:rPr lang="en-US" sz="1100" b="0" i="0" baseline="0">
              <a:solidFill>
                <a:schemeClr val="dk1"/>
              </a:solidFill>
              <a:effectLst/>
              <a:latin typeface="+mn-lt"/>
              <a:ea typeface="+mn-ea"/>
              <a:cs typeface="+mn-cs"/>
            </a:rPr>
            <a:t>percentage of a nursing home's total staff hours belonging to contract staff. </a:t>
          </a:r>
          <a:r>
            <a:rPr lang="en-US" sz="1100" b="0" i="1" baseline="0">
              <a:solidFill>
                <a:schemeClr val="dk1"/>
              </a:solidFill>
              <a:effectLst/>
              <a:latin typeface="+mn-lt"/>
              <a:ea typeface="+mn-ea"/>
              <a:cs typeface="+mn-cs"/>
            </a:rPr>
            <a:t>Example: A nursing home averaging 100 total nurse hours, including 40 contract staff hours, has 40% contract staffing.</a:t>
          </a:r>
          <a:endParaRPr lang="en-US" b="0" i="0">
            <a:effectLst/>
          </a:endParaRPr>
        </a:p>
        <a:p>
          <a:endParaRPr lang="en-US" sz="1100" b="0" i="1" baseline="0"/>
        </a:p>
      </xdr:txBody>
    </xdr:sp>
    <xdr:clientData/>
  </xdr:twoCellAnchor>
  <xdr:twoCellAnchor editAs="oneCell">
    <xdr:from>
      <xdr:col>8</xdr:col>
      <xdr:colOff>685801</xdr:colOff>
      <xdr:row>0</xdr:row>
      <xdr:rowOff>233363</xdr:rowOff>
    </xdr:from>
    <xdr:to>
      <xdr:col>38</xdr:col>
      <xdr:colOff>825503</xdr:colOff>
      <xdr:row>0</xdr:row>
      <xdr:rowOff>552450</xdr:rowOff>
    </xdr:to>
    <xdr:sp macro="" textlink="">
      <xdr:nvSpPr>
        <xdr:cNvPr id="3" name="TextBox 2">
          <a:extLst>
            <a:ext uri="{FF2B5EF4-FFF2-40B4-BE49-F238E27FC236}">
              <a16:creationId xmlns:a16="http://schemas.microsoft.com/office/drawing/2014/main" id="{D85B13C1-B97F-456C-ADD4-02EC08D28FA0}"/>
            </a:ext>
          </a:extLst>
        </xdr:cNvPr>
        <xdr:cNvSpPr txBox="1">
          <a:spLocks noChangeAspect="1"/>
        </xdr:cNvSpPr>
      </xdr:nvSpPr>
      <xdr:spPr>
        <a:xfrm>
          <a:off x="12392026" y="233363"/>
          <a:ext cx="3282952" cy="319087"/>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to expand data categories.</a:t>
          </a:r>
          <a:endParaRPr lang="en-US" sz="1100"/>
        </a:p>
      </xdr:txBody>
    </xdr:sp>
    <xdr:clientData/>
  </xdr:twoCellAnchor>
  <xdr:twoCellAnchor editAs="oneCell">
    <xdr:from>
      <xdr:col>40</xdr:col>
      <xdr:colOff>607219</xdr:colOff>
      <xdr:row>0</xdr:row>
      <xdr:rowOff>559593</xdr:rowOff>
    </xdr:from>
    <xdr:to>
      <xdr:col>47</xdr:col>
      <xdr:colOff>1028700</xdr:colOff>
      <xdr:row>37</xdr:row>
      <xdr:rowOff>93542</xdr:rowOff>
    </xdr:to>
    <xdr:sp macro="" textlink="">
      <xdr:nvSpPr>
        <xdr:cNvPr id="5" name="TextBox 4">
          <a:extLst>
            <a:ext uri="{FF2B5EF4-FFF2-40B4-BE49-F238E27FC236}">
              <a16:creationId xmlns:a16="http://schemas.microsoft.com/office/drawing/2014/main" id="{495ADCC2-0E7B-41A4-B6AB-5B35D6773C94}"/>
            </a:ext>
          </a:extLst>
        </xdr:cNvPr>
        <xdr:cNvSpPr txBox="1"/>
      </xdr:nvSpPr>
      <xdr:spPr>
        <a:xfrm>
          <a:off x="17114044" y="559593"/>
          <a:ext cx="6441281" cy="880177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1883706</xdr:colOff>
      <xdr:row>0</xdr:row>
      <xdr:rowOff>125506</xdr:rowOff>
    </xdr:from>
    <xdr:to>
      <xdr:col>1</xdr:col>
      <xdr:colOff>3712506</xdr:colOff>
      <xdr:row>0</xdr:row>
      <xdr:rowOff>1288677</xdr:rowOff>
    </xdr:to>
    <mc:AlternateContent xmlns:mc="http://schemas.openxmlformats.org/markup-compatibility/2006" xmlns:sle15="http://schemas.microsoft.com/office/drawing/2012/slicer">
      <mc:Choice Requires="sle15">
        <xdr:graphicFrame macro="">
          <xdr:nvGraphicFramePr>
            <xdr:cNvPr id="7" name="City 1">
              <a:extLst>
                <a:ext uri="{FF2B5EF4-FFF2-40B4-BE49-F238E27FC236}">
                  <a16:creationId xmlns:a16="http://schemas.microsoft.com/office/drawing/2014/main" id="{DD5DD862-A384-1371-EE1C-FDBE8CFA4A1C}"/>
                </a:ext>
              </a:extLst>
            </xdr:cNvPr>
            <xdr:cNvGraphicFramePr/>
          </xdr:nvGraphicFramePr>
          <xdr:xfrm>
            <a:off x="0" y="0"/>
            <a:ext cx="0" cy="0"/>
          </xdr:xfrm>
          <a:graphic>
            <a:graphicData uri="http://schemas.microsoft.com/office/drawing/2010/slicer">
              <sle:slicer xmlns:sle="http://schemas.microsoft.com/office/drawing/2010/slicer" name="City 1"/>
            </a:graphicData>
          </a:graphic>
        </xdr:graphicFrame>
      </mc:Choice>
      <mc:Fallback xmlns="">
        <xdr:sp macro="" textlink="">
          <xdr:nvSpPr>
            <xdr:cNvPr id="0" name=""/>
            <xdr:cNvSpPr>
              <a:spLocks noTextEdit="1"/>
            </xdr:cNvSpPr>
          </xdr:nvSpPr>
          <xdr:spPr>
            <a:xfrm>
              <a:off x="2455206" y="125506"/>
              <a:ext cx="1828800"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112059</xdr:colOff>
      <xdr:row>0</xdr:row>
      <xdr:rowOff>131109</xdr:rowOff>
    </xdr:from>
    <xdr:to>
      <xdr:col>1</xdr:col>
      <xdr:colOff>1588991</xdr:colOff>
      <xdr:row>0</xdr:row>
      <xdr:rowOff>1294280</xdr:rowOff>
    </xdr:to>
    <mc:AlternateContent xmlns:mc="http://schemas.openxmlformats.org/markup-compatibility/2006" xmlns:sle15="http://schemas.microsoft.com/office/drawing/2012/slicer">
      <mc:Choice Requires="sle15">
        <xdr:graphicFrame macro="">
          <xdr:nvGraphicFramePr>
            <xdr:cNvPr id="8" name="County">
              <a:extLst>
                <a:ext uri="{FF2B5EF4-FFF2-40B4-BE49-F238E27FC236}">
                  <a16:creationId xmlns:a16="http://schemas.microsoft.com/office/drawing/2014/main" id="{88E45435-B534-E23A-8EF3-1E27BFCB72FA}"/>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83559" y="131109"/>
              <a:ext cx="1476932" cy="1163171"/>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98B9AC7C-B05D-4870-BB86-E7ACF5F32E43}"/>
            </a:ext>
          </a:extLst>
        </xdr:cNvPr>
        <xdr:cNvSpPr txBox="1">
          <a:spLocks noChangeAspect="1"/>
        </xdr:cNvSpPr>
      </xdr:nvSpPr>
      <xdr:spPr>
        <a:xfrm>
          <a:off x="14269521" y="211186"/>
          <a:ext cx="3259794"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01E0FFD0-D079-46DF-8A31-C27E6507E42C}"/>
            </a:ext>
          </a:extLst>
        </xdr:cNvPr>
        <xdr:cNvSpPr txBox="1">
          <a:spLocks noChangeAspect="1"/>
        </xdr:cNvSpPr>
      </xdr:nvSpPr>
      <xdr:spPr>
        <a:xfrm>
          <a:off x="34466213" y="773906"/>
          <a:ext cx="6436858" cy="8804949"/>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99125</xdr:rowOff>
    </xdr:from>
    <xdr:to>
      <xdr:col>3</xdr:col>
      <xdr:colOff>952500</xdr:colOff>
      <xdr:row>0</xdr:row>
      <xdr:rowOff>1344706</xdr:rowOff>
    </xdr:to>
    <xdr:sp macro="" textlink="">
      <xdr:nvSpPr>
        <xdr:cNvPr id="5" name="TextBox 4">
          <a:extLst>
            <a:ext uri="{FF2B5EF4-FFF2-40B4-BE49-F238E27FC236}">
              <a16:creationId xmlns:a16="http://schemas.microsoft.com/office/drawing/2014/main" id="{72CBD466-751B-492F-95AA-56BF0E594F6D}"/>
            </a:ext>
          </a:extLst>
        </xdr:cNvPr>
        <xdr:cNvSpPr txBox="1">
          <a:spLocks noChangeAspect="1"/>
        </xdr:cNvSpPr>
      </xdr:nvSpPr>
      <xdr:spPr>
        <a:xfrm>
          <a:off x="5223014" y="99125"/>
          <a:ext cx="1796911" cy="1245581"/>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67A8D5-6C91-46F8-9108-7B1209389F56}"/>
            </a:ext>
          </a:extLst>
        </xdr:cNvPr>
        <xdr:cNvSpPr txBox="1"/>
      </xdr:nvSpPr>
      <xdr:spPr>
        <a:xfrm>
          <a:off x="7772958" y="100855"/>
          <a:ext cx="6024285"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calculated by dividing a nursing home's daily staff hours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is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2152650</xdr:colOff>
      <xdr:row>0</xdr:row>
      <xdr:rowOff>114301</xdr:rowOff>
    </xdr:from>
    <xdr:to>
      <xdr:col>1</xdr:col>
      <xdr:colOff>3981450</xdr:colOff>
      <xdr:row>0</xdr:row>
      <xdr:rowOff>1535207</xdr:rowOff>
    </xdr:to>
    <mc:AlternateContent xmlns:mc="http://schemas.openxmlformats.org/markup-compatibility/2006" xmlns:sle15="http://schemas.microsoft.com/office/drawing/2012/slicer">
      <mc:Choice Requires="sle15">
        <xdr:graphicFrame macro="">
          <xdr:nvGraphicFramePr>
            <xdr:cNvPr id="8" name="City 2">
              <a:extLst>
                <a:ext uri="{FF2B5EF4-FFF2-40B4-BE49-F238E27FC236}">
                  <a16:creationId xmlns:a16="http://schemas.microsoft.com/office/drawing/2014/main" id="{1DB14846-D8D0-D8BC-B82C-89F0A9C1ADE4}"/>
                </a:ext>
              </a:extLst>
            </xdr:cNvPr>
            <xdr:cNvGraphicFramePr/>
          </xdr:nvGraphicFramePr>
          <xdr:xfrm>
            <a:off x="0" y="0"/>
            <a:ext cx="0" cy="0"/>
          </xdr:xfrm>
          <a:graphic>
            <a:graphicData uri="http://schemas.microsoft.com/office/drawing/2010/slicer">
              <sle:slicer xmlns:sle="http://schemas.microsoft.com/office/drawing/2010/slicer" name="City 2"/>
            </a:graphicData>
          </a:graphic>
        </xdr:graphicFrame>
      </mc:Choice>
      <mc:Fallback xmlns="">
        <xdr:sp macro="" textlink="">
          <xdr:nvSpPr>
            <xdr:cNvPr id="0" name=""/>
            <xdr:cNvSpPr>
              <a:spLocks noTextEdit="1"/>
            </xdr:cNvSpPr>
          </xdr:nvSpPr>
          <xdr:spPr>
            <a:xfrm>
              <a:off x="2724150" y="114301"/>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editAs="absolute">
    <xdr:from>
      <xdr:col>1</xdr:col>
      <xdr:colOff>152400</xdr:colOff>
      <xdr:row>0</xdr:row>
      <xdr:rowOff>131109</xdr:rowOff>
    </xdr:from>
    <xdr:to>
      <xdr:col>1</xdr:col>
      <xdr:colOff>1981200</xdr:colOff>
      <xdr:row>0</xdr:row>
      <xdr:rowOff>1552015</xdr:rowOff>
    </xdr:to>
    <mc:AlternateContent xmlns:mc="http://schemas.openxmlformats.org/markup-compatibility/2006" xmlns:sle15="http://schemas.microsoft.com/office/drawing/2012/slicer">
      <mc:Choice Requires="sle15">
        <xdr:graphicFrame macro="">
          <xdr:nvGraphicFramePr>
            <xdr:cNvPr id="9" name="County 1">
              <a:extLst>
                <a:ext uri="{FF2B5EF4-FFF2-40B4-BE49-F238E27FC236}">
                  <a16:creationId xmlns:a16="http://schemas.microsoft.com/office/drawing/2014/main" id="{03E98C60-2D55-068D-008A-180511B3C7BC}"/>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723900" y="131109"/>
              <a:ext cx="1828800" cy="1420906"/>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23812</xdr:colOff>
      <xdr:row>14</xdr:row>
      <xdr:rowOff>178593</xdr:rowOff>
    </xdr:from>
    <xdr:to>
      <xdr:col>10</xdr:col>
      <xdr:colOff>357186</xdr:colOff>
      <xdr:row>60</xdr:row>
      <xdr:rowOff>145369</xdr:rowOff>
    </xdr:to>
    <xdr:sp macro="" textlink="">
      <xdr:nvSpPr>
        <xdr:cNvPr id="2" name="TextBox 1">
          <a:extLst>
            <a:ext uri="{FF2B5EF4-FFF2-40B4-BE49-F238E27FC236}">
              <a16:creationId xmlns:a16="http://schemas.microsoft.com/office/drawing/2014/main" id="{5185CD9E-8A08-403D-8F96-483F328281A8}"/>
            </a:ext>
          </a:extLst>
        </xdr:cNvPr>
        <xdr:cNvSpPr txBox="1"/>
      </xdr:nvSpPr>
      <xdr:spPr>
        <a:xfrm>
          <a:off x="226218" y="3750468"/>
          <a:ext cx="645318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40</xdr:row>
      <xdr:rowOff>190500</xdr:rowOff>
    </xdr:to>
    <xdr:sp macro="" textlink="">
      <xdr:nvSpPr>
        <xdr:cNvPr id="2" name="TextBox 1">
          <a:extLst>
            <a:ext uri="{FF2B5EF4-FFF2-40B4-BE49-F238E27FC236}">
              <a16:creationId xmlns:a16="http://schemas.microsoft.com/office/drawing/2014/main" id="{B0C4083E-6096-4F8E-A017-B27E76C6E778}"/>
            </a:ext>
          </a:extLst>
        </xdr:cNvPr>
        <xdr:cNvSpPr txBox="1"/>
      </xdr:nvSpPr>
      <xdr:spPr>
        <a:xfrm>
          <a:off x="163286" y="95250"/>
          <a:ext cx="6504214" cy="8422821"/>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Q4 2021 staffing report, visit https://nursinghome411.org/staffing-q4-2021/.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8D3064C2-3D7C-49FA-B7AA-C675F751B419}" sourceName="County">
  <extLst>
    <x:ext xmlns:x15="http://schemas.microsoft.com/office/spreadsheetml/2010/11/main" uri="{2F2917AC-EB37-4324-AD4E-5DD8C200BD13}">
      <x15:tableSlicerCache tableId="2"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 xr10:uid="{540B27E3-6770-4C72-B4BF-7025BDACF5F5}" sourceName="City">
  <extLst>
    <x:ext xmlns:x15="http://schemas.microsoft.com/office/spreadsheetml/2010/11/main" uri="{2F2917AC-EB37-4324-AD4E-5DD8C200BD13}">
      <x15:tableSlicerCache tableId="2" column="3"/>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1" xr10:uid="{88747553-DDA1-4D6A-9667-957ED277AD47}" sourceName="City">
  <extLst>
    <x:ext xmlns:x15="http://schemas.microsoft.com/office/spreadsheetml/2010/11/main" uri="{2F2917AC-EB37-4324-AD4E-5DD8C200BD13}">
      <x15:tableSlicerCache tableId="3" column="3"/>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61A0495B-7EA9-463D-ADCE-C98A8ADF0A68}" sourceName="County">
  <extLst>
    <x:ext xmlns:x15="http://schemas.microsoft.com/office/spreadsheetml/2010/11/main" uri="{2F2917AC-EB37-4324-AD4E-5DD8C200BD13}">
      <x15:tableSlicerCache tableId="3" column="4"/>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ity2" xr10:uid="{E547CD84-47C0-4C2B-955C-BE182BEF8B9E}" sourceName="City">
  <extLst>
    <x:ext xmlns:x15="http://schemas.microsoft.com/office/spreadsheetml/2010/11/main" uri="{2F2917AC-EB37-4324-AD4E-5DD8C200BD13}">
      <x15:tableSlicerCache tableId="1" column="4"/>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6E1657CC-89AD-412D-ABBC-6776C4089DBB}"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ilter by County" xr10:uid="{997EDF07-166D-4D74-A39E-AFD34C40CA8E}" cache="Slicer_County" caption="Filter by County" rowHeight="241300"/>
  <slicer name="City" xr10:uid="{898E960E-4908-41EB-8F88-9BBC40FB354C}" cache="Slicer_City" caption="City" style="SlicerStyleLight2"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1" xr10:uid="{EDFC039F-8432-4936-9CDA-B5AED512D6D1}" cache="Slicer_City1" caption="City" style="SlicerStyleLight2" rowHeight="241300"/>
  <slicer name="County" xr10:uid="{6AA5AAB4-EC8C-4FC7-973D-5C0D9C937274}"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ity 2" xr10:uid="{840CFD02-4485-4C00-B8B2-7169FE986106}" cache="Slicer_City2" caption="City" style="SlicerStyleLight2" rowHeight="241300"/>
  <slicer name="County 1" xr10:uid="{9C36F0C3-CFE1-45BC-89E0-E53F99FC2D4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4E5699AD-BB6A-4554-98B0-B2D7C76E516C}" name="Nurse" displayName="Nurse" ref="A1:AG70" totalsRowShown="0" headerRowDxfId="131">
  <autoFilter ref="A1:AG70" xr:uid="{F6C3CB19-CE12-4B14-8BE9-BE2DA56924F3}"/>
  <sortState xmlns:xlrd2="http://schemas.microsoft.com/office/spreadsheetml/2017/richdata2" ref="A2:AG70">
    <sortCondition ref="A1:A70"/>
  </sortState>
  <tableColumns count="33">
    <tableColumn id="1" xr3:uid="{A8260DC9-6B54-405F-BBA6-D2FE16D6B297}" name="State"/>
    <tableColumn id="2" xr3:uid="{F6FE27DA-DFC8-4556-B8A0-01CD04F7A631}" name="Provider"/>
    <tableColumn id="3" xr3:uid="{2C454061-6A06-4109-AA11-2644E7499F02}" name="City"/>
    <tableColumn id="4" xr3:uid="{81A1ABDC-27DE-41F1-950C-B2C7AFEF651F}" name="County"/>
    <tableColumn id="6" xr3:uid="{90222BC9-E6F0-4275-920C-C1C89EC2B058}" name="MDS Census" dataDxfId="130"/>
    <tableColumn id="32" xr3:uid="{FABA7BE7-53DD-4479-BF7D-321D82576A22}" name="Total Nurse Staff HPRD" dataDxfId="129">
      <calculatedColumnFormula>Nurse[[#This Row],[Total Nurse Staff Hours]]/Nurse[[#This Row],[MDS Census]]</calculatedColumnFormula>
    </tableColumn>
    <tableColumn id="33" xr3:uid="{013AAF20-B5AF-43BB-AB5B-F505E8394830}" name="Total Direct Care Staff HPRD" dataDxfId="128">
      <calculatedColumnFormula>Nurse[[#This Row],[Total Direct Care Staff Hours]]/Nurse[[#This Row],[MDS Census]]</calculatedColumnFormula>
    </tableColumn>
    <tableColumn id="37" xr3:uid="{BC8E9732-4FF8-4EAB-BFAB-C67064B747DC}" name="Total RN Staff HPRD" dataDxfId="127">
      <calculatedColumnFormula>Nurse[[#This Row],[Total RN Hours (w/ Admin, DON)]]/Nurse[[#This Row],[MDS Census]]</calculatedColumnFormula>
    </tableColumn>
    <tableColumn id="36" xr3:uid="{C39AFDF3-5B6B-4BDC-A648-AB41A16F0989}" name="Total RN Care Staff HPRD (excl. Admin/DON)" dataDxfId="126">
      <calculatedColumnFormula>Nurse[[#This Row],[RN Hours (excl. Admin, DON)]]/Nurse[[#This Row],[MDS Census]]</calculatedColumnFormula>
    </tableColumn>
    <tableColumn id="35" xr3:uid="{1D794E53-F14E-4523-A86F-DC8FC3F314D0}" name="Total Nurse Staff Hours" dataDxfId="125">
      <calculatedColumnFormula>SUM(Nurse[[#This Row],[RN Hours (excl. Admin, DON)]],Nurse[[#This Row],[RN Admin Hours]],Nurse[[#This Row],[RN DON Hours]],Nurse[[#This Row],[LPN Hours (excl. Admin)]],Nurse[[#This Row],[LPN Admin Hours]],Nurse[[#This Row],[CNA Hours]],Nurse[[#This Row],[NA TR Hours]],Nurse[[#This Row],[Med Aide/Tech Hours]])</calculatedColumnFormula>
    </tableColumn>
    <tableColumn id="34" xr3:uid="{FCFA4BAB-65EA-488E-A43A-288D88D2ED47}" name="Total Direct Care Staff Hours" dataDxfId="124">
      <calculatedColumnFormula>SUM(Nurse[[#This Row],[RN Hours (excl. Admin, DON)]],Nurse[[#This Row],[LPN Hours (excl. Admin)]],Nurse[[#This Row],[CNA Hours]],Nurse[[#This Row],[NA TR Hours]],Nurse[[#This Row],[Med Aide/Tech Hours]])</calculatedColumnFormula>
    </tableColumn>
    <tableColumn id="38" xr3:uid="{5E8F283D-4BB1-4279-BF29-F78CF5A9BD13}" name="Total RN Hours (w/ Admin, DON)" dataDxfId="123">
      <calculatedColumnFormula>SUM(Nurse[[#This Row],[RN Hours (excl. Admin, DON)]],Nurse[[#This Row],[RN Admin Hours]],Nurse[[#This Row],[RN DON Hours]])</calculatedColumnFormula>
    </tableColumn>
    <tableColumn id="7" xr3:uid="{6FB0F2C7-1324-45EA-A016-9C74CA8221F4}" name="RN Hours (excl. Admin, DON)" dataDxfId="122"/>
    <tableColumn id="10" xr3:uid="{CEC5F2B0-E6C5-4616-B4FC-11B945448B5B}" name="RN Admin Hours" dataDxfId="121"/>
    <tableColumn id="13" xr3:uid="{D4F1A2C6-A8F4-4C64-8C45-278B59247FC6}" name="RN DON Hours" dataDxfId="120"/>
    <tableColumn id="11" xr3:uid="{4BC98E4C-0F0C-4D9F-A60A-FF0254E25D18}" name="Total LPN Hours (w/ Admin)" dataDxfId="119">
      <calculatedColumnFormula>SUM(Nurse[[#This Row],[LPN Hours (excl. Admin)]],Nurse[[#This Row],[LPN Admin Hours]])</calculatedColumnFormula>
    </tableColumn>
    <tableColumn id="16" xr3:uid="{9B8CACE7-F835-48AE-9DC8-73B0289AF2DA}" name="LPN Hours (excl. Admin)" dataDxfId="118"/>
    <tableColumn id="19" xr3:uid="{E92DC4E5-C297-4819-9E94-37A771835A5F}" name="LPN Admin Hours" dataDxfId="117"/>
    <tableColumn id="8" xr3:uid="{B9F0D17E-BF89-4DFB-941E-BC2A938B8922}" name="Total CNA, NA TR, Med Aide/Tech Hours" dataDxfId="116">
      <calculatedColumnFormula>SUM(Nurse[[#This Row],[CNA Hours]],Nurse[[#This Row],[NA TR Hours]],Nurse[[#This Row],[Med Aide/Tech Hours]])</calculatedColumnFormula>
    </tableColumn>
    <tableColumn id="22" xr3:uid="{61D5BF67-7A32-4658-B0C3-4C9B5623F363}" name="CNA Hours" dataDxfId="115"/>
    <tableColumn id="25" xr3:uid="{B90C96E9-0162-4FF0-AAC3-4EE342D90163}" name="NA TR Hours" dataDxfId="114"/>
    <tableColumn id="28" xr3:uid="{6C1D2B88-EE47-4797-972E-F8379C90BB8A}" name="Med Aide/Tech Hours" dataDxfId="113"/>
    <tableColumn id="39" xr3:uid="{B76610AD-BCD2-4CD0-AC06-5687026F41BA}" name="Total Contract Hours" dataDxfId="112">
      <calculatedColumnFormula>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calculatedColumnFormula>
    </tableColumn>
    <tableColumn id="9" xr3:uid="{21438A84-B56E-4023-8DF8-160D98DDC35F}" name="RN Hours Contract (excl. Admin, DON)" dataDxfId="111"/>
    <tableColumn id="12" xr3:uid="{880163BD-7A81-4471-BBA1-01C0C2454725}" name="RN Admin Hours Contract" dataDxfId="110"/>
    <tableColumn id="15" xr3:uid="{6F133DCF-6A0A-45EE-931A-83420A8DD420}" name="RN DON Hours Contract" dataDxfId="109"/>
    <tableColumn id="18" xr3:uid="{5A9C9CA4-73C7-4486-8610-EACF879B4F85}" name="LPN Hours Contract (excl. Admin)" dataDxfId="108"/>
    <tableColumn id="21" xr3:uid="{5CEAD67B-5860-4423-A19F-D537144F5325}" name="LPN Admin Hours Contract" dataDxfId="107"/>
    <tableColumn id="24" xr3:uid="{D84BEE57-6A72-4D2F-AF61-9273FBB14117}" name="CNA Hours Contract" dataDxfId="106"/>
    <tableColumn id="27" xr3:uid="{B99C43B0-B8EC-40DF-B9E4-59BFFEB13F96}" name="NA TR Hours Contract" dataDxfId="105"/>
    <tableColumn id="30" xr3:uid="{EA0B4F12-3180-463C-B906-D382F72A849C}" name="Med Aide/Tech Hours Contract" dataDxfId="104"/>
    <tableColumn id="5" xr3:uid="{B5C09BC6-E92F-45FE-9C51-29B1DD99C4B1}" name="Provider Number"/>
    <tableColumn id="14" xr3:uid="{85552D46-1F1E-4861-A4F5-644CB0218C0C}" name="CMS Region Number" dataDxfId="103"/>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394824B-C0BD-445F-B7FD-9A657106F5A8}" name="Nurse4" displayName="Nurse4" ref="A1:AN70" totalsRowShown="0" headerRowDxfId="102">
  <autoFilter ref="A1:AN70" xr:uid="{F6C3CB19-CE12-4B14-8BE9-BE2DA56924F3}"/>
  <sortState xmlns:xlrd2="http://schemas.microsoft.com/office/spreadsheetml/2017/richdata2" ref="A2:AN70">
    <sortCondition ref="A1:A70"/>
  </sortState>
  <tableColumns count="40">
    <tableColumn id="1" xr3:uid="{13A67EC4-0523-455E-A96C-F90180074E2E}" name="State"/>
    <tableColumn id="2" xr3:uid="{DB573ACD-2371-42DB-8BD9-CAF2AC904CC6}" name="Provider"/>
    <tableColumn id="3" xr3:uid="{F7DFC857-D96B-4F01-9AA7-B35497AE53EF}" name="City"/>
    <tableColumn id="4" xr3:uid="{22660A94-8818-4ED2-B518-0ADC6306689A}" name="County"/>
    <tableColumn id="6" xr3:uid="{1E5B5380-F1C3-4336-AEAA-5AC251AA2BF3}" name="MDS Census" dataDxfId="101"/>
    <tableColumn id="35" xr3:uid="{55302CCB-E8A9-49F9-9607-F65551813ADA}" name="Total Nurse Staff Hours" dataDxfId="100"/>
    <tableColumn id="39" xr3:uid="{106C13B6-6DD8-4D75-AF3A-2993C5C29276}" name="Total Nurse Staff Contract Hours" dataDxfId="99"/>
    <tableColumn id="20" xr3:uid="{311D90A9-C08F-4630-B10C-FB77356FC495}" name="Percent Total Nurse Contract" dataDxfId="98" dataCellStyle="Percent"/>
    <tableColumn id="34" xr3:uid="{78834767-D745-469C-9AB5-6DE220ADD5C6}" name="Total Direct Care Staff Hours" dataDxfId="97"/>
    <tableColumn id="17" xr3:uid="{57CBD5D0-B445-4EE4-88AD-A48641629096}" name="Total Direct Care Staff Contract Hours" dataDxfId="96"/>
    <tableColumn id="23" xr3:uid="{855F0F2D-9CC2-4CC8-84F1-CFEDBEC48C13}" name="Percent Total Direct Care Contract" dataDxfId="95" dataCellStyle="Percent"/>
    <tableColumn id="38" xr3:uid="{4154799A-B318-4B18-8871-3DB549022955}" name="Total RN Hours (w/ Admin, DON)" dataDxfId="94"/>
    <tableColumn id="29" xr3:uid="{361F57EA-237B-4C43-A770-7001E22B53FF}" name="Total RN Hours Contract (w/ Admin, DON)" dataDxfId="93"/>
    <tableColumn id="26" xr3:uid="{CF51B660-4201-4956-852E-92550AFF31E5}" name="Percent Total RN Contract (w/ Admin, DON)" dataDxfId="92" dataCellStyle="Percent"/>
    <tableColumn id="7" xr3:uid="{C4901783-CC77-40EC-A306-827A4F3E6592}" name="RN Hours (excl. Admin, DON)" dataDxfId="91"/>
    <tableColumn id="9" xr3:uid="{C696FE22-C1D3-4049-9125-8EB7FA30B372}" name="RN Hours Contract (excl. Admin, DON)" dataDxfId="90"/>
    <tableColumn id="31" xr3:uid="{63C0141E-84BD-45CD-B671-7DDE0AA744DC}" name="Percent RN Contract (excl. Admin, DON)" dataCellStyle="Percent"/>
    <tableColumn id="10" xr3:uid="{F07BB098-C49C-4BD7-BCB9-225381A8297C}" name="RN Admin Hours" dataDxfId="89"/>
    <tableColumn id="12" xr3:uid="{59D56FF7-6C85-4837-A7D5-6C3087B78DF1}" name="RN Admin Hours Contract" dataDxfId="88"/>
    <tableColumn id="32" xr3:uid="{64B5375C-B1AC-45D9-BE7F-752EDDCF4691}" name="Percent RN Admin Contract" dataDxfId="87" dataCellStyle="Percent"/>
    <tableColumn id="13" xr3:uid="{A27207CB-DA98-45F0-A726-9096EA6ACBAA}" name="RN DON Hours" dataDxfId="86"/>
    <tableColumn id="15" xr3:uid="{B3DB7766-296C-472D-9DBC-C8302F38F6BB}" name="RN DON Hours Contract" dataDxfId="85"/>
    <tableColumn id="33" xr3:uid="{943A884D-22AF-46A3-83DB-3AC61A7D6FD2}" name="Percent RN DON Contract" dataDxfId="84" dataCellStyle="Percent"/>
    <tableColumn id="16" xr3:uid="{94F35A65-83A4-43AE-BF05-D1B777638B3A}" name="LPN Hours (excl. Admin)" dataDxfId="83"/>
    <tableColumn id="18" xr3:uid="{A98471B5-7850-4E4C-9BF0-8927559C4FA0}" name="LPN Hours Contract (excl. Admin)" dataDxfId="82"/>
    <tableColumn id="40" xr3:uid="{F64C88D9-EC6A-47D5-B57D-6B816557A6F6}" name="Percent LPN Contract (excl. Admin)" dataDxfId="81" dataCellStyle="Percent"/>
    <tableColumn id="19" xr3:uid="{BD45F57D-D8D9-4E73-8EFA-792F611572C8}" name="LPN Admin Hours" dataDxfId="80"/>
    <tableColumn id="21" xr3:uid="{BEF1EAEA-1775-471F-8BD3-B76092FFC206}" name="LPN Admin Hours Contract" dataDxfId="79"/>
    <tableColumn id="44" xr3:uid="{03C967BB-664D-448F-87D7-8D2BCD526E17}" name="Percent LPN Admin  Contract" dataDxfId="78" dataCellStyle="Percent"/>
    <tableColumn id="22" xr3:uid="{EA4759AA-E596-4AAB-A0BD-6CF60CAC5C75}" name="CNA Hours" dataDxfId="77"/>
    <tableColumn id="24" xr3:uid="{6F5B5CEE-2FAC-4575-9D77-471F1F21CCCB}" name="CNA Hours Contract" dataDxfId="76"/>
    <tableColumn id="41" xr3:uid="{B86587A9-8FD8-4F09-8991-CBBD360D2E4D}" name="Percent CNA Contract" dataDxfId="75" dataCellStyle="Percent"/>
    <tableColumn id="25" xr3:uid="{64380B0F-7C89-4D10-84F4-1D9312D71ACA}" name="NA TR Hours" dataDxfId="74"/>
    <tableColumn id="27" xr3:uid="{DE8BA77F-B4BD-4647-A0FD-4826C36DD47F}" name="NA TR Hours Contract" dataDxfId="73"/>
    <tableColumn id="42" xr3:uid="{799B86B5-6D48-48F6-8BF2-822740CA295C}" name="Percent NA TR Contract" dataDxfId="72" dataCellStyle="Percent"/>
    <tableColumn id="28" xr3:uid="{2543E6F9-8230-4F53-8898-0A406D99D917}" name="Med Aide/Tech Hours" dataDxfId="71"/>
    <tableColumn id="30" xr3:uid="{608192F2-C273-45A4-A441-691F7BC348B9}" name="Med Aide/Tech Hours Contract" dataDxfId="70"/>
    <tableColumn id="43" xr3:uid="{2C4D323D-8916-4D12-8E50-411ACCA98F60}" name="Percent Med Aide/Tech Contract" dataDxfId="69" dataCellStyle="Percent"/>
    <tableColumn id="5" xr3:uid="{D92786D7-7F57-4D5B-A292-9D03B132554C}" name="Provider Number"/>
    <tableColumn id="14" xr3:uid="{552F3604-8659-4629-BE1B-3F1992A78488}" name="CMS Region Number" dataDxfId="68"/>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E60691-D19F-47D5-92F8-86626EA5D711}" name="NonNurse" displayName="NonNurse" ref="A1:AI70" totalsRowShown="0" headerRowDxfId="67">
  <autoFilter ref="A1:AI70" xr:uid="{0BC5ADF1-15D4-4F74-902E-CBC634AC45F1}"/>
  <tableColumns count="35">
    <tableColumn id="1" xr3:uid="{0F12BC52-B3AA-4BF7-9EDE-4F9C09E177C5}" name="State"/>
    <tableColumn id="3" xr3:uid="{B71A558F-765A-41A0-8FCE-B349752EED00}" name="Provider"/>
    <tableColumn id="4" xr3:uid="{B4548C26-0CE5-40C5-ACA5-1572405C7868}" name="City"/>
    <tableColumn id="5" xr3:uid="{0218A081-587D-4B49-825D-A96DE84597D6}" name="County"/>
    <tableColumn id="6" xr3:uid="{B92FE217-C35C-4D6B-ABD7-84F3C8F8AFDB}" name="MDS Census" dataDxfId="66"/>
    <tableColumn id="7" xr3:uid="{BD95940C-C221-4B99-BBB8-74391991921F}" name="Admin Hours" dataDxfId="65"/>
    <tableColumn id="30" xr3:uid="{8461E98C-D639-4221-8E17-F9B4B3647F32}" name="Medical Director Hours" dataDxfId="64"/>
    <tableColumn id="8" xr3:uid="{00E1BF50-741E-4A60-A994-C90792999CD2}" name="Pharmacist Hours" dataDxfId="63"/>
    <tableColumn id="10" xr3:uid="{7B0BBB81-0CC1-42FC-A508-5508488631F3}" name="Dietician Hours" dataDxfId="62"/>
    <tableColumn id="28" xr3:uid="{043ACAEB-46E9-4A86-91C3-77EB269AEECE}" name="Physician Assistant Hours" dataDxfId="61"/>
    <tableColumn id="29" xr3:uid="{90A4D72B-A49B-4672-A6F2-DC9D3F6A9BB1}" name="Nurse Practictioner Hours" dataDxfId="60"/>
    <tableColumn id="20" xr3:uid="{74E9C96F-B346-4818-B22D-A331E4E6DABC}" name="Speech/Language Pathologist Hours" dataDxfId="59"/>
    <tableColumn id="17" xr3:uid="{3B6EEDBE-F31F-4B03-A8F0-C25085CEC7BE}" name="Qualified Social Work Staff Hours" dataDxfId="58"/>
    <tableColumn id="15" xr3:uid="{38961E3C-E7F5-45FE-A67F-34D2032AAF8A}" name="Other Social Work Staff Hours" dataDxfId="57"/>
    <tableColumn id="34" xr3:uid="{27A5BF9A-9301-4D14-AE3E-206F06DA8F04}" name="HPRD: Total Social Work " dataDxfId="56">
      <calculatedColumnFormula>SUM(NonNurse[[#This Row],[Qualified Social Work Staff Hours]],NonNurse[[#This Row],[Other Social Work Staff Hours]])/NonNurse[[#This Row],[MDS Census]]</calculatedColumnFormula>
    </tableColumn>
    <tableColumn id="18" xr3:uid="{9E1F9A34-52BE-4BC9-B37F-686201756750}" name="Qualified Activities Professional Hours" dataDxfId="55"/>
    <tableColumn id="16" xr3:uid="{E72B4DA8-3E28-4578-817C-657F0E01F93F}" name="Other Activities Professional Hours" dataDxfId="54"/>
    <tableColumn id="33" xr3:uid="{35F9FD62-C56F-41E8-A0CD-EDAC63F16CC0}" name="HPRD: Combined Activities" dataDxfId="53">
      <calculatedColumnFormula>SUM(NonNurse[[#This Row],[Qualified Activities Professional Hours]],NonNurse[[#This Row],[Other Activities Professional Hours]])/NonNurse[[#This Row],[MDS Census]]</calculatedColumnFormula>
    </tableColumn>
    <tableColumn id="12" xr3:uid="{D586ED6C-7AE4-4AEA-A5C4-50C5076602B3}" name="Occupational Therapist Hours" dataDxfId="52"/>
    <tableColumn id="13" xr3:uid="{4368312D-2F90-47AF-AD9F-34984CB7B822}" name="OT Assistant Hours" dataDxfId="51"/>
    <tableColumn id="22" xr3:uid="{8F630B6E-DBEA-4328-9617-3C12DA15BE28}" name="OT Aide Hours" dataDxfId="50"/>
    <tableColumn id="35" xr3:uid="{39751B72-98B1-43BD-89C4-998FD0067706}" name="HPRD: OT (incl. Assistant &amp; Aide)" dataDxfId="49">
      <calculatedColumnFormula>SUM(NonNurse[[#This Row],[Occupational Therapist Hours]],NonNurse[[#This Row],[OT Assistant Hours]],NonNurse[[#This Row],[OT Aide Hours]])/NonNurse[[#This Row],[MDS Census]]</calculatedColumnFormula>
    </tableColumn>
    <tableColumn id="23" xr3:uid="{DCB5AD99-0106-443B-BC1E-830A890472F1}" name="Physical Therapist (PT) Hours" dataDxfId="48"/>
    <tableColumn id="24" xr3:uid="{58005970-EBD6-41AE-8008-569B17636ECC}" name="PT Assistant Hours" dataDxfId="47"/>
    <tableColumn id="25" xr3:uid="{8317FABC-F95D-4DF4-B783-C4B8F90B8ECA}" name="PT Aide Hours" dataDxfId="46"/>
    <tableColumn id="36" xr3:uid="{8665471F-9013-4B2E-A476-019664F3C7BD}" name="HPRD: PT (incl. Assistant &amp; Aide)" dataDxfId="45">
      <calculatedColumnFormula>SUM(NonNurse[[#This Row],[Physical Therapist (PT) Hours]],NonNurse[[#This Row],[PT Assistant Hours]],NonNurse[[#This Row],[PT Aide Hours]])/NonNurse[[#This Row],[MDS Census]]</calculatedColumnFormula>
    </tableColumn>
    <tableColumn id="14" xr3:uid="{7AB9C742-B57E-4AD4-9F84-AE98D624F5E3}" name="Mental Health Service Worker Hours" dataDxfId="44"/>
    <tableColumn id="21" xr3:uid="{A992897D-0DDD-418E-9FF4-57265BA4FA2C}" name="Therapeutic Recreation Specialist" dataDxfId="43"/>
    <tableColumn id="9" xr3:uid="{B7494098-906B-4E0D-9EA3-071C39EABD00}" name="Clinical Nurse Specialist Hours" dataDxfId="42"/>
    <tableColumn id="11" xr3:uid="{58B1AA82-1409-446B-9BD4-8BD08A38A1F8}" name="Feeding Assistant Hours" dataDxfId="41"/>
    <tableColumn id="26" xr3:uid="{60A2A0AA-F19B-4327-886A-987D54156EBF}" name="Respiratory Therapist Hours" dataDxfId="40"/>
    <tableColumn id="27" xr3:uid="{AF405DC4-72CE-4DAA-91BE-324703CC58C3}" name="Respiratory Therapy Technician Hours" dataDxfId="39"/>
    <tableColumn id="31" xr3:uid="{FB63CF9B-AD5B-4785-8AA6-6AD50F80B6DB}" name="Other Physician Hours" dataDxfId="38"/>
    <tableColumn id="2" xr3:uid="{4D9BE29A-C963-49A0-ABD1-14BAFE20D482}" name="Provider Number" dataDxfId="37"/>
    <tableColumn id="32" xr3:uid="{1B1EC3C1-EDDF-483D-925C-14B2A9C67EEE}" name="CMS Region" dataDxfId="36"/>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08214DE-20E7-4E70-AAD8-D255129D11A6}" name="Summary" displayName="Summary" ref="B2:D9" totalsRowShown="0" headerRowDxfId="35" dataDxfId="34" tableBorderDxfId="33">
  <autoFilter ref="B2:D9" xr:uid="{1ED771D8-DBF2-4B5C-9F7D-A59FBB047463}"/>
  <tableColumns count="3">
    <tableColumn id="1" xr3:uid="{389FCC74-B19C-42C8-A797-541AED419FD6}" name="State - Q4 2021" dataDxfId="32"/>
    <tableColumn id="4" xr3:uid="{A1FC1EC7-BECF-4352-9E98-F30E602936E4}" name="State" dataDxfId="31" dataCellStyle="Normal 2 2"/>
    <tableColumn id="2" xr3:uid="{6E5DDEB8-E792-43CB-89B4-3D17BF007707}" name="US" dataDxfId="30"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729BCE2-2710-4726-8A6F-843530635045}" name="CMSRegion" displayName="CMSRegion" ref="F2:K12" totalsRowShown="0" headerRowDxfId="29" dataDxfId="28">
  <autoFilter ref="F2:K12" xr:uid="{8DA5A7B1-12B2-4B6A-ACD1-897DD9C7A713}"/>
  <tableColumns count="6">
    <tableColumn id="1" xr3:uid="{C4B2AFCC-C97E-427D-A776-CF0C68A21B89}" name="CMS Region Number" dataDxfId="27"/>
    <tableColumn id="2" xr3:uid="{6784502D-7798-448F-ABB0-7D32B0B162ED}" name="Total Census" dataDxfId="26"/>
    <tableColumn id="7" xr3:uid="{53D36865-BFC8-4C8F-8E83-9AB3C6375F12}" name="Total Nurse Staff HPRD" dataDxfId="25"/>
    <tableColumn id="3" xr3:uid="{78DA99B6-7FC4-48F2-A7C8-A46E7E7208DE}" name="Rank: Total Nurse Staff HPRD" dataDxfId="24"/>
    <tableColumn id="5" xr3:uid="{D5A6D0F6-8C7D-416A-8D85-9B32D25B4117}" name="RN Staff HPRD" dataDxfId="23"/>
    <tableColumn id="6" xr3:uid="{F37F0119-6BD5-49B2-9564-EF8E4AF2BEED}" name="Rank: RN Staff HPRD" dataDxfId="22"/>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E9E22A4-292C-4DC1-8EA9-657C68796676}" name="State" displayName="State" ref="M2:R53" totalsRowShown="0" headerRowDxfId="21" dataDxfId="20">
  <autoFilter ref="M2:R53" xr:uid="{3A6DC66B-51AF-4021-A205-FEA1BCFE532F}"/>
  <tableColumns count="6">
    <tableColumn id="1" xr3:uid="{EEA98220-FFEC-4727-8723-CA1E2B95700E}" name="State" dataDxfId="19"/>
    <tableColumn id="2" xr3:uid="{AA32D520-AD43-45CA-A09E-E53C2C32180E}" name="Total Census" dataDxfId="18"/>
    <tableColumn id="4" xr3:uid="{4CC75842-DB65-4ECE-9742-18FB3BFA70D8}" name="Total Nurse Staff HPRD" dataDxfId="17"/>
    <tableColumn id="3" xr3:uid="{62840C6B-BB5D-4D05-BAC5-8752B63E9D4A}" name="Rank: Total Nurse Staff HPRD" dataDxfId="16"/>
    <tableColumn id="5" xr3:uid="{2185FABF-8CF7-4A4F-A71A-64D7A99D66F4}" name="RN Staff HPRD" dataDxfId="15"/>
    <tableColumn id="6" xr3:uid="{336D1A50-259D-4271-B7CE-6731960CC1D0}" name="Rank: RN Staff HPRD" dataDxfId="14"/>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B4760526-8F3B-4AF3-BF87-4544646ACA13}" name="Category" displayName="Category" ref="T2:W15" totalsRowShown="0" headerRowDxfId="13" dataDxfId="12">
  <autoFilter ref="T2:W15" xr:uid="{565E5F01-F55D-4423-8221-FE9537902289}"/>
  <tableColumns count="4">
    <tableColumn id="1" xr3:uid="{4CF67214-B6B4-44C5-BED3-E5FCF3DEB729}" name="Staffing Category" dataDxfId="11"/>
    <tableColumn id="2" xr3:uid="{06FE2815-E20F-4977-9799-F54A4807A89E}" name="State Total" dataDxfId="10"/>
    <tableColumn id="3" xr3:uid="{74A0C03F-D35E-408A-A32A-6723D2A7D7D2}" name="Percentage of Total" dataDxfId="9">
      <calculatedColumnFormula>Category[[#This Row],[State Total]]/U1</calculatedColumnFormula>
    </tableColumn>
    <tableColumn id="4" xr3:uid="{8A5E63B7-2630-4421-85E8-50FF967597D3}" name="HPRD" dataDxfId="8">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C0FE4DD6-7A4C-4C08-9B89-302ECBC0DDE0}" name="ContractSummary" displayName="ContractSummary" ref="T18:U29" totalsRowShown="0" headerRowDxfId="7" dataDxfId="6">
  <autoFilter ref="T18:U29" xr:uid="{611C2622-9CCC-48CE-821F-F51D1E505E95}"/>
  <tableColumns count="2">
    <tableColumn id="1" xr3:uid="{FD73FAC6-C8DB-4EB6-A0F2-BA38F1F558E9}" name="Contract Hours" dataDxfId="5"/>
    <tableColumn id="2" xr3:uid="{56909294-0243-4228-882D-91848E82081F}" name="State Total" dataDxfId="4">
      <calculatedColumnFormula>SUM(#REF!)</calculatedColumnFormula>
    </tableColumn>
  </tableColumns>
  <tableStyleInfo name="TableStyleMedium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117FE30-1241-40B1-B595-37BFDDF6E424}" name="CategorySummary" displayName="CategorySummary" ref="T33:U37" totalsRowShown="0" headerRowDxfId="3" dataDxfId="2">
  <autoFilter ref="T33:U37" xr:uid="{03106FE6-CCEA-42AA-9F14-64FFC94AC8E0}"/>
  <tableColumns count="2">
    <tableColumn id="1" xr3:uid="{87C50067-5BA9-4358-9AB4-D6A46A1F811E}" name="Staffing Category" dataDxfId="1"/>
    <tableColumn id="4" xr3:uid="{40FCB9CB-82C3-471B-8009-D33FB82B3EE5}" name="HPRD" data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9.xml"/><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BE7F0B-8ABE-4A54-8C58-44796D2FEF8E}">
  <sheetPr>
    <outlinePr summaryRight="0"/>
  </sheetPr>
  <dimension ref="A1:AH261"/>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6" customWidth="1"/>
    <col min="34" max="34" width="15.7109375" style="5"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2" customFormat="1" ht="189.95" customHeight="1" x14ac:dyDescent="0.25">
      <c r="A1" s="2" t="s">
        <v>203</v>
      </c>
      <c r="B1" s="2" t="s">
        <v>205</v>
      </c>
      <c r="C1" s="2" t="s">
        <v>206</v>
      </c>
      <c r="D1" s="2" t="s">
        <v>207</v>
      </c>
      <c r="E1" s="2" t="s">
        <v>208</v>
      </c>
      <c r="F1" s="2" t="s">
        <v>209</v>
      </c>
      <c r="G1" s="2" t="s">
        <v>210</v>
      </c>
      <c r="H1" s="2" t="s">
        <v>211</v>
      </c>
      <c r="I1" s="2" t="s">
        <v>212</v>
      </c>
      <c r="J1" s="2" t="s">
        <v>213</v>
      </c>
      <c r="K1" s="2" t="s">
        <v>214</v>
      </c>
      <c r="L1" s="2" t="s">
        <v>215</v>
      </c>
      <c r="M1" s="2" t="s">
        <v>216</v>
      </c>
      <c r="N1" s="2" t="s">
        <v>217</v>
      </c>
      <c r="O1" s="2" t="s">
        <v>218</v>
      </c>
      <c r="P1" s="2" t="s">
        <v>219</v>
      </c>
      <c r="Q1" s="2" t="s">
        <v>220</v>
      </c>
      <c r="R1" s="2" t="s">
        <v>221</v>
      </c>
      <c r="S1" s="2" t="s">
        <v>222</v>
      </c>
      <c r="T1" s="2" t="s">
        <v>223</v>
      </c>
      <c r="U1" s="2" t="s">
        <v>224</v>
      </c>
      <c r="V1" s="2" t="s">
        <v>225</v>
      </c>
      <c r="W1" s="2" t="s">
        <v>226</v>
      </c>
      <c r="X1" s="2" t="s">
        <v>227</v>
      </c>
      <c r="Y1" s="2" t="s">
        <v>228</v>
      </c>
      <c r="Z1" s="2" t="s">
        <v>229</v>
      </c>
      <c r="AA1" s="2" t="s">
        <v>230</v>
      </c>
      <c r="AB1" s="2" t="s">
        <v>231</v>
      </c>
      <c r="AC1" s="2" t="s">
        <v>232</v>
      </c>
      <c r="AD1" s="2" t="s">
        <v>233</v>
      </c>
      <c r="AE1" s="2" t="s">
        <v>234</v>
      </c>
      <c r="AF1" s="2" t="s">
        <v>235</v>
      </c>
      <c r="AG1" s="3" t="s">
        <v>236</v>
      </c>
    </row>
    <row r="2" spans="1:34" x14ac:dyDescent="0.25">
      <c r="A2" t="s">
        <v>96</v>
      </c>
      <c r="B2" t="s">
        <v>65</v>
      </c>
      <c r="C2" t="s">
        <v>176</v>
      </c>
      <c r="D2" t="s">
        <v>132</v>
      </c>
      <c r="E2" s="4">
        <v>59.467391304347828</v>
      </c>
      <c r="F2" s="4">
        <f>Nurse[[#This Row],[Total Nurse Staff Hours]]/Nurse[[#This Row],[MDS Census]]</f>
        <v>3.0658471942972039</v>
      </c>
      <c r="G2" s="4">
        <f>Nurse[[#This Row],[Total Direct Care Staff Hours]]/Nurse[[#This Row],[MDS Census]]</f>
        <v>2.6869859257905322</v>
      </c>
      <c r="H2" s="4">
        <f>Nurse[[#This Row],[Total RN Hours (w/ Admin, DON)]]/Nurse[[#This Row],[MDS Census]]</f>
        <v>0.74648144763297386</v>
      </c>
      <c r="I2" s="4">
        <f>Nurse[[#This Row],[RN Hours (excl. Admin, DON)]]/Nurse[[#This Row],[MDS Census]]</f>
        <v>0.45567537927252788</v>
      </c>
      <c r="J2" s="4">
        <f>SUM(Nurse[[#This Row],[RN Hours (excl. Admin, DON)]],Nurse[[#This Row],[RN Admin Hours]],Nurse[[#This Row],[RN DON Hours]],Nurse[[#This Row],[LPN Hours (excl. Admin)]],Nurse[[#This Row],[LPN Admin Hours]],Nurse[[#This Row],[CNA Hours]],Nurse[[#This Row],[NA TR Hours]],Nurse[[#This Row],[Med Aide/Tech Hours]])</f>
        <v>182.31793478260872</v>
      </c>
      <c r="K2" s="4">
        <f>SUM(Nurse[[#This Row],[RN Hours (excl. Admin, DON)]],Nurse[[#This Row],[LPN Hours (excl. Admin)]],Nurse[[#This Row],[CNA Hours]],Nurse[[#This Row],[NA TR Hours]],Nurse[[#This Row],[Med Aide/Tech Hours]])</f>
        <v>159.7880434782609</v>
      </c>
      <c r="L2" s="4">
        <f>SUM(Nurse[[#This Row],[RN Hours (excl. Admin, DON)]],Nurse[[#This Row],[RN Admin Hours]],Nurse[[#This Row],[RN DON Hours]])</f>
        <v>44.391304347826086</v>
      </c>
      <c r="M2" s="4">
        <v>27.097826086956523</v>
      </c>
      <c r="N2" s="4">
        <v>12.423913043478262</v>
      </c>
      <c r="O2" s="4">
        <v>4.8695652173913047</v>
      </c>
      <c r="P2" s="4">
        <f>SUM(Nurse[[#This Row],[LPN Hours (excl. Admin)]],Nurse[[#This Row],[LPN Admin Hours]])</f>
        <v>40.25</v>
      </c>
      <c r="Q2" s="4">
        <v>35.013586956521742</v>
      </c>
      <c r="R2" s="4">
        <v>5.2364130434782608</v>
      </c>
      <c r="S2" s="4">
        <f>SUM(Nurse[[#This Row],[CNA Hours]],Nurse[[#This Row],[NA TR Hours]],Nurse[[#This Row],[Med Aide/Tech Hours]])</f>
        <v>97.676630434782609</v>
      </c>
      <c r="T2" s="4">
        <v>86.214673913043484</v>
      </c>
      <c r="U2" s="4">
        <v>10.491847826086957</v>
      </c>
      <c r="V2" s="4">
        <v>0.97010869565217395</v>
      </c>
      <c r="W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1.0923913043478262</v>
      </c>
      <c r="X2" s="4">
        <v>0.54347826086956519</v>
      </c>
      <c r="Y2" s="4">
        <v>0</v>
      </c>
      <c r="Z2" s="4">
        <v>0</v>
      </c>
      <c r="AA2" s="4">
        <v>0.54891304347826086</v>
      </c>
      <c r="AB2" s="4">
        <v>0</v>
      </c>
      <c r="AC2" s="4">
        <v>0</v>
      </c>
      <c r="AD2" s="4">
        <v>0</v>
      </c>
      <c r="AE2" s="4">
        <v>0</v>
      </c>
      <c r="AF2" s="1">
        <v>275140</v>
      </c>
      <c r="AG2" s="1">
        <v>8</v>
      </c>
      <c r="AH2"/>
    </row>
    <row r="3" spans="1:34" x14ac:dyDescent="0.25">
      <c r="A3" t="s">
        <v>96</v>
      </c>
      <c r="B3" t="s">
        <v>12</v>
      </c>
      <c r="C3" t="s">
        <v>176</v>
      </c>
      <c r="D3" t="s">
        <v>132</v>
      </c>
      <c r="E3" s="4">
        <v>92.184782608695656</v>
      </c>
      <c r="F3" s="4">
        <f>Nurse[[#This Row],[Total Nurse Staff Hours]]/Nurse[[#This Row],[MDS Census]]</f>
        <v>3.4250088432967805</v>
      </c>
      <c r="G3" s="4">
        <f>Nurse[[#This Row],[Total Direct Care Staff Hours]]/Nurse[[#This Row],[MDS Census]]</f>
        <v>3.2962504421648391</v>
      </c>
      <c r="H3" s="4">
        <f>Nurse[[#This Row],[Total RN Hours (w/ Admin, DON)]]/Nurse[[#This Row],[MDS Census]]</f>
        <v>0.71707345831859437</v>
      </c>
      <c r="I3" s="4">
        <f>Nurse[[#This Row],[RN Hours (excl. Admin, DON)]]/Nurse[[#This Row],[MDS Census]]</f>
        <v>0.58831505718665256</v>
      </c>
      <c r="J3" s="4">
        <f>SUM(Nurse[[#This Row],[RN Hours (excl. Admin, DON)]],Nurse[[#This Row],[RN Admin Hours]],Nurse[[#This Row],[RN DON Hours]],Nurse[[#This Row],[LPN Hours (excl. Admin)]],Nurse[[#This Row],[LPN Admin Hours]],Nurse[[#This Row],[CNA Hours]],Nurse[[#This Row],[NA TR Hours]],Nurse[[#This Row],[Med Aide/Tech Hours]])</f>
        <v>315.73369565217388</v>
      </c>
      <c r="K3" s="4">
        <f>SUM(Nurse[[#This Row],[RN Hours (excl. Admin, DON)]],Nurse[[#This Row],[LPN Hours (excl. Admin)]],Nurse[[#This Row],[CNA Hours]],Nurse[[#This Row],[NA TR Hours]],Nurse[[#This Row],[Med Aide/Tech Hours]])</f>
        <v>303.86413043478262</v>
      </c>
      <c r="L3" s="4">
        <f>SUM(Nurse[[#This Row],[RN Hours (excl. Admin, DON)]],Nurse[[#This Row],[RN Admin Hours]],Nurse[[#This Row],[RN DON Hours]])</f>
        <v>66.103260869565204</v>
      </c>
      <c r="M3" s="4">
        <v>54.233695652173914</v>
      </c>
      <c r="N3" s="4">
        <v>11</v>
      </c>
      <c r="O3" s="4">
        <v>0.86956521739130432</v>
      </c>
      <c r="P3" s="4">
        <f>SUM(Nurse[[#This Row],[LPN Hours (excl. Admin)]],Nurse[[#This Row],[LPN Admin Hours]])</f>
        <v>62.5</v>
      </c>
      <c r="Q3" s="4">
        <v>62.5</v>
      </c>
      <c r="R3" s="4">
        <v>0</v>
      </c>
      <c r="S3" s="4">
        <f>SUM(Nurse[[#This Row],[CNA Hours]],Nurse[[#This Row],[NA TR Hours]],Nurse[[#This Row],[Med Aide/Tech Hours]])</f>
        <v>187.13043478260869</v>
      </c>
      <c r="T3" s="4">
        <v>187.13043478260869</v>
      </c>
      <c r="U3" s="4">
        <v>0</v>
      </c>
      <c r="V3" s="4">
        <v>0</v>
      </c>
      <c r="W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59.440217391304351</v>
      </c>
      <c r="X3" s="4">
        <v>0</v>
      </c>
      <c r="Y3" s="4">
        <v>0</v>
      </c>
      <c r="Z3" s="4">
        <v>0</v>
      </c>
      <c r="AA3" s="4">
        <v>0</v>
      </c>
      <c r="AB3" s="4">
        <v>0</v>
      </c>
      <c r="AC3" s="4">
        <v>59.440217391304351</v>
      </c>
      <c r="AD3" s="4">
        <v>0</v>
      </c>
      <c r="AE3" s="4">
        <v>0</v>
      </c>
      <c r="AF3" s="1">
        <v>275029</v>
      </c>
      <c r="AG3" s="1">
        <v>8</v>
      </c>
      <c r="AH3"/>
    </row>
    <row r="4" spans="1:34" x14ac:dyDescent="0.25">
      <c r="A4" t="s">
        <v>96</v>
      </c>
      <c r="B4" t="s">
        <v>36</v>
      </c>
      <c r="C4" t="s">
        <v>163</v>
      </c>
      <c r="D4" t="s">
        <v>149</v>
      </c>
      <c r="E4" s="4">
        <v>30.25</v>
      </c>
      <c r="F4" s="4">
        <f>Nurse[[#This Row],[Total Nurse Staff Hours]]/Nurse[[#This Row],[MDS Census]]</f>
        <v>3.4699281351060005</v>
      </c>
      <c r="G4" s="4">
        <f>Nurse[[#This Row],[Total Direct Care Staff Hours]]/Nurse[[#This Row],[MDS Census]]</f>
        <v>3.2697448796263027</v>
      </c>
      <c r="H4" s="4">
        <f>Nurse[[#This Row],[Total RN Hours (w/ Admin, DON)]]/Nurse[[#This Row],[MDS Census]]</f>
        <v>0.58592885375494064</v>
      </c>
      <c r="I4" s="4">
        <f>Nurse[[#This Row],[RN Hours (excl. Admin, DON)]]/Nurse[[#This Row],[MDS Census]]</f>
        <v>0.38574559827524252</v>
      </c>
      <c r="J4" s="4">
        <f>SUM(Nurse[[#This Row],[RN Hours (excl. Admin, DON)]],Nurse[[#This Row],[RN Admin Hours]],Nurse[[#This Row],[RN DON Hours]],Nurse[[#This Row],[LPN Hours (excl. Admin)]],Nurse[[#This Row],[LPN Admin Hours]],Nurse[[#This Row],[CNA Hours]],Nurse[[#This Row],[NA TR Hours]],Nurse[[#This Row],[Med Aide/Tech Hours]])</f>
        <v>104.96532608695651</v>
      </c>
      <c r="K4" s="4">
        <f>SUM(Nurse[[#This Row],[RN Hours (excl. Admin, DON)]],Nurse[[#This Row],[LPN Hours (excl. Admin)]],Nurse[[#This Row],[CNA Hours]],Nurse[[#This Row],[NA TR Hours]],Nurse[[#This Row],[Med Aide/Tech Hours]])</f>
        <v>98.90978260869565</v>
      </c>
      <c r="L4" s="4">
        <f>SUM(Nurse[[#This Row],[RN Hours (excl. Admin, DON)]],Nurse[[#This Row],[RN Admin Hours]],Nurse[[#This Row],[RN DON Hours]])</f>
        <v>17.724347826086955</v>
      </c>
      <c r="M4" s="4">
        <v>11.668804347826086</v>
      </c>
      <c r="N4" s="4">
        <v>2.1580434782608697</v>
      </c>
      <c r="O4" s="4">
        <v>3.8974999999999995</v>
      </c>
      <c r="P4" s="4">
        <f>SUM(Nurse[[#This Row],[LPN Hours (excl. Admin)]],Nurse[[#This Row],[LPN Admin Hours]])</f>
        <v>20.310326086956522</v>
      </c>
      <c r="Q4" s="4">
        <v>20.310326086956522</v>
      </c>
      <c r="R4" s="4">
        <v>0</v>
      </c>
      <c r="S4" s="4">
        <f>SUM(Nurse[[#This Row],[CNA Hours]],Nurse[[#This Row],[NA TR Hours]],Nurse[[#This Row],[Med Aide/Tech Hours]])</f>
        <v>66.930652173913032</v>
      </c>
      <c r="T4" s="4">
        <v>60.720217391304338</v>
      </c>
      <c r="U4" s="4">
        <v>0</v>
      </c>
      <c r="V4" s="4">
        <v>6.2104347826086954</v>
      </c>
      <c r="W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41.448043478260878</v>
      </c>
      <c r="X4" s="4">
        <v>8.5411956521739132</v>
      </c>
      <c r="Y4" s="4">
        <v>0</v>
      </c>
      <c r="Z4" s="4">
        <v>0</v>
      </c>
      <c r="AA4" s="4">
        <v>11.117282608695655</v>
      </c>
      <c r="AB4" s="4">
        <v>0</v>
      </c>
      <c r="AC4" s="4">
        <v>21.78956521739131</v>
      </c>
      <c r="AD4" s="4">
        <v>0</v>
      </c>
      <c r="AE4" s="4">
        <v>0</v>
      </c>
      <c r="AF4" s="1">
        <v>275090</v>
      </c>
      <c r="AG4" s="1">
        <v>8</v>
      </c>
      <c r="AH4"/>
    </row>
    <row r="5" spans="1:34" x14ac:dyDescent="0.25">
      <c r="A5" t="s">
        <v>96</v>
      </c>
      <c r="B5" t="s">
        <v>7</v>
      </c>
      <c r="C5" t="s">
        <v>176</v>
      </c>
      <c r="D5" t="s">
        <v>132</v>
      </c>
      <c r="E5" s="4">
        <v>69.304347826086953</v>
      </c>
      <c r="F5" s="4">
        <f>Nurse[[#This Row],[Total Nurse Staff Hours]]/Nurse[[#This Row],[MDS Census]]</f>
        <v>3.9490276035131742</v>
      </c>
      <c r="G5" s="4">
        <f>Nurse[[#This Row],[Total Direct Care Staff Hours]]/Nurse[[#This Row],[MDS Census]]</f>
        <v>3.6423698243412801</v>
      </c>
      <c r="H5" s="4">
        <f>Nurse[[#This Row],[Total RN Hours (w/ Admin, DON)]]/Nurse[[#This Row],[MDS Census]]</f>
        <v>0.77278074027603516</v>
      </c>
      <c r="I5" s="4">
        <f>Nurse[[#This Row],[RN Hours (excl. Admin, DON)]]/Nurse[[#This Row],[MDS Census]]</f>
        <v>0.59284818067754086</v>
      </c>
      <c r="J5" s="4">
        <f>SUM(Nurse[[#This Row],[RN Hours (excl. Admin, DON)]],Nurse[[#This Row],[RN Admin Hours]],Nurse[[#This Row],[RN DON Hours]],Nurse[[#This Row],[LPN Hours (excl. Admin)]],Nurse[[#This Row],[LPN Admin Hours]],Nurse[[#This Row],[CNA Hours]],Nurse[[#This Row],[NA TR Hours]],Nurse[[#This Row],[Med Aide/Tech Hours]])</f>
        <v>273.68478260869563</v>
      </c>
      <c r="K5" s="4">
        <f>SUM(Nurse[[#This Row],[RN Hours (excl. Admin, DON)]],Nurse[[#This Row],[LPN Hours (excl. Admin)]],Nurse[[#This Row],[CNA Hours]],Nurse[[#This Row],[NA TR Hours]],Nurse[[#This Row],[Med Aide/Tech Hours]])</f>
        <v>252.43206521739131</v>
      </c>
      <c r="L5" s="4">
        <f>SUM(Nurse[[#This Row],[RN Hours (excl. Admin, DON)]],Nurse[[#This Row],[RN Admin Hours]],Nurse[[#This Row],[RN DON Hours]])</f>
        <v>53.557065217391305</v>
      </c>
      <c r="M5" s="4">
        <v>41.086956521739133</v>
      </c>
      <c r="N5" s="4">
        <v>8.4701086956521738</v>
      </c>
      <c r="O5" s="4">
        <v>4</v>
      </c>
      <c r="P5" s="4">
        <f>SUM(Nurse[[#This Row],[LPN Hours (excl. Admin)]],Nurse[[#This Row],[LPN Admin Hours]])</f>
        <v>72.464673913043484</v>
      </c>
      <c r="Q5" s="4">
        <v>63.682065217391305</v>
      </c>
      <c r="R5" s="4">
        <v>8.7826086956521738</v>
      </c>
      <c r="S5" s="4">
        <f>SUM(Nurse[[#This Row],[CNA Hours]],Nurse[[#This Row],[NA TR Hours]],Nurse[[#This Row],[Med Aide/Tech Hours]])</f>
        <v>147.66304347826087</v>
      </c>
      <c r="T5" s="4">
        <v>147.66304347826087</v>
      </c>
      <c r="U5" s="4">
        <v>0</v>
      </c>
      <c r="V5" s="4">
        <v>0</v>
      </c>
      <c r="W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71.940217391304344</v>
      </c>
      <c r="X5" s="4">
        <v>3.1684782608695654</v>
      </c>
      <c r="Y5" s="4">
        <v>0</v>
      </c>
      <c r="Z5" s="4">
        <v>0</v>
      </c>
      <c r="AA5" s="4">
        <v>0.41304347826086957</v>
      </c>
      <c r="AB5" s="4">
        <v>0</v>
      </c>
      <c r="AC5" s="4">
        <v>68.358695652173907</v>
      </c>
      <c r="AD5" s="4">
        <v>0</v>
      </c>
      <c r="AE5" s="4">
        <v>0</v>
      </c>
      <c r="AF5" s="1">
        <v>275020</v>
      </c>
      <c r="AG5" s="1">
        <v>8</v>
      </c>
      <c r="AH5"/>
    </row>
    <row r="6" spans="1:34" x14ac:dyDescent="0.25">
      <c r="A6" t="s">
        <v>96</v>
      </c>
      <c r="B6" t="s">
        <v>6</v>
      </c>
      <c r="C6" t="s">
        <v>175</v>
      </c>
      <c r="D6" t="s">
        <v>131</v>
      </c>
      <c r="E6" s="4">
        <v>114.17391304347827</v>
      </c>
      <c r="F6" s="4">
        <f>Nurse[[#This Row],[Total Nurse Staff Hours]]/Nurse[[#This Row],[MDS Census]]</f>
        <v>4.1331635567402891</v>
      </c>
      <c r="G6" s="4">
        <f>Nurse[[#This Row],[Total Direct Care Staff Hours]]/Nurse[[#This Row],[MDS Census]]</f>
        <v>3.8497477151561306</v>
      </c>
      <c r="H6" s="4">
        <f>Nurse[[#This Row],[Total RN Hours (w/ Admin, DON)]]/Nurse[[#This Row],[MDS Census]]</f>
        <v>0.93409653465346532</v>
      </c>
      <c r="I6" s="4">
        <f>Nurse[[#This Row],[RN Hours (excl. Admin, DON)]]/Nurse[[#This Row],[MDS Census]]</f>
        <v>0.65068069306930687</v>
      </c>
      <c r="J6" s="4">
        <f>SUM(Nurse[[#This Row],[RN Hours (excl. Admin, DON)]],Nurse[[#This Row],[RN Admin Hours]],Nurse[[#This Row],[RN DON Hours]],Nurse[[#This Row],[LPN Hours (excl. Admin)]],Nurse[[#This Row],[LPN Admin Hours]],Nurse[[#This Row],[CNA Hours]],Nurse[[#This Row],[NA TR Hours]],Nurse[[#This Row],[Med Aide/Tech Hours]])</f>
        <v>471.89945652173907</v>
      </c>
      <c r="K6" s="4">
        <f>SUM(Nurse[[#This Row],[RN Hours (excl. Admin, DON)]],Nurse[[#This Row],[LPN Hours (excl. Admin)]],Nurse[[#This Row],[CNA Hours]],Nurse[[#This Row],[NA TR Hours]],Nurse[[#This Row],[Med Aide/Tech Hours]])</f>
        <v>439.54076086956519</v>
      </c>
      <c r="L6" s="4">
        <f>SUM(Nurse[[#This Row],[RN Hours (excl. Admin, DON)]],Nurse[[#This Row],[RN Admin Hours]],Nurse[[#This Row],[RN DON Hours]])</f>
        <v>106.64945652173913</v>
      </c>
      <c r="M6" s="4">
        <v>74.290760869565219</v>
      </c>
      <c r="N6" s="4">
        <v>13.836956521739131</v>
      </c>
      <c r="O6" s="4">
        <v>18.521739130434781</v>
      </c>
      <c r="P6" s="4">
        <f>SUM(Nurse[[#This Row],[LPN Hours (excl. Admin)]],Nurse[[#This Row],[LPN Admin Hours]])</f>
        <v>56.097826086956523</v>
      </c>
      <c r="Q6" s="4">
        <v>56.097826086956523</v>
      </c>
      <c r="R6" s="4">
        <v>0</v>
      </c>
      <c r="S6" s="4">
        <f>SUM(Nurse[[#This Row],[CNA Hours]],Nurse[[#This Row],[NA TR Hours]],Nurse[[#This Row],[Med Aide/Tech Hours]])</f>
        <v>309.15217391304344</v>
      </c>
      <c r="T6" s="4">
        <v>300.1603260869565</v>
      </c>
      <c r="U6" s="4">
        <v>0</v>
      </c>
      <c r="V6" s="4">
        <v>8.991847826086957</v>
      </c>
      <c r="W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 s="4">
        <v>0</v>
      </c>
      <c r="Y6" s="4">
        <v>0</v>
      </c>
      <c r="Z6" s="4">
        <v>0</v>
      </c>
      <c r="AA6" s="4">
        <v>0</v>
      </c>
      <c r="AB6" s="4">
        <v>0</v>
      </c>
      <c r="AC6" s="4">
        <v>0</v>
      </c>
      <c r="AD6" s="4">
        <v>0</v>
      </c>
      <c r="AE6" s="4">
        <v>0</v>
      </c>
      <c r="AF6" s="1">
        <v>275012</v>
      </c>
      <c r="AG6" s="1">
        <v>8</v>
      </c>
      <c r="AH6"/>
    </row>
    <row r="7" spans="1:34" x14ac:dyDescent="0.25">
      <c r="A7" t="s">
        <v>96</v>
      </c>
      <c r="B7" t="s">
        <v>58</v>
      </c>
      <c r="C7" t="s">
        <v>168</v>
      </c>
      <c r="D7" t="s">
        <v>155</v>
      </c>
      <c r="E7" s="4">
        <v>23.097826086956523</v>
      </c>
      <c r="F7" s="4">
        <f>Nurse[[#This Row],[Total Nurse Staff Hours]]/Nurse[[#This Row],[MDS Census]]</f>
        <v>1.0644705882352941</v>
      </c>
      <c r="G7" s="4">
        <f>Nurse[[#This Row],[Total Direct Care Staff Hours]]/Nurse[[#This Row],[MDS Census]]</f>
        <v>1.0644705882352941</v>
      </c>
      <c r="H7" s="4">
        <f>Nurse[[#This Row],[Total RN Hours (w/ Admin, DON)]]/Nurse[[#This Row],[MDS Census]]</f>
        <v>0.89094117647058813</v>
      </c>
      <c r="I7" s="4">
        <f>Nurse[[#This Row],[RN Hours (excl. Admin, DON)]]/Nurse[[#This Row],[MDS Census]]</f>
        <v>0.89094117647058813</v>
      </c>
      <c r="J7" s="4">
        <f>SUM(Nurse[[#This Row],[RN Hours (excl. Admin, DON)]],Nurse[[#This Row],[RN Admin Hours]],Nurse[[#This Row],[RN DON Hours]],Nurse[[#This Row],[LPN Hours (excl. Admin)]],Nurse[[#This Row],[LPN Admin Hours]],Nurse[[#This Row],[CNA Hours]],Nurse[[#This Row],[NA TR Hours]],Nurse[[#This Row],[Med Aide/Tech Hours]])</f>
        <v>24.586956521739129</v>
      </c>
      <c r="K7" s="4">
        <f>SUM(Nurse[[#This Row],[RN Hours (excl. Admin, DON)]],Nurse[[#This Row],[LPN Hours (excl. Admin)]],Nurse[[#This Row],[CNA Hours]],Nurse[[#This Row],[NA TR Hours]],Nurse[[#This Row],[Med Aide/Tech Hours]])</f>
        <v>24.586956521739129</v>
      </c>
      <c r="L7" s="4">
        <f>SUM(Nurse[[#This Row],[RN Hours (excl. Admin, DON)]],Nurse[[#This Row],[RN Admin Hours]],Nurse[[#This Row],[RN DON Hours]])</f>
        <v>20.578804347826086</v>
      </c>
      <c r="M7" s="4">
        <v>20.578804347826086</v>
      </c>
      <c r="N7" s="4">
        <v>0</v>
      </c>
      <c r="O7" s="4">
        <v>0</v>
      </c>
      <c r="P7" s="4">
        <f>SUM(Nurse[[#This Row],[LPN Hours (excl. Admin)]],Nurse[[#This Row],[LPN Admin Hours]])</f>
        <v>4.0081521739130439</v>
      </c>
      <c r="Q7" s="4">
        <v>4.0081521739130439</v>
      </c>
      <c r="R7" s="4">
        <v>0</v>
      </c>
      <c r="S7" s="4">
        <f>SUM(Nurse[[#This Row],[CNA Hours]],Nurse[[#This Row],[NA TR Hours]],Nurse[[#This Row],[Med Aide/Tech Hours]])</f>
        <v>0</v>
      </c>
      <c r="T7" s="4">
        <v>0</v>
      </c>
      <c r="U7" s="4">
        <v>0</v>
      </c>
      <c r="V7" s="4">
        <v>0</v>
      </c>
      <c r="W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7" s="4">
        <v>0</v>
      </c>
      <c r="Y7" s="4">
        <v>0</v>
      </c>
      <c r="Z7" s="4">
        <v>0</v>
      </c>
      <c r="AA7" s="4">
        <v>0</v>
      </c>
      <c r="AB7" s="4">
        <v>0</v>
      </c>
      <c r="AC7" s="4">
        <v>0</v>
      </c>
      <c r="AD7" s="4">
        <v>0</v>
      </c>
      <c r="AE7" s="4">
        <v>0</v>
      </c>
      <c r="AF7" s="1">
        <v>275130</v>
      </c>
      <c r="AG7" s="1">
        <v>8</v>
      </c>
      <c r="AH7"/>
    </row>
    <row r="8" spans="1:34" x14ac:dyDescent="0.25">
      <c r="A8" t="s">
        <v>96</v>
      </c>
      <c r="B8" t="s">
        <v>61</v>
      </c>
      <c r="C8" t="s">
        <v>200</v>
      </c>
      <c r="D8" t="s">
        <v>151</v>
      </c>
      <c r="E8" s="4">
        <v>20.902173913043477</v>
      </c>
      <c r="F8" s="4">
        <f>Nurse[[#This Row],[Total Nurse Staff Hours]]/Nurse[[#This Row],[MDS Census]]</f>
        <v>4.6802132085283414</v>
      </c>
      <c r="G8" s="4">
        <f>Nurse[[#This Row],[Total Direct Care Staff Hours]]/Nurse[[#This Row],[MDS Census]]</f>
        <v>4.5044981799271966</v>
      </c>
      <c r="H8" s="4">
        <f>Nurse[[#This Row],[Total RN Hours (w/ Admin, DON)]]/Nurse[[#This Row],[MDS Census]]</f>
        <v>0.76302652106084246</v>
      </c>
      <c r="I8" s="4">
        <f>Nurse[[#This Row],[RN Hours (excl. Admin, DON)]]/Nurse[[#This Row],[MDS Census]]</f>
        <v>0.58731149245969827</v>
      </c>
      <c r="J8" s="4">
        <f>SUM(Nurse[[#This Row],[RN Hours (excl. Admin, DON)]],Nurse[[#This Row],[RN Admin Hours]],Nurse[[#This Row],[RN DON Hours]],Nurse[[#This Row],[LPN Hours (excl. Admin)]],Nurse[[#This Row],[LPN Admin Hours]],Nurse[[#This Row],[CNA Hours]],Nurse[[#This Row],[NA TR Hours]],Nurse[[#This Row],[Med Aide/Tech Hours]])</f>
        <v>97.826630434782601</v>
      </c>
      <c r="K8" s="4">
        <f>SUM(Nurse[[#This Row],[RN Hours (excl. Admin, DON)]],Nurse[[#This Row],[LPN Hours (excl. Admin)]],Nurse[[#This Row],[CNA Hours]],Nurse[[#This Row],[NA TR Hours]],Nurse[[#This Row],[Med Aide/Tech Hours]])</f>
        <v>94.153804347826068</v>
      </c>
      <c r="L8" s="4">
        <f>SUM(Nurse[[#This Row],[RN Hours (excl. Admin, DON)]],Nurse[[#This Row],[RN Admin Hours]],Nurse[[#This Row],[RN DON Hours]])</f>
        <v>15.94891304347826</v>
      </c>
      <c r="M8" s="4">
        <v>12.276086956521736</v>
      </c>
      <c r="N8" s="4">
        <v>0.32826086956521738</v>
      </c>
      <c r="O8" s="4">
        <v>3.3445652173913056</v>
      </c>
      <c r="P8" s="4">
        <f>SUM(Nurse[[#This Row],[LPN Hours (excl. Admin)]],Nurse[[#This Row],[LPN Admin Hours]])</f>
        <v>9.4032608695652193</v>
      </c>
      <c r="Q8" s="4">
        <v>9.4032608695652193</v>
      </c>
      <c r="R8" s="4">
        <v>0</v>
      </c>
      <c r="S8" s="4">
        <f>SUM(Nurse[[#This Row],[CNA Hours]],Nurse[[#This Row],[NA TR Hours]],Nurse[[#This Row],[Med Aide/Tech Hours]])</f>
        <v>72.474456521739114</v>
      </c>
      <c r="T8" s="4">
        <v>72.474456521739114</v>
      </c>
      <c r="U8" s="4">
        <v>0</v>
      </c>
      <c r="V8" s="4">
        <v>0</v>
      </c>
      <c r="W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v>
      </c>
      <c r="X8" s="4">
        <v>6.7826086956521738</v>
      </c>
      <c r="Y8" s="4">
        <v>0</v>
      </c>
      <c r="Z8" s="4">
        <v>0</v>
      </c>
      <c r="AA8" s="4">
        <v>3.6847826086956523</v>
      </c>
      <c r="AB8" s="4">
        <v>0</v>
      </c>
      <c r="AC8" s="4">
        <v>12.532608695652174</v>
      </c>
      <c r="AD8" s="4">
        <v>0</v>
      </c>
      <c r="AE8" s="4">
        <v>0</v>
      </c>
      <c r="AF8" s="1">
        <v>275133</v>
      </c>
      <c r="AG8" s="1">
        <v>8</v>
      </c>
      <c r="AH8"/>
    </row>
    <row r="9" spans="1:34" x14ac:dyDescent="0.25">
      <c r="A9" t="s">
        <v>96</v>
      </c>
      <c r="B9" t="s">
        <v>45</v>
      </c>
      <c r="C9" t="s">
        <v>177</v>
      </c>
      <c r="D9" t="s">
        <v>134</v>
      </c>
      <c r="E9" s="4">
        <v>99</v>
      </c>
      <c r="F9" s="4">
        <f>Nurse[[#This Row],[Total Nurse Staff Hours]]/Nurse[[#This Row],[MDS Census]]</f>
        <v>0.39189723320158093</v>
      </c>
      <c r="G9" s="4">
        <f>Nurse[[#This Row],[Total Direct Care Staff Hours]]/Nurse[[#This Row],[MDS Census]]</f>
        <v>0.39189723320158093</v>
      </c>
      <c r="H9" s="4">
        <f>Nurse[[#This Row],[Total RN Hours (w/ Admin, DON)]]/Nurse[[#This Row],[MDS Census]]</f>
        <v>3.1896135265700482E-2</v>
      </c>
      <c r="I9" s="4">
        <f>Nurse[[#This Row],[RN Hours (excl. Admin, DON)]]/Nurse[[#This Row],[MDS Census]]</f>
        <v>3.1896135265700482E-2</v>
      </c>
      <c r="J9" s="4">
        <f>SUM(Nurse[[#This Row],[RN Hours (excl. Admin, DON)]],Nurse[[#This Row],[RN Admin Hours]],Nurse[[#This Row],[RN DON Hours]],Nurse[[#This Row],[LPN Hours (excl. Admin)]],Nurse[[#This Row],[LPN Admin Hours]],Nurse[[#This Row],[CNA Hours]],Nurse[[#This Row],[NA TR Hours]],Nurse[[#This Row],[Med Aide/Tech Hours]])</f>
        <v>38.797826086956512</v>
      </c>
      <c r="K9" s="4">
        <f>SUM(Nurse[[#This Row],[RN Hours (excl. Admin, DON)]],Nurse[[#This Row],[LPN Hours (excl. Admin)]],Nurse[[#This Row],[CNA Hours]],Nurse[[#This Row],[NA TR Hours]],Nurse[[#This Row],[Med Aide/Tech Hours]])</f>
        <v>38.797826086956512</v>
      </c>
      <c r="L9" s="4">
        <f>SUM(Nurse[[#This Row],[RN Hours (excl. Admin, DON)]],Nurse[[#This Row],[RN Admin Hours]],Nurse[[#This Row],[RN DON Hours]])</f>
        <v>3.1577173913043479</v>
      </c>
      <c r="M9" s="4">
        <v>3.1577173913043479</v>
      </c>
      <c r="N9" s="4">
        <v>0</v>
      </c>
      <c r="O9" s="4">
        <v>0</v>
      </c>
      <c r="P9" s="4">
        <f>SUM(Nurse[[#This Row],[LPN Hours (excl. Admin)]],Nurse[[#This Row],[LPN Admin Hours]])</f>
        <v>35.640108695652167</v>
      </c>
      <c r="Q9" s="4">
        <v>35.640108695652167</v>
      </c>
      <c r="R9" s="4">
        <v>0</v>
      </c>
      <c r="S9" s="4">
        <f>SUM(Nurse[[#This Row],[CNA Hours]],Nurse[[#This Row],[NA TR Hours]],Nurse[[#This Row],[Med Aide/Tech Hours]])</f>
        <v>0</v>
      </c>
      <c r="T9" s="4">
        <v>0</v>
      </c>
      <c r="U9" s="4">
        <v>0</v>
      </c>
      <c r="V9" s="4">
        <v>0</v>
      </c>
      <c r="W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9" s="4">
        <v>0</v>
      </c>
      <c r="Y9" s="4">
        <v>0</v>
      </c>
      <c r="Z9" s="4">
        <v>0</v>
      </c>
      <c r="AA9" s="4">
        <v>0</v>
      </c>
      <c r="AB9" s="4">
        <v>0</v>
      </c>
      <c r="AC9" s="4">
        <v>0</v>
      </c>
      <c r="AD9" s="4">
        <v>0</v>
      </c>
      <c r="AE9" s="4">
        <v>0</v>
      </c>
      <c r="AF9" s="1">
        <v>275109</v>
      </c>
      <c r="AG9" s="1">
        <v>8</v>
      </c>
      <c r="AH9"/>
    </row>
    <row r="10" spans="1:34" x14ac:dyDescent="0.25">
      <c r="A10" t="s">
        <v>96</v>
      </c>
      <c r="B10" t="s">
        <v>49</v>
      </c>
      <c r="C10" t="s">
        <v>185</v>
      </c>
      <c r="D10" t="s">
        <v>129</v>
      </c>
      <c r="E10" s="4">
        <v>31.108695652173914</v>
      </c>
      <c r="F10" s="4">
        <f>Nurse[[#This Row],[Total Nurse Staff Hours]]/Nurse[[#This Row],[MDS Census]]</f>
        <v>3.146638714185884</v>
      </c>
      <c r="G10" s="4">
        <f>Nurse[[#This Row],[Total Direct Care Staff Hours]]/Nurse[[#This Row],[MDS Census]]</f>
        <v>3.1068134171907751</v>
      </c>
      <c r="H10" s="4">
        <f>Nurse[[#This Row],[Total RN Hours (w/ Admin, DON)]]/Nurse[[#This Row],[MDS Census]]</f>
        <v>0.53860587002096427</v>
      </c>
      <c r="I10" s="4">
        <f>Nurse[[#This Row],[RN Hours (excl. Admin, DON)]]/Nurse[[#This Row],[MDS Census]]</f>
        <v>0.49878057302585593</v>
      </c>
      <c r="J10" s="4">
        <f>SUM(Nurse[[#This Row],[RN Hours (excl. Admin, DON)]],Nurse[[#This Row],[RN Admin Hours]],Nurse[[#This Row],[RN DON Hours]],Nurse[[#This Row],[LPN Hours (excl. Admin)]],Nurse[[#This Row],[LPN Admin Hours]],Nurse[[#This Row],[CNA Hours]],Nurse[[#This Row],[NA TR Hours]],Nurse[[#This Row],[Med Aide/Tech Hours]])</f>
        <v>97.887826086956522</v>
      </c>
      <c r="K10" s="4">
        <f>SUM(Nurse[[#This Row],[RN Hours (excl. Admin, DON)]],Nurse[[#This Row],[LPN Hours (excl. Admin)]],Nurse[[#This Row],[CNA Hours]],Nurse[[#This Row],[NA TR Hours]],Nurse[[#This Row],[Med Aide/Tech Hours]])</f>
        <v>96.648913043478245</v>
      </c>
      <c r="L10" s="4">
        <f>SUM(Nurse[[#This Row],[RN Hours (excl. Admin, DON)]],Nurse[[#This Row],[RN Admin Hours]],Nurse[[#This Row],[RN DON Hours]])</f>
        <v>16.755326086956519</v>
      </c>
      <c r="M10" s="4">
        <v>15.516413043478257</v>
      </c>
      <c r="N10" s="4">
        <v>0</v>
      </c>
      <c r="O10" s="4">
        <v>1.2389130434782609</v>
      </c>
      <c r="P10" s="4">
        <f>SUM(Nurse[[#This Row],[LPN Hours (excl. Admin)]],Nurse[[#This Row],[LPN Admin Hours]])</f>
        <v>21.512173913043487</v>
      </c>
      <c r="Q10" s="4">
        <v>21.512173913043487</v>
      </c>
      <c r="R10" s="4">
        <v>0</v>
      </c>
      <c r="S10" s="4">
        <f>SUM(Nurse[[#This Row],[CNA Hours]],Nurse[[#This Row],[NA TR Hours]],Nurse[[#This Row],[Med Aide/Tech Hours]])</f>
        <v>59.62032608695651</v>
      </c>
      <c r="T10" s="4">
        <v>59.62032608695651</v>
      </c>
      <c r="U10" s="4">
        <v>0</v>
      </c>
      <c r="V10" s="4">
        <v>0</v>
      </c>
      <c r="W1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74.069782608695675</v>
      </c>
      <c r="X10" s="4">
        <v>12.33586956521739</v>
      </c>
      <c r="Y10" s="4">
        <v>0</v>
      </c>
      <c r="Z10" s="4">
        <v>0</v>
      </c>
      <c r="AA10" s="4">
        <v>11.595434782608695</v>
      </c>
      <c r="AB10" s="4">
        <v>0</v>
      </c>
      <c r="AC10" s="4">
        <v>50.138478260869583</v>
      </c>
      <c r="AD10" s="4">
        <v>0</v>
      </c>
      <c r="AE10" s="4">
        <v>0</v>
      </c>
      <c r="AF10" s="1">
        <v>275115</v>
      </c>
      <c r="AG10" s="1">
        <v>8</v>
      </c>
      <c r="AH10"/>
    </row>
    <row r="11" spans="1:34" x14ac:dyDescent="0.25">
      <c r="A11" t="s">
        <v>96</v>
      </c>
      <c r="B11" t="s">
        <v>20</v>
      </c>
      <c r="C11" t="s">
        <v>181</v>
      </c>
      <c r="D11" t="s">
        <v>138</v>
      </c>
      <c r="E11" s="4">
        <v>29.010869565217391</v>
      </c>
      <c r="F11" s="4">
        <f>Nurse[[#This Row],[Total Nurse Staff Hours]]/Nurse[[#This Row],[MDS Census]]</f>
        <v>2.5563094792056953</v>
      </c>
      <c r="G11" s="4">
        <f>Nurse[[#This Row],[Total Direct Care Staff Hours]]/Nurse[[#This Row],[MDS Census]]</f>
        <v>2.415799925065568</v>
      </c>
      <c r="H11" s="4">
        <f>Nurse[[#This Row],[Total RN Hours (w/ Admin, DON)]]/Nurse[[#This Row],[MDS Census]]</f>
        <v>0.52217684526039732</v>
      </c>
      <c r="I11" s="4">
        <f>Nurse[[#This Row],[RN Hours (excl. Admin, DON)]]/Nurse[[#This Row],[MDS Census]]</f>
        <v>0.38166729112026987</v>
      </c>
      <c r="J11" s="4">
        <f>SUM(Nurse[[#This Row],[RN Hours (excl. Admin, DON)]],Nurse[[#This Row],[RN Admin Hours]],Nurse[[#This Row],[RN DON Hours]],Nurse[[#This Row],[LPN Hours (excl. Admin)]],Nurse[[#This Row],[LPN Admin Hours]],Nurse[[#This Row],[CNA Hours]],Nurse[[#This Row],[NA TR Hours]],Nurse[[#This Row],[Med Aide/Tech Hours]])</f>
        <v>74.160760869565223</v>
      </c>
      <c r="K11" s="4">
        <f>SUM(Nurse[[#This Row],[RN Hours (excl. Admin, DON)]],Nurse[[#This Row],[LPN Hours (excl. Admin)]],Nurse[[#This Row],[CNA Hours]],Nurse[[#This Row],[NA TR Hours]],Nurse[[#This Row],[Med Aide/Tech Hours]])</f>
        <v>70.084456521739142</v>
      </c>
      <c r="L11" s="4">
        <f>SUM(Nurse[[#This Row],[RN Hours (excl. Admin, DON)]],Nurse[[#This Row],[RN Admin Hours]],Nurse[[#This Row],[RN DON Hours]])</f>
        <v>15.14880434782609</v>
      </c>
      <c r="M11" s="4">
        <v>11.072500000000003</v>
      </c>
      <c r="N11" s="4">
        <v>4.0763043478260865</v>
      </c>
      <c r="O11" s="4">
        <v>0</v>
      </c>
      <c r="P11" s="4">
        <f>SUM(Nurse[[#This Row],[LPN Hours (excl. Admin)]],Nurse[[#This Row],[LPN Admin Hours]])</f>
        <v>18.826521739130431</v>
      </c>
      <c r="Q11" s="4">
        <v>18.826521739130431</v>
      </c>
      <c r="R11" s="4">
        <v>0</v>
      </c>
      <c r="S11" s="4">
        <f>SUM(Nurse[[#This Row],[CNA Hours]],Nurse[[#This Row],[NA TR Hours]],Nurse[[#This Row],[Med Aide/Tech Hours]])</f>
        <v>40.185434782608702</v>
      </c>
      <c r="T11" s="4">
        <v>39.291521739130438</v>
      </c>
      <c r="U11" s="4">
        <v>0</v>
      </c>
      <c r="V11" s="4">
        <v>0.89391304347826095</v>
      </c>
      <c r="W1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44.31619565217391</v>
      </c>
      <c r="X11" s="4">
        <v>10.268586956521743</v>
      </c>
      <c r="Y11" s="4">
        <v>0</v>
      </c>
      <c r="Z11" s="4">
        <v>0</v>
      </c>
      <c r="AA11" s="4">
        <v>8.3870652173913083</v>
      </c>
      <c r="AB11" s="4">
        <v>0</v>
      </c>
      <c r="AC11" s="4">
        <v>25.660543478260859</v>
      </c>
      <c r="AD11" s="4">
        <v>0</v>
      </c>
      <c r="AE11" s="4">
        <v>0</v>
      </c>
      <c r="AF11" s="1">
        <v>275053</v>
      </c>
      <c r="AG11" s="1">
        <v>8</v>
      </c>
      <c r="AH11"/>
    </row>
    <row r="12" spans="1:34" x14ac:dyDescent="0.25">
      <c r="A12" t="s">
        <v>96</v>
      </c>
      <c r="B12" t="s">
        <v>24</v>
      </c>
      <c r="C12" t="s">
        <v>173</v>
      </c>
      <c r="D12" t="s">
        <v>133</v>
      </c>
      <c r="E12" s="4">
        <v>25.271739130434781</v>
      </c>
      <c r="F12" s="4">
        <f>Nurse[[#This Row],[Total Nurse Staff Hours]]/Nurse[[#This Row],[MDS Census]]</f>
        <v>3.3693935483870971</v>
      </c>
      <c r="G12" s="4">
        <f>Nurse[[#This Row],[Total Direct Care Staff Hours]]/Nurse[[#This Row],[MDS Census]]</f>
        <v>3.1458451612903224</v>
      </c>
      <c r="H12" s="4">
        <f>Nurse[[#This Row],[Total RN Hours (w/ Admin, DON)]]/Nurse[[#This Row],[MDS Census]]</f>
        <v>0.72487741935483874</v>
      </c>
      <c r="I12" s="4">
        <f>Nurse[[#This Row],[RN Hours (excl. Admin, DON)]]/Nurse[[#This Row],[MDS Census]]</f>
        <v>0.57735053763440869</v>
      </c>
      <c r="J12" s="4">
        <f>SUM(Nurse[[#This Row],[RN Hours (excl. Admin, DON)]],Nurse[[#This Row],[RN Admin Hours]],Nurse[[#This Row],[RN DON Hours]],Nurse[[#This Row],[LPN Hours (excl. Admin)]],Nurse[[#This Row],[LPN Admin Hours]],Nurse[[#This Row],[CNA Hours]],Nurse[[#This Row],[NA TR Hours]],Nurse[[#This Row],[Med Aide/Tech Hours]])</f>
        <v>85.150434782608698</v>
      </c>
      <c r="K12" s="4">
        <f>SUM(Nurse[[#This Row],[RN Hours (excl. Admin, DON)]],Nurse[[#This Row],[LPN Hours (excl. Admin)]],Nurse[[#This Row],[CNA Hours]],Nurse[[#This Row],[NA TR Hours]],Nurse[[#This Row],[Med Aide/Tech Hours]])</f>
        <v>79.500978260869559</v>
      </c>
      <c r="L12" s="4">
        <f>SUM(Nurse[[#This Row],[RN Hours (excl. Admin, DON)]],Nurse[[#This Row],[RN Admin Hours]],Nurse[[#This Row],[RN DON Hours]])</f>
        <v>18.318913043478261</v>
      </c>
      <c r="M12" s="4">
        <v>14.590652173913044</v>
      </c>
      <c r="N12" s="4">
        <v>0.45652173913043476</v>
      </c>
      <c r="O12" s="4">
        <v>3.2717391304347827</v>
      </c>
      <c r="P12" s="4">
        <f>SUM(Nurse[[#This Row],[LPN Hours (excl. Admin)]],Nurse[[#This Row],[LPN Admin Hours]])</f>
        <v>19.307065217391305</v>
      </c>
      <c r="Q12" s="4">
        <v>17.385869565217391</v>
      </c>
      <c r="R12" s="4">
        <v>1.9211956521739131</v>
      </c>
      <c r="S12" s="4">
        <f>SUM(Nurse[[#This Row],[CNA Hours]],Nurse[[#This Row],[NA TR Hours]],Nurse[[#This Row],[Med Aide/Tech Hours]])</f>
        <v>47.524456521739125</v>
      </c>
      <c r="T12" s="4">
        <v>40.684782608695649</v>
      </c>
      <c r="U12" s="4">
        <v>6.8396739130434785</v>
      </c>
      <c r="V12" s="4">
        <v>0</v>
      </c>
      <c r="W1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2.617826086956522</v>
      </c>
      <c r="X12" s="4">
        <v>2.617826086956522</v>
      </c>
      <c r="Y12" s="4">
        <v>0</v>
      </c>
      <c r="Z12" s="4">
        <v>0</v>
      </c>
      <c r="AA12" s="4">
        <v>0</v>
      </c>
      <c r="AB12" s="4">
        <v>0</v>
      </c>
      <c r="AC12" s="4">
        <v>0</v>
      </c>
      <c r="AD12" s="4">
        <v>0</v>
      </c>
      <c r="AE12" s="4">
        <v>0</v>
      </c>
      <c r="AF12" s="1">
        <v>275064</v>
      </c>
      <c r="AG12" s="1">
        <v>8</v>
      </c>
      <c r="AH12"/>
    </row>
    <row r="13" spans="1:34" x14ac:dyDescent="0.25">
      <c r="A13" t="s">
        <v>96</v>
      </c>
      <c r="B13" t="s">
        <v>44</v>
      </c>
      <c r="C13" t="s">
        <v>165</v>
      </c>
      <c r="D13" t="s">
        <v>143</v>
      </c>
      <c r="E13" s="4">
        <v>23.478260869565219</v>
      </c>
      <c r="F13" s="4">
        <f>Nurse[[#This Row],[Total Nurse Staff Hours]]/Nurse[[#This Row],[MDS Census]]</f>
        <v>3.3893240740740738</v>
      </c>
      <c r="G13" s="4">
        <f>Nurse[[#This Row],[Total Direct Care Staff Hours]]/Nurse[[#This Row],[MDS Census]]</f>
        <v>2.5217685185185186</v>
      </c>
      <c r="H13" s="4">
        <f>Nurse[[#This Row],[Total RN Hours (w/ Admin, DON)]]/Nurse[[#This Row],[MDS Census]]</f>
        <v>0.67723611111111104</v>
      </c>
      <c r="I13" s="4">
        <f>Nurse[[#This Row],[RN Hours (excl. Admin, DON)]]/Nurse[[#This Row],[MDS Census]]</f>
        <v>0.4753796296296296</v>
      </c>
      <c r="J13" s="4">
        <f>SUM(Nurse[[#This Row],[RN Hours (excl. Admin, DON)]],Nurse[[#This Row],[RN Admin Hours]],Nurse[[#This Row],[RN DON Hours]],Nurse[[#This Row],[LPN Hours (excl. Admin)]],Nurse[[#This Row],[LPN Admin Hours]],Nurse[[#This Row],[CNA Hours]],Nurse[[#This Row],[NA TR Hours]],Nurse[[#This Row],[Med Aide/Tech Hours]])</f>
        <v>79.575434782608696</v>
      </c>
      <c r="K13" s="4">
        <f>SUM(Nurse[[#This Row],[RN Hours (excl. Admin, DON)]],Nurse[[#This Row],[LPN Hours (excl. Admin)]],Nurse[[#This Row],[CNA Hours]],Nurse[[#This Row],[NA TR Hours]],Nurse[[#This Row],[Med Aide/Tech Hours]])</f>
        <v>59.206739130434784</v>
      </c>
      <c r="L13" s="4">
        <f>SUM(Nurse[[#This Row],[RN Hours (excl. Admin, DON)]],Nurse[[#This Row],[RN Admin Hours]],Nurse[[#This Row],[RN DON Hours]])</f>
        <v>15.900326086956522</v>
      </c>
      <c r="M13" s="4">
        <v>11.161086956521739</v>
      </c>
      <c r="N13" s="4">
        <v>4.7392391304347825</v>
      </c>
      <c r="O13" s="4">
        <v>0</v>
      </c>
      <c r="P13" s="4">
        <f>SUM(Nurse[[#This Row],[LPN Hours (excl. Admin)]],Nurse[[#This Row],[LPN Admin Hours]])</f>
        <v>15.629456521739131</v>
      </c>
      <c r="Q13" s="4">
        <v>0</v>
      </c>
      <c r="R13" s="4">
        <v>15.629456521739131</v>
      </c>
      <c r="S13" s="4">
        <f>SUM(Nurse[[#This Row],[CNA Hours]],Nurse[[#This Row],[NA TR Hours]],Nurse[[#This Row],[Med Aide/Tech Hours]])</f>
        <v>48.045652173913041</v>
      </c>
      <c r="T13" s="4">
        <v>48.045652173913041</v>
      </c>
      <c r="U13" s="4">
        <v>0</v>
      </c>
      <c r="V13" s="4">
        <v>0</v>
      </c>
      <c r="W1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4.5054347826086962</v>
      </c>
      <c r="X13" s="4">
        <v>0</v>
      </c>
      <c r="Y13" s="4">
        <v>0</v>
      </c>
      <c r="Z13" s="4">
        <v>0</v>
      </c>
      <c r="AA13" s="4">
        <v>0</v>
      </c>
      <c r="AB13" s="4">
        <v>7.0652173913043473E-2</v>
      </c>
      <c r="AC13" s="4">
        <v>4.4347826086956523</v>
      </c>
      <c r="AD13" s="4">
        <v>0</v>
      </c>
      <c r="AE13" s="4">
        <v>0</v>
      </c>
      <c r="AF13" s="1">
        <v>275107</v>
      </c>
      <c r="AG13" s="1">
        <v>8</v>
      </c>
      <c r="AH13"/>
    </row>
    <row r="14" spans="1:34" x14ac:dyDescent="0.25">
      <c r="A14" t="s">
        <v>96</v>
      </c>
      <c r="B14" t="s">
        <v>25</v>
      </c>
      <c r="C14" t="s">
        <v>184</v>
      </c>
      <c r="D14" t="s">
        <v>141</v>
      </c>
      <c r="E14" s="4">
        <v>17.260869565217391</v>
      </c>
      <c r="F14" s="4">
        <f>Nurse[[#This Row],[Total Nurse Staff Hours]]/Nurse[[#This Row],[MDS Census]]</f>
        <v>5.5048488664987403</v>
      </c>
      <c r="G14" s="4">
        <f>Nurse[[#This Row],[Total Direct Care Staff Hours]]/Nurse[[#This Row],[MDS Census]]</f>
        <v>5.1421284634760704</v>
      </c>
      <c r="H14" s="4">
        <f>Nurse[[#This Row],[Total RN Hours (w/ Admin, DON)]]/Nurse[[#This Row],[MDS Census]]</f>
        <v>1.351064231738035</v>
      </c>
      <c r="I14" s="4">
        <f>Nurse[[#This Row],[RN Hours (excl. Admin, DON)]]/Nurse[[#This Row],[MDS Census]]</f>
        <v>1.0487972292191434</v>
      </c>
      <c r="J14" s="4">
        <f>SUM(Nurse[[#This Row],[RN Hours (excl. Admin, DON)]],Nurse[[#This Row],[RN Admin Hours]],Nurse[[#This Row],[RN DON Hours]],Nurse[[#This Row],[LPN Hours (excl. Admin)]],Nurse[[#This Row],[LPN Admin Hours]],Nurse[[#This Row],[CNA Hours]],Nurse[[#This Row],[NA TR Hours]],Nurse[[#This Row],[Med Aide/Tech Hours]])</f>
        <v>95.018478260869557</v>
      </c>
      <c r="K14" s="4">
        <f>SUM(Nurse[[#This Row],[RN Hours (excl. Admin, DON)]],Nurse[[#This Row],[LPN Hours (excl. Admin)]],Nurse[[#This Row],[CNA Hours]],Nurse[[#This Row],[NA TR Hours]],Nurse[[#This Row],[Med Aide/Tech Hours]])</f>
        <v>88.757608695652166</v>
      </c>
      <c r="L14" s="4">
        <f>SUM(Nurse[[#This Row],[RN Hours (excl. Admin, DON)]],Nurse[[#This Row],[RN Admin Hours]],Nurse[[#This Row],[RN DON Hours]])</f>
        <v>23.320543478260866</v>
      </c>
      <c r="M14" s="4">
        <v>18.103152173913042</v>
      </c>
      <c r="N14" s="4">
        <v>0</v>
      </c>
      <c r="O14" s="4">
        <v>5.2173913043478262</v>
      </c>
      <c r="P14" s="4">
        <f>SUM(Nurse[[#This Row],[LPN Hours (excl. Admin)]],Nurse[[#This Row],[LPN Admin Hours]])</f>
        <v>15.241847826086952</v>
      </c>
      <c r="Q14" s="4">
        <v>14.198369565217387</v>
      </c>
      <c r="R14" s="4">
        <v>1.0434782608695652</v>
      </c>
      <c r="S14" s="4">
        <f>SUM(Nurse[[#This Row],[CNA Hours]],Nurse[[#This Row],[NA TR Hours]],Nurse[[#This Row],[Med Aide/Tech Hours]])</f>
        <v>56.456086956521737</v>
      </c>
      <c r="T14" s="4">
        <v>56.456086956521737</v>
      </c>
      <c r="U14" s="4">
        <v>0</v>
      </c>
      <c r="V14" s="4">
        <v>0</v>
      </c>
      <c r="W1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26.239130434782609</v>
      </c>
      <c r="X14" s="4">
        <v>4.7201086956521738</v>
      </c>
      <c r="Y14" s="4">
        <v>0</v>
      </c>
      <c r="Z14" s="4">
        <v>0</v>
      </c>
      <c r="AA14" s="4">
        <v>0</v>
      </c>
      <c r="AB14" s="4">
        <v>1.0434782608695652</v>
      </c>
      <c r="AC14" s="4">
        <v>20.475543478260871</v>
      </c>
      <c r="AD14" s="4">
        <v>0</v>
      </c>
      <c r="AE14" s="4">
        <v>0</v>
      </c>
      <c r="AF14" s="1">
        <v>275065</v>
      </c>
      <c r="AG14" s="1">
        <v>8</v>
      </c>
      <c r="AH14"/>
    </row>
    <row r="15" spans="1:34" x14ac:dyDescent="0.25">
      <c r="A15" t="s">
        <v>96</v>
      </c>
      <c r="B15" t="s">
        <v>42</v>
      </c>
      <c r="C15" t="s">
        <v>183</v>
      </c>
      <c r="D15" t="s">
        <v>139</v>
      </c>
      <c r="E15" s="4">
        <v>51.054347826086953</v>
      </c>
      <c r="F15" s="4">
        <f>Nurse[[#This Row],[Total Nurse Staff Hours]]/Nurse[[#This Row],[MDS Census]]</f>
        <v>1.9548903555460928</v>
      </c>
      <c r="G15" s="4">
        <f>Nurse[[#This Row],[Total Direct Care Staff Hours]]/Nurse[[#This Row],[MDS Census]]</f>
        <v>1.8526974664679576</v>
      </c>
      <c r="H15" s="4">
        <f>Nurse[[#This Row],[Total RN Hours (w/ Admin, DON)]]/Nurse[[#This Row],[MDS Census]]</f>
        <v>0.54058122205663184</v>
      </c>
      <c r="I15" s="4">
        <f>Nurse[[#This Row],[RN Hours (excl. Admin, DON)]]/Nurse[[#This Row],[MDS Census]]</f>
        <v>0.43838833297849683</v>
      </c>
      <c r="J15" s="4">
        <f>SUM(Nurse[[#This Row],[RN Hours (excl. Admin, DON)]],Nurse[[#This Row],[RN Admin Hours]],Nurse[[#This Row],[RN DON Hours]],Nurse[[#This Row],[LPN Hours (excl. Admin)]],Nurse[[#This Row],[LPN Admin Hours]],Nurse[[#This Row],[CNA Hours]],Nurse[[#This Row],[NA TR Hours]],Nurse[[#This Row],[Med Aide/Tech Hours]])</f>
        <v>99.805652173913018</v>
      </c>
      <c r="K15" s="4">
        <f>SUM(Nurse[[#This Row],[RN Hours (excl. Admin, DON)]],Nurse[[#This Row],[LPN Hours (excl. Admin)]],Nurse[[#This Row],[CNA Hours]],Nurse[[#This Row],[NA TR Hours]],Nurse[[#This Row],[Med Aide/Tech Hours]])</f>
        <v>94.588260869565175</v>
      </c>
      <c r="L15" s="4">
        <f>SUM(Nurse[[#This Row],[RN Hours (excl. Admin, DON)]],Nurse[[#This Row],[RN Admin Hours]],Nurse[[#This Row],[RN DON Hours]])</f>
        <v>27.599021739130428</v>
      </c>
      <c r="M15" s="4">
        <v>22.381630434782604</v>
      </c>
      <c r="N15" s="4">
        <v>0</v>
      </c>
      <c r="O15" s="4">
        <v>5.2173913043478262</v>
      </c>
      <c r="P15" s="4">
        <f>SUM(Nurse[[#This Row],[LPN Hours (excl. Admin)]],Nurse[[#This Row],[LPN Admin Hours]])</f>
        <v>16.515108695652177</v>
      </c>
      <c r="Q15" s="4">
        <v>16.515108695652177</v>
      </c>
      <c r="R15" s="4">
        <v>0</v>
      </c>
      <c r="S15" s="4">
        <f>SUM(Nurse[[#This Row],[CNA Hours]],Nurse[[#This Row],[NA TR Hours]],Nurse[[#This Row],[Med Aide/Tech Hours]])</f>
        <v>55.691521739130401</v>
      </c>
      <c r="T15" s="4">
        <v>55.691521739130401</v>
      </c>
      <c r="U15" s="4">
        <v>0</v>
      </c>
      <c r="V15" s="4">
        <v>0</v>
      </c>
      <c r="W1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17.840108695652173</v>
      </c>
      <c r="X15" s="4">
        <v>7.6413043478260834</v>
      </c>
      <c r="Y15" s="4">
        <v>0</v>
      </c>
      <c r="Z15" s="4">
        <v>0</v>
      </c>
      <c r="AA15" s="4">
        <v>4.2667391304347833</v>
      </c>
      <c r="AB15" s="4">
        <v>0</v>
      </c>
      <c r="AC15" s="4">
        <v>5.9320652173913055</v>
      </c>
      <c r="AD15" s="4">
        <v>0</v>
      </c>
      <c r="AE15" s="4">
        <v>0</v>
      </c>
      <c r="AF15" s="1">
        <v>275103</v>
      </c>
      <c r="AG15" s="1">
        <v>8</v>
      </c>
      <c r="AH15"/>
    </row>
    <row r="16" spans="1:34" x14ac:dyDescent="0.25">
      <c r="A16" t="s">
        <v>96</v>
      </c>
      <c r="B16" t="s">
        <v>32</v>
      </c>
      <c r="C16" t="s">
        <v>159</v>
      </c>
      <c r="D16" t="s">
        <v>136</v>
      </c>
      <c r="E16" s="4">
        <v>66.521739130434781</v>
      </c>
      <c r="F16" s="4">
        <f>Nurse[[#This Row],[Total Nurse Staff Hours]]/Nurse[[#This Row],[MDS Census]]</f>
        <v>2.901552287581699</v>
      </c>
      <c r="G16" s="4">
        <f>Nurse[[#This Row],[Total Direct Care Staff Hours]]/Nurse[[#This Row],[MDS Census]]</f>
        <v>2.5609068627450982</v>
      </c>
      <c r="H16" s="4">
        <f>Nurse[[#This Row],[Total RN Hours (w/ Admin, DON)]]/Nurse[[#This Row],[MDS Census]]</f>
        <v>0.69027777777777777</v>
      </c>
      <c r="I16" s="4">
        <f>Nurse[[#This Row],[RN Hours (excl. Admin, DON)]]/Nurse[[#This Row],[MDS Census]]</f>
        <v>0.36531862745098043</v>
      </c>
      <c r="J16" s="4">
        <f>SUM(Nurse[[#This Row],[RN Hours (excl. Admin, DON)]],Nurse[[#This Row],[RN Admin Hours]],Nurse[[#This Row],[RN DON Hours]],Nurse[[#This Row],[LPN Hours (excl. Admin)]],Nurse[[#This Row],[LPN Admin Hours]],Nurse[[#This Row],[CNA Hours]],Nurse[[#This Row],[NA TR Hours]],Nurse[[#This Row],[Med Aide/Tech Hours]])</f>
        <v>193.01630434782606</v>
      </c>
      <c r="K16" s="4">
        <f>SUM(Nurse[[#This Row],[RN Hours (excl. Admin, DON)]],Nurse[[#This Row],[LPN Hours (excl. Admin)]],Nurse[[#This Row],[CNA Hours]],Nurse[[#This Row],[NA TR Hours]],Nurse[[#This Row],[Med Aide/Tech Hours]])</f>
        <v>170.35597826086956</v>
      </c>
      <c r="L16" s="4">
        <f>SUM(Nurse[[#This Row],[RN Hours (excl. Admin, DON)]],Nurse[[#This Row],[RN Admin Hours]],Nurse[[#This Row],[RN DON Hours]])</f>
        <v>45.918478260869563</v>
      </c>
      <c r="M16" s="4">
        <v>24.301630434782609</v>
      </c>
      <c r="N16" s="4">
        <v>15.964673913043478</v>
      </c>
      <c r="O16" s="4">
        <v>5.6521739130434785</v>
      </c>
      <c r="P16" s="4">
        <f>SUM(Nurse[[#This Row],[LPN Hours (excl. Admin)]],Nurse[[#This Row],[LPN Admin Hours]])</f>
        <v>19.258152173913043</v>
      </c>
      <c r="Q16" s="4">
        <v>18.214673913043477</v>
      </c>
      <c r="R16" s="4">
        <v>1.0434782608695652</v>
      </c>
      <c r="S16" s="4">
        <f>SUM(Nurse[[#This Row],[CNA Hours]],Nurse[[#This Row],[NA TR Hours]],Nurse[[#This Row],[Med Aide/Tech Hours]])</f>
        <v>127.83967391304347</v>
      </c>
      <c r="T16" s="4">
        <v>92.038043478260875</v>
      </c>
      <c r="U16" s="4">
        <v>11.274456521739131</v>
      </c>
      <c r="V16" s="4">
        <v>24.527173913043477</v>
      </c>
      <c r="W1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12.679347826086957</v>
      </c>
      <c r="X16" s="4">
        <v>1.8396739130434783</v>
      </c>
      <c r="Y16" s="4">
        <v>0</v>
      </c>
      <c r="Z16" s="4">
        <v>0</v>
      </c>
      <c r="AA16" s="4">
        <v>6.7255434782608692</v>
      </c>
      <c r="AB16" s="4">
        <v>0</v>
      </c>
      <c r="AC16" s="4">
        <v>4.1141304347826084</v>
      </c>
      <c r="AD16" s="4">
        <v>0</v>
      </c>
      <c r="AE16" s="4">
        <v>0</v>
      </c>
      <c r="AF16" s="1">
        <v>275080</v>
      </c>
      <c r="AG16" s="1">
        <v>8</v>
      </c>
      <c r="AH16"/>
    </row>
    <row r="17" spans="1:34" x14ac:dyDescent="0.25">
      <c r="A17" t="s">
        <v>96</v>
      </c>
      <c r="B17" t="s">
        <v>22</v>
      </c>
      <c r="C17" t="s">
        <v>183</v>
      </c>
      <c r="D17" t="s">
        <v>139</v>
      </c>
      <c r="E17" s="4">
        <v>64.978260869565219</v>
      </c>
      <c r="F17" s="4">
        <f>Nurse[[#This Row],[Total Nurse Staff Hours]]/Nurse[[#This Row],[MDS Census]]</f>
        <v>3.1442756774841079</v>
      </c>
      <c r="G17" s="4">
        <f>Nurse[[#This Row],[Total Direct Care Staff Hours]]/Nurse[[#This Row],[MDS Census]]</f>
        <v>2.871985613917698</v>
      </c>
      <c r="H17" s="4">
        <f>Nurse[[#This Row],[Total RN Hours (w/ Admin, DON)]]/Nurse[[#This Row],[MDS Census]]</f>
        <v>0.62541820006691207</v>
      </c>
      <c r="I17" s="4">
        <f>Nurse[[#This Row],[RN Hours (excl. Admin, DON)]]/Nurse[[#This Row],[MDS Census]]</f>
        <v>0.43538808966209436</v>
      </c>
      <c r="J17" s="4">
        <f>SUM(Nurse[[#This Row],[RN Hours (excl. Admin, DON)]],Nurse[[#This Row],[RN Admin Hours]],Nurse[[#This Row],[RN DON Hours]],Nurse[[#This Row],[LPN Hours (excl. Admin)]],Nurse[[#This Row],[LPN Admin Hours]],Nurse[[#This Row],[CNA Hours]],Nurse[[#This Row],[NA TR Hours]],Nurse[[#This Row],[Med Aide/Tech Hours]])</f>
        <v>204.30956521739128</v>
      </c>
      <c r="K17" s="4">
        <f>SUM(Nurse[[#This Row],[RN Hours (excl. Admin, DON)]],Nurse[[#This Row],[LPN Hours (excl. Admin)]],Nurse[[#This Row],[CNA Hours]],Nurse[[#This Row],[NA TR Hours]],Nurse[[#This Row],[Med Aide/Tech Hours]])</f>
        <v>186.61663043478259</v>
      </c>
      <c r="L17" s="4">
        <f>SUM(Nurse[[#This Row],[RN Hours (excl. Admin, DON)]],Nurse[[#This Row],[RN Admin Hours]],Nurse[[#This Row],[RN DON Hours]])</f>
        <v>40.638586956521742</v>
      </c>
      <c r="M17" s="4">
        <v>28.290760869565219</v>
      </c>
      <c r="N17" s="4">
        <v>7.3641304347826084</v>
      </c>
      <c r="O17" s="4">
        <v>4.9836956521739131</v>
      </c>
      <c r="P17" s="4">
        <f>SUM(Nurse[[#This Row],[LPN Hours (excl. Admin)]],Nurse[[#This Row],[LPN Admin Hours]])</f>
        <v>48.258152173913039</v>
      </c>
      <c r="Q17" s="4">
        <v>42.913043478260867</v>
      </c>
      <c r="R17" s="4">
        <v>5.3451086956521738</v>
      </c>
      <c r="S17" s="4">
        <f>SUM(Nurse[[#This Row],[CNA Hours]],Nurse[[#This Row],[NA TR Hours]],Nurse[[#This Row],[Med Aide/Tech Hours]])</f>
        <v>115.41282608695653</v>
      </c>
      <c r="T17" s="4">
        <v>100.50815217391305</v>
      </c>
      <c r="U17" s="4">
        <v>14.904673913043478</v>
      </c>
      <c r="V17" s="4">
        <v>0</v>
      </c>
      <c r="W1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7.6521739130434785</v>
      </c>
      <c r="X17" s="4">
        <v>1.4157608695652173</v>
      </c>
      <c r="Y17" s="4">
        <v>0</v>
      </c>
      <c r="Z17" s="4">
        <v>0</v>
      </c>
      <c r="AA17" s="4">
        <v>6.1413043478260869</v>
      </c>
      <c r="AB17" s="4">
        <v>0</v>
      </c>
      <c r="AC17" s="4">
        <v>9.5108695652173919E-2</v>
      </c>
      <c r="AD17" s="4">
        <v>0</v>
      </c>
      <c r="AE17" s="4">
        <v>0</v>
      </c>
      <c r="AF17" s="1">
        <v>275060</v>
      </c>
      <c r="AG17" s="1">
        <v>8</v>
      </c>
      <c r="AH17"/>
    </row>
    <row r="18" spans="1:34" x14ac:dyDescent="0.25">
      <c r="A18" t="s">
        <v>96</v>
      </c>
      <c r="B18" t="s">
        <v>52</v>
      </c>
      <c r="C18" t="s">
        <v>183</v>
      </c>
      <c r="D18" t="s">
        <v>139</v>
      </c>
      <c r="E18" s="4">
        <v>41.554347826086953</v>
      </c>
      <c r="F18" s="4">
        <f>Nurse[[#This Row],[Total Nurse Staff Hours]]/Nurse[[#This Row],[MDS Census]]</f>
        <v>3.3365812189380071</v>
      </c>
      <c r="G18" s="4">
        <f>Nurse[[#This Row],[Total Direct Care Staff Hours]]/Nurse[[#This Row],[MDS Census]]</f>
        <v>3.0197488883076122</v>
      </c>
      <c r="H18" s="4">
        <f>Nurse[[#This Row],[Total RN Hours (w/ Admin, DON)]]/Nurse[[#This Row],[MDS Census]]</f>
        <v>0.7842662830238033</v>
      </c>
      <c r="I18" s="4">
        <f>Nurse[[#This Row],[RN Hours (excl. Admin, DON)]]/Nurse[[#This Row],[MDS Census]]</f>
        <v>0.47371174470311278</v>
      </c>
      <c r="J18" s="4">
        <f>SUM(Nurse[[#This Row],[RN Hours (excl. Admin, DON)]],Nurse[[#This Row],[RN Admin Hours]],Nurse[[#This Row],[RN DON Hours]],Nurse[[#This Row],[LPN Hours (excl. Admin)]],Nurse[[#This Row],[LPN Admin Hours]],Nurse[[#This Row],[CNA Hours]],Nurse[[#This Row],[NA TR Hours]],Nurse[[#This Row],[Med Aide/Tech Hours]])</f>
        <v>138.64945652173913</v>
      </c>
      <c r="K18" s="4">
        <f>SUM(Nurse[[#This Row],[RN Hours (excl. Admin, DON)]],Nurse[[#This Row],[LPN Hours (excl. Admin)]],Nurse[[#This Row],[CNA Hours]],Nurse[[#This Row],[NA TR Hours]],Nurse[[#This Row],[Med Aide/Tech Hours]])</f>
        <v>125.48369565217392</v>
      </c>
      <c r="L18" s="4">
        <f>SUM(Nurse[[#This Row],[RN Hours (excl. Admin, DON)]],Nurse[[#This Row],[RN Admin Hours]],Nurse[[#This Row],[RN DON Hours]])</f>
        <v>32.589673913043477</v>
      </c>
      <c r="M18" s="4">
        <v>19.684782608695652</v>
      </c>
      <c r="N18" s="4">
        <v>5.0244565217391308</v>
      </c>
      <c r="O18" s="4">
        <v>7.8804347826086953</v>
      </c>
      <c r="P18" s="4">
        <f>SUM(Nurse[[#This Row],[LPN Hours (excl. Admin)]],Nurse[[#This Row],[LPN Admin Hours]])</f>
        <v>26.073369565217391</v>
      </c>
      <c r="Q18" s="4">
        <v>25.8125</v>
      </c>
      <c r="R18" s="4">
        <v>0.2608695652173913</v>
      </c>
      <c r="S18" s="4">
        <f>SUM(Nurse[[#This Row],[CNA Hours]],Nurse[[#This Row],[NA TR Hours]],Nurse[[#This Row],[Med Aide/Tech Hours]])</f>
        <v>79.986413043478265</v>
      </c>
      <c r="T18" s="4">
        <v>79.260869565217391</v>
      </c>
      <c r="U18" s="4">
        <v>0.72554347826086951</v>
      </c>
      <c r="V18" s="4">
        <v>0</v>
      </c>
      <c r="W1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19.328804347826086</v>
      </c>
      <c r="X18" s="4">
        <v>2.6657608695652173</v>
      </c>
      <c r="Y18" s="4">
        <v>0</v>
      </c>
      <c r="Z18" s="4">
        <v>0</v>
      </c>
      <c r="AA18" s="4">
        <v>3.2255434782608696</v>
      </c>
      <c r="AB18" s="4">
        <v>0</v>
      </c>
      <c r="AC18" s="4">
        <v>13.4375</v>
      </c>
      <c r="AD18" s="4">
        <v>0</v>
      </c>
      <c r="AE18" s="4">
        <v>0</v>
      </c>
      <c r="AF18" s="1">
        <v>275122</v>
      </c>
      <c r="AG18" s="1">
        <v>8</v>
      </c>
      <c r="AH18"/>
    </row>
    <row r="19" spans="1:34" x14ac:dyDescent="0.25">
      <c r="A19" t="s">
        <v>96</v>
      </c>
      <c r="B19" t="s">
        <v>63</v>
      </c>
      <c r="C19" t="s">
        <v>157</v>
      </c>
      <c r="D19" t="s">
        <v>150</v>
      </c>
      <c r="E19" s="4">
        <v>23.369565217391305</v>
      </c>
      <c r="F19" s="4">
        <f>Nurse[[#This Row],[Total Nurse Staff Hours]]/Nurse[[#This Row],[MDS Census]]</f>
        <v>3.5105860465116283</v>
      </c>
      <c r="G19" s="4">
        <f>Nurse[[#This Row],[Total Direct Care Staff Hours]]/Nurse[[#This Row],[MDS Census]]</f>
        <v>3.3559953488372094</v>
      </c>
      <c r="H19" s="4">
        <f>Nurse[[#This Row],[Total RN Hours (w/ Admin, DON)]]/Nurse[[#This Row],[MDS Census]]</f>
        <v>0.43318139534883715</v>
      </c>
      <c r="I19" s="4">
        <f>Nurse[[#This Row],[RN Hours (excl. Admin, DON)]]/Nurse[[#This Row],[MDS Census]]</f>
        <v>0.27859069767441857</v>
      </c>
      <c r="J19" s="4">
        <f>SUM(Nurse[[#This Row],[RN Hours (excl. Admin, DON)]],Nurse[[#This Row],[RN Admin Hours]],Nurse[[#This Row],[RN DON Hours]],Nurse[[#This Row],[LPN Hours (excl. Admin)]],Nurse[[#This Row],[LPN Admin Hours]],Nurse[[#This Row],[CNA Hours]],Nurse[[#This Row],[NA TR Hours]],Nurse[[#This Row],[Med Aide/Tech Hours]])</f>
        <v>82.040869565217406</v>
      </c>
      <c r="K19" s="4">
        <f>SUM(Nurse[[#This Row],[RN Hours (excl. Admin, DON)]],Nurse[[#This Row],[LPN Hours (excl. Admin)]],Nurse[[#This Row],[CNA Hours]],Nurse[[#This Row],[NA TR Hours]],Nurse[[#This Row],[Med Aide/Tech Hours]])</f>
        <v>78.428152173913048</v>
      </c>
      <c r="L19" s="4">
        <f>SUM(Nurse[[#This Row],[RN Hours (excl. Admin, DON)]],Nurse[[#This Row],[RN Admin Hours]],Nurse[[#This Row],[RN DON Hours]])</f>
        <v>10.123260869565216</v>
      </c>
      <c r="M19" s="4">
        <v>6.5105434782608684</v>
      </c>
      <c r="N19" s="4">
        <v>0.4483695652173913</v>
      </c>
      <c r="O19" s="4">
        <v>3.1643478260869564</v>
      </c>
      <c r="P19" s="4">
        <f>SUM(Nurse[[#This Row],[LPN Hours (excl. Admin)]],Nurse[[#This Row],[LPN Admin Hours]])</f>
        <v>20.332282608695653</v>
      </c>
      <c r="Q19" s="4">
        <v>20.332282608695653</v>
      </c>
      <c r="R19" s="4">
        <v>0</v>
      </c>
      <c r="S19" s="4">
        <f>SUM(Nurse[[#This Row],[CNA Hours]],Nurse[[#This Row],[NA TR Hours]],Nurse[[#This Row],[Med Aide/Tech Hours]])</f>
        <v>51.585326086956528</v>
      </c>
      <c r="T19" s="4">
        <v>51.585326086956528</v>
      </c>
      <c r="U19" s="4">
        <v>0</v>
      </c>
      <c r="V19" s="4">
        <v>0</v>
      </c>
      <c r="W1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13.195652173913043</v>
      </c>
      <c r="X19" s="4">
        <v>0.18206521739130435</v>
      </c>
      <c r="Y19" s="4">
        <v>0</v>
      </c>
      <c r="Z19" s="4">
        <v>0</v>
      </c>
      <c r="AA19" s="4">
        <v>3.6630434782608696</v>
      </c>
      <c r="AB19" s="4">
        <v>0</v>
      </c>
      <c r="AC19" s="4">
        <v>9.3505434782608692</v>
      </c>
      <c r="AD19" s="4">
        <v>0</v>
      </c>
      <c r="AE19" s="4">
        <v>0</v>
      </c>
      <c r="AF19" s="1">
        <v>275135</v>
      </c>
      <c r="AG19" s="1">
        <v>8</v>
      </c>
      <c r="AH19"/>
    </row>
    <row r="20" spans="1:34" x14ac:dyDescent="0.25">
      <c r="A20" t="s">
        <v>96</v>
      </c>
      <c r="B20" t="s">
        <v>53</v>
      </c>
      <c r="C20" t="s">
        <v>176</v>
      </c>
      <c r="D20" t="s">
        <v>132</v>
      </c>
      <c r="E20" s="4">
        <v>37.065217391304351</v>
      </c>
      <c r="F20" s="4">
        <f>Nurse[[#This Row],[Total Nurse Staff Hours]]/Nurse[[#This Row],[MDS Census]]</f>
        <v>3.5967565982404683</v>
      </c>
      <c r="G20" s="4">
        <f>Nurse[[#This Row],[Total Direct Care Staff Hours]]/Nurse[[#This Row],[MDS Census]]</f>
        <v>3.5882052785923748</v>
      </c>
      <c r="H20" s="4">
        <f>Nurse[[#This Row],[Total RN Hours (w/ Admin, DON)]]/Nurse[[#This Row],[MDS Census]]</f>
        <v>0.30176246334310841</v>
      </c>
      <c r="I20" s="4">
        <f>Nurse[[#This Row],[RN Hours (excl. Admin, DON)]]/Nurse[[#This Row],[MDS Census]]</f>
        <v>0.29321114369501455</v>
      </c>
      <c r="J20" s="4">
        <f>SUM(Nurse[[#This Row],[RN Hours (excl. Admin, DON)]],Nurse[[#This Row],[RN Admin Hours]],Nurse[[#This Row],[RN DON Hours]],Nurse[[#This Row],[LPN Hours (excl. Admin)]],Nurse[[#This Row],[LPN Admin Hours]],Nurse[[#This Row],[CNA Hours]],Nurse[[#This Row],[NA TR Hours]],Nurse[[#This Row],[Med Aide/Tech Hours]])</f>
        <v>133.31456521739128</v>
      </c>
      <c r="K20" s="4">
        <f>SUM(Nurse[[#This Row],[RN Hours (excl. Admin, DON)]],Nurse[[#This Row],[LPN Hours (excl. Admin)]],Nurse[[#This Row],[CNA Hours]],Nurse[[#This Row],[NA TR Hours]],Nurse[[#This Row],[Med Aide/Tech Hours]])</f>
        <v>132.99760869565216</v>
      </c>
      <c r="L20" s="4">
        <f>SUM(Nurse[[#This Row],[RN Hours (excl. Admin, DON)]],Nurse[[#This Row],[RN Admin Hours]],Nurse[[#This Row],[RN DON Hours]])</f>
        <v>11.184891304347824</v>
      </c>
      <c r="M20" s="4">
        <v>10.867934782608693</v>
      </c>
      <c r="N20" s="4">
        <v>0.31695652173913041</v>
      </c>
      <c r="O20" s="4">
        <v>0</v>
      </c>
      <c r="P20" s="4">
        <f>SUM(Nurse[[#This Row],[LPN Hours (excl. Admin)]],Nurse[[#This Row],[LPN Admin Hours]])</f>
        <v>23.969891304347811</v>
      </c>
      <c r="Q20" s="4">
        <v>23.969891304347811</v>
      </c>
      <c r="R20" s="4">
        <v>0</v>
      </c>
      <c r="S20" s="4">
        <f>SUM(Nurse[[#This Row],[CNA Hours]],Nurse[[#This Row],[NA TR Hours]],Nurse[[#This Row],[Med Aide/Tech Hours]])</f>
        <v>98.15978260869565</v>
      </c>
      <c r="T20" s="4">
        <v>87.222499999999997</v>
      </c>
      <c r="U20" s="4">
        <v>2.2166304347826089</v>
      </c>
      <c r="V20" s="4">
        <v>8.7206521739130434</v>
      </c>
      <c r="W2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51.705217391304352</v>
      </c>
      <c r="X20" s="4">
        <v>9.4888043478260844</v>
      </c>
      <c r="Y20" s="4">
        <v>0</v>
      </c>
      <c r="Z20" s="4">
        <v>0</v>
      </c>
      <c r="AA20" s="4">
        <v>19.439347826086955</v>
      </c>
      <c r="AB20" s="4">
        <v>0</v>
      </c>
      <c r="AC20" s="4">
        <v>22.777065217391311</v>
      </c>
      <c r="AD20" s="4">
        <v>0</v>
      </c>
      <c r="AE20" s="4">
        <v>0</v>
      </c>
      <c r="AF20" s="1">
        <v>275123</v>
      </c>
      <c r="AG20" s="1">
        <v>8</v>
      </c>
      <c r="AH20"/>
    </row>
    <row r="21" spans="1:34" x14ac:dyDescent="0.25">
      <c r="A21" t="s">
        <v>96</v>
      </c>
      <c r="B21" t="s">
        <v>66</v>
      </c>
      <c r="C21" t="s">
        <v>186</v>
      </c>
      <c r="D21" t="s">
        <v>142</v>
      </c>
      <c r="E21" s="4">
        <v>50.423913043478258</v>
      </c>
      <c r="F21" s="4">
        <f>Nurse[[#This Row],[Total Nurse Staff Hours]]/Nurse[[#This Row],[MDS Census]]</f>
        <v>4.8422504850183232</v>
      </c>
      <c r="G21" s="4">
        <f>Nurse[[#This Row],[Total Direct Care Staff Hours]]/Nurse[[#This Row],[MDS Census]]</f>
        <v>4.4420176762233243</v>
      </c>
      <c r="H21" s="4">
        <f>Nurse[[#This Row],[Total RN Hours (w/ Admin, DON)]]/Nurse[[#This Row],[MDS Census]]</f>
        <v>1.2495537831429187</v>
      </c>
      <c r="I21" s="4">
        <f>Nurse[[#This Row],[RN Hours (excl. Admin, DON)]]/Nurse[[#This Row],[MDS Census]]</f>
        <v>0.84932097434791964</v>
      </c>
      <c r="J21" s="4">
        <f>SUM(Nurse[[#This Row],[RN Hours (excl. Admin, DON)]],Nurse[[#This Row],[RN Admin Hours]],Nurse[[#This Row],[RN DON Hours]],Nurse[[#This Row],[LPN Hours (excl. Admin)]],Nurse[[#This Row],[LPN Admin Hours]],Nurse[[#This Row],[CNA Hours]],Nurse[[#This Row],[NA TR Hours]],Nurse[[#This Row],[Med Aide/Tech Hours]])</f>
        <v>244.16521739130437</v>
      </c>
      <c r="K21" s="4">
        <f>SUM(Nurse[[#This Row],[RN Hours (excl. Admin, DON)]],Nurse[[#This Row],[LPN Hours (excl. Admin)]],Nurse[[#This Row],[CNA Hours]],Nurse[[#This Row],[NA TR Hours]],Nurse[[#This Row],[Med Aide/Tech Hours]])</f>
        <v>223.98391304347828</v>
      </c>
      <c r="L21" s="4">
        <f>SUM(Nurse[[#This Row],[RN Hours (excl. Admin, DON)]],Nurse[[#This Row],[RN Admin Hours]],Nurse[[#This Row],[RN DON Hours]])</f>
        <v>63.007391304347813</v>
      </c>
      <c r="M21" s="4">
        <v>42.826086956521728</v>
      </c>
      <c r="N21" s="4">
        <v>14.703043478260868</v>
      </c>
      <c r="O21" s="4">
        <v>5.4782608695652177</v>
      </c>
      <c r="P21" s="4">
        <f>SUM(Nurse[[#This Row],[LPN Hours (excl. Admin)]],Nurse[[#This Row],[LPN Admin Hours]])</f>
        <v>29.720652173913049</v>
      </c>
      <c r="Q21" s="4">
        <v>29.720652173913049</v>
      </c>
      <c r="R21" s="4">
        <v>0</v>
      </c>
      <c r="S21" s="4">
        <f>SUM(Nurse[[#This Row],[CNA Hours]],Nurse[[#This Row],[NA TR Hours]],Nurse[[#This Row],[Med Aide/Tech Hours]])</f>
        <v>151.43717391304352</v>
      </c>
      <c r="T21" s="4">
        <v>140.40934782608699</v>
      </c>
      <c r="U21" s="4">
        <v>6.7559782608695631</v>
      </c>
      <c r="V21" s="4">
        <v>4.2718478260869555</v>
      </c>
      <c r="W2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106.8591304347826</v>
      </c>
      <c r="X21" s="4">
        <v>22.872934782608695</v>
      </c>
      <c r="Y21" s="4">
        <v>0</v>
      </c>
      <c r="Z21" s="4">
        <v>0</v>
      </c>
      <c r="AA21" s="4">
        <v>3.6805434782608701</v>
      </c>
      <c r="AB21" s="4">
        <v>0</v>
      </c>
      <c r="AC21" s="4">
        <v>80.305652173913032</v>
      </c>
      <c r="AD21" s="4">
        <v>0</v>
      </c>
      <c r="AE21" s="4">
        <v>0</v>
      </c>
      <c r="AF21" s="1">
        <v>275144</v>
      </c>
      <c r="AG21" s="1">
        <v>8</v>
      </c>
      <c r="AH21"/>
    </row>
    <row r="22" spans="1:34" x14ac:dyDescent="0.25">
      <c r="A22" t="s">
        <v>96</v>
      </c>
      <c r="B22" t="s">
        <v>21</v>
      </c>
      <c r="C22" t="s">
        <v>182</v>
      </c>
      <c r="D22" t="s">
        <v>121</v>
      </c>
      <c r="E22" s="4">
        <v>61.304347826086953</v>
      </c>
      <c r="F22" s="4">
        <f>Nurse[[#This Row],[Total Nurse Staff Hours]]/Nurse[[#This Row],[MDS Census]]</f>
        <v>2.3069592198581561</v>
      </c>
      <c r="G22" s="4">
        <f>Nurse[[#This Row],[Total Direct Care Staff Hours]]/Nurse[[#This Row],[MDS Census]]</f>
        <v>1.9056737588652481</v>
      </c>
      <c r="H22" s="4">
        <f>Nurse[[#This Row],[Total RN Hours (w/ Admin, DON)]]/Nurse[[#This Row],[MDS Census]]</f>
        <v>0.40873226950354613</v>
      </c>
      <c r="I22" s="4">
        <f>Nurse[[#This Row],[RN Hours (excl. Admin, DON)]]/Nurse[[#This Row],[MDS Census]]</f>
        <v>0.22171985815602838</v>
      </c>
      <c r="J22" s="4">
        <f>SUM(Nurse[[#This Row],[RN Hours (excl. Admin, DON)]],Nurse[[#This Row],[RN Admin Hours]],Nurse[[#This Row],[RN DON Hours]],Nurse[[#This Row],[LPN Hours (excl. Admin)]],Nurse[[#This Row],[LPN Admin Hours]],Nurse[[#This Row],[CNA Hours]],Nurse[[#This Row],[NA TR Hours]],Nurse[[#This Row],[Med Aide/Tech Hours]])</f>
        <v>141.4266304347826</v>
      </c>
      <c r="K22" s="4">
        <f>SUM(Nurse[[#This Row],[RN Hours (excl. Admin, DON)]],Nurse[[#This Row],[LPN Hours (excl. Admin)]],Nurse[[#This Row],[CNA Hours]],Nurse[[#This Row],[NA TR Hours]],Nurse[[#This Row],[Med Aide/Tech Hours]])</f>
        <v>116.82608695652173</v>
      </c>
      <c r="L22" s="4">
        <f>SUM(Nurse[[#This Row],[RN Hours (excl. Admin, DON)]],Nurse[[#This Row],[RN Admin Hours]],Nurse[[#This Row],[RN DON Hours]])</f>
        <v>25.057065217391305</v>
      </c>
      <c r="M22" s="4">
        <v>13.592391304347826</v>
      </c>
      <c r="N22" s="4">
        <v>5.8125</v>
      </c>
      <c r="O22" s="4">
        <v>5.6521739130434785</v>
      </c>
      <c r="P22" s="4">
        <f>SUM(Nurse[[#This Row],[LPN Hours (excl. Admin)]],Nurse[[#This Row],[LPN Admin Hours]])</f>
        <v>37.970108695652172</v>
      </c>
      <c r="Q22" s="4">
        <v>24.834239130434781</v>
      </c>
      <c r="R22" s="4">
        <v>13.135869565217391</v>
      </c>
      <c r="S22" s="4">
        <f>SUM(Nurse[[#This Row],[CNA Hours]],Nurse[[#This Row],[NA TR Hours]],Nurse[[#This Row],[Med Aide/Tech Hours]])</f>
        <v>78.399456521739125</v>
      </c>
      <c r="T22" s="4">
        <v>64.733695652173907</v>
      </c>
      <c r="U22" s="4">
        <v>13.665760869565217</v>
      </c>
      <c r="V22" s="4">
        <v>0</v>
      </c>
      <c r="W2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2" s="4">
        <v>0</v>
      </c>
      <c r="Y22" s="4">
        <v>0</v>
      </c>
      <c r="Z22" s="4">
        <v>0</v>
      </c>
      <c r="AA22" s="4">
        <v>0</v>
      </c>
      <c r="AB22" s="4">
        <v>0</v>
      </c>
      <c r="AC22" s="4">
        <v>0</v>
      </c>
      <c r="AD22" s="4">
        <v>0</v>
      </c>
      <c r="AE22" s="4">
        <v>0</v>
      </c>
      <c r="AF22" s="1">
        <v>275056</v>
      </c>
      <c r="AG22" s="1">
        <v>8</v>
      </c>
      <c r="AH22"/>
    </row>
    <row r="23" spans="1:34" x14ac:dyDescent="0.25">
      <c r="A23" t="s">
        <v>96</v>
      </c>
      <c r="B23" t="s">
        <v>5</v>
      </c>
      <c r="C23" t="s">
        <v>188</v>
      </c>
      <c r="D23" t="s">
        <v>145</v>
      </c>
      <c r="E23" s="4">
        <v>40.065217391304351</v>
      </c>
      <c r="F23" s="4">
        <f>Nurse[[#This Row],[Total Nurse Staff Hours]]/Nurse[[#This Row],[MDS Census]]</f>
        <v>4.4158979924036892</v>
      </c>
      <c r="G23" s="4">
        <f>Nurse[[#This Row],[Total Direct Care Staff Hours]]/Nurse[[#This Row],[MDS Census]]</f>
        <v>4.2203255561584365</v>
      </c>
      <c r="H23" s="4">
        <f>Nurse[[#This Row],[Total RN Hours (w/ Admin, DON)]]/Nurse[[#This Row],[MDS Census]]</f>
        <v>1.0554801953336945</v>
      </c>
      <c r="I23" s="4">
        <f>Nurse[[#This Row],[RN Hours (excl. Admin, DON)]]/Nurse[[#This Row],[MDS Census]]</f>
        <v>0.85990775908844219</v>
      </c>
      <c r="J23" s="4">
        <f>SUM(Nurse[[#This Row],[RN Hours (excl. Admin, DON)]],Nurse[[#This Row],[RN Admin Hours]],Nurse[[#This Row],[RN DON Hours]],Nurse[[#This Row],[LPN Hours (excl. Admin)]],Nurse[[#This Row],[LPN Admin Hours]],Nurse[[#This Row],[CNA Hours]],Nurse[[#This Row],[NA TR Hours]],Nurse[[#This Row],[Med Aide/Tech Hours]])</f>
        <v>176.92391304347825</v>
      </c>
      <c r="K23" s="4">
        <f>SUM(Nurse[[#This Row],[RN Hours (excl. Admin, DON)]],Nurse[[#This Row],[LPN Hours (excl. Admin)]],Nurse[[#This Row],[CNA Hours]],Nurse[[#This Row],[NA TR Hours]],Nurse[[#This Row],[Med Aide/Tech Hours]])</f>
        <v>169.0882608695652</v>
      </c>
      <c r="L23" s="4">
        <f>SUM(Nurse[[#This Row],[RN Hours (excl. Admin, DON)]],Nurse[[#This Row],[RN Admin Hours]],Nurse[[#This Row],[RN DON Hours]])</f>
        <v>42.288043478260853</v>
      </c>
      <c r="M23" s="4">
        <v>34.452391304347806</v>
      </c>
      <c r="N23" s="4">
        <v>2.7486956521739123</v>
      </c>
      <c r="O23" s="4">
        <v>5.0869565217391308</v>
      </c>
      <c r="P23" s="4">
        <f>SUM(Nurse[[#This Row],[LPN Hours (excl. Admin)]],Nurse[[#This Row],[LPN Admin Hours]])</f>
        <v>13.896739130434783</v>
      </c>
      <c r="Q23" s="4">
        <v>13.896739130434783</v>
      </c>
      <c r="R23" s="4">
        <v>0</v>
      </c>
      <c r="S23" s="4">
        <f>SUM(Nurse[[#This Row],[CNA Hours]],Nurse[[#This Row],[NA TR Hours]],Nurse[[#This Row],[Med Aide/Tech Hours]])</f>
        <v>120.73913043478261</v>
      </c>
      <c r="T23" s="4">
        <v>116.91032608695652</v>
      </c>
      <c r="U23" s="4">
        <v>3.8288043478260869</v>
      </c>
      <c r="V23" s="4">
        <v>0</v>
      </c>
      <c r="W2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18.067934782608695</v>
      </c>
      <c r="X23" s="4">
        <v>0</v>
      </c>
      <c r="Y23" s="4">
        <v>0</v>
      </c>
      <c r="Z23" s="4">
        <v>0</v>
      </c>
      <c r="AA23" s="4">
        <v>3.3668478260869565</v>
      </c>
      <c r="AB23" s="4">
        <v>0</v>
      </c>
      <c r="AC23" s="4">
        <v>14.701086956521738</v>
      </c>
      <c r="AD23" s="4">
        <v>0</v>
      </c>
      <c r="AE23" s="4">
        <v>0</v>
      </c>
      <c r="AF23" s="1">
        <v>275073</v>
      </c>
      <c r="AG23" s="1">
        <v>8</v>
      </c>
      <c r="AH23"/>
    </row>
    <row r="24" spans="1:34" x14ac:dyDescent="0.25">
      <c r="A24" t="s">
        <v>96</v>
      </c>
      <c r="B24" t="s">
        <v>33</v>
      </c>
      <c r="C24" t="s">
        <v>190</v>
      </c>
      <c r="D24" t="s">
        <v>147</v>
      </c>
      <c r="E24" s="4">
        <v>34.728260869565219</v>
      </c>
      <c r="F24" s="4">
        <f>Nurse[[#This Row],[Total Nurse Staff Hours]]/Nurse[[#This Row],[MDS Census]]</f>
        <v>3.3608294209702665</v>
      </c>
      <c r="G24" s="4">
        <f>Nurse[[#This Row],[Total Direct Care Staff Hours]]/Nurse[[#This Row],[MDS Census]]</f>
        <v>3.1234585289514873</v>
      </c>
      <c r="H24" s="4">
        <f>Nurse[[#This Row],[Total RN Hours (w/ Admin, DON)]]/Nurse[[#This Row],[MDS Census]]</f>
        <v>0.81030046948356804</v>
      </c>
      <c r="I24" s="4">
        <f>Nurse[[#This Row],[RN Hours (excl. Admin, DON)]]/Nurse[[#This Row],[MDS Census]]</f>
        <v>0.60550547730829429</v>
      </c>
      <c r="J24" s="4">
        <f>SUM(Nurse[[#This Row],[RN Hours (excl. Admin, DON)]],Nurse[[#This Row],[RN Admin Hours]],Nurse[[#This Row],[RN DON Hours]],Nurse[[#This Row],[LPN Hours (excl. Admin)]],Nurse[[#This Row],[LPN Admin Hours]],Nurse[[#This Row],[CNA Hours]],Nurse[[#This Row],[NA TR Hours]],Nurse[[#This Row],[Med Aide/Tech Hours]])</f>
        <v>116.71576086956523</v>
      </c>
      <c r="K24" s="4">
        <f>SUM(Nurse[[#This Row],[RN Hours (excl. Admin, DON)]],Nurse[[#This Row],[LPN Hours (excl. Admin)]],Nurse[[#This Row],[CNA Hours]],Nurse[[#This Row],[NA TR Hours]],Nurse[[#This Row],[Med Aide/Tech Hours]])</f>
        <v>108.47228260869568</v>
      </c>
      <c r="L24" s="4">
        <f>SUM(Nurse[[#This Row],[RN Hours (excl. Admin, DON)]],Nurse[[#This Row],[RN Admin Hours]],Nurse[[#This Row],[RN DON Hours]])</f>
        <v>28.14032608695652</v>
      </c>
      <c r="M24" s="4">
        <v>21.028152173913046</v>
      </c>
      <c r="N24" s="4">
        <v>2.9803260869565218</v>
      </c>
      <c r="O24" s="4">
        <v>4.1318478260869558</v>
      </c>
      <c r="P24" s="4">
        <f>SUM(Nurse[[#This Row],[LPN Hours (excl. Admin)]],Nurse[[#This Row],[LPN Admin Hours]])</f>
        <v>22.109673913043483</v>
      </c>
      <c r="Q24" s="4">
        <v>20.978369565217395</v>
      </c>
      <c r="R24" s="4">
        <v>1.1313043478260869</v>
      </c>
      <c r="S24" s="4">
        <f>SUM(Nurse[[#This Row],[CNA Hours]],Nurse[[#This Row],[NA TR Hours]],Nurse[[#This Row],[Med Aide/Tech Hours]])</f>
        <v>66.46576086956523</v>
      </c>
      <c r="T24" s="4">
        <v>66.46576086956523</v>
      </c>
      <c r="U24" s="4">
        <v>0</v>
      </c>
      <c r="V24" s="4">
        <v>0</v>
      </c>
      <c r="W2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4" s="4">
        <v>0</v>
      </c>
      <c r="Y24" s="4">
        <v>0</v>
      </c>
      <c r="Z24" s="4">
        <v>0</v>
      </c>
      <c r="AA24" s="4">
        <v>0</v>
      </c>
      <c r="AB24" s="4">
        <v>0</v>
      </c>
      <c r="AC24" s="4">
        <v>0</v>
      </c>
      <c r="AD24" s="4">
        <v>0</v>
      </c>
      <c r="AE24" s="4">
        <v>0</v>
      </c>
      <c r="AF24" s="1">
        <v>275081</v>
      </c>
      <c r="AG24" s="1">
        <v>8</v>
      </c>
      <c r="AH24"/>
    </row>
    <row r="25" spans="1:34" x14ac:dyDescent="0.25">
      <c r="A25" t="s">
        <v>96</v>
      </c>
      <c r="B25" t="s">
        <v>26</v>
      </c>
      <c r="C25" t="s">
        <v>185</v>
      </c>
      <c r="D25" t="s">
        <v>129</v>
      </c>
      <c r="E25" s="4">
        <v>27.695652173913043</v>
      </c>
      <c r="F25" s="4">
        <f>Nurse[[#This Row],[Total Nurse Staff Hours]]/Nurse[[#This Row],[MDS Census]]</f>
        <v>6.0533751962323388</v>
      </c>
      <c r="G25" s="4">
        <f>Nurse[[#This Row],[Total Direct Care Staff Hours]]/Nurse[[#This Row],[MDS Census]]</f>
        <v>5.5188383045525899</v>
      </c>
      <c r="H25" s="4">
        <f>Nurse[[#This Row],[Total RN Hours (w/ Admin, DON)]]/Nurse[[#This Row],[MDS Census]]</f>
        <v>1.0130494505494505</v>
      </c>
      <c r="I25" s="4">
        <f>Nurse[[#This Row],[RN Hours (excl. Admin, DON)]]/Nurse[[#This Row],[MDS Census]]</f>
        <v>0.69309262166405028</v>
      </c>
      <c r="J25" s="4">
        <f>SUM(Nurse[[#This Row],[RN Hours (excl. Admin, DON)]],Nurse[[#This Row],[RN Admin Hours]],Nurse[[#This Row],[RN DON Hours]],Nurse[[#This Row],[LPN Hours (excl. Admin)]],Nurse[[#This Row],[LPN Admin Hours]],Nurse[[#This Row],[CNA Hours]],Nurse[[#This Row],[NA TR Hours]],Nurse[[#This Row],[Med Aide/Tech Hours]])</f>
        <v>167.65217391304347</v>
      </c>
      <c r="K25" s="4">
        <f>SUM(Nurse[[#This Row],[RN Hours (excl. Admin, DON)]],Nurse[[#This Row],[LPN Hours (excl. Admin)]],Nurse[[#This Row],[CNA Hours]],Nurse[[#This Row],[NA TR Hours]],Nurse[[#This Row],[Med Aide/Tech Hours]])</f>
        <v>152.8478260869565</v>
      </c>
      <c r="L25" s="4">
        <f>SUM(Nurse[[#This Row],[RN Hours (excl. Admin, DON)]],Nurse[[#This Row],[RN Admin Hours]],Nurse[[#This Row],[RN DON Hours]])</f>
        <v>28.057065217391305</v>
      </c>
      <c r="M25" s="4">
        <v>19.195652173913043</v>
      </c>
      <c r="N25" s="4">
        <v>4.8913043478260869</v>
      </c>
      <c r="O25" s="4">
        <v>3.9701086956521738</v>
      </c>
      <c r="P25" s="4">
        <f>SUM(Nurse[[#This Row],[LPN Hours (excl. Admin)]],Nurse[[#This Row],[LPN Admin Hours]])</f>
        <v>31.415760869565219</v>
      </c>
      <c r="Q25" s="4">
        <v>25.472826086956523</v>
      </c>
      <c r="R25" s="4">
        <v>5.9429347826086953</v>
      </c>
      <c r="S25" s="4">
        <f>SUM(Nurse[[#This Row],[CNA Hours]],Nurse[[#This Row],[NA TR Hours]],Nurse[[#This Row],[Med Aide/Tech Hours]])</f>
        <v>108.17934782608695</v>
      </c>
      <c r="T25" s="4">
        <v>108.17934782608695</v>
      </c>
      <c r="U25" s="4">
        <v>0</v>
      </c>
      <c r="V25" s="4">
        <v>0</v>
      </c>
      <c r="W2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40.385869565217391</v>
      </c>
      <c r="X25" s="4">
        <v>1.1983695652173914</v>
      </c>
      <c r="Y25" s="4">
        <v>0</v>
      </c>
      <c r="Z25" s="4">
        <v>0</v>
      </c>
      <c r="AA25" s="4">
        <v>13.350543478260869</v>
      </c>
      <c r="AB25" s="4">
        <v>0</v>
      </c>
      <c r="AC25" s="4">
        <v>25.836956521739129</v>
      </c>
      <c r="AD25" s="4">
        <v>0</v>
      </c>
      <c r="AE25" s="4">
        <v>0</v>
      </c>
      <c r="AF25" s="1">
        <v>275066</v>
      </c>
      <c r="AG25" s="1">
        <v>8</v>
      </c>
      <c r="AH25"/>
    </row>
    <row r="26" spans="1:34" x14ac:dyDescent="0.25">
      <c r="A26" t="s">
        <v>96</v>
      </c>
      <c r="B26" t="s">
        <v>43</v>
      </c>
      <c r="C26" t="s">
        <v>194</v>
      </c>
      <c r="D26" t="s">
        <v>151</v>
      </c>
      <c r="E26" s="4">
        <v>21.25</v>
      </c>
      <c r="F26" s="4">
        <f>Nurse[[#This Row],[Total Nurse Staff Hours]]/Nurse[[#This Row],[MDS Census]]</f>
        <v>3.3371611253196929</v>
      </c>
      <c r="G26" s="4">
        <f>Nurse[[#This Row],[Total Direct Care Staff Hours]]/Nurse[[#This Row],[MDS Census]]</f>
        <v>3.2294680306905375</v>
      </c>
      <c r="H26" s="4">
        <f>Nurse[[#This Row],[Total RN Hours (w/ Admin, DON)]]/Nurse[[#This Row],[MDS Census]]</f>
        <v>1.4568951406649617</v>
      </c>
      <c r="I26" s="4">
        <f>Nurse[[#This Row],[RN Hours (excl. Admin, DON)]]/Nurse[[#This Row],[MDS Census]]</f>
        <v>1.3492020460358058</v>
      </c>
      <c r="J26" s="4">
        <f>SUM(Nurse[[#This Row],[RN Hours (excl. Admin, DON)]],Nurse[[#This Row],[RN Admin Hours]],Nurse[[#This Row],[RN DON Hours]],Nurse[[#This Row],[LPN Hours (excl. Admin)]],Nurse[[#This Row],[LPN Admin Hours]],Nurse[[#This Row],[CNA Hours]],Nurse[[#This Row],[NA TR Hours]],Nurse[[#This Row],[Med Aide/Tech Hours]])</f>
        <v>70.914673913043472</v>
      </c>
      <c r="K26" s="4">
        <f>SUM(Nurse[[#This Row],[RN Hours (excl. Admin, DON)]],Nurse[[#This Row],[LPN Hours (excl. Admin)]],Nurse[[#This Row],[CNA Hours]],Nurse[[#This Row],[NA TR Hours]],Nurse[[#This Row],[Med Aide/Tech Hours]])</f>
        <v>68.626195652173919</v>
      </c>
      <c r="L26" s="4">
        <f>SUM(Nurse[[#This Row],[RN Hours (excl. Admin, DON)]],Nurse[[#This Row],[RN Admin Hours]],Nurse[[#This Row],[RN DON Hours]])</f>
        <v>30.959021739130439</v>
      </c>
      <c r="M26" s="4">
        <v>28.670543478260875</v>
      </c>
      <c r="N26" s="4">
        <v>2.2884782608695651</v>
      </c>
      <c r="O26" s="4">
        <v>0</v>
      </c>
      <c r="P26" s="4">
        <f>SUM(Nurse[[#This Row],[LPN Hours (excl. Admin)]],Nurse[[#This Row],[LPN Admin Hours]])</f>
        <v>0</v>
      </c>
      <c r="Q26" s="4">
        <v>0</v>
      </c>
      <c r="R26" s="4">
        <v>0</v>
      </c>
      <c r="S26" s="4">
        <f>SUM(Nurse[[#This Row],[CNA Hours]],Nurse[[#This Row],[NA TR Hours]],Nurse[[#This Row],[Med Aide/Tech Hours]])</f>
        <v>39.955652173913037</v>
      </c>
      <c r="T26" s="4">
        <v>39.955652173913037</v>
      </c>
      <c r="U26" s="4">
        <v>0</v>
      </c>
      <c r="V26" s="4">
        <v>0</v>
      </c>
      <c r="W2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16.057499999999997</v>
      </c>
      <c r="X26" s="4">
        <v>6.2131521739130422</v>
      </c>
      <c r="Y26" s="4">
        <v>0</v>
      </c>
      <c r="Z26" s="4">
        <v>0</v>
      </c>
      <c r="AA26" s="4">
        <v>0</v>
      </c>
      <c r="AB26" s="4">
        <v>0</v>
      </c>
      <c r="AC26" s="4">
        <v>9.8443478260869561</v>
      </c>
      <c r="AD26" s="4">
        <v>0</v>
      </c>
      <c r="AE26" s="4">
        <v>0</v>
      </c>
      <c r="AF26" s="1">
        <v>275104</v>
      </c>
      <c r="AG26" s="1">
        <v>8</v>
      </c>
      <c r="AH26"/>
    </row>
    <row r="27" spans="1:34" x14ac:dyDescent="0.25">
      <c r="A27" t="s">
        <v>96</v>
      </c>
      <c r="B27" t="s">
        <v>27</v>
      </c>
      <c r="C27" t="s">
        <v>186</v>
      </c>
      <c r="D27" t="s">
        <v>142</v>
      </c>
      <c r="E27" s="4">
        <v>26.728260869565219</v>
      </c>
      <c r="F27" s="4">
        <f>Nurse[[#This Row],[Total Nurse Staff Hours]]/Nurse[[#This Row],[MDS Census]]</f>
        <v>6.2126555510370052</v>
      </c>
      <c r="G27" s="4">
        <f>Nurse[[#This Row],[Total Direct Care Staff Hours]]/Nurse[[#This Row],[MDS Census]]</f>
        <v>5.7969215128100844</v>
      </c>
      <c r="H27" s="4">
        <f>Nurse[[#This Row],[Total RN Hours (w/ Admin, DON)]]/Nurse[[#This Row],[MDS Census]]</f>
        <v>1.5061081740544935</v>
      </c>
      <c r="I27" s="4">
        <f>Nurse[[#This Row],[RN Hours (excl. Admin, DON)]]/Nurse[[#This Row],[MDS Census]]</f>
        <v>1.090374135827572</v>
      </c>
      <c r="J27" s="4">
        <f>SUM(Nurse[[#This Row],[RN Hours (excl. Admin, DON)]],Nurse[[#This Row],[RN Admin Hours]],Nurse[[#This Row],[RN DON Hours]],Nurse[[#This Row],[LPN Hours (excl. Admin)]],Nurse[[#This Row],[LPN Admin Hours]],Nurse[[#This Row],[CNA Hours]],Nurse[[#This Row],[NA TR Hours]],Nurse[[#This Row],[Med Aide/Tech Hours]])</f>
        <v>166.05347826086953</v>
      </c>
      <c r="K27" s="4">
        <f>SUM(Nurse[[#This Row],[RN Hours (excl. Admin, DON)]],Nurse[[#This Row],[LPN Hours (excl. Admin)]],Nurse[[#This Row],[CNA Hours]],Nurse[[#This Row],[NA TR Hours]],Nurse[[#This Row],[Med Aide/Tech Hours]])</f>
        <v>154.94163043478258</v>
      </c>
      <c r="L27" s="4">
        <f>SUM(Nurse[[#This Row],[RN Hours (excl. Admin, DON)]],Nurse[[#This Row],[RN Admin Hours]],Nurse[[#This Row],[RN DON Hours]])</f>
        <v>40.255652173913042</v>
      </c>
      <c r="M27" s="4">
        <v>29.143804347826084</v>
      </c>
      <c r="N27" s="4">
        <v>5.6335869565217402</v>
      </c>
      <c r="O27" s="4">
        <v>5.4782608695652177</v>
      </c>
      <c r="P27" s="4">
        <f>SUM(Nurse[[#This Row],[LPN Hours (excl. Admin)]],Nurse[[#This Row],[LPN Admin Hours]])</f>
        <v>3.9552173913043478</v>
      </c>
      <c r="Q27" s="4">
        <v>3.9552173913043478</v>
      </c>
      <c r="R27" s="4">
        <v>0</v>
      </c>
      <c r="S27" s="4">
        <f>SUM(Nurse[[#This Row],[CNA Hours]],Nurse[[#This Row],[NA TR Hours]],Nurse[[#This Row],[Med Aide/Tech Hours]])</f>
        <v>121.84260869565213</v>
      </c>
      <c r="T27" s="4">
        <v>110.09967391304345</v>
      </c>
      <c r="U27" s="4">
        <v>9.0781521739130433</v>
      </c>
      <c r="V27" s="4">
        <v>2.6647826086956523</v>
      </c>
      <c r="W2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45.9925</v>
      </c>
      <c r="X27" s="4">
        <v>6.9790217391304354</v>
      </c>
      <c r="Y27" s="4">
        <v>0</v>
      </c>
      <c r="Z27" s="4">
        <v>0</v>
      </c>
      <c r="AA27" s="4">
        <v>3.5140217391304343</v>
      </c>
      <c r="AB27" s="4">
        <v>0</v>
      </c>
      <c r="AC27" s="4">
        <v>32.834673913043474</v>
      </c>
      <c r="AD27" s="4">
        <v>0</v>
      </c>
      <c r="AE27" s="4">
        <v>2.6647826086956523</v>
      </c>
      <c r="AF27" s="1">
        <v>275067</v>
      </c>
      <c r="AG27" s="1">
        <v>8</v>
      </c>
      <c r="AH27"/>
    </row>
    <row r="28" spans="1:34" x14ac:dyDescent="0.25">
      <c r="A28" t="s">
        <v>96</v>
      </c>
      <c r="B28" t="s">
        <v>34</v>
      </c>
      <c r="C28" t="s">
        <v>161</v>
      </c>
      <c r="D28" t="s">
        <v>124</v>
      </c>
      <c r="E28" s="4">
        <v>27.847826086956523</v>
      </c>
      <c r="F28" s="4">
        <f>Nurse[[#This Row],[Total Nurse Staff Hours]]/Nurse[[#This Row],[MDS Census]]</f>
        <v>3.4726775956284142</v>
      </c>
      <c r="G28" s="4">
        <f>Nurse[[#This Row],[Total Direct Care Staff Hours]]/Nurse[[#This Row],[MDS Census]]</f>
        <v>3.2145355191256826</v>
      </c>
      <c r="H28" s="4">
        <f>Nurse[[#This Row],[Total RN Hours (w/ Admin, DON)]]/Nurse[[#This Row],[MDS Census]]</f>
        <v>1.1554254488680717</v>
      </c>
      <c r="I28" s="4">
        <f>Nurse[[#This Row],[RN Hours (excl. Admin, DON)]]/Nurse[[#This Row],[MDS Census]]</f>
        <v>0.8972833723653395</v>
      </c>
      <c r="J28" s="4">
        <f>SUM(Nurse[[#This Row],[RN Hours (excl. Admin, DON)]],Nurse[[#This Row],[RN Admin Hours]],Nurse[[#This Row],[RN DON Hours]],Nurse[[#This Row],[LPN Hours (excl. Admin)]],Nurse[[#This Row],[LPN Admin Hours]],Nurse[[#This Row],[CNA Hours]],Nurse[[#This Row],[NA TR Hours]],Nurse[[#This Row],[Med Aide/Tech Hours]])</f>
        <v>96.706521739130409</v>
      </c>
      <c r="K28" s="4">
        <f>SUM(Nurse[[#This Row],[RN Hours (excl. Admin, DON)]],Nurse[[#This Row],[LPN Hours (excl. Admin)]],Nurse[[#This Row],[CNA Hours]],Nurse[[#This Row],[NA TR Hours]],Nurse[[#This Row],[Med Aide/Tech Hours]])</f>
        <v>89.517826086956518</v>
      </c>
      <c r="L28" s="4">
        <f>SUM(Nurse[[#This Row],[RN Hours (excl. Admin, DON)]],Nurse[[#This Row],[RN Admin Hours]],Nurse[[#This Row],[RN DON Hours]])</f>
        <v>32.176086956521736</v>
      </c>
      <c r="M28" s="4">
        <v>24.987391304347824</v>
      </c>
      <c r="N28" s="4">
        <v>5.8843478260869553</v>
      </c>
      <c r="O28" s="4">
        <v>1.3043478260869565</v>
      </c>
      <c r="P28" s="4">
        <f>SUM(Nurse[[#This Row],[LPN Hours (excl. Admin)]],Nurse[[#This Row],[LPN Admin Hours]])</f>
        <v>11.654565217391305</v>
      </c>
      <c r="Q28" s="4">
        <v>11.654565217391305</v>
      </c>
      <c r="R28" s="4">
        <v>0</v>
      </c>
      <c r="S28" s="4">
        <f>SUM(Nurse[[#This Row],[CNA Hours]],Nurse[[#This Row],[NA TR Hours]],Nurse[[#This Row],[Med Aide/Tech Hours]])</f>
        <v>52.875869565217378</v>
      </c>
      <c r="T28" s="4">
        <v>52.875869565217378</v>
      </c>
      <c r="U28" s="4">
        <v>0</v>
      </c>
      <c r="V28" s="4">
        <v>0</v>
      </c>
      <c r="W2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28" s="4">
        <v>0</v>
      </c>
      <c r="Y28" s="4">
        <v>0</v>
      </c>
      <c r="Z28" s="4">
        <v>0</v>
      </c>
      <c r="AA28" s="4">
        <v>0</v>
      </c>
      <c r="AB28" s="4">
        <v>0</v>
      </c>
      <c r="AC28" s="4">
        <v>0</v>
      </c>
      <c r="AD28" s="4">
        <v>0</v>
      </c>
      <c r="AE28" s="4">
        <v>0</v>
      </c>
      <c r="AF28" s="1">
        <v>275084</v>
      </c>
      <c r="AG28" s="1">
        <v>8</v>
      </c>
      <c r="AH28"/>
    </row>
    <row r="29" spans="1:34" x14ac:dyDescent="0.25">
      <c r="A29" t="s">
        <v>96</v>
      </c>
      <c r="B29" t="s">
        <v>1</v>
      </c>
      <c r="C29" t="s">
        <v>177</v>
      </c>
      <c r="D29" t="s">
        <v>134</v>
      </c>
      <c r="E29" s="4">
        <v>49.902173913043477</v>
      </c>
      <c r="F29" s="4">
        <f>Nurse[[#This Row],[Total Nurse Staff Hours]]/Nurse[[#This Row],[MDS Census]]</f>
        <v>3.5235155739490311</v>
      </c>
      <c r="G29" s="4">
        <f>Nurse[[#This Row],[Total Direct Care Staff Hours]]/Nurse[[#This Row],[MDS Census]]</f>
        <v>3.2971487693313</v>
      </c>
      <c r="H29" s="4">
        <f>Nurse[[#This Row],[Total RN Hours (w/ Admin, DON)]]/Nurse[[#This Row],[MDS Census]]</f>
        <v>0.60092572424308444</v>
      </c>
      <c r="I29" s="4">
        <f>Nurse[[#This Row],[RN Hours (excl. Admin, DON)]]/Nurse[[#This Row],[MDS Census]]</f>
        <v>0.37455891962535409</v>
      </c>
      <c r="J29" s="4">
        <f>SUM(Nurse[[#This Row],[RN Hours (excl. Admin, DON)]],Nurse[[#This Row],[RN Admin Hours]],Nurse[[#This Row],[RN DON Hours]],Nurse[[#This Row],[LPN Hours (excl. Admin)]],Nurse[[#This Row],[LPN Admin Hours]],Nurse[[#This Row],[CNA Hours]],Nurse[[#This Row],[NA TR Hours]],Nurse[[#This Row],[Med Aide/Tech Hours]])</f>
        <v>175.83108695652174</v>
      </c>
      <c r="K29" s="4">
        <f>SUM(Nurse[[#This Row],[RN Hours (excl. Admin, DON)]],Nurse[[#This Row],[LPN Hours (excl. Admin)]],Nurse[[#This Row],[CNA Hours]],Nurse[[#This Row],[NA TR Hours]],Nurse[[#This Row],[Med Aide/Tech Hours]])</f>
        <v>164.53489130434781</v>
      </c>
      <c r="L29" s="4">
        <f>SUM(Nurse[[#This Row],[RN Hours (excl. Admin, DON)]],Nurse[[#This Row],[RN Admin Hours]],Nurse[[#This Row],[RN DON Hours]])</f>
        <v>29.987500000000008</v>
      </c>
      <c r="M29" s="4">
        <v>18.691304347826094</v>
      </c>
      <c r="N29" s="4">
        <v>5.3265217391304347</v>
      </c>
      <c r="O29" s="4">
        <v>5.9696739130434784</v>
      </c>
      <c r="P29" s="4">
        <f>SUM(Nurse[[#This Row],[LPN Hours (excl. Admin)]],Nurse[[#This Row],[LPN Admin Hours]])</f>
        <v>42.8745652173913</v>
      </c>
      <c r="Q29" s="4">
        <v>42.8745652173913</v>
      </c>
      <c r="R29" s="4">
        <v>0</v>
      </c>
      <c r="S29" s="4">
        <f>SUM(Nurse[[#This Row],[CNA Hours]],Nurse[[#This Row],[NA TR Hours]],Nurse[[#This Row],[Med Aide/Tech Hours]])</f>
        <v>102.96902173913044</v>
      </c>
      <c r="T29" s="4">
        <v>90.78065217391304</v>
      </c>
      <c r="U29" s="4">
        <v>0</v>
      </c>
      <c r="V29" s="4">
        <v>12.188369565217398</v>
      </c>
      <c r="W2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34.648152173913033</v>
      </c>
      <c r="X29" s="4">
        <v>6.0759782608695652</v>
      </c>
      <c r="Y29" s="4">
        <v>0</v>
      </c>
      <c r="Z29" s="4">
        <v>0</v>
      </c>
      <c r="AA29" s="4">
        <v>3.3241304347826093</v>
      </c>
      <c r="AB29" s="4">
        <v>0</v>
      </c>
      <c r="AC29" s="4">
        <v>25.248043478260861</v>
      </c>
      <c r="AD29" s="4">
        <v>0</v>
      </c>
      <c r="AE29" s="4">
        <v>0</v>
      </c>
      <c r="AF29" s="1">
        <v>275025</v>
      </c>
      <c r="AG29" s="1">
        <v>8</v>
      </c>
      <c r="AH29"/>
    </row>
    <row r="30" spans="1:34" x14ac:dyDescent="0.25">
      <c r="A30" t="s">
        <v>96</v>
      </c>
      <c r="B30" t="s">
        <v>59</v>
      </c>
      <c r="C30" t="s">
        <v>198</v>
      </c>
      <c r="D30" t="s">
        <v>123</v>
      </c>
      <c r="E30" s="4">
        <v>29.152173913043477</v>
      </c>
      <c r="F30" s="4">
        <f>Nurse[[#This Row],[Total Nurse Staff Hours]]/Nurse[[#This Row],[MDS Census]]</f>
        <v>3.9291424310216247</v>
      </c>
      <c r="G30" s="4">
        <f>Nurse[[#This Row],[Total Direct Care Staff Hours]]/Nurse[[#This Row],[MDS Census]]</f>
        <v>3.7827442207307973</v>
      </c>
      <c r="H30" s="4">
        <f>Nurse[[#This Row],[Total RN Hours (w/ Admin, DON)]]/Nurse[[#This Row],[MDS Census]]</f>
        <v>0.81491797166293811</v>
      </c>
      <c r="I30" s="4">
        <f>Nurse[[#This Row],[RN Hours (excl. Admin, DON)]]/Nurse[[#This Row],[MDS Census]]</f>
        <v>0.71149888143176743</v>
      </c>
      <c r="J30" s="4">
        <f>SUM(Nurse[[#This Row],[RN Hours (excl. Admin, DON)]],Nurse[[#This Row],[RN Admin Hours]],Nurse[[#This Row],[RN DON Hours]],Nurse[[#This Row],[LPN Hours (excl. Admin)]],Nurse[[#This Row],[LPN Admin Hours]],Nurse[[#This Row],[CNA Hours]],Nurse[[#This Row],[NA TR Hours]],Nurse[[#This Row],[Med Aide/Tech Hours]])</f>
        <v>114.54304347826084</v>
      </c>
      <c r="K30" s="4">
        <f>SUM(Nurse[[#This Row],[RN Hours (excl. Admin, DON)]],Nurse[[#This Row],[LPN Hours (excl. Admin)]],Nurse[[#This Row],[CNA Hours]],Nurse[[#This Row],[NA TR Hours]],Nurse[[#This Row],[Med Aide/Tech Hours]])</f>
        <v>110.27521739130432</v>
      </c>
      <c r="L30" s="4">
        <f>SUM(Nurse[[#This Row],[RN Hours (excl. Admin, DON)]],Nurse[[#This Row],[RN Admin Hours]],Nurse[[#This Row],[RN DON Hours]])</f>
        <v>23.756630434782608</v>
      </c>
      <c r="M30" s="4">
        <v>20.741739130434784</v>
      </c>
      <c r="N30" s="4">
        <v>0</v>
      </c>
      <c r="O30" s="4">
        <v>3.0148913043478256</v>
      </c>
      <c r="P30" s="4">
        <f>SUM(Nurse[[#This Row],[LPN Hours (excl. Admin)]],Nurse[[#This Row],[LPN Admin Hours]])</f>
        <v>5.7008695652173911</v>
      </c>
      <c r="Q30" s="4">
        <v>4.4479347826086952</v>
      </c>
      <c r="R30" s="4">
        <v>1.2529347826086958</v>
      </c>
      <c r="S30" s="4">
        <f>SUM(Nurse[[#This Row],[CNA Hours]],Nurse[[#This Row],[NA TR Hours]],Nurse[[#This Row],[Med Aide/Tech Hours]])</f>
        <v>85.085543478260846</v>
      </c>
      <c r="T30" s="4">
        <v>64.417173913043456</v>
      </c>
      <c r="U30" s="4">
        <v>7.8541304347826104</v>
      </c>
      <c r="V30" s="4">
        <v>12.814239130434785</v>
      </c>
      <c r="W3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0" s="4">
        <v>0</v>
      </c>
      <c r="Y30" s="4">
        <v>0</v>
      </c>
      <c r="Z30" s="4">
        <v>0</v>
      </c>
      <c r="AA30" s="4">
        <v>0</v>
      </c>
      <c r="AB30" s="4">
        <v>0</v>
      </c>
      <c r="AC30" s="4">
        <v>0</v>
      </c>
      <c r="AD30" s="4">
        <v>0</v>
      </c>
      <c r="AE30" s="4">
        <v>0</v>
      </c>
      <c r="AF30" s="1">
        <v>275131</v>
      </c>
      <c r="AG30" s="1">
        <v>8</v>
      </c>
      <c r="AH30"/>
    </row>
    <row r="31" spans="1:34" x14ac:dyDescent="0.25">
      <c r="A31" t="s">
        <v>96</v>
      </c>
      <c r="B31" t="s">
        <v>11</v>
      </c>
      <c r="C31" t="s">
        <v>178</v>
      </c>
      <c r="D31" t="s">
        <v>135</v>
      </c>
      <c r="E31" s="4">
        <v>53.108695652173914</v>
      </c>
      <c r="F31" s="4">
        <f>Nurse[[#This Row],[Total Nurse Staff Hours]]/Nurse[[#This Row],[MDS Census]]</f>
        <v>3.3118849774866961</v>
      </c>
      <c r="G31" s="4">
        <f>Nurse[[#This Row],[Total Direct Care Staff Hours]]/Nurse[[#This Row],[MDS Census]]</f>
        <v>3.0590196479738023</v>
      </c>
      <c r="H31" s="4">
        <f>Nurse[[#This Row],[Total RN Hours (w/ Admin, DON)]]/Nurse[[#This Row],[MDS Census]]</f>
        <v>0.92203029062627917</v>
      </c>
      <c r="I31" s="4">
        <f>Nurse[[#This Row],[RN Hours (excl. Admin, DON)]]/Nurse[[#This Row],[MDS Census]]</f>
        <v>0.66916496111338519</v>
      </c>
      <c r="J31" s="4">
        <f>SUM(Nurse[[#This Row],[RN Hours (excl. Admin, DON)]],Nurse[[#This Row],[RN Admin Hours]],Nurse[[#This Row],[RN DON Hours]],Nurse[[#This Row],[LPN Hours (excl. Admin)]],Nurse[[#This Row],[LPN Admin Hours]],Nurse[[#This Row],[CNA Hours]],Nurse[[#This Row],[NA TR Hours]],Nurse[[#This Row],[Med Aide/Tech Hours]])</f>
        <v>175.8898913043478</v>
      </c>
      <c r="K31" s="4">
        <f>SUM(Nurse[[#This Row],[RN Hours (excl. Admin, DON)]],Nurse[[#This Row],[LPN Hours (excl. Admin)]],Nurse[[#This Row],[CNA Hours]],Nurse[[#This Row],[NA TR Hours]],Nurse[[#This Row],[Med Aide/Tech Hours]])</f>
        <v>162.46054347826086</v>
      </c>
      <c r="L31" s="4">
        <f>SUM(Nurse[[#This Row],[RN Hours (excl. Admin, DON)]],Nurse[[#This Row],[RN Admin Hours]],Nurse[[#This Row],[RN DON Hours]])</f>
        <v>48.967826086956521</v>
      </c>
      <c r="M31" s="4">
        <v>35.538478260869567</v>
      </c>
      <c r="N31" s="4">
        <v>7.6902173913043477</v>
      </c>
      <c r="O31" s="4">
        <v>5.7391304347826084</v>
      </c>
      <c r="P31" s="4">
        <f>SUM(Nurse[[#This Row],[LPN Hours (excl. Admin)]],Nurse[[#This Row],[LPN Admin Hours]])</f>
        <v>7.0277173913043471</v>
      </c>
      <c r="Q31" s="4">
        <v>7.0277173913043471</v>
      </c>
      <c r="R31" s="4">
        <v>0</v>
      </c>
      <c r="S31" s="4">
        <f>SUM(Nurse[[#This Row],[CNA Hours]],Nurse[[#This Row],[NA TR Hours]],Nurse[[#This Row],[Med Aide/Tech Hours]])</f>
        <v>119.89434782608694</v>
      </c>
      <c r="T31" s="4">
        <v>104.85815217391303</v>
      </c>
      <c r="U31" s="4">
        <v>0</v>
      </c>
      <c r="V31" s="4">
        <v>15.036195652173914</v>
      </c>
      <c r="W3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51.734999999999999</v>
      </c>
      <c r="X31" s="4">
        <v>4.5276086956521739</v>
      </c>
      <c r="Y31" s="4">
        <v>0</v>
      </c>
      <c r="Z31" s="4">
        <v>0</v>
      </c>
      <c r="AA31" s="4">
        <v>6.9326086956521733</v>
      </c>
      <c r="AB31" s="4">
        <v>0</v>
      </c>
      <c r="AC31" s="4">
        <v>35.934239130434783</v>
      </c>
      <c r="AD31" s="4">
        <v>0</v>
      </c>
      <c r="AE31" s="4">
        <v>4.3405434782608694</v>
      </c>
      <c r="AF31" s="1">
        <v>275027</v>
      </c>
      <c r="AG31" s="1">
        <v>8</v>
      </c>
      <c r="AH31"/>
    </row>
    <row r="32" spans="1:34" x14ac:dyDescent="0.25">
      <c r="A32" t="s">
        <v>96</v>
      </c>
      <c r="B32" t="s">
        <v>28</v>
      </c>
      <c r="C32" t="s">
        <v>158</v>
      </c>
      <c r="D32" t="s">
        <v>143</v>
      </c>
      <c r="E32" s="4">
        <v>24.782608695652176</v>
      </c>
      <c r="F32" s="4">
        <f>Nurse[[#This Row],[Total Nurse Staff Hours]]/Nurse[[#This Row],[MDS Census]]</f>
        <v>3.308004385964912</v>
      </c>
      <c r="G32" s="4">
        <f>Nurse[[#This Row],[Total Direct Care Staff Hours]]/Nurse[[#This Row],[MDS Census]]</f>
        <v>2.8503289473684212</v>
      </c>
      <c r="H32" s="4">
        <f>Nurse[[#This Row],[Total RN Hours (w/ Admin, DON)]]/Nurse[[#This Row],[MDS Census]]</f>
        <v>0.77006578947368409</v>
      </c>
      <c r="I32" s="4">
        <f>Nurse[[#This Row],[RN Hours (excl. Admin, DON)]]/Nurse[[#This Row],[MDS Census]]</f>
        <v>0.51107456140350871</v>
      </c>
      <c r="J32" s="4">
        <f>SUM(Nurse[[#This Row],[RN Hours (excl. Admin, DON)]],Nurse[[#This Row],[RN Admin Hours]],Nurse[[#This Row],[RN DON Hours]],Nurse[[#This Row],[LPN Hours (excl. Admin)]],Nurse[[#This Row],[LPN Admin Hours]],Nurse[[#This Row],[CNA Hours]],Nurse[[#This Row],[NA TR Hours]],Nurse[[#This Row],[Med Aide/Tech Hours]])</f>
        <v>81.980978260869563</v>
      </c>
      <c r="K32" s="4">
        <f>SUM(Nurse[[#This Row],[RN Hours (excl. Admin, DON)]],Nurse[[#This Row],[LPN Hours (excl. Admin)]],Nurse[[#This Row],[CNA Hours]],Nurse[[#This Row],[NA TR Hours]],Nurse[[#This Row],[Med Aide/Tech Hours]])</f>
        <v>70.638586956521749</v>
      </c>
      <c r="L32" s="4">
        <f>SUM(Nurse[[#This Row],[RN Hours (excl. Admin, DON)]],Nurse[[#This Row],[RN Admin Hours]],Nurse[[#This Row],[RN DON Hours]])</f>
        <v>19.084239130434781</v>
      </c>
      <c r="M32" s="4">
        <v>12.665760869565217</v>
      </c>
      <c r="N32" s="4">
        <v>2.5923913043478262</v>
      </c>
      <c r="O32" s="4">
        <v>3.8260869565217392</v>
      </c>
      <c r="P32" s="4">
        <f>SUM(Nurse[[#This Row],[LPN Hours (excl. Admin)]],Nurse[[#This Row],[LPN Admin Hours]])</f>
        <v>15.521739130434781</v>
      </c>
      <c r="Q32" s="4">
        <v>10.597826086956522</v>
      </c>
      <c r="R32" s="4">
        <v>4.9239130434782608</v>
      </c>
      <c r="S32" s="4">
        <f>SUM(Nurse[[#This Row],[CNA Hours]],Nurse[[#This Row],[NA TR Hours]],Nurse[[#This Row],[Med Aide/Tech Hours]])</f>
        <v>47.375</v>
      </c>
      <c r="T32" s="4">
        <v>37.274456521739133</v>
      </c>
      <c r="U32" s="4">
        <v>10.100543478260869</v>
      </c>
      <c r="V32" s="4">
        <v>0</v>
      </c>
      <c r="W3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2" s="4">
        <v>0</v>
      </c>
      <c r="Y32" s="4">
        <v>0</v>
      </c>
      <c r="Z32" s="4">
        <v>0</v>
      </c>
      <c r="AA32" s="4">
        <v>0</v>
      </c>
      <c r="AB32" s="4">
        <v>0</v>
      </c>
      <c r="AC32" s="4">
        <v>0</v>
      </c>
      <c r="AD32" s="4">
        <v>0</v>
      </c>
      <c r="AE32" s="4">
        <v>0</v>
      </c>
      <c r="AF32" s="1">
        <v>275069</v>
      </c>
      <c r="AG32" s="1">
        <v>8</v>
      </c>
      <c r="AH32"/>
    </row>
    <row r="33" spans="1:34" x14ac:dyDescent="0.25">
      <c r="A33" t="s">
        <v>96</v>
      </c>
      <c r="B33" t="s">
        <v>57</v>
      </c>
      <c r="C33" t="s">
        <v>177</v>
      </c>
      <c r="D33" t="s">
        <v>134</v>
      </c>
      <c r="E33" s="4">
        <v>71.815217391304344</v>
      </c>
      <c r="F33" s="4">
        <f>Nurse[[#This Row],[Total Nurse Staff Hours]]/Nurse[[#This Row],[MDS Census]]</f>
        <v>3.6353549265930072</v>
      </c>
      <c r="G33" s="4">
        <f>Nurse[[#This Row],[Total Direct Care Staff Hours]]/Nurse[[#This Row],[MDS Census]]</f>
        <v>3.4279642803087635</v>
      </c>
      <c r="H33" s="4">
        <f>Nurse[[#This Row],[Total RN Hours (w/ Admin, DON)]]/Nurse[[#This Row],[MDS Census]]</f>
        <v>0.77251551384894801</v>
      </c>
      <c r="I33" s="4">
        <f>Nurse[[#This Row],[RN Hours (excl. Admin, DON)]]/Nurse[[#This Row],[MDS Census]]</f>
        <v>0.65077039503556822</v>
      </c>
      <c r="J33" s="4">
        <f>SUM(Nurse[[#This Row],[RN Hours (excl. Admin, DON)]],Nurse[[#This Row],[RN Admin Hours]],Nurse[[#This Row],[RN DON Hours]],Nurse[[#This Row],[LPN Hours (excl. Admin)]],Nurse[[#This Row],[LPN Admin Hours]],Nurse[[#This Row],[CNA Hours]],Nurse[[#This Row],[NA TR Hours]],Nurse[[#This Row],[Med Aide/Tech Hours]])</f>
        <v>261.07380434782607</v>
      </c>
      <c r="K33" s="4">
        <f>SUM(Nurse[[#This Row],[RN Hours (excl. Admin, DON)]],Nurse[[#This Row],[LPN Hours (excl. Admin)]],Nurse[[#This Row],[CNA Hours]],Nurse[[#This Row],[NA TR Hours]],Nurse[[#This Row],[Med Aide/Tech Hours]])</f>
        <v>246.18</v>
      </c>
      <c r="L33" s="4">
        <f>SUM(Nurse[[#This Row],[RN Hours (excl. Admin, DON)]],Nurse[[#This Row],[RN Admin Hours]],Nurse[[#This Row],[RN DON Hours]])</f>
        <v>55.478369565217385</v>
      </c>
      <c r="M33" s="4">
        <v>46.735217391304339</v>
      </c>
      <c r="N33" s="4">
        <v>3.5257608695652176</v>
      </c>
      <c r="O33" s="4">
        <v>5.2173913043478262</v>
      </c>
      <c r="P33" s="4">
        <f>SUM(Nurse[[#This Row],[LPN Hours (excl. Admin)]],Nurse[[#This Row],[LPN Admin Hours]])</f>
        <v>56.200978260869555</v>
      </c>
      <c r="Q33" s="4">
        <v>50.05032608695651</v>
      </c>
      <c r="R33" s="4">
        <v>6.1506521739130422</v>
      </c>
      <c r="S33" s="4">
        <f>SUM(Nurse[[#This Row],[CNA Hours]],Nurse[[#This Row],[NA TR Hours]],Nurse[[#This Row],[Med Aide/Tech Hours]])</f>
        <v>149.39445652173916</v>
      </c>
      <c r="T33" s="4">
        <v>133.60282608695653</v>
      </c>
      <c r="U33" s="4">
        <v>0.12967391304347825</v>
      </c>
      <c r="V33" s="4">
        <v>15.661956521739132</v>
      </c>
      <c r="W3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3" s="4">
        <v>0</v>
      </c>
      <c r="Y33" s="4">
        <v>0</v>
      </c>
      <c r="Z33" s="4">
        <v>0</v>
      </c>
      <c r="AA33" s="4">
        <v>0</v>
      </c>
      <c r="AB33" s="4">
        <v>0</v>
      </c>
      <c r="AC33" s="4">
        <v>0</v>
      </c>
      <c r="AD33" s="4">
        <v>0</v>
      </c>
      <c r="AE33" s="4">
        <v>0</v>
      </c>
      <c r="AF33" s="1">
        <v>275129</v>
      </c>
      <c r="AG33" s="1">
        <v>8</v>
      </c>
      <c r="AH33"/>
    </row>
    <row r="34" spans="1:34" x14ac:dyDescent="0.25">
      <c r="A34" t="s">
        <v>96</v>
      </c>
      <c r="B34" t="s">
        <v>62</v>
      </c>
      <c r="C34" t="s">
        <v>201</v>
      </c>
      <c r="D34" t="s">
        <v>156</v>
      </c>
      <c r="E34" s="4">
        <v>42.347826086956523</v>
      </c>
      <c r="F34" s="4">
        <f>Nurse[[#This Row],[Total Nurse Staff Hours]]/Nurse[[#This Row],[MDS Census]]</f>
        <v>2.9824948665297741</v>
      </c>
      <c r="G34" s="4">
        <f>Nurse[[#This Row],[Total Direct Care Staff Hours]]/Nurse[[#This Row],[MDS Census]]</f>
        <v>2.7807238193018482</v>
      </c>
      <c r="H34" s="4">
        <f>Nurse[[#This Row],[Total RN Hours (w/ Admin, DON)]]/Nurse[[#This Row],[MDS Census]]</f>
        <v>0.4306981519507187</v>
      </c>
      <c r="I34" s="4">
        <f>Nurse[[#This Row],[RN Hours (excl. Admin, DON)]]/Nurse[[#This Row],[MDS Census]]</f>
        <v>0.25487679671457908</v>
      </c>
      <c r="J34" s="4">
        <f>SUM(Nurse[[#This Row],[RN Hours (excl. Admin, DON)]],Nurse[[#This Row],[RN Admin Hours]],Nurse[[#This Row],[RN DON Hours]],Nurse[[#This Row],[LPN Hours (excl. Admin)]],Nurse[[#This Row],[LPN Admin Hours]],Nurse[[#This Row],[CNA Hours]],Nurse[[#This Row],[NA TR Hours]],Nurse[[#This Row],[Med Aide/Tech Hours]])</f>
        <v>126.30217391304349</v>
      </c>
      <c r="K34" s="4">
        <f>SUM(Nurse[[#This Row],[RN Hours (excl. Admin, DON)]],Nurse[[#This Row],[LPN Hours (excl. Admin)]],Nurse[[#This Row],[CNA Hours]],Nurse[[#This Row],[NA TR Hours]],Nurse[[#This Row],[Med Aide/Tech Hours]])</f>
        <v>117.75760869565218</v>
      </c>
      <c r="L34" s="4">
        <f>SUM(Nurse[[#This Row],[RN Hours (excl. Admin, DON)]],Nurse[[#This Row],[RN Admin Hours]],Nurse[[#This Row],[RN DON Hours]])</f>
        <v>18.239130434782609</v>
      </c>
      <c r="M34" s="4">
        <v>10.793478260869566</v>
      </c>
      <c r="N34" s="4">
        <v>2.7717391304347827</v>
      </c>
      <c r="O34" s="4">
        <v>4.6739130434782608</v>
      </c>
      <c r="P34" s="4">
        <f>SUM(Nurse[[#This Row],[LPN Hours (excl. Admin)]],Nurse[[#This Row],[LPN Admin Hours]])</f>
        <v>36.048913043478251</v>
      </c>
      <c r="Q34" s="4">
        <v>34.949999999999989</v>
      </c>
      <c r="R34" s="4">
        <v>1.0989130434782608</v>
      </c>
      <c r="S34" s="4">
        <f>SUM(Nurse[[#This Row],[CNA Hours]],Nurse[[#This Row],[NA TR Hours]],Nurse[[#This Row],[Med Aide/Tech Hours]])</f>
        <v>72.014130434782629</v>
      </c>
      <c r="T34" s="4">
        <v>51.75108695652176</v>
      </c>
      <c r="U34" s="4">
        <v>20.263043478260865</v>
      </c>
      <c r="V34" s="4">
        <v>0</v>
      </c>
      <c r="W3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24.379347826086963</v>
      </c>
      <c r="X34" s="4">
        <v>6.7630434782608715</v>
      </c>
      <c r="Y34" s="4">
        <v>0</v>
      </c>
      <c r="Z34" s="4">
        <v>0</v>
      </c>
      <c r="AA34" s="4">
        <v>1.3152173913043477</v>
      </c>
      <c r="AB34" s="4">
        <v>0</v>
      </c>
      <c r="AC34" s="4">
        <v>16.301086956521743</v>
      </c>
      <c r="AD34" s="4">
        <v>0</v>
      </c>
      <c r="AE34" s="4">
        <v>0</v>
      </c>
      <c r="AF34" s="1">
        <v>275134</v>
      </c>
      <c r="AG34" s="1">
        <v>8</v>
      </c>
      <c r="AH34"/>
    </row>
    <row r="35" spans="1:34" x14ac:dyDescent="0.25">
      <c r="A35" t="s">
        <v>96</v>
      </c>
      <c r="B35" t="s">
        <v>10</v>
      </c>
      <c r="C35" t="s">
        <v>175</v>
      </c>
      <c r="D35" t="s">
        <v>131</v>
      </c>
      <c r="E35" s="4">
        <v>128.69565217391303</v>
      </c>
      <c r="F35" s="4">
        <f>Nurse[[#This Row],[Total Nurse Staff Hours]]/Nurse[[#This Row],[MDS Census]]</f>
        <v>2.8151266891891895</v>
      </c>
      <c r="G35" s="4">
        <f>Nurse[[#This Row],[Total Direct Care Staff Hours]]/Nurse[[#This Row],[MDS Census]]</f>
        <v>2.504358108108109</v>
      </c>
      <c r="H35" s="4">
        <f>Nurse[[#This Row],[Total RN Hours (w/ Admin, DON)]]/Nurse[[#This Row],[MDS Census]]</f>
        <v>0.50746621621621624</v>
      </c>
      <c r="I35" s="4">
        <f>Nurse[[#This Row],[RN Hours (excl. Admin, DON)]]/Nurse[[#This Row],[MDS Census]]</f>
        <v>0.29119087837837843</v>
      </c>
      <c r="J35" s="4">
        <f>SUM(Nurse[[#This Row],[RN Hours (excl. Admin, DON)]],Nurse[[#This Row],[RN Admin Hours]],Nurse[[#This Row],[RN DON Hours]],Nurse[[#This Row],[LPN Hours (excl. Admin)]],Nurse[[#This Row],[LPN Admin Hours]],Nurse[[#This Row],[CNA Hours]],Nurse[[#This Row],[NA TR Hours]],Nurse[[#This Row],[Med Aide/Tech Hours]])</f>
        <v>362.29456521739132</v>
      </c>
      <c r="K35" s="4">
        <f>SUM(Nurse[[#This Row],[RN Hours (excl. Admin, DON)]],Nurse[[#This Row],[LPN Hours (excl. Admin)]],Nurse[[#This Row],[CNA Hours]],Nurse[[#This Row],[NA TR Hours]],Nurse[[#This Row],[Med Aide/Tech Hours]])</f>
        <v>322.30000000000007</v>
      </c>
      <c r="L35" s="4">
        <f>SUM(Nurse[[#This Row],[RN Hours (excl. Admin, DON)]],Nurse[[#This Row],[RN Admin Hours]],Nurse[[#This Row],[RN DON Hours]])</f>
        <v>65.30869565217391</v>
      </c>
      <c r="M35" s="4">
        <v>37.475000000000001</v>
      </c>
      <c r="N35" s="4">
        <v>24.268478260869564</v>
      </c>
      <c r="O35" s="4">
        <v>3.5652173913043477</v>
      </c>
      <c r="P35" s="4">
        <f>SUM(Nurse[[#This Row],[LPN Hours (excl. Admin)]],Nurse[[#This Row],[LPN Admin Hours]])</f>
        <v>71.11521739130437</v>
      </c>
      <c r="Q35" s="4">
        <v>58.95434782608698</v>
      </c>
      <c r="R35" s="4">
        <v>12.160869565217386</v>
      </c>
      <c r="S35" s="4">
        <f>SUM(Nurse[[#This Row],[CNA Hours]],Nurse[[#This Row],[NA TR Hours]],Nurse[[#This Row],[Med Aide/Tech Hours]])</f>
        <v>225.87065217391307</v>
      </c>
      <c r="T35" s="4">
        <v>180.4717391304348</v>
      </c>
      <c r="U35" s="4">
        <v>39.085869565217394</v>
      </c>
      <c r="V35" s="4">
        <v>6.3130434782608704</v>
      </c>
      <c r="W3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9.6065217391304341</v>
      </c>
      <c r="X35" s="4">
        <v>1.2902173913043478</v>
      </c>
      <c r="Y35" s="4">
        <v>0</v>
      </c>
      <c r="Z35" s="4">
        <v>0</v>
      </c>
      <c r="AA35" s="4">
        <v>6.6858695652173914</v>
      </c>
      <c r="AB35" s="4">
        <v>0</v>
      </c>
      <c r="AC35" s="4">
        <v>1.6304347826086956</v>
      </c>
      <c r="AD35" s="4">
        <v>0</v>
      </c>
      <c r="AE35" s="4">
        <v>0</v>
      </c>
      <c r="AF35" s="1">
        <v>275026</v>
      </c>
      <c r="AG35" s="1">
        <v>8</v>
      </c>
      <c r="AH35"/>
    </row>
    <row r="36" spans="1:34" x14ac:dyDescent="0.25">
      <c r="A36" t="s">
        <v>96</v>
      </c>
      <c r="B36" t="s">
        <v>39</v>
      </c>
      <c r="C36" t="s">
        <v>172</v>
      </c>
      <c r="D36" t="s">
        <v>134</v>
      </c>
      <c r="E36" s="4">
        <v>40.021739130434781</v>
      </c>
      <c r="F36" s="4">
        <f>Nurse[[#This Row],[Total Nurse Staff Hours]]/Nurse[[#This Row],[MDS Census]]</f>
        <v>2.7145790331341657</v>
      </c>
      <c r="G36" s="4">
        <f>Nurse[[#This Row],[Total Direct Care Staff Hours]]/Nurse[[#This Row],[MDS Census]]</f>
        <v>2.5231776208582288</v>
      </c>
      <c r="H36" s="4">
        <f>Nurse[[#This Row],[Total RN Hours (w/ Admin, DON)]]/Nurse[[#This Row],[MDS Census]]</f>
        <v>0.6571863117870721</v>
      </c>
      <c r="I36" s="4">
        <f>Nurse[[#This Row],[RN Hours (excl. Admin, DON)]]/Nurse[[#This Row],[MDS Census]]</f>
        <v>0.46578489951113511</v>
      </c>
      <c r="J36" s="4">
        <f>SUM(Nurse[[#This Row],[RN Hours (excl. Admin, DON)]],Nurse[[#This Row],[RN Admin Hours]],Nurse[[#This Row],[RN DON Hours]],Nurse[[#This Row],[LPN Hours (excl. Admin)]],Nurse[[#This Row],[LPN Admin Hours]],Nurse[[#This Row],[CNA Hours]],Nurse[[#This Row],[NA TR Hours]],Nurse[[#This Row],[Med Aide/Tech Hours]])</f>
        <v>108.64217391304345</v>
      </c>
      <c r="K36" s="4">
        <f>SUM(Nurse[[#This Row],[RN Hours (excl. Admin, DON)]],Nurse[[#This Row],[LPN Hours (excl. Admin)]],Nurse[[#This Row],[CNA Hours]],Nurse[[#This Row],[NA TR Hours]],Nurse[[#This Row],[Med Aide/Tech Hours]])</f>
        <v>100.98195652173911</v>
      </c>
      <c r="L36" s="4">
        <f>SUM(Nurse[[#This Row],[RN Hours (excl. Admin, DON)]],Nurse[[#This Row],[RN Admin Hours]],Nurse[[#This Row],[RN DON Hours]])</f>
        <v>26.301739130434775</v>
      </c>
      <c r="M36" s="4">
        <v>18.641521739130429</v>
      </c>
      <c r="N36" s="4">
        <v>2.9742391304347824</v>
      </c>
      <c r="O36" s="4">
        <v>4.6859782608695646</v>
      </c>
      <c r="P36" s="4">
        <f>SUM(Nurse[[#This Row],[LPN Hours (excl. Admin)]],Nurse[[#This Row],[LPN Admin Hours]])</f>
        <v>21.499130434782611</v>
      </c>
      <c r="Q36" s="4">
        <v>21.499130434782611</v>
      </c>
      <c r="R36" s="4">
        <v>0</v>
      </c>
      <c r="S36" s="4">
        <f>SUM(Nurse[[#This Row],[CNA Hours]],Nurse[[#This Row],[NA TR Hours]],Nurse[[#This Row],[Med Aide/Tech Hours]])</f>
        <v>60.841304347826068</v>
      </c>
      <c r="T36" s="4">
        <v>60.521956521739114</v>
      </c>
      <c r="U36" s="4">
        <v>0</v>
      </c>
      <c r="V36" s="4">
        <v>0.3193478260869565</v>
      </c>
      <c r="W3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21.787934782608698</v>
      </c>
      <c r="X36" s="4">
        <v>8.3245652173913047</v>
      </c>
      <c r="Y36" s="4">
        <v>0</v>
      </c>
      <c r="Z36" s="4">
        <v>0</v>
      </c>
      <c r="AA36" s="4">
        <v>1.2919565217391304</v>
      </c>
      <c r="AB36" s="4">
        <v>0</v>
      </c>
      <c r="AC36" s="4">
        <v>11.852065217391303</v>
      </c>
      <c r="AD36" s="4">
        <v>0</v>
      </c>
      <c r="AE36" s="4">
        <v>0.3193478260869565</v>
      </c>
      <c r="AF36" s="1">
        <v>275094</v>
      </c>
      <c r="AG36" s="1">
        <v>8</v>
      </c>
      <c r="AH36"/>
    </row>
    <row r="37" spans="1:34" x14ac:dyDescent="0.25">
      <c r="A37" t="s">
        <v>96</v>
      </c>
      <c r="B37" t="s">
        <v>46</v>
      </c>
      <c r="C37" t="s">
        <v>170</v>
      </c>
      <c r="D37" t="s">
        <v>132</v>
      </c>
      <c r="E37" s="4">
        <v>44.445652173913047</v>
      </c>
      <c r="F37" s="4">
        <f>Nurse[[#This Row],[Total Nurse Staff Hours]]/Nurse[[#This Row],[MDS Census]]</f>
        <v>2.7324529224749328</v>
      </c>
      <c r="G37" s="4">
        <f>Nurse[[#This Row],[Total Direct Care Staff Hours]]/Nurse[[#This Row],[MDS Census]]</f>
        <v>2.5166911225238446</v>
      </c>
      <c r="H37" s="4">
        <f>Nurse[[#This Row],[Total RN Hours (w/ Admin, DON)]]/Nurse[[#This Row],[MDS Census]]</f>
        <v>0.80062362435803369</v>
      </c>
      <c r="I37" s="4">
        <f>Nurse[[#This Row],[RN Hours (excl. Admin, DON)]]/Nurse[[#This Row],[MDS Census]]</f>
        <v>0.58486182440694545</v>
      </c>
      <c r="J37" s="4">
        <f>SUM(Nurse[[#This Row],[RN Hours (excl. Admin, DON)]],Nurse[[#This Row],[RN Admin Hours]],Nurse[[#This Row],[RN DON Hours]],Nurse[[#This Row],[LPN Hours (excl. Admin)]],Nurse[[#This Row],[LPN Admin Hours]],Nurse[[#This Row],[CNA Hours]],Nurse[[#This Row],[NA TR Hours]],Nurse[[#This Row],[Med Aide/Tech Hours]])</f>
        <v>121.44565217391305</v>
      </c>
      <c r="K37" s="4">
        <f>SUM(Nurse[[#This Row],[RN Hours (excl. Admin, DON)]],Nurse[[#This Row],[LPN Hours (excl. Admin)]],Nurse[[#This Row],[CNA Hours]],Nurse[[#This Row],[NA TR Hours]],Nurse[[#This Row],[Med Aide/Tech Hours]])</f>
        <v>111.85597826086958</v>
      </c>
      <c r="L37" s="4">
        <f>SUM(Nurse[[#This Row],[RN Hours (excl. Admin, DON)]],Nurse[[#This Row],[RN Admin Hours]],Nurse[[#This Row],[RN DON Hours]])</f>
        <v>35.584239130434781</v>
      </c>
      <c r="M37" s="4">
        <v>25.994565217391305</v>
      </c>
      <c r="N37" s="4">
        <v>7.9103260869565215</v>
      </c>
      <c r="O37" s="4">
        <v>1.6793478260869565</v>
      </c>
      <c r="P37" s="4">
        <f>SUM(Nurse[[#This Row],[LPN Hours (excl. Admin)]],Nurse[[#This Row],[LPN Admin Hours]])</f>
        <v>13.336956521739131</v>
      </c>
      <c r="Q37" s="4">
        <v>13.336956521739131</v>
      </c>
      <c r="R37" s="4">
        <v>0</v>
      </c>
      <c r="S37" s="4">
        <f>SUM(Nurse[[#This Row],[CNA Hours]],Nurse[[#This Row],[NA TR Hours]],Nurse[[#This Row],[Med Aide/Tech Hours]])</f>
        <v>72.52445652173914</v>
      </c>
      <c r="T37" s="4">
        <v>63.024456521739133</v>
      </c>
      <c r="U37" s="4">
        <v>7.9945652173913047</v>
      </c>
      <c r="V37" s="4">
        <v>1.5054347826086956</v>
      </c>
      <c r="W3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15.584239130434783</v>
      </c>
      <c r="X37" s="4">
        <v>5.0978260869565215</v>
      </c>
      <c r="Y37" s="4">
        <v>0</v>
      </c>
      <c r="Z37" s="4">
        <v>0</v>
      </c>
      <c r="AA37" s="4">
        <v>2.2826086956521738</v>
      </c>
      <c r="AB37" s="4">
        <v>0</v>
      </c>
      <c r="AC37" s="4">
        <v>8.2038043478260878</v>
      </c>
      <c r="AD37" s="4">
        <v>0</v>
      </c>
      <c r="AE37" s="4">
        <v>0</v>
      </c>
      <c r="AF37" s="1">
        <v>275111</v>
      </c>
      <c r="AG37" s="1">
        <v>8</v>
      </c>
      <c r="AH37"/>
    </row>
    <row r="38" spans="1:34" x14ac:dyDescent="0.25">
      <c r="A38" t="s">
        <v>96</v>
      </c>
      <c r="B38" t="s">
        <v>15</v>
      </c>
      <c r="C38" t="s">
        <v>179</v>
      </c>
      <c r="D38" t="s">
        <v>124</v>
      </c>
      <c r="E38" s="4">
        <v>70.010869565217391</v>
      </c>
      <c r="F38" s="4">
        <f>Nurse[[#This Row],[Total Nurse Staff Hours]]/Nurse[[#This Row],[MDS Census]]</f>
        <v>3.230549604098742</v>
      </c>
      <c r="G38" s="4">
        <f>Nurse[[#This Row],[Total Direct Care Staff Hours]]/Nurse[[#This Row],[MDS Census]]</f>
        <v>3.0237975469647571</v>
      </c>
      <c r="H38" s="4">
        <f>Nurse[[#This Row],[Total RN Hours (w/ Admin, DON)]]/Nurse[[#This Row],[MDS Census]]</f>
        <v>0.61864306784660783</v>
      </c>
      <c r="I38" s="4">
        <f>Nurse[[#This Row],[RN Hours (excl. Admin, DON)]]/Nurse[[#This Row],[MDS Census]]</f>
        <v>0.41189101071262246</v>
      </c>
      <c r="J38" s="4">
        <f>SUM(Nurse[[#This Row],[RN Hours (excl. Admin, DON)]],Nurse[[#This Row],[RN Admin Hours]],Nurse[[#This Row],[RN DON Hours]],Nurse[[#This Row],[LPN Hours (excl. Admin)]],Nurse[[#This Row],[LPN Admin Hours]],Nurse[[#This Row],[CNA Hours]],Nurse[[#This Row],[NA TR Hours]],Nurse[[#This Row],[Med Aide/Tech Hours]])</f>
        <v>226.17358695652172</v>
      </c>
      <c r="K38" s="4">
        <f>SUM(Nurse[[#This Row],[RN Hours (excl. Admin, DON)]],Nurse[[#This Row],[LPN Hours (excl. Admin)]],Nurse[[#This Row],[CNA Hours]],Nurse[[#This Row],[NA TR Hours]],Nurse[[#This Row],[Med Aide/Tech Hours]])</f>
        <v>211.69869565217391</v>
      </c>
      <c r="L38" s="4">
        <f>SUM(Nurse[[#This Row],[RN Hours (excl. Admin, DON)]],Nurse[[#This Row],[RN Admin Hours]],Nurse[[#This Row],[RN DON Hours]])</f>
        <v>43.311739130434795</v>
      </c>
      <c r="M38" s="4">
        <v>28.83684782608697</v>
      </c>
      <c r="N38" s="4">
        <v>3.4314130434782615</v>
      </c>
      <c r="O38" s="4">
        <v>11.043478260869565</v>
      </c>
      <c r="P38" s="4">
        <f>SUM(Nurse[[#This Row],[LPN Hours (excl. Admin)]],Nurse[[#This Row],[LPN Admin Hours]])</f>
        <v>44.892391304347832</v>
      </c>
      <c r="Q38" s="4">
        <v>44.892391304347832</v>
      </c>
      <c r="R38" s="4">
        <v>0</v>
      </c>
      <c r="S38" s="4">
        <f>SUM(Nurse[[#This Row],[CNA Hours]],Nurse[[#This Row],[NA TR Hours]],Nurse[[#This Row],[Med Aide/Tech Hours]])</f>
        <v>137.96945652173912</v>
      </c>
      <c r="T38" s="4">
        <v>123.34228260869563</v>
      </c>
      <c r="U38" s="4">
        <v>14.627173913043478</v>
      </c>
      <c r="V38" s="4">
        <v>0</v>
      </c>
      <c r="W3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38" s="4">
        <v>0</v>
      </c>
      <c r="Y38" s="4">
        <v>0</v>
      </c>
      <c r="Z38" s="4">
        <v>0</v>
      </c>
      <c r="AA38" s="4">
        <v>0</v>
      </c>
      <c r="AB38" s="4">
        <v>0</v>
      </c>
      <c r="AC38" s="4">
        <v>0</v>
      </c>
      <c r="AD38" s="4">
        <v>0</v>
      </c>
      <c r="AE38" s="4">
        <v>0</v>
      </c>
      <c r="AF38" s="1">
        <v>275040</v>
      </c>
      <c r="AG38" s="1">
        <v>8</v>
      </c>
      <c r="AH38"/>
    </row>
    <row r="39" spans="1:34" x14ac:dyDescent="0.25">
      <c r="A39" t="s">
        <v>96</v>
      </c>
      <c r="B39" t="s">
        <v>18</v>
      </c>
      <c r="C39" t="s">
        <v>162</v>
      </c>
      <c r="D39" t="s">
        <v>137</v>
      </c>
      <c r="E39" s="4">
        <v>31.141304347826086</v>
      </c>
      <c r="F39" s="4">
        <f>Nurse[[#This Row],[Total Nurse Staff Hours]]/Nurse[[#This Row],[MDS Census]]</f>
        <v>3.1265340314136125</v>
      </c>
      <c r="G39" s="4">
        <f>Nurse[[#This Row],[Total Direct Care Staff Hours]]/Nurse[[#This Row],[MDS Census]]</f>
        <v>2.9420663176265274</v>
      </c>
      <c r="H39" s="4">
        <f>Nurse[[#This Row],[Total RN Hours (w/ Admin, DON)]]/Nurse[[#This Row],[MDS Census]]</f>
        <v>0.90139616055846439</v>
      </c>
      <c r="I39" s="4">
        <f>Nurse[[#This Row],[RN Hours (excl. Admin, DON)]]/Nurse[[#This Row],[MDS Census]]</f>
        <v>0.8261780104712042</v>
      </c>
      <c r="J39" s="4">
        <f>SUM(Nurse[[#This Row],[RN Hours (excl. Admin, DON)]],Nurse[[#This Row],[RN Admin Hours]],Nurse[[#This Row],[RN DON Hours]],Nurse[[#This Row],[LPN Hours (excl. Admin)]],Nurse[[#This Row],[LPN Admin Hours]],Nurse[[#This Row],[CNA Hours]],Nurse[[#This Row],[NA TR Hours]],Nurse[[#This Row],[Med Aide/Tech Hours]])</f>
        <v>97.364347826086956</v>
      </c>
      <c r="K39" s="4">
        <f>SUM(Nurse[[#This Row],[RN Hours (excl. Admin, DON)]],Nurse[[#This Row],[LPN Hours (excl. Admin)]],Nurse[[#This Row],[CNA Hours]],Nurse[[#This Row],[NA TR Hours]],Nurse[[#This Row],[Med Aide/Tech Hours]])</f>
        <v>91.619782608695658</v>
      </c>
      <c r="L39" s="4">
        <f>SUM(Nurse[[#This Row],[RN Hours (excl. Admin, DON)]],Nurse[[#This Row],[RN Admin Hours]],Nurse[[#This Row],[RN DON Hours]])</f>
        <v>28.070652173913047</v>
      </c>
      <c r="M39" s="4">
        <v>25.728260869565219</v>
      </c>
      <c r="N39" s="4">
        <v>2.3423913043478262</v>
      </c>
      <c r="O39" s="4">
        <v>0</v>
      </c>
      <c r="P39" s="4">
        <f>SUM(Nurse[[#This Row],[LPN Hours (excl. Admin)]],Nurse[[#This Row],[LPN Admin Hours]])</f>
        <v>17.630652173913042</v>
      </c>
      <c r="Q39" s="4">
        <v>14.228478260869565</v>
      </c>
      <c r="R39" s="4">
        <v>3.402173913043478</v>
      </c>
      <c r="S39" s="4">
        <f>SUM(Nurse[[#This Row],[CNA Hours]],Nurse[[#This Row],[NA TR Hours]],Nurse[[#This Row],[Med Aide/Tech Hours]])</f>
        <v>51.663043478260867</v>
      </c>
      <c r="T39" s="4">
        <v>51.663043478260867</v>
      </c>
      <c r="U39" s="4">
        <v>0</v>
      </c>
      <c r="V39" s="4">
        <v>0</v>
      </c>
      <c r="W3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17.978478260869565</v>
      </c>
      <c r="X39" s="4">
        <v>5.2092391304347823</v>
      </c>
      <c r="Y39" s="4">
        <v>0</v>
      </c>
      <c r="Z39" s="4">
        <v>0</v>
      </c>
      <c r="AA39" s="4">
        <v>4.6116304347826089</v>
      </c>
      <c r="AB39" s="4">
        <v>0</v>
      </c>
      <c r="AC39" s="4">
        <v>8.1576086956521738</v>
      </c>
      <c r="AD39" s="4">
        <v>0</v>
      </c>
      <c r="AE39" s="4">
        <v>0</v>
      </c>
      <c r="AF39" s="1">
        <v>275047</v>
      </c>
      <c r="AG39" s="1">
        <v>8</v>
      </c>
      <c r="AH39"/>
    </row>
    <row r="40" spans="1:34" x14ac:dyDescent="0.25">
      <c r="A40" t="s">
        <v>96</v>
      </c>
      <c r="B40" t="s">
        <v>64</v>
      </c>
      <c r="C40" t="s">
        <v>202</v>
      </c>
      <c r="D40" t="s">
        <v>122</v>
      </c>
      <c r="E40" s="4">
        <v>18.717391304347824</v>
      </c>
      <c r="F40" s="4">
        <f>Nurse[[#This Row],[Total Nurse Staff Hours]]/Nurse[[#This Row],[MDS Census]]</f>
        <v>4.3522357723577239</v>
      </c>
      <c r="G40" s="4">
        <f>Nurse[[#This Row],[Total Direct Care Staff Hours]]/Nurse[[#This Row],[MDS Census]]</f>
        <v>4.0456155632984911</v>
      </c>
      <c r="H40" s="4">
        <f>Nurse[[#This Row],[Total RN Hours (w/ Admin, DON)]]/Nurse[[#This Row],[MDS Census]]</f>
        <v>0.68224157955865283</v>
      </c>
      <c r="I40" s="4">
        <f>Nurse[[#This Row],[RN Hours (excl. Admin, DON)]]/Nurse[[#This Row],[MDS Census]]</f>
        <v>0.37562137049941935</v>
      </c>
      <c r="J40" s="4">
        <f>SUM(Nurse[[#This Row],[RN Hours (excl. Admin, DON)]],Nurse[[#This Row],[RN Admin Hours]],Nurse[[#This Row],[RN DON Hours]],Nurse[[#This Row],[LPN Hours (excl. Admin)]],Nurse[[#This Row],[LPN Admin Hours]],Nurse[[#This Row],[CNA Hours]],Nurse[[#This Row],[NA TR Hours]],Nurse[[#This Row],[Med Aide/Tech Hours]])</f>
        <v>81.462500000000006</v>
      </c>
      <c r="K40" s="4">
        <f>SUM(Nurse[[#This Row],[RN Hours (excl. Admin, DON)]],Nurse[[#This Row],[LPN Hours (excl. Admin)]],Nurse[[#This Row],[CNA Hours]],Nurse[[#This Row],[NA TR Hours]],Nurse[[#This Row],[Med Aide/Tech Hours]])</f>
        <v>75.723369565217396</v>
      </c>
      <c r="L40" s="4">
        <f>SUM(Nurse[[#This Row],[RN Hours (excl. Admin, DON)]],Nurse[[#This Row],[RN Admin Hours]],Nurse[[#This Row],[RN DON Hours]])</f>
        <v>12.769782608695653</v>
      </c>
      <c r="M40" s="4">
        <v>7.0306521739130439</v>
      </c>
      <c r="N40" s="4">
        <v>0</v>
      </c>
      <c r="O40" s="4">
        <v>5.7391304347826084</v>
      </c>
      <c r="P40" s="4">
        <f>SUM(Nurse[[#This Row],[LPN Hours (excl. Admin)]],Nurse[[#This Row],[LPN Admin Hours]])</f>
        <v>16.763804347826095</v>
      </c>
      <c r="Q40" s="4">
        <v>16.763804347826095</v>
      </c>
      <c r="R40" s="4">
        <v>0</v>
      </c>
      <c r="S40" s="4">
        <f>SUM(Nurse[[#This Row],[CNA Hours]],Nurse[[#This Row],[NA TR Hours]],Nurse[[#This Row],[Med Aide/Tech Hours]])</f>
        <v>51.928913043478261</v>
      </c>
      <c r="T40" s="4">
        <v>46.368369565217392</v>
      </c>
      <c r="U40" s="4">
        <v>5.5605434782608691</v>
      </c>
      <c r="V40" s="4">
        <v>0</v>
      </c>
      <c r="W4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0.56586956521739129</v>
      </c>
      <c r="X40" s="4">
        <v>0</v>
      </c>
      <c r="Y40" s="4">
        <v>0</v>
      </c>
      <c r="Z40" s="4">
        <v>0</v>
      </c>
      <c r="AA40" s="4">
        <v>0</v>
      </c>
      <c r="AB40" s="4">
        <v>0</v>
      </c>
      <c r="AC40" s="4">
        <v>0.56586956521739129</v>
      </c>
      <c r="AD40" s="4">
        <v>0</v>
      </c>
      <c r="AE40" s="4">
        <v>0</v>
      </c>
      <c r="AF40" s="1">
        <v>275136</v>
      </c>
      <c r="AG40" s="1">
        <v>8</v>
      </c>
      <c r="AH40"/>
    </row>
    <row r="41" spans="1:34" x14ac:dyDescent="0.25">
      <c r="A41" t="s">
        <v>96</v>
      </c>
      <c r="B41" t="s">
        <v>23</v>
      </c>
      <c r="C41" t="s">
        <v>174</v>
      </c>
      <c r="D41" t="s">
        <v>140</v>
      </c>
      <c r="E41" s="4">
        <v>21.076086956521738</v>
      </c>
      <c r="F41" s="4">
        <f>Nurse[[#This Row],[Total Nurse Staff Hours]]/Nurse[[#This Row],[MDS Census]]</f>
        <v>3.4975966993295509</v>
      </c>
      <c r="G41" s="4">
        <f>Nurse[[#This Row],[Total Direct Care Staff Hours]]/Nurse[[#This Row],[MDS Census]]</f>
        <v>2.955007735946364</v>
      </c>
      <c r="H41" s="4">
        <f>Nurse[[#This Row],[Total RN Hours (w/ Admin, DON)]]/Nurse[[#This Row],[MDS Census]]</f>
        <v>0.93149045899948446</v>
      </c>
      <c r="I41" s="4">
        <f>Nurse[[#This Row],[RN Hours (excl. Admin, DON)]]/Nurse[[#This Row],[MDS Census]]</f>
        <v>0.71300670448684911</v>
      </c>
      <c r="J41" s="4">
        <f>SUM(Nurse[[#This Row],[RN Hours (excl. Admin, DON)]],Nurse[[#This Row],[RN Admin Hours]],Nurse[[#This Row],[RN DON Hours]],Nurse[[#This Row],[LPN Hours (excl. Admin)]],Nurse[[#This Row],[LPN Admin Hours]],Nurse[[#This Row],[CNA Hours]],Nurse[[#This Row],[NA TR Hours]],Nurse[[#This Row],[Med Aide/Tech Hours]])</f>
        <v>73.715652173913028</v>
      </c>
      <c r="K41" s="4">
        <f>SUM(Nurse[[#This Row],[RN Hours (excl. Admin, DON)]],Nurse[[#This Row],[LPN Hours (excl. Admin)]],Nurse[[#This Row],[CNA Hours]],Nurse[[#This Row],[NA TR Hours]],Nurse[[#This Row],[Med Aide/Tech Hours]])</f>
        <v>62.279999999999994</v>
      </c>
      <c r="L41" s="4">
        <f>SUM(Nurse[[#This Row],[RN Hours (excl. Admin, DON)]],Nurse[[#This Row],[RN Admin Hours]],Nurse[[#This Row],[RN DON Hours]])</f>
        <v>19.632173913043481</v>
      </c>
      <c r="M41" s="4">
        <v>15.02739130434783</v>
      </c>
      <c r="N41" s="4">
        <v>0</v>
      </c>
      <c r="O41" s="4">
        <v>4.6047826086956523</v>
      </c>
      <c r="P41" s="4">
        <f>SUM(Nurse[[#This Row],[LPN Hours (excl. Admin)]],Nurse[[#This Row],[LPN Admin Hours]])</f>
        <v>12.41173913043478</v>
      </c>
      <c r="Q41" s="4">
        <v>5.5808695652173919</v>
      </c>
      <c r="R41" s="4">
        <v>6.8308695652173883</v>
      </c>
      <c r="S41" s="4">
        <f>SUM(Nurse[[#This Row],[CNA Hours]],Nurse[[#This Row],[NA TR Hours]],Nurse[[#This Row],[Med Aide/Tech Hours]])</f>
        <v>41.671739130434773</v>
      </c>
      <c r="T41" s="4">
        <v>35.630869565217381</v>
      </c>
      <c r="U41" s="4">
        <v>6.04086956521739</v>
      </c>
      <c r="V41" s="4">
        <v>0</v>
      </c>
      <c r="W4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25.576086956521738</v>
      </c>
      <c r="X41" s="4">
        <v>4.0434782608695654</v>
      </c>
      <c r="Y41" s="4">
        <v>0</v>
      </c>
      <c r="Z41" s="4">
        <v>0</v>
      </c>
      <c r="AA41" s="4">
        <v>4.8260869565217392</v>
      </c>
      <c r="AB41" s="4">
        <v>0</v>
      </c>
      <c r="AC41" s="4">
        <v>16.706521739130434</v>
      </c>
      <c r="AD41" s="4">
        <v>0</v>
      </c>
      <c r="AE41" s="4">
        <v>0</v>
      </c>
      <c r="AF41" s="1">
        <v>275061</v>
      </c>
      <c r="AG41" s="1">
        <v>8</v>
      </c>
      <c r="AH41"/>
    </row>
    <row r="42" spans="1:34" x14ac:dyDescent="0.25">
      <c r="A42" t="s">
        <v>96</v>
      </c>
      <c r="B42" t="s">
        <v>14</v>
      </c>
      <c r="C42" t="s">
        <v>178</v>
      </c>
      <c r="D42" t="s">
        <v>135</v>
      </c>
      <c r="E42" s="4">
        <v>25.782608695652176</v>
      </c>
      <c r="F42" s="4">
        <f>Nurse[[#This Row],[Total Nurse Staff Hours]]/Nurse[[#This Row],[MDS Census]]</f>
        <v>3.4336003372681283</v>
      </c>
      <c r="G42" s="4">
        <f>Nurse[[#This Row],[Total Direct Care Staff Hours]]/Nurse[[#This Row],[MDS Census]]</f>
        <v>3.0318296795952779</v>
      </c>
      <c r="H42" s="4">
        <f>Nurse[[#This Row],[Total RN Hours (w/ Admin, DON)]]/Nurse[[#This Row],[MDS Census]]</f>
        <v>0.85328836424957832</v>
      </c>
      <c r="I42" s="4">
        <f>Nurse[[#This Row],[RN Hours (excl. Admin, DON)]]/Nurse[[#This Row],[MDS Census]]</f>
        <v>0.62521079258010115</v>
      </c>
      <c r="J42" s="4">
        <f>SUM(Nurse[[#This Row],[RN Hours (excl. Admin, DON)]],Nurse[[#This Row],[RN Admin Hours]],Nurse[[#This Row],[RN DON Hours]],Nurse[[#This Row],[LPN Hours (excl. Admin)]],Nurse[[#This Row],[LPN Admin Hours]],Nurse[[#This Row],[CNA Hours]],Nurse[[#This Row],[NA TR Hours]],Nurse[[#This Row],[Med Aide/Tech Hours]])</f>
        <v>88.527173913043484</v>
      </c>
      <c r="K42" s="4">
        <f>SUM(Nurse[[#This Row],[RN Hours (excl. Admin, DON)]],Nurse[[#This Row],[LPN Hours (excl. Admin)]],Nurse[[#This Row],[CNA Hours]],Nurse[[#This Row],[NA TR Hours]],Nurse[[#This Row],[Med Aide/Tech Hours]])</f>
        <v>78.168478260869563</v>
      </c>
      <c r="L42" s="4">
        <f>SUM(Nurse[[#This Row],[RN Hours (excl. Admin, DON)]],Nurse[[#This Row],[RN Admin Hours]],Nurse[[#This Row],[RN DON Hours]])</f>
        <v>22</v>
      </c>
      <c r="M42" s="4">
        <v>16.119565217391305</v>
      </c>
      <c r="N42" s="4">
        <v>0</v>
      </c>
      <c r="O42" s="4">
        <v>5.8804347826086953</v>
      </c>
      <c r="P42" s="4">
        <f>SUM(Nurse[[#This Row],[LPN Hours (excl. Admin)]],Nurse[[#This Row],[LPN Admin Hours]])</f>
        <v>22.46467391304348</v>
      </c>
      <c r="Q42" s="4">
        <v>17.986413043478262</v>
      </c>
      <c r="R42" s="4">
        <v>4.4782608695652177</v>
      </c>
      <c r="S42" s="4">
        <f>SUM(Nurse[[#This Row],[CNA Hours]],Nurse[[#This Row],[NA TR Hours]],Nurse[[#This Row],[Med Aide/Tech Hours]])</f>
        <v>44.0625</v>
      </c>
      <c r="T42" s="4">
        <v>44.0625</v>
      </c>
      <c r="U42" s="4">
        <v>0</v>
      </c>
      <c r="V42" s="4">
        <v>0</v>
      </c>
      <c r="W4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0.26902173913043476</v>
      </c>
      <c r="X42" s="4">
        <v>0</v>
      </c>
      <c r="Y42" s="4">
        <v>0</v>
      </c>
      <c r="Z42" s="4">
        <v>0</v>
      </c>
      <c r="AA42" s="4">
        <v>0</v>
      </c>
      <c r="AB42" s="4">
        <v>0</v>
      </c>
      <c r="AC42" s="4">
        <v>0.26902173913043476</v>
      </c>
      <c r="AD42" s="4">
        <v>0</v>
      </c>
      <c r="AE42" s="4">
        <v>0</v>
      </c>
      <c r="AF42" s="1">
        <v>275035</v>
      </c>
      <c r="AG42" s="1">
        <v>8</v>
      </c>
      <c r="AH42"/>
    </row>
    <row r="43" spans="1:34" x14ac:dyDescent="0.25">
      <c r="A43" t="s">
        <v>96</v>
      </c>
      <c r="B43" t="s">
        <v>69</v>
      </c>
      <c r="C43" t="s">
        <v>173</v>
      </c>
      <c r="D43" t="s">
        <v>133</v>
      </c>
      <c r="E43" s="4">
        <v>78.260869565217391</v>
      </c>
      <c r="F43" s="4">
        <f>Nurse[[#This Row],[Total Nurse Staff Hours]]/Nurse[[#This Row],[MDS Census]]</f>
        <v>5.1331347222222243</v>
      </c>
      <c r="G43" s="4">
        <f>Nurse[[#This Row],[Total Direct Care Staff Hours]]/Nurse[[#This Row],[MDS Census]]</f>
        <v>5.1331347222222243</v>
      </c>
      <c r="H43" s="4">
        <f>Nurse[[#This Row],[Total RN Hours (w/ Admin, DON)]]/Nurse[[#This Row],[MDS Census]]</f>
        <v>1.2080000000000004</v>
      </c>
      <c r="I43" s="4">
        <f>Nurse[[#This Row],[RN Hours (excl. Admin, DON)]]/Nurse[[#This Row],[MDS Census]]</f>
        <v>1.2080000000000004</v>
      </c>
      <c r="J43" s="4">
        <f>SUM(Nurse[[#This Row],[RN Hours (excl. Admin, DON)]],Nurse[[#This Row],[RN Admin Hours]],Nurse[[#This Row],[RN DON Hours]],Nurse[[#This Row],[LPN Hours (excl. Admin)]],Nurse[[#This Row],[LPN Admin Hours]],Nurse[[#This Row],[CNA Hours]],Nurse[[#This Row],[NA TR Hours]],Nurse[[#This Row],[Med Aide/Tech Hours]])</f>
        <v>401.7235869565219</v>
      </c>
      <c r="K43" s="4">
        <f>SUM(Nurse[[#This Row],[RN Hours (excl. Admin, DON)]],Nurse[[#This Row],[LPN Hours (excl. Admin)]],Nurse[[#This Row],[CNA Hours]],Nurse[[#This Row],[NA TR Hours]],Nurse[[#This Row],[Med Aide/Tech Hours]])</f>
        <v>401.7235869565219</v>
      </c>
      <c r="L43" s="4">
        <f>SUM(Nurse[[#This Row],[RN Hours (excl. Admin, DON)]],Nurse[[#This Row],[RN Admin Hours]],Nurse[[#This Row],[RN DON Hours]])</f>
        <v>94.539130434782635</v>
      </c>
      <c r="M43" s="4">
        <v>94.539130434782635</v>
      </c>
      <c r="N43" s="4">
        <v>0</v>
      </c>
      <c r="O43" s="4">
        <v>0</v>
      </c>
      <c r="P43" s="4">
        <f>SUM(Nurse[[#This Row],[LPN Hours (excl. Admin)]],Nurse[[#This Row],[LPN Admin Hours]])</f>
        <v>0.77445652173913049</v>
      </c>
      <c r="Q43" s="4">
        <v>0.77445652173913049</v>
      </c>
      <c r="R43" s="4">
        <v>0</v>
      </c>
      <c r="S43" s="4">
        <f>SUM(Nurse[[#This Row],[CNA Hours]],Nurse[[#This Row],[NA TR Hours]],Nurse[[#This Row],[Med Aide/Tech Hours]])</f>
        <v>306.41000000000014</v>
      </c>
      <c r="T43" s="4">
        <v>306.25782608695664</v>
      </c>
      <c r="U43" s="4">
        <v>0</v>
      </c>
      <c r="V43" s="4">
        <v>0.15217391304347827</v>
      </c>
      <c r="W4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22.736630434782604</v>
      </c>
      <c r="X43" s="4">
        <v>6.1739130434782608</v>
      </c>
      <c r="Y43" s="4">
        <v>0</v>
      </c>
      <c r="Z43" s="4">
        <v>0</v>
      </c>
      <c r="AA43" s="4">
        <v>0.51358695652173914</v>
      </c>
      <c r="AB43" s="4">
        <v>0</v>
      </c>
      <c r="AC43" s="4">
        <v>15.89695652173913</v>
      </c>
      <c r="AD43" s="4">
        <v>0</v>
      </c>
      <c r="AE43" s="4">
        <v>0.15217391304347827</v>
      </c>
      <c r="AF43" t="s">
        <v>0</v>
      </c>
      <c r="AG43" s="1">
        <v>8</v>
      </c>
      <c r="AH43"/>
    </row>
    <row r="44" spans="1:34" x14ac:dyDescent="0.25">
      <c r="A44" t="s">
        <v>96</v>
      </c>
      <c r="B44" t="s">
        <v>40</v>
      </c>
      <c r="C44" t="s">
        <v>193</v>
      </c>
      <c r="D44" t="s">
        <v>134</v>
      </c>
      <c r="E44" s="4">
        <v>68.673913043478265</v>
      </c>
      <c r="F44" s="4">
        <f>Nurse[[#This Row],[Total Nurse Staff Hours]]/Nurse[[#This Row],[MDS Census]]</f>
        <v>5.253089585311808</v>
      </c>
      <c r="G44" s="4">
        <f>Nurse[[#This Row],[Total Direct Care Staff Hours]]/Nurse[[#This Row],[MDS Census]]</f>
        <v>5.1872459639126323</v>
      </c>
      <c r="H44" s="4">
        <f>Nurse[[#This Row],[Total RN Hours (w/ Admin, DON)]]/Nurse[[#This Row],[MDS Census]]</f>
        <v>1.756286799620133</v>
      </c>
      <c r="I44" s="4">
        <f>Nurse[[#This Row],[RN Hours (excl. Admin, DON)]]/Nurse[[#This Row],[MDS Census]]</f>
        <v>1.6904431782209559</v>
      </c>
      <c r="J44" s="4">
        <f>SUM(Nurse[[#This Row],[RN Hours (excl. Admin, DON)]],Nurse[[#This Row],[RN Admin Hours]],Nurse[[#This Row],[RN DON Hours]],Nurse[[#This Row],[LPN Hours (excl. Admin)]],Nurse[[#This Row],[LPN Admin Hours]],Nurse[[#This Row],[CNA Hours]],Nurse[[#This Row],[NA TR Hours]],Nurse[[#This Row],[Med Aide/Tech Hours]])</f>
        <v>360.75021739130443</v>
      </c>
      <c r="K44" s="4">
        <f>SUM(Nurse[[#This Row],[RN Hours (excl. Admin, DON)]],Nurse[[#This Row],[LPN Hours (excl. Admin)]],Nurse[[#This Row],[CNA Hours]],Nurse[[#This Row],[NA TR Hours]],Nurse[[#This Row],[Med Aide/Tech Hours]])</f>
        <v>356.22847826086968</v>
      </c>
      <c r="L44" s="4">
        <f>SUM(Nurse[[#This Row],[RN Hours (excl. Admin, DON)]],Nurse[[#This Row],[RN Admin Hours]],Nurse[[#This Row],[RN DON Hours]])</f>
        <v>120.61108695652175</v>
      </c>
      <c r="M44" s="4">
        <v>116.08934782608696</v>
      </c>
      <c r="N44" s="4">
        <v>0</v>
      </c>
      <c r="O44" s="4">
        <v>4.5217391304347823</v>
      </c>
      <c r="P44" s="4">
        <f>SUM(Nurse[[#This Row],[LPN Hours (excl. Admin)]],Nurse[[#This Row],[LPN Admin Hours]])</f>
        <v>26.603260869565219</v>
      </c>
      <c r="Q44" s="4">
        <v>26.603260869565219</v>
      </c>
      <c r="R44" s="4">
        <v>0</v>
      </c>
      <c r="S44" s="4">
        <f>SUM(Nurse[[#This Row],[CNA Hours]],Nurse[[#This Row],[NA TR Hours]],Nurse[[#This Row],[Med Aide/Tech Hours]])</f>
        <v>213.53586956521747</v>
      </c>
      <c r="T44" s="4">
        <v>213.53586956521747</v>
      </c>
      <c r="U44" s="4">
        <v>0</v>
      </c>
      <c r="V44" s="4">
        <v>0</v>
      </c>
      <c r="W4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4" s="4">
        <v>0</v>
      </c>
      <c r="Y44" s="4">
        <v>0</v>
      </c>
      <c r="Z44" s="4">
        <v>0</v>
      </c>
      <c r="AA44" s="4">
        <v>0</v>
      </c>
      <c r="AB44" s="4">
        <v>0</v>
      </c>
      <c r="AC44" s="4">
        <v>0</v>
      </c>
      <c r="AD44" s="4">
        <v>0</v>
      </c>
      <c r="AE44" s="4">
        <v>0</v>
      </c>
      <c r="AF44" s="1">
        <v>275100</v>
      </c>
      <c r="AG44" s="1">
        <v>8</v>
      </c>
      <c r="AH44"/>
    </row>
    <row r="45" spans="1:34" x14ac:dyDescent="0.25">
      <c r="A45" t="s">
        <v>96</v>
      </c>
      <c r="B45" t="s">
        <v>17</v>
      </c>
      <c r="C45" t="s">
        <v>159</v>
      </c>
      <c r="D45" t="s">
        <v>136</v>
      </c>
      <c r="E45" s="4">
        <v>29.684782608695652</v>
      </c>
      <c r="F45" s="4">
        <f>Nurse[[#This Row],[Total Nurse Staff Hours]]/Nurse[[#This Row],[MDS Census]]</f>
        <v>4.2190735994141351</v>
      </c>
      <c r="G45" s="4">
        <f>Nurse[[#This Row],[Total Direct Care Staff Hours]]/Nurse[[#This Row],[MDS Census]]</f>
        <v>3.8955181252288549</v>
      </c>
      <c r="H45" s="4">
        <f>Nurse[[#This Row],[Total RN Hours (w/ Admin, DON)]]/Nurse[[#This Row],[MDS Census]]</f>
        <v>1.2688429146832665</v>
      </c>
      <c r="I45" s="4">
        <f>Nurse[[#This Row],[RN Hours (excl. Admin, DON)]]/Nurse[[#This Row],[MDS Census]]</f>
        <v>0.94528744049798641</v>
      </c>
      <c r="J45" s="4">
        <f>SUM(Nurse[[#This Row],[RN Hours (excl. Admin, DON)]],Nurse[[#This Row],[RN Admin Hours]],Nurse[[#This Row],[RN DON Hours]],Nurse[[#This Row],[LPN Hours (excl. Admin)]],Nurse[[#This Row],[LPN Admin Hours]],Nurse[[#This Row],[CNA Hours]],Nurse[[#This Row],[NA TR Hours]],Nurse[[#This Row],[Med Aide/Tech Hours]])</f>
        <v>125.24228260869569</v>
      </c>
      <c r="K45" s="4">
        <f>SUM(Nurse[[#This Row],[RN Hours (excl. Admin, DON)]],Nurse[[#This Row],[LPN Hours (excl. Admin)]],Nurse[[#This Row],[CNA Hours]],Nurse[[#This Row],[NA TR Hours]],Nurse[[#This Row],[Med Aide/Tech Hours]])</f>
        <v>115.6376086956522</v>
      </c>
      <c r="L45" s="4">
        <f>SUM(Nurse[[#This Row],[RN Hours (excl. Admin, DON)]],Nurse[[#This Row],[RN Admin Hours]],Nurse[[#This Row],[RN DON Hours]])</f>
        <v>37.665326086956533</v>
      </c>
      <c r="M45" s="4">
        <v>28.060652173913052</v>
      </c>
      <c r="N45" s="4">
        <v>2</v>
      </c>
      <c r="O45" s="4">
        <v>7.6046739130434782</v>
      </c>
      <c r="P45" s="4">
        <f>SUM(Nurse[[#This Row],[LPN Hours (excl. Admin)]],Nurse[[#This Row],[LPN Admin Hours]])</f>
        <v>16.032065217391295</v>
      </c>
      <c r="Q45" s="4">
        <v>16.032065217391295</v>
      </c>
      <c r="R45" s="4">
        <v>0</v>
      </c>
      <c r="S45" s="4">
        <f>SUM(Nurse[[#This Row],[CNA Hours]],Nurse[[#This Row],[NA TR Hours]],Nurse[[#This Row],[Med Aide/Tech Hours]])</f>
        <v>71.544891304347857</v>
      </c>
      <c r="T45" s="4">
        <v>71.544891304347857</v>
      </c>
      <c r="U45" s="4">
        <v>0</v>
      </c>
      <c r="V45" s="4">
        <v>0</v>
      </c>
      <c r="W4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7.4238043478260867</v>
      </c>
      <c r="X45" s="4">
        <v>0.42391304347826086</v>
      </c>
      <c r="Y45" s="4">
        <v>0</v>
      </c>
      <c r="Z45" s="4">
        <v>0</v>
      </c>
      <c r="AA45" s="4">
        <v>6.6738043478260867</v>
      </c>
      <c r="AB45" s="4">
        <v>0</v>
      </c>
      <c r="AC45" s="4">
        <v>0.32608695652173914</v>
      </c>
      <c r="AD45" s="4">
        <v>0</v>
      </c>
      <c r="AE45" s="4">
        <v>0</v>
      </c>
      <c r="AF45" s="1">
        <v>275044</v>
      </c>
      <c r="AG45" s="1">
        <v>8</v>
      </c>
      <c r="AH45"/>
    </row>
    <row r="46" spans="1:34" x14ac:dyDescent="0.25">
      <c r="A46" t="s">
        <v>96</v>
      </c>
      <c r="B46" t="s">
        <v>2</v>
      </c>
      <c r="C46" t="s">
        <v>192</v>
      </c>
      <c r="D46" t="s">
        <v>125</v>
      </c>
      <c r="E46" s="4">
        <v>17</v>
      </c>
      <c r="F46" s="4">
        <f>Nurse[[#This Row],[Total Nurse Staff Hours]]/Nurse[[#This Row],[MDS Census]]</f>
        <v>4.3837148337595906</v>
      </c>
      <c r="G46" s="4">
        <f>Nurse[[#This Row],[Total Direct Care Staff Hours]]/Nurse[[#This Row],[MDS Census]]</f>
        <v>4.0461189258312018</v>
      </c>
      <c r="H46" s="4">
        <f>Nurse[[#This Row],[Total RN Hours (w/ Admin, DON)]]/Nurse[[#This Row],[MDS Census]]</f>
        <v>1.2344181585677751</v>
      </c>
      <c r="I46" s="4">
        <f>Nurse[[#This Row],[RN Hours (excl. Admin, DON)]]/Nurse[[#This Row],[MDS Census]]</f>
        <v>0.89682225063938625</v>
      </c>
      <c r="J46" s="4">
        <f>SUM(Nurse[[#This Row],[RN Hours (excl. Admin, DON)]],Nurse[[#This Row],[RN Admin Hours]],Nurse[[#This Row],[RN DON Hours]],Nurse[[#This Row],[LPN Hours (excl. Admin)]],Nurse[[#This Row],[LPN Admin Hours]],Nurse[[#This Row],[CNA Hours]],Nurse[[#This Row],[NA TR Hours]],Nurse[[#This Row],[Med Aide/Tech Hours]])</f>
        <v>74.523152173913047</v>
      </c>
      <c r="K46" s="4">
        <f>SUM(Nurse[[#This Row],[RN Hours (excl. Admin, DON)]],Nurse[[#This Row],[LPN Hours (excl. Admin)]],Nurse[[#This Row],[CNA Hours]],Nurse[[#This Row],[NA TR Hours]],Nurse[[#This Row],[Med Aide/Tech Hours]])</f>
        <v>68.784021739130424</v>
      </c>
      <c r="L46" s="4">
        <f>SUM(Nurse[[#This Row],[RN Hours (excl. Admin, DON)]],Nurse[[#This Row],[RN Admin Hours]],Nurse[[#This Row],[RN DON Hours]])</f>
        <v>20.985108695652176</v>
      </c>
      <c r="M46" s="4">
        <v>15.245978260869567</v>
      </c>
      <c r="N46" s="4">
        <v>0</v>
      </c>
      <c r="O46" s="4">
        <v>5.7391304347826084</v>
      </c>
      <c r="P46" s="4">
        <f>SUM(Nurse[[#This Row],[LPN Hours (excl. Admin)]],Nurse[[#This Row],[LPN Admin Hours]])</f>
        <v>11.212173913043477</v>
      </c>
      <c r="Q46" s="4">
        <v>11.212173913043477</v>
      </c>
      <c r="R46" s="4">
        <v>0</v>
      </c>
      <c r="S46" s="4">
        <f>SUM(Nurse[[#This Row],[CNA Hours]],Nurse[[#This Row],[NA TR Hours]],Nurse[[#This Row],[Med Aide/Tech Hours]])</f>
        <v>42.325869565217388</v>
      </c>
      <c r="T46" s="4">
        <v>42.325869565217388</v>
      </c>
      <c r="U46" s="4">
        <v>0</v>
      </c>
      <c r="V46" s="4">
        <v>0</v>
      </c>
      <c r="W4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6" s="4">
        <v>0</v>
      </c>
      <c r="Y46" s="4">
        <v>0</v>
      </c>
      <c r="Z46" s="4">
        <v>0</v>
      </c>
      <c r="AA46" s="4">
        <v>0</v>
      </c>
      <c r="AB46" s="4">
        <v>0</v>
      </c>
      <c r="AC46" s="4">
        <v>0</v>
      </c>
      <c r="AD46" s="4">
        <v>0</v>
      </c>
      <c r="AE46" s="4">
        <v>0</v>
      </c>
      <c r="AF46" s="1">
        <v>275148</v>
      </c>
      <c r="AG46" s="1">
        <v>8</v>
      </c>
      <c r="AH46"/>
    </row>
    <row r="47" spans="1:34" x14ac:dyDescent="0.25">
      <c r="A47" t="s">
        <v>96</v>
      </c>
      <c r="B47" t="s">
        <v>47</v>
      </c>
      <c r="C47" t="s">
        <v>195</v>
      </c>
      <c r="D47" t="s">
        <v>152</v>
      </c>
      <c r="E47" s="4">
        <v>61.847826086956523</v>
      </c>
      <c r="F47" s="4">
        <f>Nurse[[#This Row],[Total Nurse Staff Hours]]/Nurse[[#This Row],[MDS Census]]</f>
        <v>5.430305799648508</v>
      </c>
      <c r="G47" s="4">
        <f>Nurse[[#This Row],[Total Direct Care Staff Hours]]/Nurse[[#This Row],[MDS Census]]</f>
        <v>5.0141370826010556</v>
      </c>
      <c r="H47" s="4">
        <f>Nurse[[#This Row],[Total RN Hours (w/ Admin, DON)]]/Nurse[[#This Row],[MDS Census]]</f>
        <v>0.9845395430579964</v>
      </c>
      <c r="I47" s="4">
        <f>Nurse[[#This Row],[RN Hours (excl. Admin, DON)]]/Nurse[[#This Row],[MDS Census]]</f>
        <v>0.56837082601054467</v>
      </c>
      <c r="J47" s="4">
        <f>SUM(Nurse[[#This Row],[RN Hours (excl. Admin, DON)]],Nurse[[#This Row],[RN Admin Hours]],Nurse[[#This Row],[RN DON Hours]],Nurse[[#This Row],[LPN Hours (excl. Admin)]],Nurse[[#This Row],[LPN Admin Hours]],Nurse[[#This Row],[CNA Hours]],Nurse[[#This Row],[NA TR Hours]],Nurse[[#This Row],[Med Aide/Tech Hours]])</f>
        <v>335.85260869565229</v>
      </c>
      <c r="K47" s="4">
        <f>SUM(Nurse[[#This Row],[RN Hours (excl. Admin, DON)]],Nurse[[#This Row],[LPN Hours (excl. Admin)]],Nurse[[#This Row],[CNA Hours]],Nurse[[#This Row],[NA TR Hours]],Nurse[[#This Row],[Med Aide/Tech Hours]])</f>
        <v>310.11347826086967</v>
      </c>
      <c r="L47" s="4">
        <f>SUM(Nurse[[#This Row],[RN Hours (excl. Admin, DON)]],Nurse[[#This Row],[RN Admin Hours]],Nurse[[#This Row],[RN DON Hours]])</f>
        <v>60.891630434782606</v>
      </c>
      <c r="M47" s="4">
        <v>35.152499999999989</v>
      </c>
      <c r="N47" s="4">
        <v>19.913043478260871</v>
      </c>
      <c r="O47" s="4">
        <v>5.8260869565217392</v>
      </c>
      <c r="P47" s="4">
        <f>SUM(Nurse[[#This Row],[LPN Hours (excl. Admin)]],Nurse[[#This Row],[LPN Admin Hours]])</f>
        <v>31.9529347826087</v>
      </c>
      <c r="Q47" s="4">
        <v>31.9529347826087</v>
      </c>
      <c r="R47" s="4">
        <v>0</v>
      </c>
      <c r="S47" s="4">
        <f>SUM(Nurse[[#This Row],[CNA Hours]],Nurse[[#This Row],[NA TR Hours]],Nurse[[#This Row],[Med Aide/Tech Hours]])</f>
        <v>243.00804347826096</v>
      </c>
      <c r="T47" s="4">
        <v>203.3020652173914</v>
      </c>
      <c r="U47" s="4">
        <v>0</v>
      </c>
      <c r="V47" s="4">
        <v>39.705978260869557</v>
      </c>
      <c r="W4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7" s="4">
        <v>0</v>
      </c>
      <c r="Y47" s="4">
        <v>0</v>
      </c>
      <c r="Z47" s="4">
        <v>0</v>
      </c>
      <c r="AA47" s="4">
        <v>0</v>
      </c>
      <c r="AB47" s="4">
        <v>0</v>
      </c>
      <c r="AC47" s="4">
        <v>0</v>
      </c>
      <c r="AD47" s="4">
        <v>0</v>
      </c>
      <c r="AE47" s="4">
        <v>0</v>
      </c>
      <c r="AF47" s="1">
        <v>275112</v>
      </c>
      <c r="AG47" s="1">
        <v>8</v>
      </c>
      <c r="AH47"/>
    </row>
    <row r="48" spans="1:34" x14ac:dyDescent="0.25">
      <c r="A48" t="s">
        <v>96</v>
      </c>
      <c r="B48" t="s">
        <v>13</v>
      </c>
      <c r="C48" t="s">
        <v>175</v>
      </c>
      <c r="D48" t="s">
        <v>131</v>
      </c>
      <c r="E48" s="4">
        <v>73.119565217391298</v>
      </c>
      <c r="F48" s="4">
        <f>Nurse[[#This Row],[Total Nurse Staff Hours]]/Nurse[[#This Row],[MDS Census]]</f>
        <v>2.5606213765422914</v>
      </c>
      <c r="G48" s="4">
        <f>Nurse[[#This Row],[Total Direct Care Staff Hours]]/Nurse[[#This Row],[MDS Census]]</f>
        <v>2.4361468708190861</v>
      </c>
      <c r="H48" s="4">
        <f>Nurse[[#This Row],[Total RN Hours (w/ Admin, DON)]]/Nurse[[#This Row],[MDS Census]]</f>
        <v>0.15551954808978743</v>
      </c>
      <c r="I48" s="4">
        <f>Nurse[[#This Row],[RN Hours (excl. Admin, DON)]]/Nurse[[#This Row],[MDS Census]]</f>
        <v>7.7327188940092176E-2</v>
      </c>
      <c r="J48" s="4">
        <f>SUM(Nurse[[#This Row],[RN Hours (excl. Admin, DON)]],Nurse[[#This Row],[RN Admin Hours]],Nurse[[#This Row],[RN DON Hours]],Nurse[[#This Row],[LPN Hours (excl. Admin)]],Nurse[[#This Row],[LPN Admin Hours]],Nurse[[#This Row],[CNA Hours]],Nurse[[#This Row],[NA TR Hours]],Nurse[[#This Row],[Med Aide/Tech Hours]])</f>
        <v>187.23152173913036</v>
      </c>
      <c r="K48" s="4">
        <f>SUM(Nurse[[#This Row],[RN Hours (excl. Admin, DON)]],Nurse[[#This Row],[LPN Hours (excl. Admin)]],Nurse[[#This Row],[CNA Hours]],Nurse[[#This Row],[NA TR Hours]],Nurse[[#This Row],[Med Aide/Tech Hours]])</f>
        <v>178.12999999999991</v>
      </c>
      <c r="L48" s="4">
        <f>SUM(Nurse[[#This Row],[RN Hours (excl. Admin, DON)]],Nurse[[#This Row],[RN Admin Hours]],Nurse[[#This Row],[RN DON Hours]])</f>
        <v>11.371521739130435</v>
      </c>
      <c r="M48" s="4">
        <v>5.6541304347826085</v>
      </c>
      <c r="N48" s="4">
        <v>0</v>
      </c>
      <c r="O48" s="4">
        <v>5.7173913043478262</v>
      </c>
      <c r="P48" s="4">
        <f>SUM(Nurse[[#This Row],[LPN Hours (excl. Admin)]],Nurse[[#This Row],[LPN Admin Hours]])</f>
        <v>66.692499999999995</v>
      </c>
      <c r="Q48" s="4">
        <v>63.308369565217383</v>
      </c>
      <c r="R48" s="4">
        <v>3.3841304347826084</v>
      </c>
      <c r="S48" s="4">
        <f>SUM(Nurse[[#This Row],[CNA Hours]],Nurse[[#This Row],[NA TR Hours]],Nurse[[#This Row],[Med Aide/Tech Hours]])</f>
        <v>109.16749999999992</v>
      </c>
      <c r="T48" s="4">
        <v>109.16749999999992</v>
      </c>
      <c r="U48" s="4">
        <v>0</v>
      </c>
      <c r="V48" s="4">
        <v>0</v>
      </c>
      <c r="W4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48" s="4">
        <v>0</v>
      </c>
      <c r="Y48" s="4">
        <v>0</v>
      </c>
      <c r="Z48" s="4">
        <v>0</v>
      </c>
      <c r="AA48" s="4">
        <v>0</v>
      </c>
      <c r="AB48" s="4">
        <v>0</v>
      </c>
      <c r="AC48" s="4">
        <v>0</v>
      </c>
      <c r="AD48" s="4">
        <v>0</v>
      </c>
      <c r="AE48" s="4">
        <v>0</v>
      </c>
      <c r="AF48" s="1">
        <v>275030</v>
      </c>
      <c r="AG48" s="1">
        <v>8</v>
      </c>
      <c r="AH48"/>
    </row>
    <row r="49" spans="1:34" x14ac:dyDescent="0.25">
      <c r="A49" t="s">
        <v>96</v>
      </c>
      <c r="B49" t="s">
        <v>3</v>
      </c>
      <c r="C49" t="s">
        <v>176</v>
      </c>
      <c r="D49" t="s">
        <v>132</v>
      </c>
      <c r="E49" s="4">
        <v>62.630434782608695</v>
      </c>
      <c r="F49" s="4">
        <f>Nurse[[#This Row],[Total Nurse Staff Hours]]/Nurse[[#This Row],[MDS Census]]</f>
        <v>2.9372648385977089</v>
      </c>
      <c r="G49" s="4">
        <f>Nurse[[#This Row],[Total Direct Care Staff Hours]]/Nurse[[#This Row],[MDS Census]]</f>
        <v>2.7403644567858381</v>
      </c>
      <c r="H49" s="4">
        <f>Nurse[[#This Row],[Total RN Hours (w/ Admin, DON)]]/Nurse[[#This Row],[MDS Census]]</f>
        <v>0.43120444290177029</v>
      </c>
      <c r="I49" s="4">
        <f>Nurse[[#This Row],[RN Hours (excl. Admin, DON)]]/Nurse[[#This Row],[MDS Census]]</f>
        <v>0.23430406108989935</v>
      </c>
      <c r="J49" s="4">
        <f>SUM(Nurse[[#This Row],[RN Hours (excl. Admin, DON)]],Nurse[[#This Row],[RN Admin Hours]],Nurse[[#This Row],[RN DON Hours]],Nurse[[#This Row],[LPN Hours (excl. Admin)]],Nurse[[#This Row],[LPN Admin Hours]],Nurse[[#This Row],[CNA Hours]],Nurse[[#This Row],[NA TR Hours]],Nurse[[#This Row],[Med Aide/Tech Hours]])</f>
        <v>183.96217391304347</v>
      </c>
      <c r="K49" s="4">
        <f>SUM(Nurse[[#This Row],[RN Hours (excl. Admin, DON)]],Nurse[[#This Row],[LPN Hours (excl. Admin)]],Nurse[[#This Row],[CNA Hours]],Nurse[[#This Row],[NA TR Hours]],Nurse[[#This Row],[Med Aide/Tech Hours]])</f>
        <v>171.63021739130434</v>
      </c>
      <c r="L49" s="4">
        <f>SUM(Nurse[[#This Row],[RN Hours (excl. Admin, DON)]],Nurse[[#This Row],[RN Admin Hours]],Nurse[[#This Row],[RN DON Hours]])</f>
        <v>27.006521739130438</v>
      </c>
      <c r="M49" s="4">
        <v>14.674565217391304</v>
      </c>
      <c r="N49" s="4">
        <v>5.642500000000001</v>
      </c>
      <c r="O49" s="4">
        <v>6.6894565217391309</v>
      </c>
      <c r="P49" s="4">
        <f>SUM(Nurse[[#This Row],[LPN Hours (excl. Admin)]],Nurse[[#This Row],[LPN Admin Hours]])</f>
        <v>29.315543478260878</v>
      </c>
      <c r="Q49" s="4">
        <v>29.315543478260878</v>
      </c>
      <c r="R49" s="4">
        <v>0</v>
      </c>
      <c r="S49" s="4">
        <f>SUM(Nurse[[#This Row],[CNA Hours]],Nurse[[#This Row],[NA TR Hours]],Nurse[[#This Row],[Med Aide/Tech Hours]])</f>
        <v>127.64010869565215</v>
      </c>
      <c r="T49" s="4">
        <v>115.38141304347825</v>
      </c>
      <c r="U49" s="4">
        <v>0</v>
      </c>
      <c r="V49" s="4">
        <v>12.258695652173905</v>
      </c>
      <c r="W4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98.18</v>
      </c>
      <c r="X49" s="4">
        <v>0.41402173913043483</v>
      </c>
      <c r="Y49" s="4">
        <v>0</v>
      </c>
      <c r="Z49" s="4">
        <v>0</v>
      </c>
      <c r="AA49" s="4">
        <v>12.205108695652173</v>
      </c>
      <c r="AB49" s="4">
        <v>0</v>
      </c>
      <c r="AC49" s="4">
        <v>85.560869565217402</v>
      </c>
      <c r="AD49" s="4">
        <v>0</v>
      </c>
      <c r="AE49" s="4">
        <v>0</v>
      </c>
      <c r="AF49" s="1">
        <v>275120</v>
      </c>
      <c r="AG49" s="1">
        <v>8</v>
      </c>
      <c r="AH49"/>
    </row>
    <row r="50" spans="1:34" x14ac:dyDescent="0.25">
      <c r="A50" t="s">
        <v>96</v>
      </c>
      <c r="B50" t="s">
        <v>54</v>
      </c>
      <c r="C50" t="s">
        <v>196</v>
      </c>
      <c r="D50" t="s">
        <v>154</v>
      </c>
      <c r="E50" s="4">
        <v>43.543478260869563</v>
      </c>
      <c r="F50" s="4">
        <f>Nurse[[#This Row],[Total Nurse Staff Hours]]/Nurse[[#This Row],[MDS Census]]</f>
        <v>2.8476085871193213</v>
      </c>
      <c r="G50" s="4">
        <f>Nurse[[#This Row],[Total Direct Care Staff Hours]]/Nurse[[#This Row],[MDS Census]]</f>
        <v>2.5226784822765853</v>
      </c>
      <c r="H50" s="4">
        <f>Nurse[[#This Row],[Total RN Hours (w/ Admin, DON)]]/Nurse[[#This Row],[MDS Census]]</f>
        <v>0.70012231652521228</v>
      </c>
      <c r="I50" s="4">
        <f>Nurse[[#This Row],[RN Hours (excl. Admin, DON)]]/Nurse[[#This Row],[MDS Census]]</f>
        <v>0.37519221168247641</v>
      </c>
      <c r="J50" s="4">
        <f>SUM(Nurse[[#This Row],[RN Hours (excl. Admin, DON)]],Nurse[[#This Row],[RN Admin Hours]],Nurse[[#This Row],[RN DON Hours]],Nurse[[#This Row],[LPN Hours (excl. Admin)]],Nurse[[#This Row],[LPN Admin Hours]],Nurse[[#This Row],[CNA Hours]],Nurse[[#This Row],[NA TR Hours]],Nurse[[#This Row],[Med Aide/Tech Hours]])</f>
        <v>123.99478260869566</v>
      </c>
      <c r="K50" s="4">
        <f>SUM(Nurse[[#This Row],[RN Hours (excl. Admin, DON)]],Nurse[[#This Row],[LPN Hours (excl. Admin)]],Nurse[[#This Row],[CNA Hours]],Nurse[[#This Row],[NA TR Hours]],Nurse[[#This Row],[Med Aide/Tech Hours]])</f>
        <v>109.84619565217392</v>
      </c>
      <c r="L50" s="4">
        <f>SUM(Nurse[[#This Row],[RN Hours (excl. Admin, DON)]],Nurse[[#This Row],[RN Admin Hours]],Nurse[[#This Row],[RN DON Hours]])</f>
        <v>30.485760869565219</v>
      </c>
      <c r="M50" s="4">
        <v>16.337173913043483</v>
      </c>
      <c r="N50" s="4">
        <v>8.4964130434782597</v>
      </c>
      <c r="O50" s="4">
        <v>5.6521739130434785</v>
      </c>
      <c r="P50" s="4">
        <f>SUM(Nurse[[#This Row],[LPN Hours (excl. Admin)]],Nurse[[#This Row],[LPN Admin Hours]])</f>
        <v>19.915108695652169</v>
      </c>
      <c r="Q50" s="4">
        <v>19.915108695652169</v>
      </c>
      <c r="R50" s="4">
        <v>0</v>
      </c>
      <c r="S50" s="4">
        <f>SUM(Nurse[[#This Row],[CNA Hours]],Nurse[[#This Row],[NA TR Hours]],Nurse[[#This Row],[Med Aide/Tech Hours]])</f>
        <v>73.593913043478267</v>
      </c>
      <c r="T50" s="4">
        <v>73.593913043478267</v>
      </c>
      <c r="U50" s="4">
        <v>0</v>
      </c>
      <c r="V50" s="4">
        <v>0</v>
      </c>
      <c r="W5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12.143695652173912</v>
      </c>
      <c r="X50" s="4">
        <v>1.861739130434783</v>
      </c>
      <c r="Y50" s="4">
        <v>0</v>
      </c>
      <c r="Z50" s="4">
        <v>0</v>
      </c>
      <c r="AA50" s="4">
        <v>1.5971739130434783</v>
      </c>
      <c r="AB50" s="4">
        <v>0</v>
      </c>
      <c r="AC50" s="4">
        <v>8.6847826086956506</v>
      </c>
      <c r="AD50" s="4">
        <v>0</v>
      </c>
      <c r="AE50" s="4">
        <v>0</v>
      </c>
      <c r="AF50" s="1">
        <v>275124</v>
      </c>
      <c r="AG50" s="1">
        <v>8</v>
      </c>
      <c r="AH50"/>
    </row>
    <row r="51" spans="1:34" x14ac:dyDescent="0.25">
      <c r="A51" t="s">
        <v>96</v>
      </c>
      <c r="B51" t="s">
        <v>19</v>
      </c>
      <c r="C51" t="s">
        <v>180</v>
      </c>
      <c r="D51" t="s">
        <v>125</v>
      </c>
      <c r="E51" s="4">
        <v>40.5</v>
      </c>
      <c r="F51" s="4">
        <f>Nurse[[#This Row],[Total Nurse Staff Hours]]/Nurse[[#This Row],[MDS Census]]</f>
        <v>3.1717364465915199</v>
      </c>
      <c r="G51" s="4">
        <f>Nurse[[#This Row],[Total Direct Care Staff Hours]]/Nurse[[#This Row],[MDS Census]]</f>
        <v>2.8273993558776174</v>
      </c>
      <c r="H51" s="4">
        <f>Nurse[[#This Row],[Total RN Hours (w/ Admin, DON)]]/Nurse[[#This Row],[MDS Census]]</f>
        <v>0.69520397208803009</v>
      </c>
      <c r="I51" s="4">
        <f>Nurse[[#This Row],[RN Hours (excl. Admin, DON)]]/Nurse[[#This Row],[MDS Census]]</f>
        <v>0.529946323134729</v>
      </c>
      <c r="J51" s="4">
        <f>SUM(Nurse[[#This Row],[RN Hours (excl. Admin, DON)]],Nurse[[#This Row],[RN Admin Hours]],Nurse[[#This Row],[RN DON Hours]],Nurse[[#This Row],[LPN Hours (excl. Admin)]],Nurse[[#This Row],[LPN Admin Hours]],Nurse[[#This Row],[CNA Hours]],Nurse[[#This Row],[NA TR Hours]],Nurse[[#This Row],[Med Aide/Tech Hours]])</f>
        <v>128.45532608695655</v>
      </c>
      <c r="K51" s="4">
        <f>SUM(Nurse[[#This Row],[RN Hours (excl. Admin, DON)]],Nurse[[#This Row],[LPN Hours (excl. Admin)]],Nurse[[#This Row],[CNA Hours]],Nurse[[#This Row],[NA TR Hours]],Nurse[[#This Row],[Med Aide/Tech Hours]])</f>
        <v>114.5096739130435</v>
      </c>
      <c r="L51" s="4">
        <f>SUM(Nurse[[#This Row],[RN Hours (excl. Admin, DON)]],Nurse[[#This Row],[RN Admin Hours]],Nurse[[#This Row],[RN DON Hours]])</f>
        <v>28.155760869565221</v>
      </c>
      <c r="M51" s="4">
        <v>21.462826086956525</v>
      </c>
      <c r="N51" s="4">
        <v>1.8233695652173914</v>
      </c>
      <c r="O51" s="4">
        <v>4.8695652173913047</v>
      </c>
      <c r="P51" s="4">
        <f>SUM(Nurse[[#This Row],[LPN Hours (excl. Admin)]],Nurse[[#This Row],[LPN Admin Hours]])</f>
        <v>18.809782608695652</v>
      </c>
      <c r="Q51" s="4">
        <v>11.557065217391305</v>
      </c>
      <c r="R51" s="4">
        <v>7.2527173913043477</v>
      </c>
      <c r="S51" s="4">
        <f>SUM(Nurse[[#This Row],[CNA Hours]],Nurse[[#This Row],[NA TR Hours]],Nurse[[#This Row],[Med Aide/Tech Hours]])</f>
        <v>81.489782608695663</v>
      </c>
      <c r="T51" s="4">
        <v>60.639239130434795</v>
      </c>
      <c r="U51" s="4">
        <v>20.850543478260871</v>
      </c>
      <c r="V51" s="4">
        <v>0</v>
      </c>
      <c r="W5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14.452608695652174</v>
      </c>
      <c r="X51" s="4">
        <v>5.1666304347826095</v>
      </c>
      <c r="Y51" s="4">
        <v>0</v>
      </c>
      <c r="Z51" s="4">
        <v>0</v>
      </c>
      <c r="AA51" s="4">
        <v>0</v>
      </c>
      <c r="AB51" s="4">
        <v>0</v>
      </c>
      <c r="AC51" s="4">
        <v>9.2859782608695642</v>
      </c>
      <c r="AD51" s="4">
        <v>0</v>
      </c>
      <c r="AE51" s="4">
        <v>0</v>
      </c>
      <c r="AF51" s="1">
        <v>275049</v>
      </c>
      <c r="AG51" s="1">
        <v>8</v>
      </c>
      <c r="AH51"/>
    </row>
    <row r="52" spans="1:34" x14ac:dyDescent="0.25">
      <c r="A52" t="s">
        <v>96</v>
      </c>
      <c r="B52" t="s">
        <v>50</v>
      </c>
      <c r="C52" t="s">
        <v>166</v>
      </c>
      <c r="D52" t="s">
        <v>153</v>
      </c>
      <c r="E52" s="4">
        <v>42.902173913043477</v>
      </c>
      <c r="F52" s="4">
        <f>Nurse[[#This Row],[Total Nurse Staff Hours]]/Nurse[[#This Row],[MDS Census]]</f>
        <v>3.7399797314416028</v>
      </c>
      <c r="G52" s="4">
        <f>Nurse[[#This Row],[Total Direct Care Staff Hours]]/Nurse[[#This Row],[MDS Census]]</f>
        <v>3.361363060552319</v>
      </c>
      <c r="H52" s="4">
        <f>Nurse[[#This Row],[Total RN Hours (w/ Admin, DON)]]/Nurse[[#This Row],[MDS Census]]</f>
        <v>0.59010387636179396</v>
      </c>
      <c r="I52" s="4">
        <f>Nurse[[#This Row],[RN Hours (excl. Admin, DON)]]/Nurse[[#This Row],[MDS Census]]</f>
        <v>0.31906257917405639</v>
      </c>
      <c r="J52" s="4">
        <f>SUM(Nurse[[#This Row],[RN Hours (excl. Admin, DON)]],Nurse[[#This Row],[RN Admin Hours]],Nurse[[#This Row],[RN DON Hours]],Nurse[[#This Row],[LPN Hours (excl. Admin)]],Nurse[[#This Row],[LPN Admin Hours]],Nurse[[#This Row],[CNA Hours]],Nurse[[#This Row],[NA TR Hours]],Nurse[[#This Row],[Med Aide/Tech Hours]])</f>
        <v>160.45326086956527</v>
      </c>
      <c r="K52" s="4">
        <f>SUM(Nurse[[#This Row],[RN Hours (excl. Admin, DON)]],Nurse[[#This Row],[LPN Hours (excl. Admin)]],Nurse[[#This Row],[CNA Hours]],Nurse[[#This Row],[NA TR Hours]],Nurse[[#This Row],[Med Aide/Tech Hours]])</f>
        <v>144.20978260869569</v>
      </c>
      <c r="L52" s="4">
        <f>SUM(Nurse[[#This Row],[RN Hours (excl. Admin, DON)]],Nurse[[#This Row],[RN Admin Hours]],Nurse[[#This Row],[RN DON Hours]])</f>
        <v>25.31673913043479</v>
      </c>
      <c r="M52" s="4">
        <v>13.688478260869571</v>
      </c>
      <c r="N52" s="4">
        <v>5.8891304347826079</v>
      </c>
      <c r="O52" s="4">
        <v>5.7391304347826084</v>
      </c>
      <c r="P52" s="4">
        <f>SUM(Nurse[[#This Row],[LPN Hours (excl. Admin)]],Nurse[[#This Row],[LPN Admin Hours]])</f>
        <v>24.742934782608696</v>
      </c>
      <c r="Q52" s="4">
        <v>20.127717391304348</v>
      </c>
      <c r="R52" s="4">
        <v>4.6152173913043484</v>
      </c>
      <c r="S52" s="4">
        <f>SUM(Nurse[[#This Row],[CNA Hours]],Nurse[[#This Row],[NA TR Hours]],Nurse[[#This Row],[Med Aide/Tech Hours]])</f>
        <v>110.39358695652177</v>
      </c>
      <c r="T52" s="4">
        <v>110.39358695652177</v>
      </c>
      <c r="U52" s="4">
        <v>0</v>
      </c>
      <c r="V52" s="4">
        <v>0</v>
      </c>
      <c r="W5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1.2103260869565218</v>
      </c>
      <c r="X52" s="4">
        <v>1.2092391304347827</v>
      </c>
      <c r="Y52" s="4">
        <v>0</v>
      </c>
      <c r="Z52" s="4">
        <v>0</v>
      </c>
      <c r="AA52" s="4">
        <v>0</v>
      </c>
      <c r="AB52" s="4">
        <v>0</v>
      </c>
      <c r="AC52" s="4">
        <v>1.0869565217391304E-3</v>
      </c>
      <c r="AD52" s="4">
        <v>0</v>
      </c>
      <c r="AE52" s="4">
        <v>0</v>
      </c>
      <c r="AF52" s="1">
        <v>275119</v>
      </c>
      <c r="AG52" s="1">
        <v>8</v>
      </c>
      <c r="AH52"/>
    </row>
    <row r="53" spans="1:34" x14ac:dyDescent="0.25">
      <c r="A53" t="s">
        <v>96</v>
      </c>
      <c r="B53" t="s">
        <v>35</v>
      </c>
      <c r="C53" t="s">
        <v>191</v>
      </c>
      <c r="D53" t="s">
        <v>148</v>
      </c>
      <c r="E53" s="4">
        <v>27.923913043478262</v>
      </c>
      <c r="F53" s="4">
        <f>Nurse[[#This Row],[Total Nurse Staff Hours]]/Nurse[[#This Row],[MDS Census]]</f>
        <v>3.7969054106656284</v>
      </c>
      <c r="G53" s="4">
        <f>Nurse[[#This Row],[Total Direct Care Staff Hours]]/Nurse[[#This Row],[MDS Census]]</f>
        <v>3.6272868820552744</v>
      </c>
      <c r="H53" s="4">
        <f>Nurse[[#This Row],[Total RN Hours (w/ Admin, DON)]]/Nurse[[#This Row],[MDS Census]]</f>
        <v>0.91163876994939663</v>
      </c>
      <c r="I53" s="4">
        <f>Nurse[[#This Row],[RN Hours (excl. Admin, DON)]]/Nurse[[#This Row],[MDS Census]]</f>
        <v>0.82210977033865307</v>
      </c>
      <c r="J53" s="4">
        <f>SUM(Nurse[[#This Row],[RN Hours (excl. Admin, DON)]],Nurse[[#This Row],[RN Admin Hours]],Nurse[[#This Row],[RN DON Hours]],Nurse[[#This Row],[LPN Hours (excl. Admin)]],Nurse[[#This Row],[LPN Admin Hours]],Nurse[[#This Row],[CNA Hours]],Nurse[[#This Row],[NA TR Hours]],Nurse[[#This Row],[Med Aide/Tech Hours]])</f>
        <v>106.02445652173913</v>
      </c>
      <c r="K53" s="4">
        <f>SUM(Nurse[[#This Row],[RN Hours (excl. Admin, DON)]],Nurse[[#This Row],[LPN Hours (excl. Admin)]],Nurse[[#This Row],[CNA Hours]],Nurse[[#This Row],[NA TR Hours]],Nurse[[#This Row],[Med Aide/Tech Hours]])</f>
        <v>101.28804347826087</v>
      </c>
      <c r="L53" s="4">
        <f>SUM(Nurse[[#This Row],[RN Hours (excl. Admin, DON)]],Nurse[[#This Row],[RN Admin Hours]],Nurse[[#This Row],[RN DON Hours]])</f>
        <v>25.456521739130434</v>
      </c>
      <c r="M53" s="4">
        <v>22.956521739130434</v>
      </c>
      <c r="N53" s="4">
        <v>0</v>
      </c>
      <c r="O53" s="4">
        <v>2.5</v>
      </c>
      <c r="P53" s="4">
        <f>SUM(Nurse[[#This Row],[LPN Hours (excl. Admin)]],Nurse[[#This Row],[LPN Admin Hours]])</f>
        <v>3.8097826086956523</v>
      </c>
      <c r="Q53" s="4">
        <v>1.5733695652173914</v>
      </c>
      <c r="R53" s="4">
        <v>2.2364130434782608</v>
      </c>
      <c r="S53" s="4">
        <f>SUM(Nurse[[#This Row],[CNA Hours]],Nurse[[#This Row],[NA TR Hours]],Nurse[[#This Row],[Med Aide/Tech Hours]])</f>
        <v>76.758152173913047</v>
      </c>
      <c r="T53" s="4">
        <v>67.804347826086953</v>
      </c>
      <c r="U53" s="4">
        <v>0</v>
      </c>
      <c r="V53" s="4">
        <v>8.9538043478260878</v>
      </c>
      <c r="W5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17.073369565217391</v>
      </c>
      <c r="X53" s="4">
        <v>0.13043478260869565</v>
      </c>
      <c r="Y53" s="4">
        <v>0</v>
      </c>
      <c r="Z53" s="4">
        <v>0</v>
      </c>
      <c r="AA53" s="4">
        <v>0</v>
      </c>
      <c r="AB53" s="4">
        <v>0</v>
      </c>
      <c r="AC53" s="4">
        <v>11.163043478260869</v>
      </c>
      <c r="AD53" s="4">
        <v>0</v>
      </c>
      <c r="AE53" s="4">
        <v>5.7798913043478262</v>
      </c>
      <c r="AF53" s="1">
        <v>275087</v>
      </c>
      <c r="AG53" s="1">
        <v>8</v>
      </c>
      <c r="AH53"/>
    </row>
    <row r="54" spans="1:34" x14ac:dyDescent="0.25">
      <c r="A54" t="s">
        <v>96</v>
      </c>
      <c r="B54" t="s">
        <v>4</v>
      </c>
      <c r="C54" t="s">
        <v>178</v>
      </c>
      <c r="D54" t="s">
        <v>135</v>
      </c>
      <c r="E54" s="4">
        <v>51.445652173913047</v>
      </c>
      <c r="F54" s="4">
        <f>Nurse[[#This Row],[Total Nurse Staff Hours]]/Nurse[[#This Row],[MDS Census]]</f>
        <v>3.5010226072258597</v>
      </c>
      <c r="G54" s="4">
        <f>Nurse[[#This Row],[Total Direct Care Staff Hours]]/Nurse[[#This Row],[MDS Census]]</f>
        <v>3.397811113458693</v>
      </c>
      <c r="H54" s="4">
        <f>Nurse[[#This Row],[Total RN Hours (w/ Admin, DON)]]/Nurse[[#This Row],[MDS Census]]</f>
        <v>0.75121698711176832</v>
      </c>
      <c r="I54" s="4">
        <f>Nurse[[#This Row],[RN Hours (excl. Admin, DON)]]/Nurse[[#This Row],[MDS Census]]</f>
        <v>0.64800549334460156</v>
      </c>
      <c r="J54" s="4">
        <f>SUM(Nurse[[#This Row],[RN Hours (excl. Admin, DON)]],Nurse[[#This Row],[RN Admin Hours]],Nurse[[#This Row],[RN DON Hours]],Nurse[[#This Row],[LPN Hours (excl. Admin)]],Nurse[[#This Row],[LPN Admin Hours]],Nurse[[#This Row],[CNA Hours]],Nurse[[#This Row],[NA TR Hours]],Nurse[[#This Row],[Med Aide/Tech Hours]])</f>
        <v>180.11239130434777</v>
      </c>
      <c r="K54" s="4">
        <f>SUM(Nurse[[#This Row],[RN Hours (excl. Admin, DON)]],Nurse[[#This Row],[LPN Hours (excl. Admin)]],Nurse[[#This Row],[CNA Hours]],Nurse[[#This Row],[NA TR Hours]],Nurse[[#This Row],[Med Aide/Tech Hours]])</f>
        <v>174.80260869565211</v>
      </c>
      <c r="L54" s="4">
        <f>SUM(Nurse[[#This Row],[RN Hours (excl. Admin, DON)]],Nurse[[#This Row],[RN Admin Hours]],Nurse[[#This Row],[RN DON Hours]])</f>
        <v>38.646847826086955</v>
      </c>
      <c r="M54" s="4">
        <v>33.337065217391299</v>
      </c>
      <c r="N54" s="4">
        <v>5.3097826086956523</v>
      </c>
      <c r="O54" s="4">
        <v>0</v>
      </c>
      <c r="P54" s="4">
        <f>SUM(Nurse[[#This Row],[LPN Hours (excl. Admin)]],Nurse[[#This Row],[LPN Admin Hours]])</f>
        <v>12.800434782608699</v>
      </c>
      <c r="Q54" s="4">
        <v>12.800434782608699</v>
      </c>
      <c r="R54" s="4">
        <v>0</v>
      </c>
      <c r="S54" s="4">
        <f>SUM(Nurse[[#This Row],[CNA Hours]],Nurse[[#This Row],[NA TR Hours]],Nurse[[#This Row],[Med Aide/Tech Hours]])</f>
        <v>128.66510869565212</v>
      </c>
      <c r="T54" s="4">
        <v>122.83358695652169</v>
      </c>
      <c r="U54" s="4">
        <v>0</v>
      </c>
      <c r="V54" s="4">
        <v>5.8315217391304346</v>
      </c>
      <c r="W5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76.655869565217372</v>
      </c>
      <c r="X54" s="4">
        <v>10.032717391304347</v>
      </c>
      <c r="Y54" s="4">
        <v>0</v>
      </c>
      <c r="Z54" s="4">
        <v>0</v>
      </c>
      <c r="AA54" s="4">
        <v>10.827608695652176</v>
      </c>
      <c r="AB54" s="4">
        <v>0</v>
      </c>
      <c r="AC54" s="4">
        <v>55.795543478260853</v>
      </c>
      <c r="AD54" s="4">
        <v>0</v>
      </c>
      <c r="AE54" s="4">
        <v>0</v>
      </c>
      <c r="AF54" s="1">
        <v>275126</v>
      </c>
      <c r="AG54" s="1">
        <v>8</v>
      </c>
      <c r="AH54"/>
    </row>
    <row r="55" spans="1:34" x14ac:dyDescent="0.25">
      <c r="A55" t="s">
        <v>96</v>
      </c>
      <c r="B55" t="s">
        <v>48</v>
      </c>
      <c r="C55" t="s">
        <v>159</v>
      </c>
      <c r="D55" t="s">
        <v>136</v>
      </c>
      <c r="E55" s="4">
        <v>16.913043478260871</v>
      </c>
      <c r="F55" s="4">
        <f>Nurse[[#This Row],[Total Nurse Staff Hours]]/Nurse[[#This Row],[MDS Census]]</f>
        <v>4.6033676092544997</v>
      </c>
      <c r="G55" s="4">
        <f>Nurse[[#This Row],[Total Direct Care Staff Hours]]/Nurse[[#This Row],[MDS Census]]</f>
        <v>4.5810411311053993</v>
      </c>
      <c r="H55" s="4">
        <f>Nurse[[#This Row],[Total RN Hours (w/ Admin, DON)]]/Nurse[[#This Row],[MDS Census]]</f>
        <v>0.76983290488431877</v>
      </c>
      <c r="I55" s="4">
        <f>Nurse[[#This Row],[RN Hours (excl. Admin, DON)]]/Nurse[[#This Row],[MDS Census]]</f>
        <v>0.76983290488431877</v>
      </c>
      <c r="J55" s="4">
        <f>SUM(Nurse[[#This Row],[RN Hours (excl. Admin, DON)]],Nurse[[#This Row],[RN Admin Hours]],Nurse[[#This Row],[RN DON Hours]],Nurse[[#This Row],[LPN Hours (excl. Admin)]],Nurse[[#This Row],[LPN Admin Hours]],Nurse[[#This Row],[CNA Hours]],Nurse[[#This Row],[NA TR Hours]],Nurse[[#This Row],[Med Aide/Tech Hours]])</f>
        <v>77.85695652173915</v>
      </c>
      <c r="K55" s="4">
        <f>SUM(Nurse[[#This Row],[RN Hours (excl. Admin, DON)]],Nurse[[#This Row],[LPN Hours (excl. Admin)]],Nurse[[#This Row],[CNA Hours]],Nurse[[#This Row],[NA TR Hours]],Nurse[[#This Row],[Med Aide/Tech Hours]])</f>
        <v>77.479347826086979</v>
      </c>
      <c r="L55" s="4">
        <f>SUM(Nurse[[#This Row],[RN Hours (excl. Admin, DON)]],Nurse[[#This Row],[RN Admin Hours]],Nurse[[#This Row],[RN DON Hours]])</f>
        <v>13.02021739130435</v>
      </c>
      <c r="M55" s="4">
        <v>13.02021739130435</v>
      </c>
      <c r="N55" s="4">
        <v>0</v>
      </c>
      <c r="O55" s="4">
        <v>0</v>
      </c>
      <c r="P55" s="4">
        <f>SUM(Nurse[[#This Row],[LPN Hours (excl. Admin)]],Nurse[[#This Row],[LPN Admin Hours]])</f>
        <v>24.39902173913044</v>
      </c>
      <c r="Q55" s="4">
        <v>24.021413043478265</v>
      </c>
      <c r="R55" s="4">
        <v>0.37760869565217392</v>
      </c>
      <c r="S55" s="4">
        <f>SUM(Nurse[[#This Row],[CNA Hours]],Nurse[[#This Row],[NA TR Hours]],Nurse[[#This Row],[Med Aide/Tech Hours]])</f>
        <v>40.437717391304361</v>
      </c>
      <c r="T55" s="4">
        <v>40.437717391304361</v>
      </c>
      <c r="U55" s="4">
        <v>0</v>
      </c>
      <c r="V55" s="4">
        <v>0</v>
      </c>
      <c r="W5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25.163152173913041</v>
      </c>
      <c r="X55" s="4">
        <v>8.509891304347823</v>
      </c>
      <c r="Y55" s="4">
        <v>0</v>
      </c>
      <c r="Z55" s="4">
        <v>0</v>
      </c>
      <c r="AA55" s="4">
        <v>5.5468478260869558</v>
      </c>
      <c r="AB55" s="4">
        <v>0</v>
      </c>
      <c r="AC55" s="4">
        <v>11.106413043478261</v>
      </c>
      <c r="AD55" s="4">
        <v>0</v>
      </c>
      <c r="AE55" s="4">
        <v>0</v>
      </c>
      <c r="AF55" s="1">
        <v>275114</v>
      </c>
      <c r="AG55" s="1">
        <v>8</v>
      </c>
      <c r="AH55"/>
    </row>
    <row r="56" spans="1:34" x14ac:dyDescent="0.25">
      <c r="A56" t="s">
        <v>96</v>
      </c>
      <c r="B56" t="s">
        <v>30</v>
      </c>
      <c r="C56" t="s">
        <v>164</v>
      </c>
      <c r="D56" t="s">
        <v>144</v>
      </c>
      <c r="E56" s="4">
        <v>14.934782608695652</v>
      </c>
      <c r="F56" s="4">
        <f>Nurse[[#This Row],[Total Nurse Staff Hours]]/Nurse[[#This Row],[MDS Census]]</f>
        <v>5.0983915574963614</v>
      </c>
      <c r="G56" s="4">
        <f>Nurse[[#This Row],[Total Direct Care Staff Hours]]/Nurse[[#This Row],[MDS Census]]</f>
        <v>4.5295196506550219</v>
      </c>
      <c r="H56" s="4">
        <f>Nurse[[#This Row],[Total RN Hours (w/ Admin, DON)]]/Nurse[[#This Row],[MDS Census]]</f>
        <v>2.1142940320232895</v>
      </c>
      <c r="I56" s="4">
        <f>Nurse[[#This Row],[RN Hours (excl. Admin, DON)]]/Nurse[[#This Row],[MDS Census]]</f>
        <v>1.5454221251819507</v>
      </c>
      <c r="J56" s="4">
        <f>SUM(Nurse[[#This Row],[RN Hours (excl. Admin, DON)]],Nurse[[#This Row],[RN Admin Hours]],Nurse[[#This Row],[RN DON Hours]],Nurse[[#This Row],[LPN Hours (excl. Admin)]],Nurse[[#This Row],[LPN Admin Hours]],Nurse[[#This Row],[CNA Hours]],Nurse[[#This Row],[NA TR Hours]],Nurse[[#This Row],[Med Aide/Tech Hours]])</f>
        <v>76.143369565217398</v>
      </c>
      <c r="K56" s="4">
        <f>SUM(Nurse[[#This Row],[RN Hours (excl. Admin, DON)]],Nurse[[#This Row],[LPN Hours (excl. Admin)]],Nurse[[#This Row],[CNA Hours]],Nurse[[#This Row],[NA TR Hours]],Nurse[[#This Row],[Med Aide/Tech Hours]])</f>
        <v>67.647391304347835</v>
      </c>
      <c r="L56" s="4">
        <f>SUM(Nurse[[#This Row],[RN Hours (excl. Admin, DON)]],Nurse[[#This Row],[RN Admin Hours]],Nurse[[#This Row],[RN DON Hours]])</f>
        <v>31.576521739130435</v>
      </c>
      <c r="M56" s="4">
        <v>23.080543478260871</v>
      </c>
      <c r="N56" s="4">
        <v>5.6916304347826072</v>
      </c>
      <c r="O56" s="4">
        <v>2.8043478260869565</v>
      </c>
      <c r="P56" s="4">
        <f>SUM(Nurse[[#This Row],[LPN Hours (excl. Admin)]],Nurse[[#This Row],[LPN Admin Hours]])</f>
        <v>1.5195652173913041</v>
      </c>
      <c r="Q56" s="4">
        <v>1.5195652173913041</v>
      </c>
      <c r="R56" s="4">
        <v>0</v>
      </c>
      <c r="S56" s="4">
        <f>SUM(Nurse[[#This Row],[CNA Hours]],Nurse[[#This Row],[NA TR Hours]],Nurse[[#This Row],[Med Aide/Tech Hours]])</f>
        <v>43.047282608695667</v>
      </c>
      <c r="T56" s="4">
        <v>42.768478260869578</v>
      </c>
      <c r="U56" s="4">
        <v>0</v>
      </c>
      <c r="V56" s="4">
        <v>0.27880434782608693</v>
      </c>
      <c r="W5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9.195652173913043</v>
      </c>
      <c r="X56" s="4">
        <v>5.6086956521739131</v>
      </c>
      <c r="Y56" s="4">
        <v>0</v>
      </c>
      <c r="Z56" s="4">
        <v>1.8478260869565217</v>
      </c>
      <c r="AA56" s="4">
        <v>0</v>
      </c>
      <c r="AB56" s="4">
        <v>0</v>
      </c>
      <c r="AC56" s="4">
        <v>1.7391304347826086</v>
      </c>
      <c r="AD56" s="4">
        <v>0</v>
      </c>
      <c r="AE56" s="4">
        <v>0</v>
      </c>
      <c r="AF56" s="1">
        <v>275072</v>
      </c>
      <c r="AG56" s="1">
        <v>8</v>
      </c>
      <c r="AH56"/>
    </row>
    <row r="57" spans="1:34" x14ac:dyDescent="0.25">
      <c r="A57" t="s">
        <v>96</v>
      </c>
      <c r="B57" t="s">
        <v>29</v>
      </c>
      <c r="C57" t="s">
        <v>187</v>
      </c>
      <c r="D57" t="s">
        <v>130</v>
      </c>
      <c r="E57" s="4">
        <v>30.510869565217391</v>
      </c>
      <c r="F57" s="4">
        <f>Nurse[[#This Row],[Total Nurse Staff Hours]]/Nurse[[#This Row],[MDS Census]]</f>
        <v>3.7103669397933738</v>
      </c>
      <c r="G57" s="4">
        <f>Nurse[[#This Row],[Total Direct Care Staff Hours]]/Nurse[[#This Row],[MDS Census]]</f>
        <v>3.5371392946205917</v>
      </c>
      <c r="H57" s="4">
        <f>Nurse[[#This Row],[Total RN Hours (w/ Admin, DON)]]/Nurse[[#This Row],[MDS Census]]</f>
        <v>0.75498753117206985</v>
      </c>
      <c r="I57" s="4">
        <f>Nurse[[#This Row],[RN Hours (excl. Admin, DON)]]/Nurse[[#This Row],[MDS Census]]</f>
        <v>0.58175988599928752</v>
      </c>
      <c r="J57" s="4">
        <f>SUM(Nurse[[#This Row],[RN Hours (excl. Admin, DON)]],Nurse[[#This Row],[RN Admin Hours]],Nurse[[#This Row],[RN DON Hours]],Nurse[[#This Row],[LPN Hours (excl. Admin)]],Nurse[[#This Row],[LPN Admin Hours]],Nurse[[#This Row],[CNA Hours]],Nurse[[#This Row],[NA TR Hours]],Nurse[[#This Row],[Med Aide/Tech Hours]])</f>
        <v>113.20652173913044</v>
      </c>
      <c r="K57" s="4">
        <f>SUM(Nurse[[#This Row],[RN Hours (excl. Admin, DON)]],Nurse[[#This Row],[LPN Hours (excl. Admin)]],Nurse[[#This Row],[CNA Hours]],Nurse[[#This Row],[NA TR Hours]],Nurse[[#This Row],[Med Aide/Tech Hours]])</f>
        <v>107.92119565217392</v>
      </c>
      <c r="L57" s="4">
        <f>SUM(Nurse[[#This Row],[RN Hours (excl. Admin, DON)]],Nurse[[#This Row],[RN Admin Hours]],Nurse[[#This Row],[RN DON Hours]])</f>
        <v>23.035326086956523</v>
      </c>
      <c r="M57" s="4">
        <v>17.75</v>
      </c>
      <c r="N57" s="4">
        <v>0</v>
      </c>
      <c r="O57" s="4">
        <v>5.2853260869565215</v>
      </c>
      <c r="P57" s="4">
        <f>SUM(Nurse[[#This Row],[LPN Hours (excl. Admin)]],Nurse[[#This Row],[LPN Admin Hours]])</f>
        <v>10.195652173913043</v>
      </c>
      <c r="Q57" s="4">
        <v>10.195652173913043</v>
      </c>
      <c r="R57" s="4">
        <v>0</v>
      </c>
      <c r="S57" s="4">
        <f>SUM(Nurse[[#This Row],[CNA Hours]],Nurse[[#This Row],[NA TR Hours]],Nurse[[#This Row],[Med Aide/Tech Hours]])</f>
        <v>79.975543478260875</v>
      </c>
      <c r="T57" s="4">
        <v>68.372282608695656</v>
      </c>
      <c r="U57" s="4">
        <v>1.0434782608695652</v>
      </c>
      <c r="V57" s="4">
        <v>10.559782608695652</v>
      </c>
      <c r="W5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10.173913043478262</v>
      </c>
      <c r="X57" s="4">
        <v>10.173913043478262</v>
      </c>
      <c r="Y57" s="4">
        <v>0</v>
      </c>
      <c r="Z57" s="4">
        <v>0</v>
      </c>
      <c r="AA57" s="4">
        <v>0</v>
      </c>
      <c r="AB57" s="4">
        <v>0</v>
      </c>
      <c r="AC57" s="4">
        <v>0</v>
      </c>
      <c r="AD57" s="4">
        <v>0</v>
      </c>
      <c r="AE57" s="4">
        <v>0</v>
      </c>
      <c r="AF57" s="1">
        <v>275070</v>
      </c>
      <c r="AG57" s="1">
        <v>8</v>
      </c>
      <c r="AH57"/>
    </row>
    <row r="58" spans="1:34" x14ac:dyDescent="0.25">
      <c r="A58" t="s">
        <v>96</v>
      </c>
      <c r="B58" t="s">
        <v>51</v>
      </c>
      <c r="C58" t="s">
        <v>167</v>
      </c>
      <c r="D58" t="s">
        <v>128</v>
      </c>
      <c r="E58" s="4">
        <v>46.641304347826086</v>
      </c>
      <c r="F58" s="4">
        <f>Nurse[[#This Row],[Total Nurse Staff Hours]]/Nurse[[#This Row],[MDS Census]]</f>
        <v>4.2906268934980192</v>
      </c>
      <c r="G58" s="4">
        <f>Nurse[[#This Row],[Total Direct Care Staff Hours]]/Nurse[[#This Row],[MDS Census]]</f>
        <v>3.9870542996970406</v>
      </c>
      <c r="H58" s="4">
        <f>Nurse[[#This Row],[Total RN Hours (w/ Admin, DON)]]/Nurse[[#This Row],[MDS Census]]</f>
        <v>1.1417804707527381</v>
      </c>
      <c r="I58" s="4">
        <f>Nurse[[#This Row],[RN Hours (excl. Admin, DON)]]/Nurse[[#This Row],[MDS Census]]</f>
        <v>0.83820787695175936</v>
      </c>
      <c r="J58" s="4">
        <f>SUM(Nurse[[#This Row],[RN Hours (excl. Admin, DON)]],Nurse[[#This Row],[RN Admin Hours]],Nurse[[#This Row],[RN DON Hours]],Nurse[[#This Row],[LPN Hours (excl. Admin)]],Nurse[[#This Row],[LPN Admin Hours]],Nurse[[#This Row],[CNA Hours]],Nurse[[#This Row],[NA TR Hours]],Nurse[[#This Row],[Med Aide/Tech Hours]])</f>
        <v>200.1204347826087</v>
      </c>
      <c r="K58" s="4">
        <f>SUM(Nurse[[#This Row],[RN Hours (excl. Admin, DON)]],Nurse[[#This Row],[LPN Hours (excl. Admin)]],Nurse[[#This Row],[CNA Hours]],Nurse[[#This Row],[NA TR Hours]],Nurse[[#This Row],[Med Aide/Tech Hours]])</f>
        <v>185.96141304347827</v>
      </c>
      <c r="L58" s="4">
        <f>SUM(Nurse[[#This Row],[RN Hours (excl. Admin, DON)]],Nurse[[#This Row],[RN Admin Hours]],Nurse[[#This Row],[RN DON Hours]])</f>
        <v>53.254130434782596</v>
      </c>
      <c r="M58" s="4">
        <v>39.095108695652165</v>
      </c>
      <c r="N58" s="4">
        <v>8.9851086956521744</v>
      </c>
      <c r="O58" s="4">
        <v>5.1739130434782608</v>
      </c>
      <c r="P58" s="4">
        <f>SUM(Nurse[[#This Row],[LPN Hours (excl. Admin)]],Nurse[[#This Row],[LPN Admin Hours]])</f>
        <v>11.668478260869561</v>
      </c>
      <c r="Q58" s="4">
        <v>11.668478260869561</v>
      </c>
      <c r="R58" s="4">
        <v>0</v>
      </c>
      <c r="S58" s="4">
        <f>SUM(Nurse[[#This Row],[CNA Hours]],Nurse[[#This Row],[NA TR Hours]],Nurse[[#This Row],[Med Aide/Tech Hours]])</f>
        <v>135.19782608695655</v>
      </c>
      <c r="T58" s="4">
        <v>135.19782608695655</v>
      </c>
      <c r="U58" s="4">
        <v>0</v>
      </c>
      <c r="V58" s="4">
        <v>0</v>
      </c>
      <c r="W5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60.966086956521742</v>
      </c>
      <c r="X58" s="4">
        <v>15.659782608695656</v>
      </c>
      <c r="Y58" s="4">
        <v>0</v>
      </c>
      <c r="Z58" s="4">
        <v>0</v>
      </c>
      <c r="AA58" s="4">
        <v>6.3152173913043477</v>
      </c>
      <c r="AB58" s="4">
        <v>0</v>
      </c>
      <c r="AC58" s="4">
        <v>38.991086956521741</v>
      </c>
      <c r="AD58" s="4">
        <v>0</v>
      </c>
      <c r="AE58" s="4">
        <v>0</v>
      </c>
      <c r="AF58" s="1">
        <v>275121</v>
      </c>
      <c r="AG58" s="1">
        <v>8</v>
      </c>
      <c r="AH58"/>
    </row>
    <row r="59" spans="1:34" x14ac:dyDescent="0.25">
      <c r="A59" t="s">
        <v>96</v>
      </c>
      <c r="B59" t="s">
        <v>68</v>
      </c>
      <c r="C59" t="s">
        <v>183</v>
      </c>
      <c r="D59" t="s">
        <v>139</v>
      </c>
      <c r="E59" s="4">
        <v>24.684782608695652</v>
      </c>
      <c r="F59" s="4">
        <f>Nurse[[#This Row],[Total Nurse Staff Hours]]/Nurse[[#This Row],[MDS Census]]</f>
        <v>6.4045926904447379</v>
      </c>
      <c r="G59" s="4">
        <f>Nurse[[#This Row],[Total Direct Care Staff Hours]]/Nurse[[#This Row],[MDS Census]]</f>
        <v>5.7564200792602378</v>
      </c>
      <c r="H59" s="4">
        <f>Nurse[[#This Row],[Total RN Hours (w/ Admin, DON)]]/Nurse[[#This Row],[MDS Census]]</f>
        <v>2.6024878907970055</v>
      </c>
      <c r="I59" s="4">
        <f>Nurse[[#This Row],[RN Hours (excl. Admin, DON)]]/Nurse[[#This Row],[MDS Census]]</f>
        <v>1.9543152796125054</v>
      </c>
      <c r="J59" s="4">
        <f>SUM(Nurse[[#This Row],[RN Hours (excl. Admin, DON)]],Nurse[[#This Row],[RN Admin Hours]],Nurse[[#This Row],[RN DON Hours]],Nurse[[#This Row],[LPN Hours (excl. Admin)]],Nurse[[#This Row],[LPN Admin Hours]],Nurse[[#This Row],[CNA Hours]],Nurse[[#This Row],[NA TR Hours]],Nurse[[#This Row],[Med Aide/Tech Hours]])</f>
        <v>158.09597826086957</v>
      </c>
      <c r="K59" s="4">
        <f>SUM(Nurse[[#This Row],[RN Hours (excl. Admin, DON)]],Nurse[[#This Row],[LPN Hours (excl. Admin)]],Nurse[[#This Row],[CNA Hours]],Nurse[[#This Row],[NA TR Hours]],Nurse[[#This Row],[Med Aide/Tech Hours]])</f>
        <v>142.09597826086957</v>
      </c>
      <c r="L59" s="4">
        <f>SUM(Nurse[[#This Row],[RN Hours (excl. Admin, DON)]],Nurse[[#This Row],[RN Admin Hours]],Nurse[[#This Row],[RN DON Hours]])</f>
        <v>64.241847826086953</v>
      </c>
      <c r="M59" s="4">
        <v>48.241847826086953</v>
      </c>
      <c r="N59" s="4">
        <v>9.304347826086957</v>
      </c>
      <c r="O59" s="4">
        <v>6.6956521739130439</v>
      </c>
      <c r="P59" s="4">
        <f>SUM(Nurse[[#This Row],[LPN Hours (excl. Admin)]],Nurse[[#This Row],[LPN Admin Hours]])</f>
        <v>24.141304347826086</v>
      </c>
      <c r="Q59" s="4">
        <v>24.141304347826086</v>
      </c>
      <c r="R59" s="4">
        <v>0</v>
      </c>
      <c r="S59" s="4">
        <f>SUM(Nurse[[#This Row],[CNA Hours]],Nurse[[#This Row],[NA TR Hours]],Nurse[[#This Row],[Med Aide/Tech Hours]])</f>
        <v>69.712826086956525</v>
      </c>
      <c r="T59" s="4">
        <v>40.199239130434783</v>
      </c>
      <c r="U59" s="4">
        <v>29.513586956521738</v>
      </c>
      <c r="V59" s="4">
        <v>0</v>
      </c>
      <c r="W5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59" s="4">
        <v>0</v>
      </c>
      <c r="Y59" s="4">
        <v>0</v>
      </c>
      <c r="Z59" s="4">
        <v>0</v>
      </c>
      <c r="AA59" s="4">
        <v>0</v>
      </c>
      <c r="AB59" s="4">
        <v>0</v>
      </c>
      <c r="AC59" s="4">
        <v>0</v>
      </c>
      <c r="AD59" s="4">
        <v>0</v>
      </c>
      <c r="AE59" s="4">
        <v>0</v>
      </c>
      <c r="AF59" s="1">
        <v>275156</v>
      </c>
      <c r="AG59" s="1">
        <v>8</v>
      </c>
      <c r="AH59"/>
    </row>
    <row r="60" spans="1:34" x14ac:dyDescent="0.25">
      <c r="A60" t="s">
        <v>96</v>
      </c>
      <c r="B60" t="s">
        <v>9</v>
      </c>
      <c r="C60" t="s">
        <v>176</v>
      </c>
      <c r="D60" t="s">
        <v>132</v>
      </c>
      <c r="E60" s="4">
        <v>113.82608695652173</v>
      </c>
      <c r="F60" s="4">
        <f>Nurse[[#This Row],[Total Nurse Staff Hours]]/Nurse[[#This Row],[MDS Census]]</f>
        <v>5.0943468296409469</v>
      </c>
      <c r="G60" s="4">
        <f>Nurse[[#This Row],[Total Direct Care Staff Hours]]/Nurse[[#This Row],[MDS Census]]</f>
        <v>4.6667542016806722</v>
      </c>
      <c r="H60" s="4">
        <f>Nurse[[#This Row],[Total RN Hours (w/ Admin, DON)]]/Nurse[[#This Row],[MDS Census]]</f>
        <v>1.0581550802139039</v>
      </c>
      <c r="I60" s="4">
        <f>Nurse[[#This Row],[RN Hours (excl. Admin, DON)]]/Nurse[[#This Row],[MDS Census]]</f>
        <v>0.70764896867838056</v>
      </c>
      <c r="J60" s="4">
        <f>SUM(Nurse[[#This Row],[RN Hours (excl. Admin, DON)]],Nurse[[#This Row],[RN Admin Hours]],Nurse[[#This Row],[RN DON Hours]],Nurse[[#This Row],[LPN Hours (excl. Admin)]],Nurse[[#This Row],[LPN Admin Hours]],Nurse[[#This Row],[CNA Hours]],Nurse[[#This Row],[NA TR Hours]],Nurse[[#This Row],[Med Aide/Tech Hours]])</f>
        <v>579.86956521739125</v>
      </c>
      <c r="K60" s="4">
        <f>SUM(Nurse[[#This Row],[RN Hours (excl. Admin, DON)]],Nurse[[#This Row],[LPN Hours (excl. Admin)]],Nurse[[#This Row],[CNA Hours]],Nurse[[#This Row],[NA TR Hours]],Nurse[[#This Row],[Med Aide/Tech Hours]])</f>
        <v>531.19836956521738</v>
      </c>
      <c r="L60" s="4">
        <f>SUM(Nurse[[#This Row],[RN Hours (excl. Admin, DON)]],Nurse[[#This Row],[RN Admin Hours]],Nurse[[#This Row],[RN DON Hours]])</f>
        <v>120.44565217391305</v>
      </c>
      <c r="M60" s="4">
        <v>80.548913043478265</v>
      </c>
      <c r="N60" s="4">
        <v>35.842391304347828</v>
      </c>
      <c r="O60" s="4">
        <v>4.0543478260869543</v>
      </c>
      <c r="P60" s="4">
        <f>SUM(Nurse[[#This Row],[LPN Hours (excl. Admin)]],Nurse[[#This Row],[LPN Admin Hours]])</f>
        <v>84.086956521739125</v>
      </c>
      <c r="Q60" s="4">
        <v>75.3125</v>
      </c>
      <c r="R60" s="4">
        <v>8.7744565217391308</v>
      </c>
      <c r="S60" s="4">
        <f>SUM(Nurse[[#This Row],[CNA Hours]],Nurse[[#This Row],[NA TR Hours]],Nurse[[#This Row],[Med Aide/Tech Hours]])</f>
        <v>375.33695652173913</v>
      </c>
      <c r="T60" s="4">
        <v>357.47554347826087</v>
      </c>
      <c r="U60" s="4">
        <v>12.600543478260869</v>
      </c>
      <c r="V60" s="4">
        <v>5.2608695652173916</v>
      </c>
      <c r="W6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64.690217391304344</v>
      </c>
      <c r="X60" s="4">
        <v>0</v>
      </c>
      <c r="Y60" s="4">
        <v>0</v>
      </c>
      <c r="Z60" s="4">
        <v>0</v>
      </c>
      <c r="AA60" s="4">
        <v>0</v>
      </c>
      <c r="AB60" s="4">
        <v>0</v>
      </c>
      <c r="AC60" s="4">
        <v>64.690217391304344</v>
      </c>
      <c r="AD60" s="4">
        <v>0</v>
      </c>
      <c r="AE60" s="4">
        <v>0</v>
      </c>
      <c r="AF60" s="1">
        <v>275024</v>
      </c>
      <c r="AG60" s="1">
        <v>8</v>
      </c>
      <c r="AH60"/>
    </row>
    <row r="61" spans="1:34" x14ac:dyDescent="0.25">
      <c r="A61" t="s">
        <v>96</v>
      </c>
      <c r="B61" t="s">
        <v>38</v>
      </c>
      <c r="C61" t="s">
        <v>192</v>
      </c>
      <c r="D61" t="s">
        <v>125</v>
      </c>
      <c r="E61" s="4">
        <v>38.347826086956523</v>
      </c>
      <c r="F61" s="4">
        <f>Nurse[[#This Row],[Total Nurse Staff Hours]]/Nurse[[#This Row],[MDS Census]]</f>
        <v>4.3960459183673466</v>
      </c>
      <c r="G61" s="4">
        <f>Nurse[[#This Row],[Total Direct Care Staff Hours]]/Nurse[[#This Row],[MDS Census]]</f>
        <v>3.875141723356009</v>
      </c>
      <c r="H61" s="4">
        <f>Nurse[[#This Row],[Total RN Hours (w/ Admin, DON)]]/Nurse[[#This Row],[MDS Census]]</f>
        <v>1.2598497732426304</v>
      </c>
      <c r="I61" s="4">
        <f>Nurse[[#This Row],[RN Hours (excl. Admin, DON)]]/Nurse[[#This Row],[MDS Census]]</f>
        <v>0.73894557823129248</v>
      </c>
      <c r="J61" s="4">
        <f>SUM(Nurse[[#This Row],[RN Hours (excl. Admin, DON)]],Nurse[[#This Row],[RN Admin Hours]],Nurse[[#This Row],[RN DON Hours]],Nurse[[#This Row],[LPN Hours (excl. Admin)]],Nurse[[#This Row],[LPN Admin Hours]],Nurse[[#This Row],[CNA Hours]],Nurse[[#This Row],[NA TR Hours]],Nurse[[#This Row],[Med Aide/Tech Hours]])</f>
        <v>168.57880434782609</v>
      </c>
      <c r="K61" s="4">
        <f>SUM(Nurse[[#This Row],[RN Hours (excl. Admin, DON)]],Nurse[[#This Row],[LPN Hours (excl. Admin)]],Nurse[[#This Row],[CNA Hours]],Nurse[[#This Row],[NA TR Hours]],Nurse[[#This Row],[Med Aide/Tech Hours]])</f>
        <v>148.60326086956522</v>
      </c>
      <c r="L61" s="4">
        <f>SUM(Nurse[[#This Row],[RN Hours (excl. Admin, DON)]],Nurse[[#This Row],[RN Admin Hours]],Nurse[[#This Row],[RN DON Hours]])</f>
        <v>48.3125</v>
      </c>
      <c r="M61" s="4">
        <v>28.336956521739129</v>
      </c>
      <c r="N61" s="4">
        <v>14.709239130434783</v>
      </c>
      <c r="O61" s="4">
        <v>5.2663043478260869</v>
      </c>
      <c r="P61" s="4">
        <f>SUM(Nurse[[#This Row],[LPN Hours (excl. Admin)]],Nurse[[#This Row],[LPN Admin Hours]])</f>
        <v>27.508152173913043</v>
      </c>
      <c r="Q61" s="4">
        <v>27.508152173913043</v>
      </c>
      <c r="R61" s="4">
        <v>0</v>
      </c>
      <c r="S61" s="4">
        <f>SUM(Nurse[[#This Row],[CNA Hours]],Nurse[[#This Row],[NA TR Hours]],Nurse[[#This Row],[Med Aide/Tech Hours]])</f>
        <v>92.758152173913047</v>
      </c>
      <c r="T61" s="4">
        <v>92.758152173913047</v>
      </c>
      <c r="U61" s="4">
        <v>0</v>
      </c>
      <c r="V61" s="4">
        <v>0</v>
      </c>
      <c r="W61"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1" s="4">
        <v>0</v>
      </c>
      <c r="Y61" s="4">
        <v>0</v>
      </c>
      <c r="Z61" s="4">
        <v>0</v>
      </c>
      <c r="AA61" s="4">
        <v>0</v>
      </c>
      <c r="AB61" s="4">
        <v>0</v>
      </c>
      <c r="AC61" s="4">
        <v>0</v>
      </c>
      <c r="AD61" s="4">
        <v>0</v>
      </c>
      <c r="AE61" s="4">
        <v>0</v>
      </c>
      <c r="AF61" s="1">
        <v>275093</v>
      </c>
      <c r="AG61" s="1">
        <v>8</v>
      </c>
      <c r="AH61"/>
    </row>
    <row r="62" spans="1:34" x14ac:dyDescent="0.25">
      <c r="A62" t="s">
        <v>96</v>
      </c>
      <c r="B62" t="s">
        <v>56</v>
      </c>
      <c r="C62" t="s">
        <v>197</v>
      </c>
      <c r="D62" t="s">
        <v>126</v>
      </c>
      <c r="E62" s="4">
        <v>30.184782608695652</v>
      </c>
      <c r="F62" s="4">
        <f>Nurse[[#This Row],[Total Nurse Staff Hours]]/Nurse[[#This Row],[MDS Census]]</f>
        <v>4.2305725603168884</v>
      </c>
      <c r="G62" s="4">
        <f>Nurse[[#This Row],[Total Direct Care Staff Hours]]/Nurse[[#This Row],[MDS Census]]</f>
        <v>3.9952826791501614</v>
      </c>
      <c r="H62" s="4">
        <f>Nurse[[#This Row],[Total RN Hours (w/ Admin, DON)]]/Nurse[[#This Row],[MDS Census]]</f>
        <v>1.0742888008642419</v>
      </c>
      <c r="I62" s="4">
        <f>Nurse[[#This Row],[RN Hours (excl. Admin, DON)]]/Nurse[[#This Row],[MDS Census]]</f>
        <v>0.83899891969751528</v>
      </c>
      <c r="J62" s="4">
        <f>SUM(Nurse[[#This Row],[RN Hours (excl. Admin, DON)]],Nurse[[#This Row],[RN Admin Hours]],Nurse[[#This Row],[RN DON Hours]],Nurse[[#This Row],[LPN Hours (excl. Admin)]],Nurse[[#This Row],[LPN Admin Hours]],Nurse[[#This Row],[CNA Hours]],Nurse[[#This Row],[NA TR Hours]],Nurse[[#This Row],[Med Aide/Tech Hours]])</f>
        <v>127.69891304347824</v>
      </c>
      <c r="K62" s="4">
        <f>SUM(Nurse[[#This Row],[RN Hours (excl. Admin, DON)]],Nurse[[#This Row],[LPN Hours (excl. Admin)]],Nurse[[#This Row],[CNA Hours]],Nurse[[#This Row],[NA TR Hours]],Nurse[[#This Row],[Med Aide/Tech Hours]])</f>
        <v>120.59673913043477</v>
      </c>
      <c r="L62" s="4">
        <f>SUM(Nurse[[#This Row],[RN Hours (excl. Admin, DON)]],Nurse[[#This Row],[RN Admin Hours]],Nurse[[#This Row],[RN DON Hours]])</f>
        <v>32.427173913043475</v>
      </c>
      <c r="M62" s="4">
        <v>25.324999999999999</v>
      </c>
      <c r="N62" s="4">
        <v>3.4934782608695656</v>
      </c>
      <c r="O62" s="4">
        <v>3.6086956521739131</v>
      </c>
      <c r="P62" s="4">
        <f>SUM(Nurse[[#This Row],[LPN Hours (excl. Admin)]],Nurse[[#This Row],[LPN Admin Hours]])</f>
        <v>9.3184782608695667</v>
      </c>
      <c r="Q62" s="4">
        <v>9.3184782608695667</v>
      </c>
      <c r="R62" s="4">
        <v>0</v>
      </c>
      <c r="S62" s="4">
        <f>SUM(Nurse[[#This Row],[CNA Hours]],Nurse[[#This Row],[NA TR Hours]],Nurse[[#This Row],[Med Aide/Tech Hours]])</f>
        <v>85.953260869565199</v>
      </c>
      <c r="T62" s="4">
        <v>85.953260869565199</v>
      </c>
      <c r="U62" s="4">
        <v>0</v>
      </c>
      <c r="V62" s="4">
        <v>0</v>
      </c>
      <c r="W62"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28.88695652173913</v>
      </c>
      <c r="X62" s="4">
        <v>3.7706521739130445</v>
      </c>
      <c r="Y62" s="4">
        <v>0</v>
      </c>
      <c r="Z62" s="4">
        <v>0</v>
      </c>
      <c r="AA62" s="4">
        <v>0</v>
      </c>
      <c r="AB62" s="4">
        <v>0</v>
      </c>
      <c r="AC62" s="4">
        <v>25.116304347826084</v>
      </c>
      <c r="AD62" s="4">
        <v>0</v>
      </c>
      <c r="AE62" s="4">
        <v>0</v>
      </c>
      <c r="AF62" s="1">
        <v>275127</v>
      </c>
      <c r="AG62" s="1">
        <v>8</v>
      </c>
      <c r="AH62"/>
    </row>
    <row r="63" spans="1:34" x14ac:dyDescent="0.25">
      <c r="A63" t="s">
        <v>96</v>
      </c>
      <c r="B63" t="s">
        <v>55</v>
      </c>
      <c r="C63" t="s">
        <v>171</v>
      </c>
      <c r="D63" t="s">
        <v>150</v>
      </c>
      <c r="E63" s="4">
        <v>29.869565217391305</v>
      </c>
      <c r="F63" s="4">
        <f>Nurse[[#This Row],[Total Nurse Staff Hours]]/Nurse[[#This Row],[MDS Census]]</f>
        <v>4.7187736535662292</v>
      </c>
      <c r="G63" s="4">
        <f>Nurse[[#This Row],[Total Direct Care Staff Hours]]/Nurse[[#This Row],[MDS Census]]</f>
        <v>4.5437227074235809</v>
      </c>
      <c r="H63" s="4">
        <f>Nurse[[#This Row],[Total RN Hours (w/ Admin, DON)]]/Nurse[[#This Row],[MDS Census]]</f>
        <v>1.1580676855895193</v>
      </c>
      <c r="I63" s="4">
        <f>Nurse[[#This Row],[RN Hours (excl. Admin, DON)]]/Nurse[[#This Row],[MDS Census]]</f>
        <v>0.98301673944687007</v>
      </c>
      <c r="J63" s="4">
        <f>SUM(Nurse[[#This Row],[RN Hours (excl. Admin, DON)]],Nurse[[#This Row],[RN Admin Hours]],Nurse[[#This Row],[RN DON Hours]],Nurse[[#This Row],[LPN Hours (excl. Admin)]],Nurse[[#This Row],[LPN Admin Hours]],Nurse[[#This Row],[CNA Hours]],Nurse[[#This Row],[NA TR Hours]],Nurse[[#This Row],[Med Aide/Tech Hours]])</f>
        <v>140.94771739130434</v>
      </c>
      <c r="K63" s="4">
        <f>SUM(Nurse[[#This Row],[RN Hours (excl. Admin, DON)]],Nurse[[#This Row],[LPN Hours (excl. Admin)]],Nurse[[#This Row],[CNA Hours]],Nurse[[#This Row],[NA TR Hours]],Nurse[[#This Row],[Med Aide/Tech Hours]])</f>
        <v>135.71902173913043</v>
      </c>
      <c r="L63" s="4">
        <f>SUM(Nurse[[#This Row],[RN Hours (excl. Admin, DON)]],Nurse[[#This Row],[RN Admin Hours]],Nurse[[#This Row],[RN DON Hours]])</f>
        <v>34.590978260869555</v>
      </c>
      <c r="M63" s="4">
        <v>29.36228260869564</v>
      </c>
      <c r="N63" s="4">
        <v>0</v>
      </c>
      <c r="O63" s="4">
        <v>5.2286956521739123</v>
      </c>
      <c r="P63" s="4">
        <f>SUM(Nurse[[#This Row],[LPN Hours (excl. Admin)]],Nurse[[#This Row],[LPN Admin Hours]])</f>
        <v>28.730326086956538</v>
      </c>
      <c r="Q63" s="4">
        <v>28.730326086956538</v>
      </c>
      <c r="R63" s="4">
        <v>0</v>
      </c>
      <c r="S63" s="4">
        <f>SUM(Nurse[[#This Row],[CNA Hours]],Nurse[[#This Row],[NA TR Hours]],Nurse[[#This Row],[Med Aide/Tech Hours]])</f>
        <v>77.626413043478252</v>
      </c>
      <c r="T63" s="4">
        <v>65.166304347826085</v>
      </c>
      <c r="U63" s="4">
        <v>12.460108695652172</v>
      </c>
      <c r="V63" s="4">
        <v>0</v>
      </c>
      <c r="W63"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23.782608695652172</v>
      </c>
      <c r="X63" s="4">
        <v>3.2608695652173911</v>
      </c>
      <c r="Y63" s="4">
        <v>0</v>
      </c>
      <c r="Z63" s="4">
        <v>0</v>
      </c>
      <c r="AA63" s="4">
        <v>5.3260869565217392</v>
      </c>
      <c r="AB63" s="4">
        <v>0</v>
      </c>
      <c r="AC63" s="4">
        <v>15.195652173913043</v>
      </c>
      <c r="AD63" s="4">
        <v>0</v>
      </c>
      <c r="AE63" s="4">
        <v>0</v>
      </c>
      <c r="AF63" s="1">
        <v>275125</v>
      </c>
      <c r="AG63" s="1">
        <v>8</v>
      </c>
      <c r="AH63"/>
    </row>
    <row r="64" spans="1:34" x14ac:dyDescent="0.25">
      <c r="A64" t="s">
        <v>96</v>
      </c>
      <c r="B64" t="s">
        <v>67</v>
      </c>
      <c r="C64" t="s">
        <v>160</v>
      </c>
      <c r="D64" t="s">
        <v>122</v>
      </c>
      <c r="E64" s="4">
        <v>22.771739130434781</v>
      </c>
      <c r="F64" s="4">
        <f>Nurse[[#This Row],[Total Nurse Staff Hours]]/Nurse[[#This Row],[MDS Census]]</f>
        <v>5.1825775656324593</v>
      </c>
      <c r="G64" s="4">
        <f>Nurse[[#This Row],[Total Direct Care Staff Hours]]/Nurse[[#This Row],[MDS Census]]</f>
        <v>4.5418615751789986</v>
      </c>
      <c r="H64" s="4">
        <f>Nurse[[#This Row],[Total RN Hours (w/ Admin, DON)]]/Nurse[[#This Row],[MDS Census]]</f>
        <v>1.4393794749403341</v>
      </c>
      <c r="I64" s="4">
        <f>Nurse[[#This Row],[RN Hours (excl. Admin, DON)]]/Nurse[[#This Row],[MDS Census]]</f>
        <v>0.8882100238663484</v>
      </c>
      <c r="J64" s="4">
        <f>SUM(Nurse[[#This Row],[RN Hours (excl. Admin, DON)]],Nurse[[#This Row],[RN Admin Hours]],Nurse[[#This Row],[RN DON Hours]],Nurse[[#This Row],[LPN Hours (excl. Admin)]],Nurse[[#This Row],[LPN Admin Hours]],Nurse[[#This Row],[CNA Hours]],Nurse[[#This Row],[NA TR Hours]],Nurse[[#This Row],[Med Aide/Tech Hours]])</f>
        <v>118.01630434782611</v>
      </c>
      <c r="K64" s="4">
        <f>SUM(Nurse[[#This Row],[RN Hours (excl. Admin, DON)]],Nurse[[#This Row],[LPN Hours (excl. Admin)]],Nurse[[#This Row],[CNA Hours]],Nurse[[#This Row],[NA TR Hours]],Nurse[[#This Row],[Med Aide/Tech Hours]])</f>
        <v>103.42608695652176</v>
      </c>
      <c r="L64" s="4">
        <f>SUM(Nurse[[#This Row],[RN Hours (excl. Admin, DON)]],Nurse[[#This Row],[RN Admin Hours]],Nurse[[#This Row],[RN DON Hours]])</f>
        <v>32.777173913043477</v>
      </c>
      <c r="M64" s="4">
        <v>20.226086956521737</v>
      </c>
      <c r="N64" s="4">
        <v>12.55108695652174</v>
      </c>
      <c r="O64" s="4">
        <v>0</v>
      </c>
      <c r="P64" s="4">
        <f>SUM(Nurse[[#This Row],[LPN Hours (excl. Admin)]],Nurse[[#This Row],[LPN Admin Hours]])</f>
        <v>7.841304347826088</v>
      </c>
      <c r="Q64" s="4">
        <v>5.8021739130434788</v>
      </c>
      <c r="R64" s="4">
        <v>2.0391304347826091</v>
      </c>
      <c r="S64" s="4">
        <f>SUM(Nurse[[#This Row],[CNA Hours]],Nurse[[#This Row],[NA TR Hours]],Nurse[[#This Row],[Med Aide/Tech Hours]])</f>
        <v>77.397826086956542</v>
      </c>
      <c r="T64" s="4">
        <v>77.397826086956542</v>
      </c>
      <c r="U64" s="4">
        <v>0</v>
      </c>
      <c r="V64" s="4">
        <v>0</v>
      </c>
      <c r="W64"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4" s="4">
        <v>0</v>
      </c>
      <c r="Y64" s="4">
        <v>0</v>
      </c>
      <c r="Z64" s="4">
        <v>0</v>
      </c>
      <c r="AA64" s="4">
        <v>0</v>
      </c>
      <c r="AB64" s="4">
        <v>0</v>
      </c>
      <c r="AC64" s="4">
        <v>0</v>
      </c>
      <c r="AD64" s="4">
        <v>0</v>
      </c>
      <c r="AE64" s="4">
        <v>0</v>
      </c>
      <c r="AF64" s="1">
        <v>275147</v>
      </c>
      <c r="AG64" s="1">
        <v>8</v>
      </c>
      <c r="AH64"/>
    </row>
    <row r="65" spans="1:34" x14ac:dyDescent="0.25">
      <c r="A65" t="s">
        <v>96</v>
      </c>
      <c r="B65" t="s">
        <v>8</v>
      </c>
      <c r="C65" t="s">
        <v>173</v>
      </c>
      <c r="D65" t="s">
        <v>133</v>
      </c>
      <c r="E65" s="4">
        <v>33</v>
      </c>
      <c r="F65" s="4">
        <f>Nurse[[#This Row],[Total Nurse Staff Hours]]/Nurse[[#This Row],[MDS Census]]</f>
        <v>3.2386923583662721</v>
      </c>
      <c r="G65" s="4">
        <f>Nurse[[#This Row],[Total Direct Care Staff Hours]]/Nurse[[#This Row],[MDS Census]]</f>
        <v>2.998807641633729</v>
      </c>
      <c r="H65" s="4">
        <f>Nurse[[#This Row],[Total RN Hours (w/ Admin, DON)]]/Nurse[[#This Row],[MDS Census]]</f>
        <v>0.95135704874835303</v>
      </c>
      <c r="I65" s="4">
        <f>Nurse[[#This Row],[RN Hours (excl. Admin, DON)]]/Nurse[[#This Row],[MDS Census]]</f>
        <v>0.71147233201581017</v>
      </c>
      <c r="J65" s="4">
        <f>SUM(Nurse[[#This Row],[RN Hours (excl. Admin, DON)]],Nurse[[#This Row],[RN Admin Hours]],Nurse[[#This Row],[RN DON Hours]],Nurse[[#This Row],[LPN Hours (excl. Admin)]],Nurse[[#This Row],[LPN Admin Hours]],Nurse[[#This Row],[CNA Hours]],Nurse[[#This Row],[NA TR Hours]],Nurse[[#This Row],[Med Aide/Tech Hours]])</f>
        <v>106.87684782608697</v>
      </c>
      <c r="K65" s="4">
        <f>SUM(Nurse[[#This Row],[RN Hours (excl. Admin, DON)]],Nurse[[#This Row],[LPN Hours (excl. Admin)]],Nurse[[#This Row],[CNA Hours]],Nurse[[#This Row],[NA TR Hours]],Nurse[[#This Row],[Med Aide/Tech Hours]])</f>
        <v>98.960652173913061</v>
      </c>
      <c r="L65" s="4">
        <f>SUM(Nurse[[#This Row],[RN Hours (excl. Admin, DON)]],Nurse[[#This Row],[RN Admin Hours]],Nurse[[#This Row],[RN DON Hours]])</f>
        <v>31.39478260869565</v>
      </c>
      <c r="M65" s="4">
        <v>23.478586956521735</v>
      </c>
      <c r="N65" s="4">
        <v>2.3495652173913051</v>
      </c>
      <c r="O65" s="4">
        <v>5.566630434782609</v>
      </c>
      <c r="P65" s="4">
        <f>SUM(Nurse[[#This Row],[LPN Hours (excl. Admin)]],Nurse[[#This Row],[LPN Admin Hours]])</f>
        <v>6.748804347826086</v>
      </c>
      <c r="Q65" s="4">
        <v>6.748804347826086</v>
      </c>
      <c r="R65" s="4">
        <v>0</v>
      </c>
      <c r="S65" s="4">
        <f>SUM(Nurse[[#This Row],[CNA Hours]],Nurse[[#This Row],[NA TR Hours]],Nurse[[#This Row],[Med Aide/Tech Hours]])</f>
        <v>68.733260869565243</v>
      </c>
      <c r="T65" s="4">
        <v>58.845978260869586</v>
      </c>
      <c r="U65" s="4">
        <v>0</v>
      </c>
      <c r="V65" s="4">
        <v>9.8872826086956529</v>
      </c>
      <c r="W65"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9.1132608695652166</v>
      </c>
      <c r="X65" s="4">
        <v>0</v>
      </c>
      <c r="Y65" s="4">
        <v>0</v>
      </c>
      <c r="Z65" s="4">
        <v>0</v>
      </c>
      <c r="AA65" s="4">
        <v>6.6623913043478264</v>
      </c>
      <c r="AB65" s="4">
        <v>0</v>
      </c>
      <c r="AC65" s="4">
        <v>2.4508695652173911</v>
      </c>
      <c r="AD65" s="4">
        <v>0</v>
      </c>
      <c r="AE65" s="4">
        <v>0</v>
      </c>
      <c r="AF65" s="1">
        <v>275021</v>
      </c>
      <c r="AG65" s="1">
        <v>8</v>
      </c>
      <c r="AH65"/>
    </row>
    <row r="66" spans="1:34" x14ac:dyDescent="0.25">
      <c r="A66" t="s">
        <v>96</v>
      </c>
      <c r="B66" t="s">
        <v>41</v>
      </c>
      <c r="C66" t="s">
        <v>157</v>
      </c>
      <c r="D66" t="s">
        <v>150</v>
      </c>
      <c r="E66" s="4">
        <v>34.521739130434781</v>
      </c>
      <c r="F66" s="4">
        <f>Nurse[[#This Row],[Total Nurse Staff Hours]]/Nurse[[#This Row],[MDS Census]]</f>
        <v>2.6836429471032743</v>
      </c>
      <c r="G66" s="4">
        <f>Nurse[[#This Row],[Total Direct Care Staff Hours]]/Nurse[[#This Row],[MDS Census]]</f>
        <v>2.4633186397984885</v>
      </c>
      <c r="H66" s="4">
        <f>Nurse[[#This Row],[Total RN Hours (w/ Admin, DON)]]/Nurse[[#This Row],[MDS Census]]</f>
        <v>0.51471977329974805</v>
      </c>
      <c r="I66" s="4">
        <f>Nurse[[#This Row],[RN Hours (excl. Admin, DON)]]/Nurse[[#This Row],[MDS Census]]</f>
        <v>0.29439546599496219</v>
      </c>
      <c r="J66" s="4">
        <f>SUM(Nurse[[#This Row],[RN Hours (excl. Admin, DON)]],Nurse[[#This Row],[RN Admin Hours]],Nurse[[#This Row],[RN DON Hours]],Nurse[[#This Row],[LPN Hours (excl. Admin)]],Nurse[[#This Row],[LPN Admin Hours]],Nurse[[#This Row],[CNA Hours]],Nurse[[#This Row],[NA TR Hours]],Nurse[[#This Row],[Med Aide/Tech Hours]])</f>
        <v>92.644021739130423</v>
      </c>
      <c r="K66" s="4">
        <f>SUM(Nurse[[#This Row],[RN Hours (excl. Admin, DON)]],Nurse[[#This Row],[LPN Hours (excl. Admin)]],Nurse[[#This Row],[CNA Hours]],Nurse[[#This Row],[NA TR Hours]],Nurse[[#This Row],[Med Aide/Tech Hours]])</f>
        <v>85.03804347826086</v>
      </c>
      <c r="L66" s="4">
        <f>SUM(Nurse[[#This Row],[RN Hours (excl. Admin, DON)]],Nurse[[#This Row],[RN Admin Hours]],Nurse[[#This Row],[RN DON Hours]])</f>
        <v>17.769021739130434</v>
      </c>
      <c r="M66" s="4">
        <v>10.163043478260869</v>
      </c>
      <c r="N66" s="4">
        <v>1.8668478260869565</v>
      </c>
      <c r="O66" s="4">
        <v>5.7391304347826084</v>
      </c>
      <c r="P66" s="4">
        <f>SUM(Nurse[[#This Row],[LPN Hours (excl. Admin)]],Nurse[[#This Row],[LPN Admin Hours]])</f>
        <v>20.741847826086957</v>
      </c>
      <c r="Q66" s="4">
        <v>20.741847826086957</v>
      </c>
      <c r="R66" s="4">
        <v>0</v>
      </c>
      <c r="S66" s="4">
        <f>SUM(Nurse[[#This Row],[CNA Hours]],Nurse[[#This Row],[NA TR Hours]],Nurse[[#This Row],[Med Aide/Tech Hours]])</f>
        <v>54.133152173913039</v>
      </c>
      <c r="T66" s="4">
        <v>53.578804347826086</v>
      </c>
      <c r="U66" s="4">
        <v>0</v>
      </c>
      <c r="V66" s="4">
        <v>0.55434782608695654</v>
      </c>
      <c r="W66"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6" s="4">
        <v>0</v>
      </c>
      <c r="Y66" s="4">
        <v>0</v>
      </c>
      <c r="Z66" s="4">
        <v>0</v>
      </c>
      <c r="AA66" s="4">
        <v>0</v>
      </c>
      <c r="AB66" s="4">
        <v>0</v>
      </c>
      <c r="AC66" s="4">
        <v>0</v>
      </c>
      <c r="AD66" s="4">
        <v>0</v>
      </c>
      <c r="AE66" s="4">
        <v>0</v>
      </c>
      <c r="AF66" s="1">
        <v>275101</v>
      </c>
      <c r="AG66" s="1">
        <v>8</v>
      </c>
      <c r="AH66"/>
    </row>
    <row r="67" spans="1:34" x14ac:dyDescent="0.25">
      <c r="A67" t="s">
        <v>96</v>
      </c>
      <c r="B67" t="s">
        <v>37</v>
      </c>
      <c r="C67" t="s">
        <v>169</v>
      </c>
      <c r="D67" t="s">
        <v>127</v>
      </c>
      <c r="E67" s="4">
        <v>48.858695652173914</v>
      </c>
      <c r="F67" s="4">
        <f>Nurse[[#This Row],[Total Nurse Staff Hours]]/Nurse[[#This Row],[MDS Census]]</f>
        <v>1.2197041156840935</v>
      </c>
      <c r="G67" s="4">
        <f>Nurse[[#This Row],[Total Direct Care Staff Hours]]/Nurse[[#This Row],[MDS Census]]</f>
        <v>1.1916351501668523</v>
      </c>
      <c r="H67" s="4">
        <f>Nurse[[#This Row],[Total RN Hours (w/ Admin, DON)]]/Nurse[[#This Row],[MDS Census]]</f>
        <v>9.0302558398220226E-2</v>
      </c>
      <c r="I67" s="4">
        <f>Nurse[[#This Row],[RN Hours (excl. Admin, DON)]]/Nurse[[#This Row],[MDS Census]]</f>
        <v>6.223359288097885E-2</v>
      </c>
      <c r="J67" s="4">
        <f>SUM(Nurse[[#This Row],[RN Hours (excl. Admin, DON)]],Nurse[[#This Row],[RN Admin Hours]],Nurse[[#This Row],[RN DON Hours]],Nurse[[#This Row],[LPN Hours (excl. Admin)]],Nurse[[#This Row],[LPN Admin Hours]],Nurse[[#This Row],[CNA Hours]],Nurse[[#This Row],[NA TR Hours]],Nurse[[#This Row],[Med Aide/Tech Hours]])</f>
        <v>59.593152173913047</v>
      </c>
      <c r="K67" s="4">
        <f>SUM(Nurse[[#This Row],[RN Hours (excl. Admin, DON)]],Nurse[[#This Row],[LPN Hours (excl. Admin)]],Nurse[[#This Row],[CNA Hours]],Nurse[[#This Row],[NA TR Hours]],Nurse[[#This Row],[Med Aide/Tech Hours]])</f>
        <v>58.221739130434791</v>
      </c>
      <c r="L67" s="4">
        <f>SUM(Nurse[[#This Row],[RN Hours (excl. Admin, DON)]],Nurse[[#This Row],[RN Admin Hours]],Nurse[[#This Row],[RN DON Hours]])</f>
        <v>4.4120652173913033</v>
      </c>
      <c r="M67" s="4">
        <v>3.0406521739130428</v>
      </c>
      <c r="N67" s="4">
        <v>1.371413043478261</v>
      </c>
      <c r="O67" s="4">
        <v>0</v>
      </c>
      <c r="P67" s="4">
        <f>SUM(Nurse[[#This Row],[LPN Hours (excl. Admin)]],Nurse[[#This Row],[LPN Admin Hours]])</f>
        <v>9.861847826086958</v>
      </c>
      <c r="Q67" s="4">
        <v>9.861847826086958</v>
      </c>
      <c r="R67" s="4">
        <v>0</v>
      </c>
      <c r="S67" s="4">
        <f>SUM(Nurse[[#This Row],[CNA Hours]],Nurse[[#This Row],[NA TR Hours]],Nurse[[#This Row],[Med Aide/Tech Hours]])</f>
        <v>45.319239130434788</v>
      </c>
      <c r="T67" s="4">
        <v>37.650434782608698</v>
      </c>
      <c r="U67" s="4">
        <v>0.84673913043478266</v>
      </c>
      <c r="V67" s="4">
        <v>6.8220652173913034</v>
      </c>
      <c r="W67"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0</v>
      </c>
      <c r="X67" s="4">
        <v>0</v>
      </c>
      <c r="Y67" s="4">
        <v>0</v>
      </c>
      <c r="Z67" s="4">
        <v>0</v>
      </c>
      <c r="AA67" s="4">
        <v>0</v>
      </c>
      <c r="AB67" s="4">
        <v>0</v>
      </c>
      <c r="AC67" s="4">
        <v>0</v>
      </c>
      <c r="AD67" s="4">
        <v>0</v>
      </c>
      <c r="AE67" s="4">
        <v>0</v>
      </c>
      <c r="AF67" s="1">
        <v>275091</v>
      </c>
      <c r="AG67" s="1">
        <v>8</v>
      </c>
      <c r="AH67"/>
    </row>
    <row r="68" spans="1:34" x14ac:dyDescent="0.25">
      <c r="A68" t="s">
        <v>96</v>
      </c>
      <c r="B68" t="s">
        <v>16</v>
      </c>
      <c r="C68" t="s">
        <v>178</v>
      </c>
      <c r="D68" t="s">
        <v>135</v>
      </c>
      <c r="E68" s="4">
        <v>98.206521739130437</v>
      </c>
      <c r="F68" s="4">
        <f>Nurse[[#This Row],[Total Nurse Staff Hours]]/Nurse[[#This Row],[MDS Census]]</f>
        <v>3.5029607083563916</v>
      </c>
      <c r="G68" s="4">
        <f>Nurse[[#This Row],[Total Direct Care Staff Hours]]/Nurse[[#This Row],[MDS Census]]</f>
        <v>3.2629219701162144</v>
      </c>
      <c r="H68" s="4">
        <f>Nurse[[#This Row],[Total RN Hours (w/ Admin, DON)]]/Nurse[[#This Row],[MDS Census]]</f>
        <v>1.1325124515771998</v>
      </c>
      <c r="I68" s="4">
        <f>Nurse[[#This Row],[RN Hours (excl. Admin, DON)]]/Nurse[[#This Row],[MDS Census]]</f>
        <v>0.94479800774764799</v>
      </c>
      <c r="J68" s="4">
        <f>SUM(Nurse[[#This Row],[RN Hours (excl. Admin, DON)]],Nurse[[#This Row],[RN Admin Hours]],Nurse[[#This Row],[RN DON Hours]],Nurse[[#This Row],[LPN Hours (excl. Admin)]],Nurse[[#This Row],[LPN Admin Hours]],Nurse[[#This Row],[CNA Hours]],Nurse[[#This Row],[NA TR Hours]],Nurse[[#This Row],[Med Aide/Tech Hours]])</f>
        <v>344.01358695652175</v>
      </c>
      <c r="K68" s="4">
        <f>SUM(Nurse[[#This Row],[RN Hours (excl. Admin, DON)]],Nurse[[#This Row],[LPN Hours (excl. Admin)]],Nurse[[#This Row],[CNA Hours]],Nurse[[#This Row],[NA TR Hours]],Nurse[[#This Row],[Med Aide/Tech Hours]])</f>
        <v>320.44021739130432</v>
      </c>
      <c r="L68" s="4">
        <f>SUM(Nurse[[#This Row],[RN Hours (excl. Admin, DON)]],Nurse[[#This Row],[RN Admin Hours]],Nurse[[#This Row],[RN DON Hours]])</f>
        <v>111.22010869565217</v>
      </c>
      <c r="M68" s="4">
        <v>92.785326086956516</v>
      </c>
      <c r="N68" s="4">
        <v>11.081521739130435</v>
      </c>
      <c r="O68" s="4">
        <v>7.3532608695652177</v>
      </c>
      <c r="P68" s="4">
        <f>SUM(Nurse[[#This Row],[LPN Hours (excl. Admin)]],Nurse[[#This Row],[LPN Admin Hours]])</f>
        <v>20.277173913043477</v>
      </c>
      <c r="Q68" s="4">
        <v>15.138586956521738</v>
      </c>
      <c r="R68" s="4">
        <v>5.1385869565217392</v>
      </c>
      <c r="S68" s="4">
        <f>SUM(Nurse[[#This Row],[CNA Hours]],Nurse[[#This Row],[NA TR Hours]],Nurse[[#This Row],[Med Aide/Tech Hours]])</f>
        <v>212.51630434782606</v>
      </c>
      <c r="T68" s="4">
        <v>197.90489130434781</v>
      </c>
      <c r="U68" s="4">
        <v>0</v>
      </c>
      <c r="V68" s="4">
        <v>14.611413043478262</v>
      </c>
      <c r="W68"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27.902173913043477</v>
      </c>
      <c r="X68" s="4">
        <v>0.52173913043478259</v>
      </c>
      <c r="Y68" s="4">
        <v>0</v>
      </c>
      <c r="Z68" s="4">
        <v>0</v>
      </c>
      <c r="AA68" s="4">
        <v>0</v>
      </c>
      <c r="AB68" s="4">
        <v>0</v>
      </c>
      <c r="AC68" s="4">
        <v>27.380434782608695</v>
      </c>
      <c r="AD68" s="4">
        <v>0</v>
      </c>
      <c r="AE68" s="4">
        <v>0</v>
      </c>
      <c r="AF68" s="1">
        <v>275043</v>
      </c>
      <c r="AG68" s="1">
        <v>8</v>
      </c>
      <c r="AH68"/>
    </row>
    <row r="69" spans="1:34" x14ac:dyDescent="0.25">
      <c r="A69" t="s">
        <v>96</v>
      </c>
      <c r="B69" t="s">
        <v>60</v>
      </c>
      <c r="C69" t="s">
        <v>199</v>
      </c>
      <c r="D69" t="s">
        <v>134</v>
      </c>
      <c r="E69" s="4">
        <v>71.5</v>
      </c>
      <c r="F69" s="4">
        <f>Nurse[[#This Row],[Total Nurse Staff Hours]]/Nurse[[#This Row],[MDS Census]]</f>
        <v>2.5258802067497723</v>
      </c>
      <c r="G69" s="4">
        <f>Nurse[[#This Row],[Total Direct Care Staff Hours]]/Nurse[[#This Row],[MDS Census]]</f>
        <v>2.406175129218608</v>
      </c>
      <c r="H69" s="4">
        <f>Nurse[[#This Row],[Total RN Hours (w/ Admin, DON)]]/Nurse[[#This Row],[MDS Census]]</f>
        <v>0.43058528428093651</v>
      </c>
      <c r="I69" s="4">
        <f>Nurse[[#This Row],[RN Hours (excl. Admin, DON)]]/Nurse[[#This Row],[MDS Census]]</f>
        <v>0.31088020674977201</v>
      </c>
      <c r="J69" s="4">
        <f>SUM(Nurse[[#This Row],[RN Hours (excl. Admin, DON)]],Nurse[[#This Row],[RN Admin Hours]],Nurse[[#This Row],[RN DON Hours]],Nurse[[#This Row],[LPN Hours (excl. Admin)]],Nurse[[#This Row],[LPN Admin Hours]],Nurse[[#This Row],[CNA Hours]],Nurse[[#This Row],[NA TR Hours]],Nurse[[#This Row],[Med Aide/Tech Hours]])</f>
        <v>180.60043478260872</v>
      </c>
      <c r="K69" s="4">
        <f>SUM(Nurse[[#This Row],[RN Hours (excl. Admin, DON)]],Nurse[[#This Row],[LPN Hours (excl. Admin)]],Nurse[[#This Row],[CNA Hours]],Nurse[[#This Row],[NA TR Hours]],Nurse[[#This Row],[Med Aide/Tech Hours]])</f>
        <v>172.04152173913047</v>
      </c>
      <c r="L69" s="4">
        <f>SUM(Nurse[[#This Row],[RN Hours (excl. Admin, DON)]],Nurse[[#This Row],[RN Admin Hours]],Nurse[[#This Row],[RN DON Hours]])</f>
        <v>30.786847826086959</v>
      </c>
      <c r="M69" s="4">
        <v>22.227934782608699</v>
      </c>
      <c r="N69" s="4">
        <v>4.3658695652173902</v>
      </c>
      <c r="O69" s="4">
        <v>4.1930434782608685</v>
      </c>
      <c r="P69" s="4">
        <f>SUM(Nurse[[#This Row],[LPN Hours (excl. Admin)]],Nurse[[#This Row],[LPN Admin Hours]])</f>
        <v>55.469782608695645</v>
      </c>
      <c r="Q69" s="4">
        <v>55.469782608695645</v>
      </c>
      <c r="R69" s="4">
        <v>0</v>
      </c>
      <c r="S69" s="4">
        <f>SUM(Nurse[[#This Row],[CNA Hours]],Nurse[[#This Row],[NA TR Hours]],Nurse[[#This Row],[Med Aide/Tech Hours]])</f>
        <v>94.343804347826122</v>
      </c>
      <c r="T69" s="4">
        <v>94.343804347826122</v>
      </c>
      <c r="U69" s="4">
        <v>0</v>
      </c>
      <c r="V69" s="4">
        <v>0</v>
      </c>
      <c r="W69"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34.225326086956528</v>
      </c>
      <c r="X69" s="4">
        <v>0</v>
      </c>
      <c r="Y69" s="4">
        <v>0</v>
      </c>
      <c r="Z69" s="4">
        <v>0</v>
      </c>
      <c r="AA69" s="4">
        <v>24.203478260869574</v>
      </c>
      <c r="AB69" s="4">
        <v>0</v>
      </c>
      <c r="AC69" s="4">
        <v>10.021847826086955</v>
      </c>
      <c r="AD69" s="4">
        <v>0</v>
      </c>
      <c r="AE69" s="4">
        <v>0</v>
      </c>
      <c r="AF69" s="1">
        <v>275132</v>
      </c>
      <c r="AG69" s="1">
        <v>8</v>
      </c>
      <c r="AH69"/>
    </row>
    <row r="70" spans="1:34" x14ac:dyDescent="0.25">
      <c r="A70" t="s">
        <v>96</v>
      </c>
      <c r="B70" t="s">
        <v>31</v>
      </c>
      <c r="C70" t="s">
        <v>189</v>
      </c>
      <c r="D70" t="s">
        <v>146</v>
      </c>
      <c r="E70" s="4">
        <v>30.065217391304348</v>
      </c>
      <c r="F70" s="4">
        <f>Nurse[[#This Row],[Total Nurse Staff Hours]]/Nurse[[#This Row],[MDS Census]]</f>
        <v>2.2664859002169195</v>
      </c>
      <c r="G70" s="4">
        <f>Nurse[[#This Row],[Total Direct Care Staff Hours]]/Nurse[[#This Row],[MDS Census]]</f>
        <v>2.0244793926247286</v>
      </c>
      <c r="H70" s="4">
        <f>Nurse[[#This Row],[Total RN Hours (w/ Admin, DON)]]/Nurse[[#This Row],[MDS Census]]</f>
        <v>0.30986623282718723</v>
      </c>
      <c r="I70" s="4">
        <f>Nurse[[#This Row],[RN Hours (excl. Admin, DON)]]/Nurse[[#This Row],[MDS Census]]</f>
        <v>6.7859725234996393E-2</v>
      </c>
      <c r="J70" s="4">
        <f>SUM(Nurse[[#This Row],[RN Hours (excl. Admin, DON)]],Nurse[[#This Row],[RN Admin Hours]],Nurse[[#This Row],[RN DON Hours]],Nurse[[#This Row],[LPN Hours (excl. Admin)]],Nurse[[#This Row],[LPN Admin Hours]],Nurse[[#This Row],[CNA Hours]],Nurse[[#This Row],[NA TR Hours]],Nurse[[#This Row],[Med Aide/Tech Hours]])</f>
        <v>68.142391304347825</v>
      </c>
      <c r="K70" s="4">
        <f>SUM(Nurse[[#This Row],[RN Hours (excl. Admin, DON)]],Nurse[[#This Row],[LPN Hours (excl. Admin)]],Nurse[[#This Row],[CNA Hours]],Nurse[[#This Row],[NA TR Hours]],Nurse[[#This Row],[Med Aide/Tech Hours]])</f>
        <v>60.866413043478254</v>
      </c>
      <c r="L70" s="4">
        <f>SUM(Nurse[[#This Row],[RN Hours (excl. Admin, DON)]],Nurse[[#This Row],[RN Admin Hours]],Nurse[[#This Row],[RN DON Hours]])</f>
        <v>9.3161956521739118</v>
      </c>
      <c r="M70" s="4">
        <v>2.0402173913043482</v>
      </c>
      <c r="N70" s="4">
        <v>0</v>
      </c>
      <c r="O70" s="4">
        <v>7.2759782608695636</v>
      </c>
      <c r="P70" s="4">
        <f>SUM(Nurse[[#This Row],[LPN Hours (excl. Admin)]],Nurse[[#This Row],[LPN Admin Hours]])</f>
        <v>14.927500000000007</v>
      </c>
      <c r="Q70" s="4">
        <v>14.927500000000007</v>
      </c>
      <c r="R70" s="4">
        <v>0</v>
      </c>
      <c r="S70" s="4">
        <f>SUM(Nurse[[#This Row],[CNA Hours]],Nurse[[#This Row],[NA TR Hours]],Nurse[[#This Row],[Med Aide/Tech Hours]])</f>
        <v>43.898695652173899</v>
      </c>
      <c r="T70" s="4">
        <v>43.898695652173899</v>
      </c>
      <c r="U70" s="4">
        <v>0</v>
      </c>
      <c r="V70" s="4">
        <v>0</v>
      </c>
      <c r="W70" s="4">
        <f>SUM(Nurse[[#This Row],[RN Hours Contract (excl. Admin, DON)]],Nurse[[#This Row],[RN Admin Hours Contract]],Nurse[[#This Row],[RN DON Hours Contract]],Nurse[[#This Row],[LPN Hours Contract (excl. Admin)]],Nurse[[#This Row],[LPN Admin Hours Contract]],Nurse[[#This Row],[CNA Hours Contract]],Nurse[[#This Row],[NA TR Hours Contract]],Nurse[[#This Row],[Med Aide/Tech Hours Contract]])</f>
        <v>20.605978260869566</v>
      </c>
      <c r="X70" s="4">
        <v>1.5054347826086956</v>
      </c>
      <c r="Y70" s="4">
        <v>0</v>
      </c>
      <c r="Z70" s="4">
        <v>0</v>
      </c>
      <c r="AA70" s="4">
        <v>1.4402173913043479</v>
      </c>
      <c r="AB70" s="4">
        <v>0</v>
      </c>
      <c r="AC70" s="4">
        <v>17.660326086956523</v>
      </c>
      <c r="AD70" s="4">
        <v>0</v>
      </c>
      <c r="AE70" s="4">
        <v>0</v>
      </c>
      <c r="AF70" s="1">
        <v>275079</v>
      </c>
      <c r="AG70" s="1">
        <v>8</v>
      </c>
      <c r="AH70"/>
    </row>
    <row r="71" spans="1:34" x14ac:dyDescent="0.25">
      <c r="AH71"/>
    </row>
    <row r="72" spans="1:34" x14ac:dyDescent="0.25">
      <c r="AH72"/>
    </row>
    <row r="73" spans="1:34" x14ac:dyDescent="0.25">
      <c r="AH73"/>
    </row>
    <row r="74" spans="1:34" x14ac:dyDescent="0.25">
      <c r="AH74"/>
    </row>
    <row r="75" spans="1:34" x14ac:dyDescent="0.25">
      <c r="AH75"/>
    </row>
    <row r="76" spans="1:34" x14ac:dyDescent="0.25">
      <c r="AH76"/>
    </row>
    <row r="77" spans="1:34" x14ac:dyDescent="0.25">
      <c r="AH77"/>
    </row>
    <row r="78" spans="1:34" x14ac:dyDescent="0.25">
      <c r="AH78"/>
    </row>
    <row r="79" spans="1:34" x14ac:dyDescent="0.25">
      <c r="AH79"/>
    </row>
    <row r="80" spans="1:34" x14ac:dyDescent="0.25">
      <c r="AH80"/>
    </row>
    <row r="81" spans="34:34" x14ac:dyDescent="0.25">
      <c r="AH81"/>
    </row>
    <row r="82" spans="34:34" x14ac:dyDescent="0.25">
      <c r="AH82"/>
    </row>
    <row r="83" spans="34:34" x14ac:dyDescent="0.25">
      <c r="AH83"/>
    </row>
    <row r="84" spans="34:34" x14ac:dyDescent="0.25">
      <c r="AH84"/>
    </row>
    <row r="85" spans="34:34" x14ac:dyDescent="0.25">
      <c r="AH85"/>
    </row>
    <row r="86" spans="34:34" x14ac:dyDescent="0.25">
      <c r="AH86"/>
    </row>
    <row r="87" spans="34:34" x14ac:dyDescent="0.25">
      <c r="AH87"/>
    </row>
    <row r="88" spans="34:34" x14ac:dyDescent="0.25">
      <c r="AH88"/>
    </row>
    <row r="89" spans="34:34" x14ac:dyDescent="0.25">
      <c r="AH89"/>
    </row>
    <row r="90" spans="34:34" x14ac:dyDescent="0.25">
      <c r="AH90"/>
    </row>
    <row r="91" spans="34:34" x14ac:dyDescent="0.25">
      <c r="AH91"/>
    </row>
    <row r="92" spans="34:34" x14ac:dyDescent="0.25">
      <c r="AH92"/>
    </row>
    <row r="93" spans="34:34" x14ac:dyDescent="0.25">
      <c r="AH93"/>
    </row>
    <row r="94" spans="34:34" x14ac:dyDescent="0.25">
      <c r="AH94"/>
    </row>
    <row r="95" spans="34:34" x14ac:dyDescent="0.25">
      <c r="AH95"/>
    </row>
    <row r="96" spans="34:34" x14ac:dyDescent="0.25">
      <c r="AH96"/>
    </row>
    <row r="97" spans="34:34" x14ac:dyDescent="0.25">
      <c r="AH97"/>
    </row>
    <row r="98" spans="34:34" x14ac:dyDescent="0.25">
      <c r="AH98"/>
    </row>
    <row r="99" spans="34:34" x14ac:dyDescent="0.25">
      <c r="AH99"/>
    </row>
    <row r="100" spans="34:34" x14ac:dyDescent="0.25">
      <c r="AH100"/>
    </row>
    <row r="101" spans="34:34" x14ac:dyDescent="0.25">
      <c r="AH101"/>
    </row>
    <row r="102" spans="34:34" x14ac:dyDescent="0.25">
      <c r="AH102"/>
    </row>
    <row r="103" spans="34:34" x14ac:dyDescent="0.25">
      <c r="AH103"/>
    </row>
    <row r="104" spans="34:34" x14ac:dyDescent="0.25">
      <c r="AH104"/>
    </row>
    <row r="105" spans="34:34" x14ac:dyDescent="0.25">
      <c r="AH105"/>
    </row>
    <row r="106" spans="34:34" x14ac:dyDescent="0.25">
      <c r="AH106"/>
    </row>
    <row r="107" spans="34:34" x14ac:dyDescent="0.25">
      <c r="AH107"/>
    </row>
    <row r="108" spans="34:34" x14ac:dyDescent="0.25">
      <c r="AH108"/>
    </row>
    <row r="109" spans="34:34" x14ac:dyDescent="0.25">
      <c r="AH109"/>
    </row>
    <row r="110" spans="34:34" x14ac:dyDescent="0.25">
      <c r="AH110"/>
    </row>
    <row r="111" spans="34:34" x14ac:dyDescent="0.25">
      <c r="AH111"/>
    </row>
    <row r="112" spans="34:34" x14ac:dyDescent="0.25">
      <c r="AH112"/>
    </row>
    <row r="113" spans="34:34" x14ac:dyDescent="0.25">
      <c r="AH113"/>
    </row>
    <row r="114" spans="34:34" x14ac:dyDescent="0.25">
      <c r="AH114"/>
    </row>
    <row r="115" spans="34:34" x14ac:dyDescent="0.25">
      <c r="AH115"/>
    </row>
    <row r="116" spans="34:34" x14ac:dyDescent="0.25">
      <c r="AH116"/>
    </row>
    <row r="117" spans="34:34" x14ac:dyDescent="0.25">
      <c r="AH117"/>
    </row>
    <row r="118" spans="34:34" x14ac:dyDescent="0.25">
      <c r="AH118"/>
    </row>
    <row r="119" spans="34:34" x14ac:dyDescent="0.25">
      <c r="AH119"/>
    </row>
    <row r="120" spans="34:34" x14ac:dyDescent="0.25">
      <c r="AH120"/>
    </row>
    <row r="121" spans="34:34" x14ac:dyDescent="0.25">
      <c r="AH121"/>
    </row>
    <row r="122" spans="34:34" x14ac:dyDescent="0.25">
      <c r="AH122"/>
    </row>
    <row r="123" spans="34:34" x14ac:dyDescent="0.25">
      <c r="AH123"/>
    </row>
    <row r="124" spans="34:34" x14ac:dyDescent="0.25">
      <c r="AH124"/>
    </row>
    <row r="125" spans="34:34" x14ac:dyDescent="0.25">
      <c r="AH125"/>
    </row>
    <row r="126" spans="34:34" x14ac:dyDescent="0.25">
      <c r="AH126"/>
    </row>
    <row r="127" spans="34:34" x14ac:dyDescent="0.25">
      <c r="AH127"/>
    </row>
    <row r="128" spans="34:34" x14ac:dyDescent="0.25">
      <c r="AH128"/>
    </row>
    <row r="129" spans="34:34" x14ac:dyDescent="0.25">
      <c r="AH129"/>
    </row>
    <row r="130" spans="34:34" x14ac:dyDescent="0.25">
      <c r="AH130"/>
    </row>
    <row r="131" spans="34:34" x14ac:dyDescent="0.25">
      <c r="AH131"/>
    </row>
    <row r="132" spans="34:34" x14ac:dyDescent="0.25">
      <c r="AH132"/>
    </row>
    <row r="133" spans="34:34" x14ac:dyDescent="0.25">
      <c r="AH133"/>
    </row>
    <row r="134" spans="34:34" x14ac:dyDescent="0.25">
      <c r="AH134"/>
    </row>
    <row r="135" spans="34:34" x14ac:dyDescent="0.25">
      <c r="AH135"/>
    </row>
    <row r="136" spans="34:34" x14ac:dyDescent="0.25">
      <c r="AH136"/>
    </row>
    <row r="137" spans="34:34" x14ac:dyDescent="0.25">
      <c r="AH137"/>
    </row>
    <row r="138" spans="34:34" x14ac:dyDescent="0.25">
      <c r="AH138"/>
    </row>
    <row r="139" spans="34:34" x14ac:dyDescent="0.25">
      <c r="AH139"/>
    </row>
    <row r="140" spans="34:34" x14ac:dyDescent="0.25">
      <c r="AH140"/>
    </row>
    <row r="141" spans="34:34" x14ac:dyDescent="0.25">
      <c r="AH141"/>
    </row>
    <row r="142" spans="34:34" x14ac:dyDescent="0.25">
      <c r="AH142"/>
    </row>
    <row r="143" spans="34:34" x14ac:dyDescent="0.25">
      <c r="AH143"/>
    </row>
    <row r="144" spans="34:34" x14ac:dyDescent="0.25">
      <c r="AH144"/>
    </row>
    <row r="145" spans="34:34" x14ac:dyDescent="0.25">
      <c r="AH145"/>
    </row>
    <row r="146" spans="34:34" x14ac:dyDescent="0.25">
      <c r="AH146"/>
    </row>
    <row r="147" spans="34:34" x14ac:dyDescent="0.25">
      <c r="AH147"/>
    </row>
    <row r="148" spans="34:34" x14ac:dyDescent="0.25">
      <c r="AH148"/>
    </row>
    <row r="149" spans="34:34" x14ac:dyDescent="0.25">
      <c r="AH149"/>
    </row>
    <row r="150" spans="34:34" x14ac:dyDescent="0.25">
      <c r="AH150"/>
    </row>
    <row r="151" spans="34:34" x14ac:dyDescent="0.25">
      <c r="AH151"/>
    </row>
    <row r="152" spans="34:34" x14ac:dyDescent="0.25">
      <c r="AH152"/>
    </row>
    <row r="153" spans="34:34" x14ac:dyDescent="0.25">
      <c r="AH153"/>
    </row>
    <row r="154" spans="34:34" x14ac:dyDescent="0.25">
      <c r="AH154"/>
    </row>
    <row r="155" spans="34:34" x14ac:dyDescent="0.25">
      <c r="AH155"/>
    </row>
    <row r="156" spans="34:34" x14ac:dyDescent="0.25">
      <c r="AH156"/>
    </row>
    <row r="157" spans="34:34" x14ac:dyDescent="0.25">
      <c r="AH157"/>
    </row>
    <row r="158" spans="34:34" x14ac:dyDescent="0.25">
      <c r="AH158"/>
    </row>
    <row r="159" spans="34:34" x14ac:dyDescent="0.25">
      <c r="AH159"/>
    </row>
    <row r="160" spans="34:34" x14ac:dyDescent="0.25">
      <c r="AH160"/>
    </row>
    <row r="161" spans="34:34" x14ac:dyDescent="0.25">
      <c r="AH161"/>
    </row>
    <row r="162" spans="34:34" x14ac:dyDescent="0.25">
      <c r="AH162"/>
    </row>
    <row r="163" spans="34:34" x14ac:dyDescent="0.25">
      <c r="AH163"/>
    </row>
    <row r="164" spans="34:34" x14ac:dyDescent="0.25">
      <c r="AH164"/>
    </row>
    <row r="165" spans="34:34" x14ac:dyDescent="0.25">
      <c r="AH165"/>
    </row>
    <row r="166" spans="34:34" x14ac:dyDescent="0.25">
      <c r="AH166"/>
    </row>
    <row r="167" spans="34:34" x14ac:dyDescent="0.25">
      <c r="AH167"/>
    </row>
    <row r="168" spans="34:34" x14ac:dyDescent="0.25">
      <c r="AH168"/>
    </row>
    <row r="169" spans="34:34" x14ac:dyDescent="0.25">
      <c r="AH169"/>
    </row>
    <row r="170" spans="34:34" x14ac:dyDescent="0.25">
      <c r="AH170"/>
    </row>
    <row r="171" spans="34:34" x14ac:dyDescent="0.25">
      <c r="AH171"/>
    </row>
    <row r="172" spans="34:34" x14ac:dyDescent="0.25">
      <c r="AH172"/>
    </row>
    <row r="173" spans="34:34" x14ac:dyDescent="0.25">
      <c r="AH173"/>
    </row>
    <row r="174" spans="34:34" x14ac:dyDescent="0.25">
      <c r="AH174"/>
    </row>
    <row r="175" spans="34:34" x14ac:dyDescent="0.25">
      <c r="AH175"/>
    </row>
    <row r="176" spans="34:34" x14ac:dyDescent="0.25">
      <c r="AH176"/>
    </row>
    <row r="177" spans="34:34" x14ac:dyDescent="0.25">
      <c r="AH177"/>
    </row>
    <row r="178" spans="34:34" x14ac:dyDescent="0.25">
      <c r="AH178"/>
    </row>
    <row r="179" spans="34:34" x14ac:dyDescent="0.25">
      <c r="AH179"/>
    </row>
    <row r="180" spans="34:34" x14ac:dyDescent="0.25">
      <c r="AH180"/>
    </row>
    <row r="181" spans="34:34" x14ac:dyDescent="0.25">
      <c r="AH181"/>
    </row>
    <row r="182" spans="34:34" x14ac:dyDescent="0.25">
      <c r="AH182"/>
    </row>
    <row r="183" spans="34:34" x14ac:dyDescent="0.25">
      <c r="AH183"/>
    </row>
    <row r="184" spans="34:34" x14ac:dyDescent="0.25">
      <c r="AH184"/>
    </row>
    <row r="185" spans="34:34" x14ac:dyDescent="0.25">
      <c r="AH185"/>
    </row>
    <row r="186" spans="34:34" x14ac:dyDescent="0.25">
      <c r="AH186"/>
    </row>
    <row r="187" spans="34:34" x14ac:dyDescent="0.25">
      <c r="AH187"/>
    </row>
    <row r="188" spans="34:34" x14ac:dyDescent="0.25">
      <c r="AH188"/>
    </row>
    <row r="189" spans="34:34" x14ac:dyDescent="0.25">
      <c r="AH189"/>
    </row>
    <row r="190" spans="34:34" x14ac:dyDescent="0.25">
      <c r="AH190"/>
    </row>
    <row r="191" spans="34:34" x14ac:dyDescent="0.25">
      <c r="AH191"/>
    </row>
    <row r="192" spans="34:34" x14ac:dyDescent="0.25">
      <c r="AH192"/>
    </row>
    <row r="193" spans="34:34" x14ac:dyDescent="0.25">
      <c r="AH193"/>
    </row>
    <row r="194" spans="34:34" x14ac:dyDescent="0.25">
      <c r="AH194"/>
    </row>
    <row r="195" spans="34:34" x14ac:dyDescent="0.25">
      <c r="AH195"/>
    </row>
    <row r="196" spans="34:34" x14ac:dyDescent="0.25">
      <c r="AH196"/>
    </row>
    <row r="197" spans="34:34" x14ac:dyDescent="0.25">
      <c r="AH197"/>
    </row>
    <row r="198" spans="34:34" x14ac:dyDescent="0.25">
      <c r="AH198"/>
    </row>
    <row r="199" spans="34:34" x14ac:dyDescent="0.25">
      <c r="AH199"/>
    </row>
    <row r="200" spans="34:34" x14ac:dyDescent="0.25">
      <c r="AH200"/>
    </row>
    <row r="201" spans="34:34" x14ac:dyDescent="0.25">
      <c r="AH201"/>
    </row>
    <row r="202" spans="34:34" x14ac:dyDescent="0.25">
      <c r="AH202"/>
    </row>
    <row r="203" spans="34:34" x14ac:dyDescent="0.25">
      <c r="AH203"/>
    </row>
    <row r="204" spans="34:34" x14ac:dyDescent="0.25">
      <c r="AH204"/>
    </row>
    <row r="205" spans="34:34" x14ac:dyDescent="0.25">
      <c r="AH205"/>
    </row>
    <row r="206" spans="34:34" x14ac:dyDescent="0.25">
      <c r="AH206"/>
    </row>
    <row r="207" spans="34:34" x14ac:dyDescent="0.25">
      <c r="AH207"/>
    </row>
    <row r="208" spans="34:34" x14ac:dyDescent="0.25">
      <c r="AH208"/>
    </row>
    <row r="209" spans="34:34" x14ac:dyDescent="0.25">
      <c r="AH209"/>
    </row>
    <row r="210" spans="34:34" x14ac:dyDescent="0.25">
      <c r="AH210"/>
    </row>
    <row r="211" spans="34:34" x14ac:dyDescent="0.25">
      <c r="AH211"/>
    </row>
    <row r="212" spans="34:34" x14ac:dyDescent="0.25">
      <c r="AH212"/>
    </row>
    <row r="213" spans="34:34" x14ac:dyDescent="0.25">
      <c r="AH213"/>
    </row>
    <row r="214" spans="34:34" x14ac:dyDescent="0.25">
      <c r="AH214"/>
    </row>
    <row r="215" spans="34:34" x14ac:dyDescent="0.25">
      <c r="AH215"/>
    </row>
    <row r="216" spans="34:34" x14ac:dyDescent="0.25">
      <c r="AH216"/>
    </row>
    <row r="217" spans="34:34" x14ac:dyDescent="0.25">
      <c r="AH217"/>
    </row>
    <row r="218" spans="34:34" x14ac:dyDescent="0.25">
      <c r="AH218"/>
    </row>
    <row r="219" spans="34:34" x14ac:dyDescent="0.25">
      <c r="AH219"/>
    </row>
    <row r="220" spans="34:34" x14ac:dyDescent="0.25">
      <c r="AH220"/>
    </row>
    <row r="221" spans="34:34" x14ac:dyDescent="0.25">
      <c r="AH221"/>
    </row>
    <row r="222" spans="34:34" x14ac:dyDescent="0.25">
      <c r="AH222"/>
    </row>
    <row r="223" spans="34:34" x14ac:dyDescent="0.25">
      <c r="AH223"/>
    </row>
    <row r="224" spans="34:34" x14ac:dyDescent="0.25">
      <c r="AH224"/>
    </row>
    <row r="225" spans="34:34" x14ac:dyDescent="0.25">
      <c r="AH225"/>
    </row>
    <row r="226" spans="34:34" x14ac:dyDescent="0.25">
      <c r="AH226"/>
    </row>
    <row r="227" spans="34:34" x14ac:dyDescent="0.25">
      <c r="AH227"/>
    </row>
    <row r="228" spans="34:34" x14ac:dyDescent="0.25">
      <c r="AH228"/>
    </row>
    <row r="229" spans="34:34" x14ac:dyDescent="0.25">
      <c r="AH229"/>
    </row>
    <row r="230" spans="34:34" x14ac:dyDescent="0.25">
      <c r="AH230"/>
    </row>
    <row r="231" spans="34:34" x14ac:dyDescent="0.25">
      <c r="AH231"/>
    </row>
    <row r="232" spans="34:34" x14ac:dyDescent="0.25">
      <c r="AH232"/>
    </row>
    <row r="233" spans="34:34" x14ac:dyDescent="0.25">
      <c r="AH233"/>
    </row>
    <row r="234" spans="34:34" x14ac:dyDescent="0.25">
      <c r="AH234"/>
    </row>
    <row r="235" spans="34:34" x14ac:dyDescent="0.25">
      <c r="AH235"/>
    </row>
    <row r="236" spans="34:34" x14ac:dyDescent="0.25">
      <c r="AH236"/>
    </row>
    <row r="237" spans="34:34" x14ac:dyDescent="0.25">
      <c r="AH237"/>
    </row>
    <row r="238" spans="34:34" x14ac:dyDescent="0.25">
      <c r="AH238"/>
    </row>
    <row r="239" spans="34:34" x14ac:dyDescent="0.25">
      <c r="AH239"/>
    </row>
    <row r="240" spans="34:34" x14ac:dyDescent="0.25">
      <c r="AH240"/>
    </row>
    <row r="241" spans="34:34" x14ac:dyDescent="0.25">
      <c r="AH241"/>
    </row>
    <row r="242" spans="34:34" x14ac:dyDescent="0.25">
      <c r="AH242"/>
    </row>
    <row r="243" spans="34:34" x14ac:dyDescent="0.25">
      <c r="AH243"/>
    </row>
    <row r="244" spans="34:34" x14ac:dyDescent="0.25">
      <c r="AH244"/>
    </row>
    <row r="245" spans="34:34" x14ac:dyDescent="0.25">
      <c r="AH245"/>
    </row>
    <row r="246" spans="34:34" x14ac:dyDescent="0.25">
      <c r="AH246"/>
    </row>
    <row r="247" spans="34:34" x14ac:dyDescent="0.25">
      <c r="AH247"/>
    </row>
    <row r="248" spans="34:34" x14ac:dyDescent="0.25">
      <c r="AH248"/>
    </row>
    <row r="249" spans="34:34" x14ac:dyDescent="0.25">
      <c r="AH249"/>
    </row>
    <row r="250" spans="34:34" x14ac:dyDescent="0.25">
      <c r="AH250"/>
    </row>
    <row r="251" spans="34:34" x14ac:dyDescent="0.25">
      <c r="AH251"/>
    </row>
    <row r="252" spans="34:34" x14ac:dyDescent="0.25">
      <c r="AH252"/>
    </row>
    <row r="253" spans="34:34" x14ac:dyDescent="0.25">
      <c r="AH253"/>
    </row>
    <row r="254" spans="34:34" x14ac:dyDescent="0.25">
      <c r="AH254"/>
    </row>
    <row r="261" spans="34:34" x14ac:dyDescent="0.25">
      <c r="AH261"/>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25C00-EEDA-4BFC-B490-8333FA07D573}">
  <sheetPr>
    <outlinePr summaryRight="0"/>
  </sheetPr>
  <dimension ref="A1:AY261"/>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10" customWidth="1"/>
    <col min="9" max="10" width="15.7109375" customWidth="1"/>
    <col min="11" max="11" width="15.7109375" style="10" customWidth="1" collapsed="1"/>
    <col min="12" max="13" width="15.7109375" hidden="1" customWidth="1" outlineLevel="1"/>
    <col min="14" max="14" width="15.7109375" style="10" hidden="1" customWidth="1" outlineLevel="1"/>
    <col min="15" max="16" width="15.7109375" hidden="1" customWidth="1" outlineLevel="1"/>
    <col min="17" max="17" width="15.7109375" style="8" hidden="1" customWidth="1" outlineLevel="1"/>
    <col min="18" max="18" width="9.140625" hidden="1" customWidth="1" outlineLevel="1"/>
    <col min="19" max="19" width="15.7109375" hidden="1" customWidth="1" outlineLevel="1"/>
    <col min="20" max="20" width="15.7109375" style="10" hidden="1" customWidth="1" outlineLevel="1"/>
    <col min="21" max="21" width="9.140625" hidden="1" customWidth="1" outlineLevel="1"/>
    <col min="22" max="22" width="15.7109375" hidden="1" customWidth="1" outlineLevel="1"/>
    <col min="23" max="23" width="15.7109375" style="10" hidden="1" customWidth="1" outlineLevel="1"/>
    <col min="24" max="25" width="15.7109375" hidden="1" customWidth="1" outlineLevel="1"/>
    <col min="26" max="26" width="15.7109375" style="10" hidden="1" customWidth="1" outlineLevel="1"/>
    <col min="27" max="27" width="9.140625" hidden="1" customWidth="1" outlineLevel="1"/>
    <col min="28" max="28" width="15.7109375" hidden="1" customWidth="1" outlineLevel="1"/>
    <col min="29" max="29" width="15.7109375" style="10" hidden="1" customWidth="1" outlineLevel="1"/>
    <col min="30" max="31" width="15.7109375" hidden="1" customWidth="1" outlineLevel="1"/>
    <col min="32" max="32" width="15.7109375" style="10" hidden="1" customWidth="1" outlineLevel="1"/>
    <col min="33" max="33" width="9.140625" hidden="1" customWidth="1" outlineLevel="1"/>
    <col min="34" max="34" width="15.7109375" hidden="1" customWidth="1" outlineLevel="1"/>
    <col min="35" max="35" width="15.7109375" style="10" hidden="1" customWidth="1" outlineLevel="1"/>
    <col min="36" max="36" width="9.140625" hidden="1" customWidth="1" outlineLevel="1"/>
    <col min="37" max="37" width="15.7109375" hidden="1" customWidth="1" outlineLevel="1"/>
    <col min="38" max="38" width="15.7109375" style="10" hidden="1" customWidth="1" outlineLevel="1"/>
    <col min="39" max="39" width="15.7109375" customWidth="1"/>
    <col min="44" max="48" width="15.7109375" customWidth="1"/>
    <col min="49" max="49" width="10.85546875" bestFit="1" customWidth="1"/>
    <col min="50" max="50" width="10.85546875" style="6" customWidth="1"/>
    <col min="51" max="51" width="15.7109375" style="5" customWidth="1"/>
    <col min="52" max="52" width="25.42578125" customWidth="1"/>
    <col min="53" max="53" width="18.42578125" customWidth="1"/>
    <col min="54" max="54" width="30.140625" customWidth="1"/>
    <col min="55" max="55" width="28.42578125" customWidth="1"/>
    <col min="56" max="56" width="27" customWidth="1"/>
    <col min="57" max="57" width="31" customWidth="1"/>
    <col min="58" max="58" width="23.7109375" customWidth="1"/>
    <col min="61" max="61" width="29.28515625" customWidth="1"/>
    <col min="62" max="62" width="25.85546875" customWidth="1"/>
    <col min="63" max="63" width="24.140625" customWidth="1"/>
    <col min="64" max="65" width="27.28515625" customWidth="1"/>
    <col min="66" max="66" width="25.5703125" customWidth="1"/>
    <col min="67" max="67" width="25.140625" customWidth="1"/>
    <col min="69" max="69" width="9.42578125" customWidth="1"/>
    <col min="70" max="70" width="30.140625" customWidth="1"/>
    <col min="71" max="71" width="28.42578125" customWidth="1"/>
  </cols>
  <sheetData>
    <row r="1" spans="1:51" s="2" customFormat="1" ht="189.95" customHeight="1" x14ac:dyDescent="0.25">
      <c r="A1" s="2" t="s">
        <v>203</v>
      </c>
      <c r="B1" s="2" t="s">
        <v>205</v>
      </c>
      <c r="C1" s="2" t="s">
        <v>206</v>
      </c>
      <c r="D1" s="2" t="s">
        <v>207</v>
      </c>
      <c r="E1" s="2" t="s">
        <v>208</v>
      </c>
      <c r="F1" s="2" t="s">
        <v>213</v>
      </c>
      <c r="G1" s="2" t="s">
        <v>239</v>
      </c>
      <c r="H1" s="9" t="s">
        <v>240</v>
      </c>
      <c r="I1" s="2" t="s">
        <v>214</v>
      </c>
      <c r="J1" s="2" t="s">
        <v>237</v>
      </c>
      <c r="K1" s="9" t="s">
        <v>241</v>
      </c>
      <c r="L1" s="2" t="s">
        <v>215</v>
      </c>
      <c r="M1" s="2" t="s">
        <v>238</v>
      </c>
      <c r="N1" s="9" t="s">
        <v>249</v>
      </c>
      <c r="O1" s="2" t="s">
        <v>216</v>
      </c>
      <c r="P1" s="2" t="s">
        <v>227</v>
      </c>
      <c r="Q1" s="7" t="s">
        <v>243</v>
      </c>
      <c r="R1" s="2" t="s">
        <v>217</v>
      </c>
      <c r="S1" s="2" t="s">
        <v>228</v>
      </c>
      <c r="T1" s="9" t="s">
        <v>242</v>
      </c>
      <c r="U1" s="2" t="s">
        <v>218</v>
      </c>
      <c r="V1" s="2" t="s">
        <v>229</v>
      </c>
      <c r="W1" s="9" t="s">
        <v>244</v>
      </c>
      <c r="X1" s="2" t="s">
        <v>220</v>
      </c>
      <c r="Y1" s="2" t="s">
        <v>230</v>
      </c>
      <c r="Z1" s="9" t="s">
        <v>245</v>
      </c>
      <c r="AA1" s="2" t="s">
        <v>221</v>
      </c>
      <c r="AB1" s="2" t="s">
        <v>231</v>
      </c>
      <c r="AC1" s="9" t="s">
        <v>250</v>
      </c>
      <c r="AD1" s="2" t="s">
        <v>223</v>
      </c>
      <c r="AE1" s="2" t="s">
        <v>232</v>
      </c>
      <c r="AF1" s="9" t="s">
        <v>246</v>
      </c>
      <c r="AG1" s="2" t="s">
        <v>224</v>
      </c>
      <c r="AH1" s="2" t="s">
        <v>233</v>
      </c>
      <c r="AI1" s="9" t="s">
        <v>247</v>
      </c>
      <c r="AJ1" s="2" t="s">
        <v>225</v>
      </c>
      <c r="AK1" s="2" t="s">
        <v>234</v>
      </c>
      <c r="AL1" s="9" t="s">
        <v>248</v>
      </c>
      <c r="AM1" s="2" t="s">
        <v>235</v>
      </c>
      <c r="AN1" s="3" t="s">
        <v>236</v>
      </c>
    </row>
    <row r="2" spans="1:51" x14ac:dyDescent="0.25">
      <c r="A2" t="s">
        <v>96</v>
      </c>
      <c r="B2" t="s">
        <v>65</v>
      </c>
      <c r="C2" t="s">
        <v>176</v>
      </c>
      <c r="D2" t="s">
        <v>132</v>
      </c>
      <c r="E2" s="4">
        <v>59.467391304347828</v>
      </c>
      <c r="F2" s="4">
        <v>182.31793478260872</v>
      </c>
      <c r="G2" s="4">
        <v>1.0923913043478262</v>
      </c>
      <c r="H2" s="10">
        <v>5.9916831860253672E-3</v>
      </c>
      <c r="I2" s="4">
        <v>159.7880434782609</v>
      </c>
      <c r="J2" s="4">
        <v>1.0923913043478262</v>
      </c>
      <c r="K2" s="10">
        <v>6.8365021597904824E-3</v>
      </c>
      <c r="L2" s="4">
        <v>44.391304347826086</v>
      </c>
      <c r="M2" s="4">
        <v>0.54347826086956519</v>
      </c>
      <c r="N2" s="10">
        <v>1.2242899118511263E-2</v>
      </c>
      <c r="O2" s="4">
        <v>27.097826086956523</v>
      </c>
      <c r="P2" s="4">
        <v>0.54347826086956519</v>
      </c>
      <c r="Q2" s="8">
        <v>2.0056157240272762E-2</v>
      </c>
      <c r="R2" s="4">
        <v>12.423913043478262</v>
      </c>
      <c r="S2" s="4">
        <v>0</v>
      </c>
      <c r="T2" s="10">
        <v>0</v>
      </c>
      <c r="U2" s="4">
        <v>4.8695652173913047</v>
      </c>
      <c r="V2" s="4">
        <v>0</v>
      </c>
      <c r="W2" s="10">
        <v>0</v>
      </c>
      <c r="X2" s="4">
        <v>35.013586956521742</v>
      </c>
      <c r="Y2" s="4">
        <v>0.54891304347826086</v>
      </c>
      <c r="Z2" s="10">
        <v>1.5677143965851764E-2</v>
      </c>
      <c r="AA2" s="4">
        <v>5.2364130434782608</v>
      </c>
      <c r="AB2" s="4">
        <v>0</v>
      </c>
      <c r="AC2" s="10">
        <v>0</v>
      </c>
      <c r="AD2" s="4">
        <v>86.214673913043484</v>
      </c>
      <c r="AE2" s="4">
        <v>0</v>
      </c>
      <c r="AF2" s="10">
        <v>0</v>
      </c>
      <c r="AG2" s="4">
        <v>10.491847826086957</v>
      </c>
      <c r="AH2" s="4">
        <v>0</v>
      </c>
      <c r="AI2" s="10">
        <v>0</v>
      </c>
      <c r="AJ2" s="4">
        <v>0.97010869565217395</v>
      </c>
      <c r="AK2" s="4">
        <v>0</v>
      </c>
      <c r="AL2" s="10" t="s">
        <v>251</v>
      </c>
      <c r="AM2" s="1">
        <v>275140</v>
      </c>
      <c r="AN2" s="1">
        <v>8</v>
      </c>
      <c r="AX2"/>
      <c r="AY2"/>
    </row>
    <row r="3" spans="1:51" x14ac:dyDescent="0.25">
      <c r="A3" t="s">
        <v>96</v>
      </c>
      <c r="B3" t="s">
        <v>12</v>
      </c>
      <c r="C3" t="s">
        <v>176</v>
      </c>
      <c r="D3" t="s">
        <v>132</v>
      </c>
      <c r="E3" s="4">
        <v>92.184782608695656</v>
      </c>
      <c r="F3" s="4">
        <v>315.73369565217388</v>
      </c>
      <c r="G3" s="4">
        <v>59.440217391304351</v>
      </c>
      <c r="H3" s="10">
        <v>0.18826060762544111</v>
      </c>
      <c r="I3" s="4">
        <v>303.86413043478262</v>
      </c>
      <c r="J3" s="4">
        <v>59.440217391304351</v>
      </c>
      <c r="K3" s="10">
        <v>0.1956144586932804</v>
      </c>
      <c r="L3" s="4">
        <v>66.103260869565204</v>
      </c>
      <c r="M3" s="4">
        <v>0</v>
      </c>
      <c r="N3" s="10">
        <v>0</v>
      </c>
      <c r="O3" s="4">
        <v>54.233695652173914</v>
      </c>
      <c r="P3" s="4">
        <v>0</v>
      </c>
      <c r="Q3" s="8">
        <v>0</v>
      </c>
      <c r="R3" s="4">
        <v>11</v>
      </c>
      <c r="S3" s="4">
        <v>0</v>
      </c>
      <c r="T3" s="10">
        <v>0</v>
      </c>
      <c r="U3" s="4">
        <v>0.86956521739130432</v>
      </c>
      <c r="V3" s="4">
        <v>0</v>
      </c>
      <c r="W3" s="10">
        <v>0</v>
      </c>
      <c r="X3" s="4">
        <v>62.5</v>
      </c>
      <c r="Y3" s="4">
        <v>0</v>
      </c>
      <c r="Z3" s="10">
        <v>0</v>
      </c>
      <c r="AA3" s="4">
        <v>0</v>
      </c>
      <c r="AB3" s="4">
        <v>0</v>
      </c>
      <c r="AC3" s="10" t="s">
        <v>251</v>
      </c>
      <c r="AD3" s="4">
        <v>187.13043478260869</v>
      </c>
      <c r="AE3" s="4">
        <v>59.440217391304351</v>
      </c>
      <c r="AF3" s="10">
        <v>0.31764056691449816</v>
      </c>
      <c r="AG3" s="4">
        <v>0</v>
      </c>
      <c r="AH3" s="4">
        <v>0</v>
      </c>
      <c r="AI3" s="10" t="s">
        <v>251</v>
      </c>
      <c r="AJ3" s="4">
        <v>0</v>
      </c>
      <c r="AK3" s="4">
        <v>0</v>
      </c>
      <c r="AL3" s="10" t="s">
        <v>251</v>
      </c>
      <c r="AM3" s="1">
        <v>275029</v>
      </c>
      <c r="AN3" s="1">
        <v>8</v>
      </c>
      <c r="AX3"/>
      <c r="AY3"/>
    </row>
    <row r="4" spans="1:51" x14ac:dyDescent="0.25">
      <c r="A4" t="s">
        <v>96</v>
      </c>
      <c r="B4" t="s">
        <v>36</v>
      </c>
      <c r="C4" t="s">
        <v>163</v>
      </c>
      <c r="D4" t="s">
        <v>149</v>
      </c>
      <c r="E4" s="4">
        <v>30.25</v>
      </c>
      <c r="F4" s="4">
        <v>104.96532608695651</v>
      </c>
      <c r="G4" s="4">
        <v>41.448043478260878</v>
      </c>
      <c r="H4" s="10">
        <v>0.39487366946227598</v>
      </c>
      <c r="I4" s="4">
        <v>98.90978260869565</v>
      </c>
      <c r="J4" s="4">
        <v>41.448043478260878</v>
      </c>
      <c r="K4" s="10">
        <v>0.41904897963669141</v>
      </c>
      <c r="L4" s="4">
        <v>17.724347826086955</v>
      </c>
      <c r="M4" s="4">
        <v>8.5411956521739132</v>
      </c>
      <c r="N4" s="10">
        <v>0.48189054604327142</v>
      </c>
      <c r="O4" s="4">
        <v>11.668804347826086</v>
      </c>
      <c r="P4" s="4">
        <v>8.5411956521739132</v>
      </c>
      <c r="Q4" s="8">
        <v>0.73196836604473103</v>
      </c>
      <c r="R4" s="4">
        <v>2.1580434782608697</v>
      </c>
      <c r="S4" s="4">
        <v>0</v>
      </c>
      <c r="T4" s="10">
        <v>0</v>
      </c>
      <c r="U4" s="4">
        <v>3.8974999999999995</v>
      </c>
      <c r="V4" s="4">
        <v>0</v>
      </c>
      <c r="W4" s="10">
        <v>0</v>
      </c>
      <c r="X4" s="4">
        <v>20.310326086956522</v>
      </c>
      <c r="Y4" s="4">
        <v>11.117282608695655</v>
      </c>
      <c r="Z4" s="10">
        <v>0.54737095608894615</v>
      </c>
      <c r="AA4" s="4">
        <v>0</v>
      </c>
      <c r="AB4" s="4">
        <v>0</v>
      </c>
      <c r="AC4" s="10" t="s">
        <v>251</v>
      </c>
      <c r="AD4" s="4">
        <v>60.720217391304338</v>
      </c>
      <c r="AE4" s="4">
        <v>21.78956521739131</v>
      </c>
      <c r="AF4" s="10">
        <v>0.35885189733381562</v>
      </c>
      <c r="AG4" s="4">
        <v>0</v>
      </c>
      <c r="AH4" s="4">
        <v>0</v>
      </c>
      <c r="AI4" s="10" t="s">
        <v>251</v>
      </c>
      <c r="AJ4" s="4">
        <v>6.2104347826086954</v>
      </c>
      <c r="AK4" s="4">
        <v>0</v>
      </c>
      <c r="AL4" s="10" t="s">
        <v>251</v>
      </c>
      <c r="AM4" s="1">
        <v>275090</v>
      </c>
      <c r="AN4" s="1">
        <v>8</v>
      </c>
      <c r="AX4"/>
      <c r="AY4"/>
    </row>
    <row r="5" spans="1:51" x14ac:dyDescent="0.25">
      <c r="A5" t="s">
        <v>96</v>
      </c>
      <c r="B5" t="s">
        <v>7</v>
      </c>
      <c r="C5" t="s">
        <v>176</v>
      </c>
      <c r="D5" t="s">
        <v>132</v>
      </c>
      <c r="E5" s="4">
        <v>69.304347826086953</v>
      </c>
      <c r="F5" s="4">
        <v>273.68478260869563</v>
      </c>
      <c r="G5" s="4">
        <v>71.940217391304344</v>
      </c>
      <c r="H5" s="10">
        <v>0.26285793716986378</v>
      </c>
      <c r="I5" s="4">
        <v>252.43206521739131</v>
      </c>
      <c r="J5" s="4">
        <v>71.940217391304344</v>
      </c>
      <c r="K5" s="10">
        <v>0.28498842779482209</v>
      </c>
      <c r="L5" s="4">
        <v>53.557065217391305</v>
      </c>
      <c r="M5" s="4">
        <v>3.1684782608695654</v>
      </c>
      <c r="N5" s="10">
        <v>5.9160789487036382E-2</v>
      </c>
      <c r="O5" s="4">
        <v>41.086956521739133</v>
      </c>
      <c r="P5" s="4">
        <v>3.1684782608695654</v>
      </c>
      <c r="Q5" s="8">
        <v>7.7116402116402111E-2</v>
      </c>
      <c r="R5" s="4">
        <v>8.4701086956521738</v>
      </c>
      <c r="S5" s="4">
        <v>0</v>
      </c>
      <c r="T5" s="10">
        <v>0</v>
      </c>
      <c r="U5" s="4">
        <v>4</v>
      </c>
      <c r="V5" s="4">
        <v>0</v>
      </c>
      <c r="W5" s="10">
        <v>0</v>
      </c>
      <c r="X5" s="4">
        <v>63.682065217391305</v>
      </c>
      <c r="Y5" s="4">
        <v>0.41304347826086957</v>
      </c>
      <c r="Z5" s="10">
        <v>6.4860251760187754E-3</v>
      </c>
      <c r="AA5" s="4">
        <v>8.7826086956521738</v>
      </c>
      <c r="AB5" s="4">
        <v>0</v>
      </c>
      <c r="AC5" s="10">
        <v>0</v>
      </c>
      <c r="AD5" s="4">
        <v>147.66304347826087</v>
      </c>
      <c r="AE5" s="4">
        <v>68.358695652173907</v>
      </c>
      <c r="AF5" s="10">
        <v>0.46293706293706288</v>
      </c>
      <c r="AG5" s="4">
        <v>0</v>
      </c>
      <c r="AH5" s="4">
        <v>0</v>
      </c>
      <c r="AI5" s="10" t="s">
        <v>251</v>
      </c>
      <c r="AJ5" s="4">
        <v>0</v>
      </c>
      <c r="AK5" s="4">
        <v>0</v>
      </c>
      <c r="AL5" s="10" t="s">
        <v>251</v>
      </c>
      <c r="AM5" s="1">
        <v>275020</v>
      </c>
      <c r="AN5" s="1">
        <v>8</v>
      </c>
      <c r="AX5"/>
      <c r="AY5"/>
    </row>
    <row r="6" spans="1:51" x14ac:dyDescent="0.25">
      <c r="A6" t="s">
        <v>96</v>
      </c>
      <c r="B6" t="s">
        <v>6</v>
      </c>
      <c r="C6" t="s">
        <v>175</v>
      </c>
      <c r="D6" t="s">
        <v>131</v>
      </c>
      <c r="E6" s="4">
        <v>114.17391304347827</v>
      </c>
      <c r="F6" s="4">
        <v>471.89945652173907</v>
      </c>
      <c r="G6" s="4">
        <v>0</v>
      </c>
      <c r="H6" s="10">
        <v>0</v>
      </c>
      <c r="I6" s="4">
        <v>439.54076086956519</v>
      </c>
      <c r="J6" s="4">
        <v>0</v>
      </c>
      <c r="K6" s="10">
        <v>0</v>
      </c>
      <c r="L6" s="4">
        <v>106.64945652173913</v>
      </c>
      <c r="M6" s="4">
        <v>0</v>
      </c>
      <c r="N6" s="10">
        <v>0</v>
      </c>
      <c r="O6" s="4">
        <v>74.290760869565219</v>
      </c>
      <c r="P6" s="4">
        <v>0</v>
      </c>
      <c r="Q6" s="8">
        <v>0</v>
      </c>
      <c r="R6" s="4">
        <v>13.836956521739131</v>
      </c>
      <c r="S6" s="4">
        <v>0</v>
      </c>
      <c r="T6" s="10">
        <v>0</v>
      </c>
      <c r="U6" s="4">
        <v>18.521739130434781</v>
      </c>
      <c r="V6" s="4">
        <v>0</v>
      </c>
      <c r="W6" s="10">
        <v>0</v>
      </c>
      <c r="X6" s="4">
        <v>56.097826086956523</v>
      </c>
      <c r="Y6" s="4">
        <v>0</v>
      </c>
      <c r="Z6" s="10">
        <v>0</v>
      </c>
      <c r="AA6" s="4">
        <v>0</v>
      </c>
      <c r="AB6" s="4">
        <v>0</v>
      </c>
      <c r="AC6" s="10" t="s">
        <v>251</v>
      </c>
      <c r="AD6" s="4">
        <v>300.1603260869565</v>
      </c>
      <c r="AE6" s="4">
        <v>0</v>
      </c>
      <c r="AF6" s="10">
        <v>0</v>
      </c>
      <c r="AG6" s="4">
        <v>0</v>
      </c>
      <c r="AH6" s="4">
        <v>0</v>
      </c>
      <c r="AI6" s="10" t="s">
        <v>251</v>
      </c>
      <c r="AJ6" s="4">
        <v>8.991847826086957</v>
      </c>
      <c r="AK6" s="4">
        <v>0</v>
      </c>
      <c r="AL6" s="10" t="s">
        <v>251</v>
      </c>
      <c r="AM6" s="1">
        <v>275012</v>
      </c>
      <c r="AN6" s="1">
        <v>8</v>
      </c>
      <c r="AX6"/>
      <c r="AY6"/>
    </row>
    <row r="7" spans="1:51" x14ac:dyDescent="0.25">
      <c r="A7" t="s">
        <v>96</v>
      </c>
      <c r="B7" t="s">
        <v>58</v>
      </c>
      <c r="C7" t="s">
        <v>168</v>
      </c>
      <c r="D7" t="s">
        <v>155</v>
      </c>
      <c r="E7" s="4">
        <v>23.097826086956523</v>
      </c>
      <c r="F7" s="4">
        <v>24.586956521739129</v>
      </c>
      <c r="G7" s="4">
        <v>0</v>
      </c>
      <c r="H7" s="10">
        <v>0</v>
      </c>
      <c r="I7" s="4">
        <v>24.586956521739129</v>
      </c>
      <c r="J7" s="4">
        <v>0</v>
      </c>
      <c r="K7" s="10">
        <v>0</v>
      </c>
      <c r="L7" s="4">
        <v>20.578804347826086</v>
      </c>
      <c r="M7" s="4">
        <v>0</v>
      </c>
      <c r="N7" s="10">
        <v>0</v>
      </c>
      <c r="O7" s="4">
        <v>20.578804347826086</v>
      </c>
      <c r="P7" s="4">
        <v>0</v>
      </c>
      <c r="Q7" s="8">
        <v>0</v>
      </c>
      <c r="R7" s="4">
        <v>0</v>
      </c>
      <c r="S7" s="4">
        <v>0</v>
      </c>
      <c r="T7" s="10" t="s">
        <v>251</v>
      </c>
      <c r="U7" s="4">
        <v>0</v>
      </c>
      <c r="V7" s="4">
        <v>0</v>
      </c>
      <c r="W7" s="10" t="s">
        <v>251</v>
      </c>
      <c r="X7" s="4">
        <v>4.0081521739130439</v>
      </c>
      <c r="Y7" s="4">
        <v>0</v>
      </c>
      <c r="Z7" s="10">
        <v>0</v>
      </c>
      <c r="AA7" s="4">
        <v>0</v>
      </c>
      <c r="AB7" s="4">
        <v>0</v>
      </c>
      <c r="AC7" s="10" t="s">
        <v>251</v>
      </c>
      <c r="AD7" s="4">
        <v>0</v>
      </c>
      <c r="AE7" s="4">
        <v>0</v>
      </c>
      <c r="AF7" s="10" t="s">
        <v>251</v>
      </c>
      <c r="AG7" s="4">
        <v>0</v>
      </c>
      <c r="AH7" s="4">
        <v>0</v>
      </c>
      <c r="AI7" s="10" t="s">
        <v>251</v>
      </c>
      <c r="AJ7" s="4">
        <v>0</v>
      </c>
      <c r="AK7" s="4">
        <v>0</v>
      </c>
      <c r="AL7" s="10" t="s">
        <v>251</v>
      </c>
      <c r="AM7" s="1">
        <v>275130</v>
      </c>
      <c r="AN7" s="1">
        <v>8</v>
      </c>
      <c r="AX7"/>
      <c r="AY7"/>
    </row>
    <row r="8" spans="1:51" x14ac:dyDescent="0.25">
      <c r="A8" t="s">
        <v>96</v>
      </c>
      <c r="B8" t="s">
        <v>61</v>
      </c>
      <c r="C8" t="s">
        <v>200</v>
      </c>
      <c r="D8" t="s">
        <v>151</v>
      </c>
      <c r="E8" s="4">
        <v>20.902173913043477</v>
      </c>
      <c r="F8" s="4">
        <v>97.826630434782601</v>
      </c>
      <c r="G8" s="4">
        <v>23</v>
      </c>
      <c r="H8" s="10">
        <v>0.23510980494552811</v>
      </c>
      <c r="I8" s="4">
        <v>94.153804347826068</v>
      </c>
      <c r="J8" s="4">
        <v>23</v>
      </c>
      <c r="K8" s="10">
        <v>0.24428115421690924</v>
      </c>
      <c r="L8" s="4">
        <v>15.94891304347826</v>
      </c>
      <c r="M8" s="4">
        <v>6.7826086956521738</v>
      </c>
      <c r="N8" s="10">
        <v>0.4252709057452464</v>
      </c>
      <c r="O8" s="4">
        <v>12.276086956521736</v>
      </c>
      <c r="P8" s="4">
        <v>6.7826086956521738</v>
      </c>
      <c r="Q8" s="8">
        <v>0.55250575526828416</v>
      </c>
      <c r="R8" s="4">
        <v>0.32826086956521738</v>
      </c>
      <c r="S8" s="4">
        <v>0</v>
      </c>
      <c r="T8" s="10">
        <v>0</v>
      </c>
      <c r="U8" s="4">
        <v>3.3445652173913056</v>
      </c>
      <c r="V8" s="4">
        <v>0</v>
      </c>
      <c r="W8" s="10">
        <v>0</v>
      </c>
      <c r="X8" s="4">
        <v>9.4032608695652193</v>
      </c>
      <c r="Y8" s="4">
        <v>3.6847826086956523</v>
      </c>
      <c r="Z8" s="10">
        <v>0.39186221246098712</v>
      </c>
      <c r="AA8" s="4">
        <v>0</v>
      </c>
      <c r="AB8" s="4">
        <v>0</v>
      </c>
      <c r="AC8" s="10" t="s">
        <v>251</v>
      </c>
      <c r="AD8" s="4">
        <v>72.474456521739114</v>
      </c>
      <c r="AE8" s="4">
        <v>12.532608695652174</v>
      </c>
      <c r="AF8" s="10">
        <v>0.17292449363718856</v>
      </c>
      <c r="AG8" s="4">
        <v>0</v>
      </c>
      <c r="AH8" s="4">
        <v>0</v>
      </c>
      <c r="AI8" s="10" t="s">
        <v>251</v>
      </c>
      <c r="AJ8" s="4">
        <v>0</v>
      </c>
      <c r="AK8" s="4">
        <v>0</v>
      </c>
      <c r="AL8" s="10" t="s">
        <v>251</v>
      </c>
      <c r="AM8" s="1">
        <v>275133</v>
      </c>
      <c r="AN8" s="1">
        <v>8</v>
      </c>
      <c r="AX8"/>
      <c r="AY8"/>
    </row>
    <row r="9" spans="1:51" x14ac:dyDescent="0.25">
      <c r="A9" t="s">
        <v>96</v>
      </c>
      <c r="B9" t="s">
        <v>45</v>
      </c>
      <c r="C9" t="s">
        <v>177</v>
      </c>
      <c r="D9" t="s">
        <v>134</v>
      </c>
      <c r="E9" s="4">
        <v>99</v>
      </c>
      <c r="F9" s="4">
        <v>38.797826086956512</v>
      </c>
      <c r="G9" s="4">
        <v>0</v>
      </c>
      <c r="H9" s="10">
        <v>0</v>
      </c>
      <c r="I9" s="4">
        <v>38.797826086956512</v>
      </c>
      <c r="J9" s="4">
        <v>0</v>
      </c>
      <c r="K9" s="10">
        <v>0</v>
      </c>
      <c r="L9" s="4">
        <v>3.1577173913043479</v>
      </c>
      <c r="M9" s="4">
        <v>0</v>
      </c>
      <c r="N9" s="10">
        <v>0</v>
      </c>
      <c r="O9" s="4">
        <v>3.1577173913043479</v>
      </c>
      <c r="P9" s="4">
        <v>0</v>
      </c>
      <c r="Q9" s="8">
        <v>0</v>
      </c>
      <c r="R9" s="4">
        <v>0</v>
      </c>
      <c r="S9" s="4">
        <v>0</v>
      </c>
      <c r="T9" s="10" t="s">
        <v>251</v>
      </c>
      <c r="U9" s="4">
        <v>0</v>
      </c>
      <c r="V9" s="4">
        <v>0</v>
      </c>
      <c r="W9" s="10" t="s">
        <v>251</v>
      </c>
      <c r="X9" s="4">
        <v>35.640108695652167</v>
      </c>
      <c r="Y9" s="4">
        <v>0</v>
      </c>
      <c r="Z9" s="10">
        <v>0</v>
      </c>
      <c r="AA9" s="4">
        <v>0</v>
      </c>
      <c r="AB9" s="4">
        <v>0</v>
      </c>
      <c r="AC9" s="10" t="s">
        <v>251</v>
      </c>
      <c r="AD9" s="4">
        <v>0</v>
      </c>
      <c r="AE9" s="4">
        <v>0</v>
      </c>
      <c r="AF9" s="10" t="s">
        <v>251</v>
      </c>
      <c r="AG9" s="4">
        <v>0</v>
      </c>
      <c r="AH9" s="4">
        <v>0</v>
      </c>
      <c r="AI9" s="10" t="s">
        <v>251</v>
      </c>
      <c r="AJ9" s="4">
        <v>0</v>
      </c>
      <c r="AK9" s="4">
        <v>0</v>
      </c>
      <c r="AL9" s="10" t="s">
        <v>251</v>
      </c>
      <c r="AM9" s="1">
        <v>275109</v>
      </c>
      <c r="AN9" s="1">
        <v>8</v>
      </c>
      <c r="AX9"/>
      <c r="AY9"/>
    </row>
    <row r="10" spans="1:51" x14ac:dyDescent="0.25">
      <c r="A10" t="s">
        <v>96</v>
      </c>
      <c r="B10" t="s">
        <v>49</v>
      </c>
      <c r="C10" t="s">
        <v>185</v>
      </c>
      <c r="D10" t="s">
        <v>129</v>
      </c>
      <c r="E10" s="4">
        <v>31.108695652173914</v>
      </c>
      <c r="F10" s="4">
        <v>97.887826086956522</v>
      </c>
      <c r="G10" s="4">
        <v>74.069782608695675</v>
      </c>
      <c r="H10" s="10">
        <v>0.75668022847802741</v>
      </c>
      <c r="I10" s="4">
        <v>96.648913043478245</v>
      </c>
      <c r="J10" s="4">
        <v>74.069782608695675</v>
      </c>
      <c r="K10" s="10">
        <v>0.76637988236220334</v>
      </c>
      <c r="L10" s="4">
        <v>16.755326086956519</v>
      </c>
      <c r="M10" s="4">
        <v>12.33586956521739</v>
      </c>
      <c r="N10" s="10">
        <v>0.7362357199852092</v>
      </c>
      <c r="O10" s="4">
        <v>15.516413043478257</v>
      </c>
      <c r="P10" s="4">
        <v>12.33586956521739</v>
      </c>
      <c r="Q10" s="8">
        <v>0.79502070038038275</v>
      </c>
      <c r="R10" s="4">
        <v>0</v>
      </c>
      <c r="S10" s="4">
        <v>0</v>
      </c>
      <c r="T10" s="10" t="s">
        <v>251</v>
      </c>
      <c r="U10" s="4">
        <v>1.2389130434782609</v>
      </c>
      <c r="V10" s="4">
        <v>0</v>
      </c>
      <c r="W10" s="10">
        <v>0</v>
      </c>
      <c r="X10" s="4">
        <v>21.512173913043487</v>
      </c>
      <c r="Y10" s="4">
        <v>11.595434782608695</v>
      </c>
      <c r="Z10" s="10">
        <v>0.53901734104046217</v>
      </c>
      <c r="AA10" s="4">
        <v>0</v>
      </c>
      <c r="AB10" s="4">
        <v>0</v>
      </c>
      <c r="AC10" s="10" t="s">
        <v>251</v>
      </c>
      <c r="AD10" s="4">
        <v>59.62032608695651</v>
      </c>
      <c r="AE10" s="4">
        <v>50.138478260869583</v>
      </c>
      <c r="AF10" s="10">
        <v>0.84096283183259335</v>
      </c>
      <c r="AG10" s="4">
        <v>0</v>
      </c>
      <c r="AH10" s="4">
        <v>0</v>
      </c>
      <c r="AI10" s="10" t="s">
        <v>251</v>
      </c>
      <c r="AJ10" s="4">
        <v>0</v>
      </c>
      <c r="AK10" s="4">
        <v>0</v>
      </c>
      <c r="AL10" s="10" t="s">
        <v>251</v>
      </c>
      <c r="AM10" s="1">
        <v>275115</v>
      </c>
      <c r="AN10" s="1">
        <v>8</v>
      </c>
      <c r="AX10"/>
      <c r="AY10"/>
    </row>
    <row r="11" spans="1:51" x14ac:dyDescent="0.25">
      <c r="A11" t="s">
        <v>96</v>
      </c>
      <c r="B11" t="s">
        <v>20</v>
      </c>
      <c r="C11" t="s">
        <v>181</v>
      </c>
      <c r="D11" t="s">
        <v>138</v>
      </c>
      <c r="E11" s="4">
        <v>29.010869565217391</v>
      </c>
      <c r="F11" s="4">
        <v>74.160760869565223</v>
      </c>
      <c r="G11" s="4">
        <v>44.31619565217391</v>
      </c>
      <c r="H11" s="10">
        <v>0.59756932281368758</v>
      </c>
      <c r="I11" s="4">
        <v>70.084456521739142</v>
      </c>
      <c r="J11" s="4">
        <v>44.31619565217391</v>
      </c>
      <c r="K11" s="10">
        <v>0.63232559474050709</v>
      </c>
      <c r="L11" s="4">
        <v>15.14880434782609</v>
      </c>
      <c r="M11" s="4">
        <v>10.268586956521743</v>
      </c>
      <c r="N11" s="10">
        <v>0.67784801498181102</v>
      </c>
      <c r="O11" s="4">
        <v>11.072500000000003</v>
      </c>
      <c r="P11" s="4">
        <v>10.268586956521743</v>
      </c>
      <c r="Q11" s="8">
        <v>0.92739552553820181</v>
      </c>
      <c r="R11" s="4">
        <v>4.0763043478260865</v>
      </c>
      <c r="S11" s="4">
        <v>0</v>
      </c>
      <c r="T11" s="10">
        <v>0</v>
      </c>
      <c r="U11" s="4">
        <v>0</v>
      </c>
      <c r="V11" s="4">
        <v>0</v>
      </c>
      <c r="W11" s="10" t="s">
        <v>251</v>
      </c>
      <c r="X11" s="4">
        <v>18.826521739130431</v>
      </c>
      <c r="Y11" s="4">
        <v>8.3870652173913083</v>
      </c>
      <c r="Z11" s="10">
        <v>0.44549202096949292</v>
      </c>
      <c r="AA11" s="4">
        <v>0</v>
      </c>
      <c r="AB11" s="4">
        <v>0</v>
      </c>
      <c r="AC11" s="10" t="s">
        <v>251</v>
      </c>
      <c r="AD11" s="4">
        <v>39.291521739130438</v>
      </c>
      <c r="AE11" s="4">
        <v>25.660543478260859</v>
      </c>
      <c r="AF11" s="10">
        <v>0.65308092795768502</v>
      </c>
      <c r="AG11" s="4">
        <v>0</v>
      </c>
      <c r="AH11" s="4">
        <v>0</v>
      </c>
      <c r="AI11" s="10" t="s">
        <v>251</v>
      </c>
      <c r="AJ11" s="4">
        <v>0.89391304347826095</v>
      </c>
      <c r="AK11" s="4">
        <v>0</v>
      </c>
      <c r="AL11" s="10" t="s">
        <v>251</v>
      </c>
      <c r="AM11" s="1">
        <v>275053</v>
      </c>
      <c r="AN11" s="1">
        <v>8</v>
      </c>
      <c r="AX11"/>
      <c r="AY11"/>
    </row>
    <row r="12" spans="1:51" x14ac:dyDescent="0.25">
      <c r="A12" t="s">
        <v>96</v>
      </c>
      <c r="B12" t="s">
        <v>24</v>
      </c>
      <c r="C12" t="s">
        <v>173</v>
      </c>
      <c r="D12" t="s">
        <v>133</v>
      </c>
      <c r="E12" s="4">
        <v>25.271739130434781</v>
      </c>
      <c r="F12" s="4">
        <v>85.150434782608698</v>
      </c>
      <c r="G12" s="4">
        <v>2.617826086956522</v>
      </c>
      <c r="H12" s="10">
        <v>3.0743543396342027E-2</v>
      </c>
      <c r="I12" s="4">
        <v>79.500978260869559</v>
      </c>
      <c r="J12" s="4">
        <v>2.617826086956522</v>
      </c>
      <c r="K12" s="10">
        <v>3.2928224837266158E-2</v>
      </c>
      <c r="L12" s="4">
        <v>18.318913043478261</v>
      </c>
      <c r="M12" s="4">
        <v>2.617826086956522</v>
      </c>
      <c r="N12" s="10">
        <v>0.14290291573213715</v>
      </c>
      <c r="O12" s="4">
        <v>14.590652173913044</v>
      </c>
      <c r="P12" s="4">
        <v>2.617826086956522</v>
      </c>
      <c r="Q12" s="8">
        <v>0.17941803119924907</v>
      </c>
      <c r="R12" s="4">
        <v>0.45652173913043476</v>
      </c>
      <c r="S12" s="4">
        <v>0</v>
      </c>
      <c r="T12" s="10">
        <v>0</v>
      </c>
      <c r="U12" s="4">
        <v>3.2717391304347827</v>
      </c>
      <c r="V12" s="4">
        <v>0</v>
      </c>
      <c r="W12" s="10">
        <v>0</v>
      </c>
      <c r="X12" s="4">
        <v>17.385869565217391</v>
      </c>
      <c r="Y12" s="4">
        <v>0</v>
      </c>
      <c r="Z12" s="10">
        <v>0</v>
      </c>
      <c r="AA12" s="4">
        <v>1.9211956521739131</v>
      </c>
      <c r="AB12" s="4">
        <v>0</v>
      </c>
      <c r="AC12" s="10">
        <v>0</v>
      </c>
      <c r="AD12" s="4">
        <v>40.684782608695649</v>
      </c>
      <c r="AE12" s="4">
        <v>0</v>
      </c>
      <c r="AF12" s="10">
        <v>0</v>
      </c>
      <c r="AG12" s="4">
        <v>6.8396739130434785</v>
      </c>
      <c r="AH12" s="4">
        <v>0</v>
      </c>
      <c r="AI12" s="10">
        <v>0</v>
      </c>
      <c r="AJ12" s="4">
        <v>0</v>
      </c>
      <c r="AK12" s="4">
        <v>0</v>
      </c>
      <c r="AL12" s="10" t="s">
        <v>251</v>
      </c>
      <c r="AM12" s="1">
        <v>275064</v>
      </c>
      <c r="AN12" s="1">
        <v>8</v>
      </c>
      <c r="AX12"/>
      <c r="AY12"/>
    </row>
    <row r="13" spans="1:51" x14ac:dyDescent="0.25">
      <c r="A13" t="s">
        <v>96</v>
      </c>
      <c r="B13" t="s">
        <v>44</v>
      </c>
      <c r="C13" t="s">
        <v>165</v>
      </c>
      <c r="D13" t="s">
        <v>143</v>
      </c>
      <c r="E13" s="4">
        <v>23.478260869565219</v>
      </c>
      <c r="F13" s="4">
        <v>79.575434782608696</v>
      </c>
      <c r="G13" s="4">
        <v>4.5054347826086962</v>
      </c>
      <c r="H13" s="10">
        <v>5.6618412389665813E-2</v>
      </c>
      <c r="I13" s="4">
        <v>59.206739130434784</v>
      </c>
      <c r="J13" s="4">
        <v>4.4347826086956523</v>
      </c>
      <c r="K13" s="10">
        <v>7.490334164368774E-2</v>
      </c>
      <c r="L13" s="4">
        <v>15.900326086956522</v>
      </c>
      <c r="M13" s="4">
        <v>0</v>
      </c>
      <c r="N13" s="10">
        <v>0</v>
      </c>
      <c r="O13" s="4">
        <v>11.161086956521739</v>
      </c>
      <c r="P13" s="4">
        <v>0</v>
      </c>
      <c r="Q13" s="8">
        <v>0</v>
      </c>
      <c r="R13" s="4">
        <v>4.7392391304347825</v>
      </c>
      <c r="S13" s="4">
        <v>0</v>
      </c>
      <c r="T13" s="10">
        <v>0</v>
      </c>
      <c r="U13" s="4">
        <v>0</v>
      </c>
      <c r="V13" s="4">
        <v>0</v>
      </c>
      <c r="W13" s="10" t="s">
        <v>251</v>
      </c>
      <c r="X13" s="4">
        <v>0</v>
      </c>
      <c r="Y13" s="4">
        <v>0</v>
      </c>
      <c r="Z13" s="10" t="s">
        <v>251</v>
      </c>
      <c r="AA13" s="4">
        <v>15.629456521739131</v>
      </c>
      <c r="AB13" s="4">
        <v>7.0652173913043473E-2</v>
      </c>
      <c r="AC13" s="10">
        <v>4.5204498195297333E-3</v>
      </c>
      <c r="AD13" s="4">
        <v>48.045652173913041</v>
      </c>
      <c r="AE13" s="4">
        <v>4.4347826086956523</v>
      </c>
      <c r="AF13" s="10">
        <v>9.2303515678023626E-2</v>
      </c>
      <c r="AG13" s="4">
        <v>0</v>
      </c>
      <c r="AH13" s="4">
        <v>0</v>
      </c>
      <c r="AI13" s="10" t="s">
        <v>251</v>
      </c>
      <c r="AJ13" s="4">
        <v>0</v>
      </c>
      <c r="AK13" s="4">
        <v>0</v>
      </c>
      <c r="AL13" s="10" t="s">
        <v>251</v>
      </c>
      <c r="AM13" s="1">
        <v>275107</v>
      </c>
      <c r="AN13" s="1">
        <v>8</v>
      </c>
      <c r="AX13"/>
      <c r="AY13"/>
    </row>
    <row r="14" spans="1:51" x14ac:dyDescent="0.25">
      <c r="A14" t="s">
        <v>96</v>
      </c>
      <c r="B14" t="s">
        <v>25</v>
      </c>
      <c r="C14" t="s">
        <v>184</v>
      </c>
      <c r="D14" t="s">
        <v>141</v>
      </c>
      <c r="E14" s="4">
        <v>17.260869565217391</v>
      </c>
      <c r="F14" s="4">
        <v>95.018478260869557</v>
      </c>
      <c r="G14" s="4">
        <v>26.239130434782609</v>
      </c>
      <c r="H14" s="10">
        <v>0.2761476600661199</v>
      </c>
      <c r="I14" s="4">
        <v>88.757608695652166</v>
      </c>
      <c r="J14" s="4">
        <v>25.195652173913047</v>
      </c>
      <c r="K14" s="10">
        <v>0.28387033567238579</v>
      </c>
      <c r="L14" s="4">
        <v>23.320543478260866</v>
      </c>
      <c r="M14" s="4">
        <v>4.7201086956521738</v>
      </c>
      <c r="N14" s="10">
        <v>0.20240131624943489</v>
      </c>
      <c r="O14" s="4">
        <v>18.103152173913042</v>
      </c>
      <c r="P14" s="4">
        <v>4.7201086956521738</v>
      </c>
      <c r="Q14" s="8">
        <v>0.26073407825925105</v>
      </c>
      <c r="R14" s="4">
        <v>0</v>
      </c>
      <c r="S14" s="4">
        <v>0</v>
      </c>
      <c r="T14" s="10" t="s">
        <v>251</v>
      </c>
      <c r="U14" s="4">
        <v>5.2173913043478262</v>
      </c>
      <c r="V14" s="4">
        <v>0</v>
      </c>
      <c r="W14" s="10">
        <v>0</v>
      </c>
      <c r="X14" s="4">
        <v>14.198369565217387</v>
      </c>
      <c r="Y14" s="4">
        <v>0</v>
      </c>
      <c r="Z14" s="10">
        <v>0</v>
      </c>
      <c r="AA14" s="4">
        <v>1.0434782608695652</v>
      </c>
      <c r="AB14" s="4">
        <v>1.0434782608695652</v>
      </c>
      <c r="AC14" s="10">
        <v>1</v>
      </c>
      <c r="AD14" s="4">
        <v>56.456086956521737</v>
      </c>
      <c r="AE14" s="4">
        <v>20.475543478260871</v>
      </c>
      <c r="AF14" s="10">
        <v>0.36268088317969338</v>
      </c>
      <c r="AG14" s="4">
        <v>0</v>
      </c>
      <c r="AH14" s="4">
        <v>0</v>
      </c>
      <c r="AI14" s="10" t="s">
        <v>251</v>
      </c>
      <c r="AJ14" s="4">
        <v>0</v>
      </c>
      <c r="AK14" s="4">
        <v>0</v>
      </c>
      <c r="AL14" s="10" t="s">
        <v>251</v>
      </c>
      <c r="AM14" s="1">
        <v>275065</v>
      </c>
      <c r="AN14" s="1">
        <v>8</v>
      </c>
      <c r="AX14"/>
      <c r="AY14"/>
    </row>
    <row r="15" spans="1:51" x14ac:dyDescent="0.25">
      <c r="A15" t="s">
        <v>96</v>
      </c>
      <c r="B15" t="s">
        <v>42</v>
      </c>
      <c r="C15" t="s">
        <v>183</v>
      </c>
      <c r="D15" t="s">
        <v>139</v>
      </c>
      <c r="E15" s="4">
        <v>51.054347826086953</v>
      </c>
      <c r="F15" s="4">
        <v>99.805652173913018</v>
      </c>
      <c r="G15" s="4">
        <v>17.840108695652173</v>
      </c>
      <c r="H15" s="10">
        <v>0.17874848074300928</v>
      </c>
      <c r="I15" s="4">
        <v>94.588260869565175</v>
      </c>
      <c r="J15" s="4">
        <v>17.840108695652173</v>
      </c>
      <c r="K15" s="10">
        <v>0.1886080633225008</v>
      </c>
      <c r="L15" s="4">
        <v>27.599021739130428</v>
      </c>
      <c r="M15" s="4">
        <v>7.6413043478260834</v>
      </c>
      <c r="N15" s="10">
        <v>0.27686866658002207</v>
      </c>
      <c r="O15" s="4">
        <v>22.381630434782604</v>
      </c>
      <c r="P15" s="4">
        <v>7.6413043478260834</v>
      </c>
      <c r="Q15" s="8">
        <v>0.34140963814463521</v>
      </c>
      <c r="R15" s="4">
        <v>0</v>
      </c>
      <c r="S15" s="4">
        <v>0</v>
      </c>
      <c r="T15" s="10" t="s">
        <v>251</v>
      </c>
      <c r="U15" s="4">
        <v>5.2173913043478262</v>
      </c>
      <c r="V15" s="4">
        <v>0</v>
      </c>
      <c r="W15" s="10">
        <v>0</v>
      </c>
      <c r="X15" s="4">
        <v>16.515108695652177</v>
      </c>
      <c r="Y15" s="4">
        <v>4.2667391304347833</v>
      </c>
      <c r="Z15" s="10">
        <v>0.25835368141161913</v>
      </c>
      <c r="AA15" s="4">
        <v>0</v>
      </c>
      <c r="AB15" s="4">
        <v>0</v>
      </c>
      <c r="AC15" s="10" t="s">
        <v>251</v>
      </c>
      <c r="AD15" s="4">
        <v>55.691521739130401</v>
      </c>
      <c r="AE15" s="4">
        <v>5.9320652173913055</v>
      </c>
      <c r="AF15" s="10">
        <v>0.10651648639048182</v>
      </c>
      <c r="AG15" s="4">
        <v>0</v>
      </c>
      <c r="AH15" s="4">
        <v>0</v>
      </c>
      <c r="AI15" s="10" t="s">
        <v>251</v>
      </c>
      <c r="AJ15" s="4">
        <v>0</v>
      </c>
      <c r="AK15" s="4">
        <v>0</v>
      </c>
      <c r="AL15" s="10" t="s">
        <v>251</v>
      </c>
      <c r="AM15" s="1">
        <v>275103</v>
      </c>
      <c r="AN15" s="1">
        <v>8</v>
      </c>
      <c r="AX15"/>
      <c r="AY15"/>
    </row>
    <row r="16" spans="1:51" x14ac:dyDescent="0.25">
      <c r="A16" t="s">
        <v>96</v>
      </c>
      <c r="B16" t="s">
        <v>32</v>
      </c>
      <c r="C16" t="s">
        <v>159</v>
      </c>
      <c r="D16" t="s">
        <v>136</v>
      </c>
      <c r="E16" s="4">
        <v>66.521739130434781</v>
      </c>
      <c r="F16" s="4">
        <v>193.01630434782606</v>
      </c>
      <c r="G16" s="4">
        <v>12.679347826086957</v>
      </c>
      <c r="H16" s="10">
        <v>6.5690553287343384E-2</v>
      </c>
      <c r="I16" s="4">
        <v>170.35597826086956</v>
      </c>
      <c r="J16" s="4">
        <v>12.679347826086957</v>
      </c>
      <c r="K16" s="10">
        <v>7.4428546362316758E-2</v>
      </c>
      <c r="L16" s="4">
        <v>45.918478260869563</v>
      </c>
      <c r="M16" s="4">
        <v>1.8396739130434783</v>
      </c>
      <c r="N16" s="10">
        <v>4.0063912889099301E-2</v>
      </c>
      <c r="O16" s="4">
        <v>24.301630434782609</v>
      </c>
      <c r="P16" s="4">
        <v>1.8396739130434783</v>
      </c>
      <c r="Q16" s="8">
        <v>7.5701666107570162E-2</v>
      </c>
      <c r="R16" s="4">
        <v>15.964673913043478</v>
      </c>
      <c r="S16" s="4">
        <v>0</v>
      </c>
      <c r="T16" s="10">
        <v>0</v>
      </c>
      <c r="U16" s="4">
        <v>5.6521739130434785</v>
      </c>
      <c r="V16" s="4">
        <v>0</v>
      </c>
      <c r="W16" s="10">
        <v>0</v>
      </c>
      <c r="X16" s="4">
        <v>18.214673913043477</v>
      </c>
      <c r="Y16" s="4">
        <v>6.7255434782608692</v>
      </c>
      <c r="Z16" s="10">
        <v>0.36923765478144116</v>
      </c>
      <c r="AA16" s="4">
        <v>1.0434782608695652</v>
      </c>
      <c r="AB16" s="4">
        <v>0</v>
      </c>
      <c r="AC16" s="10">
        <v>0</v>
      </c>
      <c r="AD16" s="4">
        <v>92.038043478260875</v>
      </c>
      <c r="AE16" s="4">
        <v>4.1141304347826084</v>
      </c>
      <c r="AF16" s="10">
        <v>4.4700324771183936E-2</v>
      </c>
      <c r="AG16" s="4">
        <v>11.274456521739131</v>
      </c>
      <c r="AH16" s="4">
        <v>0</v>
      </c>
      <c r="AI16" s="10">
        <v>0</v>
      </c>
      <c r="AJ16" s="4">
        <v>24.527173913043477</v>
      </c>
      <c r="AK16" s="4">
        <v>0</v>
      </c>
      <c r="AL16" s="10" t="s">
        <v>251</v>
      </c>
      <c r="AM16" s="1">
        <v>275080</v>
      </c>
      <c r="AN16" s="1">
        <v>8</v>
      </c>
      <c r="AX16"/>
      <c r="AY16"/>
    </row>
    <row r="17" spans="1:51" x14ac:dyDescent="0.25">
      <c r="A17" t="s">
        <v>96</v>
      </c>
      <c r="B17" t="s">
        <v>22</v>
      </c>
      <c r="C17" t="s">
        <v>183</v>
      </c>
      <c r="D17" t="s">
        <v>139</v>
      </c>
      <c r="E17" s="4">
        <v>64.978260869565219</v>
      </c>
      <c r="F17" s="4">
        <v>204.30956521739128</v>
      </c>
      <c r="G17" s="4">
        <v>7.6521739130434785</v>
      </c>
      <c r="H17" s="10">
        <v>3.7453821140979594E-2</v>
      </c>
      <c r="I17" s="4">
        <v>186.61663043478259</v>
      </c>
      <c r="J17" s="4">
        <v>7.6521739130434785</v>
      </c>
      <c r="K17" s="10">
        <v>4.1004780202146582E-2</v>
      </c>
      <c r="L17" s="4">
        <v>40.638586956521742</v>
      </c>
      <c r="M17" s="4">
        <v>1.4157608695652173</v>
      </c>
      <c r="N17" s="10">
        <v>3.4837846873955192E-2</v>
      </c>
      <c r="O17" s="4">
        <v>28.290760869565219</v>
      </c>
      <c r="P17" s="4">
        <v>1.4157608695652173</v>
      </c>
      <c r="Q17" s="8">
        <v>5.0043223513591389E-2</v>
      </c>
      <c r="R17" s="4">
        <v>7.3641304347826084</v>
      </c>
      <c r="S17" s="4">
        <v>0</v>
      </c>
      <c r="T17" s="10">
        <v>0</v>
      </c>
      <c r="U17" s="4">
        <v>4.9836956521739131</v>
      </c>
      <c r="V17" s="4">
        <v>0</v>
      </c>
      <c r="W17" s="10">
        <v>0</v>
      </c>
      <c r="X17" s="4">
        <v>42.913043478260867</v>
      </c>
      <c r="Y17" s="4">
        <v>6.1413043478260869</v>
      </c>
      <c r="Z17" s="10">
        <v>0.14311043566362716</v>
      </c>
      <c r="AA17" s="4">
        <v>5.3451086956521738</v>
      </c>
      <c r="AB17" s="4">
        <v>0</v>
      </c>
      <c r="AC17" s="10">
        <v>0</v>
      </c>
      <c r="AD17" s="4">
        <v>100.50815217391305</v>
      </c>
      <c r="AE17" s="4">
        <v>9.5108695652173919E-2</v>
      </c>
      <c r="AF17" s="10">
        <v>9.4627842214832242E-4</v>
      </c>
      <c r="AG17" s="4">
        <v>14.904673913043478</v>
      </c>
      <c r="AH17" s="4">
        <v>0</v>
      </c>
      <c r="AI17" s="10">
        <v>0</v>
      </c>
      <c r="AJ17" s="4">
        <v>0</v>
      </c>
      <c r="AK17" s="4">
        <v>0</v>
      </c>
      <c r="AL17" s="10" t="s">
        <v>251</v>
      </c>
      <c r="AM17" s="1">
        <v>275060</v>
      </c>
      <c r="AN17" s="1">
        <v>8</v>
      </c>
      <c r="AX17"/>
      <c r="AY17"/>
    </row>
    <row r="18" spans="1:51" x14ac:dyDescent="0.25">
      <c r="A18" t="s">
        <v>96</v>
      </c>
      <c r="B18" t="s">
        <v>52</v>
      </c>
      <c r="C18" t="s">
        <v>183</v>
      </c>
      <c r="D18" t="s">
        <v>139</v>
      </c>
      <c r="E18" s="4">
        <v>41.554347826086953</v>
      </c>
      <c r="F18" s="4">
        <v>138.64945652173913</v>
      </c>
      <c r="G18" s="4">
        <v>19.328804347826086</v>
      </c>
      <c r="H18" s="10">
        <v>0.13940771808792113</v>
      </c>
      <c r="I18" s="4">
        <v>125.48369565217392</v>
      </c>
      <c r="J18" s="4">
        <v>19.328804347826086</v>
      </c>
      <c r="K18" s="10">
        <v>0.15403438866992938</v>
      </c>
      <c r="L18" s="4">
        <v>32.589673913043477</v>
      </c>
      <c r="M18" s="4">
        <v>2.6657608695652173</v>
      </c>
      <c r="N18" s="10">
        <v>8.1797715333944795E-2</v>
      </c>
      <c r="O18" s="4">
        <v>19.684782608695652</v>
      </c>
      <c r="P18" s="4">
        <v>2.6657608695652173</v>
      </c>
      <c r="Q18" s="8">
        <v>0.13542241855328546</v>
      </c>
      <c r="R18" s="4">
        <v>5.0244565217391308</v>
      </c>
      <c r="S18" s="4">
        <v>0</v>
      </c>
      <c r="T18" s="10">
        <v>0</v>
      </c>
      <c r="U18" s="4">
        <v>7.8804347826086953</v>
      </c>
      <c r="V18" s="4">
        <v>0</v>
      </c>
      <c r="W18" s="10">
        <v>0</v>
      </c>
      <c r="X18" s="4">
        <v>25.8125</v>
      </c>
      <c r="Y18" s="4">
        <v>3.2255434782608696</v>
      </c>
      <c r="Z18" s="10">
        <v>0.12496052216022739</v>
      </c>
      <c r="AA18" s="4">
        <v>0.2608695652173913</v>
      </c>
      <c r="AB18" s="4">
        <v>0</v>
      </c>
      <c r="AC18" s="10">
        <v>0</v>
      </c>
      <c r="AD18" s="4">
        <v>79.260869565217391</v>
      </c>
      <c r="AE18" s="4">
        <v>13.4375</v>
      </c>
      <c r="AF18" s="10">
        <v>0.16953510696653867</v>
      </c>
      <c r="AG18" s="4">
        <v>0.72554347826086951</v>
      </c>
      <c r="AH18" s="4">
        <v>0</v>
      </c>
      <c r="AI18" s="10">
        <v>0</v>
      </c>
      <c r="AJ18" s="4">
        <v>0</v>
      </c>
      <c r="AK18" s="4">
        <v>0</v>
      </c>
      <c r="AL18" s="10" t="s">
        <v>251</v>
      </c>
      <c r="AM18" s="1">
        <v>275122</v>
      </c>
      <c r="AN18" s="1">
        <v>8</v>
      </c>
      <c r="AX18"/>
      <c r="AY18"/>
    </row>
    <row r="19" spans="1:51" x14ac:dyDescent="0.25">
      <c r="A19" t="s">
        <v>96</v>
      </c>
      <c r="B19" t="s">
        <v>63</v>
      </c>
      <c r="C19" t="s">
        <v>157</v>
      </c>
      <c r="D19" t="s">
        <v>150</v>
      </c>
      <c r="E19" s="4">
        <v>23.369565217391305</v>
      </c>
      <c r="F19" s="4">
        <v>82.040869565217406</v>
      </c>
      <c r="G19" s="4">
        <v>13.195652173913043</v>
      </c>
      <c r="H19" s="10">
        <v>0.16084242212258998</v>
      </c>
      <c r="I19" s="4">
        <v>78.428152173913048</v>
      </c>
      <c r="J19" s="4">
        <v>13.195652173913043</v>
      </c>
      <c r="K19" s="10">
        <v>0.16825147358632034</v>
      </c>
      <c r="L19" s="4">
        <v>10.123260869565216</v>
      </c>
      <c r="M19" s="4">
        <v>0.18206521739130435</v>
      </c>
      <c r="N19" s="10">
        <v>1.7984839049112033E-2</v>
      </c>
      <c r="O19" s="4">
        <v>6.5105434782608684</v>
      </c>
      <c r="P19" s="4">
        <v>0.18206521739130435</v>
      </c>
      <c r="Q19" s="8">
        <v>2.7964672688114603E-2</v>
      </c>
      <c r="R19" s="4">
        <v>0.4483695652173913</v>
      </c>
      <c r="S19" s="4">
        <v>0</v>
      </c>
      <c r="T19" s="10">
        <v>0</v>
      </c>
      <c r="U19" s="4">
        <v>3.1643478260869564</v>
      </c>
      <c r="V19" s="4">
        <v>0</v>
      </c>
      <c r="W19" s="10">
        <v>0</v>
      </c>
      <c r="X19" s="4">
        <v>20.332282608695653</v>
      </c>
      <c r="Y19" s="4">
        <v>3.6630434782608696</v>
      </c>
      <c r="Z19" s="10">
        <v>0.18015898897127613</v>
      </c>
      <c r="AA19" s="4">
        <v>0</v>
      </c>
      <c r="AB19" s="4">
        <v>0</v>
      </c>
      <c r="AC19" s="10" t="s">
        <v>251</v>
      </c>
      <c r="AD19" s="4">
        <v>51.585326086956528</v>
      </c>
      <c r="AE19" s="4">
        <v>9.3505434782608692</v>
      </c>
      <c r="AF19" s="10">
        <v>0.18126363032965642</v>
      </c>
      <c r="AG19" s="4">
        <v>0</v>
      </c>
      <c r="AH19" s="4">
        <v>0</v>
      </c>
      <c r="AI19" s="10" t="s">
        <v>251</v>
      </c>
      <c r="AJ19" s="4">
        <v>0</v>
      </c>
      <c r="AK19" s="4">
        <v>0</v>
      </c>
      <c r="AL19" s="10" t="s">
        <v>251</v>
      </c>
      <c r="AM19" s="1">
        <v>275135</v>
      </c>
      <c r="AN19" s="1">
        <v>8</v>
      </c>
      <c r="AX19"/>
      <c r="AY19"/>
    </row>
    <row r="20" spans="1:51" x14ac:dyDescent="0.25">
      <c r="A20" t="s">
        <v>96</v>
      </c>
      <c r="B20" t="s">
        <v>53</v>
      </c>
      <c r="C20" t="s">
        <v>176</v>
      </c>
      <c r="D20" t="s">
        <v>132</v>
      </c>
      <c r="E20" s="4">
        <v>37.065217391304351</v>
      </c>
      <c r="F20" s="4">
        <v>133.31456521739128</v>
      </c>
      <c r="G20" s="4">
        <v>51.705217391304352</v>
      </c>
      <c r="H20" s="10">
        <v>0.38784372365457975</v>
      </c>
      <c r="I20" s="4">
        <v>132.99760869565216</v>
      </c>
      <c r="J20" s="4">
        <v>51.705217391304352</v>
      </c>
      <c r="K20" s="10">
        <v>0.38876802296216512</v>
      </c>
      <c r="L20" s="4">
        <v>11.184891304347824</v>
      </c>
      <c r="M20" s="4">
        <v>9.4888043478260844</v>
      </c>
      <c r="N20" s="10">
        <v>0.84835910243826584</v>
      </c>
      <c r="O20" s="4">
        <v>10.867934782608693</v>
      </c>
      <c r="P20" s="4">
        <v>9.4888043478260844</v>
      </c>
      <c r="Q20" s="8">
        <v>0.87310096514477176</v>
      </c>
      <c r="R20" s="4">
        <v>0.31695652173913041</v>
      </c>
      <c r="S20" s="4">
        <v>0</v>
      </c>
      <c r="T20" s="10">
        <v>0</v>
      </c>
      <c r="U20" s="4">
        <v>0</v>
      </c>
      <c r="V20" s="4">
        <v>0</v>
      </c>
      <c r="W20" s="10" t="s">
        <v>251</v>
      </c>
      <c r="X20" s="4">
        <v>23.969891304347811</v>
      </c>
      <c r="Y20" s="4">
        <v>19.439347826086955</v>
      </c>
      <c r="Z20" s="10">
        <v>0.81099023684604366</v>
      </c>
      <c r="AA20" s="4">
        <v>0</v>
      </c>
      <c r="AB20" s="4">
        <v>0</v>
      </c>
      <c r="AC20" s="10" t="s">
        <v>251</v>
      </c>
      <c r="AD20" s="4">
        <v>87.222499999999997</v>
      </c>
      <c r="AE20" s="4">
        <v>22.777065217391311</v>
      </c>
      <c r="AF20" s="10">
        <v>0.26113749568507338</v>
      </c>
      <c r="AG20" s="4">
        <v>2.2166304347826089</v>
      </c>
      <c r="AH20" s="4">
        <v>0</v>
      </c>
      <c r="AI20" s="10">
        <v>0</v>
      </c>
      <c r="AJ20" s="4">
        <v>8.7206521739130434</v>
      </c>
      <c r="AK20" s="4">
        <v>0</v>
      </c>
      <c r="AL20" s="10" t="s">
        <v>251</v>
      </c>
      <c r="AM20" s="1">
        <v>275123</v>
      </c>
      <c r="AN20" s="1">
        <v>8</v>
      </c>
      <c r="AX20"/>
      <c r="AY20"/>
    </row>
    <row r="21" spans="1:51" x14ac:dyDescent="0.25">
      <c r="A21" t="s">
        <v>96</v>
      </c>
      <c r="B21" t="s">
        <v>66</v>
      </c>
      <c r="C21" t="s">
        <v>186</v>
      </c>
      <c r="D21" t="s">
        <v>142</v>
      </c>
      <c r="E21" s="4">
        <v>50.423913043478258</v>
      </c>
      <c r="F21" s="4">
        <v>244.16521739130437</v>
      </c>
      <c r="G21" s="4">
        <v>106.8591304347826</v>
      </c>
      <c r="H21" s="10">
        <v>0.4376509134940702</v>
      </c>
      <c r="I21" s="4">
        <v>223.98391304347828</v>
      </c>
      <c r="J21" s="4">
        <v>106.8591304347826</v>
      </c>
      <c r="K21" s="10">
        <v>0.47708395206953907</v>
      </c>
      <c r="L21" s="4">
        <v>63.007391304347813</v>
      </c>
      <c r="M21" s="4">
        <v>22.872934782608695</v>
      </c>
      <c r="N21" s="10">
        <v>0.36301986654429785</v>
      </c>
      <c r="O21" s="4">
        <v>42.826086956521728</v>
      </c>
      <c r="P21" s="4">
        <v>22.872934782608695</v>
      </c>
      <c r="Q21" s="8">
        <v>0.53408883248730976</v>
      </c>
      <c r="R21" s="4">
        <v>14.703043478260868</v>
      </c>
      <c r="S21" s="4">
        <v>0</v>
      </c>
      <c r="T21" s="10">
        <v>0</v>
      </c>
      <c r="U21" s="4">
        <v>5.4782608695652177</v>
      </c>
      <c r="V21" s="4">
        <v>0</v>
      </c>
      <c r="W21" s="10">
        <v>0</v>
      </c>
      <c r="X21" s="4">
        <v>29.720652173913049</v>
      </c>
      <c r="Y21" s="4">
        <v>3.6805434782608701</v>
      </c>
      <c r="Z21" s="10">
        <v>0.12383791098270124</v>
      </c>
      <c r="AA21" s="4">
        <v>0</v>
      </c>
      <c r="AB21" s="4">
        <v>0</v>
      </c>
      <c r="AC21" s="10" t="s">
        <v>251</v>
      </c>
      <c r="AD21" s="4">
        <v>140.40934782608699</v>
      </c>
      <c r="AE21" s="4">
        <v>80.305652173913032</v>
      </c>
      <c r="AF21" s="10">
        <v>0.57193949987846071</v>
      </c>
      <c r="AG21" s="4">
        <v>6.7559782608695631</v>
      </c>
      <c r="AH21" s="4">
        <v>0</v>
      </c>
      <c r="AI21" s="10">
        <v>0</v>
      </c>
      <c r="AJ21" s="4">
        <v>4.2718478260869555</v>
      </c>
      <c r="AK21" s="4">
        <v>0</v>
      </c>
      <c r="AL21" s="10" t="s">
        <v>251</v>
      </c>
      <c r="AM21" s="1">
        <v>275144</v>
      </c>
      <c r="AN21" s="1">
        <v>8</v>
      </c>
      <c r="AX21"/>
      <c r="AY21"/>
    </row>
    <row r="22" spans="1:51" x14ac:dyDescent="0.25">
      <c r="A22" t="s">
        <v>96</v>
      </c>
      <c r="B22" t="s">
        <v>21</v>
      </c>
      <c r="C22" t="s">
        <v>182</v>
      </c>
      <c r="D22" t="s">
        <v>121</v>
      </c>
      <c r="E22" s="4">
        <v>61.304347826086953</v>
      </c>
      <c r="F22" s="4">
        <v>141.4266304347826</v>
      </c>
      <c r="G22" s="4">
        <v>0</v>
      </c>
      <c r="H22" s="10">
        <v>0</v>
      </c>
      <c r="I22" s="4">
        <v>116.82608695652173</v>
      </c>
      <c r="J22" s="4">
        <v>0</v>
      </c>
      <c r="K22" s="10">
        <v>0</v>
      </c>
      <c r="L22" s="4">
        <v>25.057065217391305</v>
      </c>
      <c r="M22" s="4">
        <v>0</v>
      </c>
      <c r="N22" s="10">
        <v>0</v>
      </c>
      <c r="O22" s="4">
        <v>13.592391304347826</v>
      </c>
      <c r="P22" s="4">
        <v>0</v>
      </c>
      <c r="Q22" s="8">
        <v>0</v>
      </c>
      <c r="R22" s="4">
        <v>5.8125</v>
      </c>
      <c r="S22" s="4">
        <v>0</v>
      </c>
      <c r="T22" s="10">
        <v>0</v>
      </c>
      <c r="U22" s="4">
        <v>5.6521739130434785</v>
      </c>
      <c r="V22" s="4">
        <v>0</v>
      </c>
      <c r="W22" s="10">
        <v>0</v>
      </c>
      <c r="X22" s="4">
        <v>24.834239130434781</v>
      </c>
      <c r="Y22" s="4">
        <v>0</v>
      </c>
      <c r="Z22" s="10">
        <v>0</v>
      </c>
      <c r="AA22" s="4">
        <v>13.135869565217391</v>
      </c>
      <c r="AB22" s="4">
        <v>0</v>
      </c>
      <c r="AC22" s="10">
        <v>0</v>
      </c>
      <c r="AD22" s="4">
        <v>64.733695652173907</v>
      </c>
      <c r="AE22" s="4">
        <v>0</v>
      </c>
      <c r="AF22" s="10">
        <v>0</v>
      </c>
      <c r="AG22" s="4">
        <v>13.665760869565217</v>
      </c>
      <c r="AH22" s="4">
        <v>0</v>
      </c>
      <c r="AI22" s="10">
        <v>0</v>
      </c>
      <c r="AJ22" s="4">
        <v>0</v>
      </c>
      <c r="AK22" s="4">
        <v>0</v>
      </c>
      <c r="AL22" s="10" t="s">
        <v>251</v>
      </c>
      <c r="AM22" s="1">
        <v>275056</v>
      </c>
      <c r="AN22" s="1">
        <v>8</v>
      </c>
      <c r="AX22"/>
      <c r="AY22"/>
    </row>
    <row r="23" spans="1:51" x14ac:dyDescent="0.25">
      <c r="A23" t="s">
        <v>96</v>
      </c>
      <c r="B23" t="s">
        <v>5</v>
      </c>
      <c r="C23" t="s">
        <v>188</v>
      </c>
      <c r="D23" t="s">
        <v>145</v>
      </c>
      <c r="E23" s="4">
        <v>40.065217391304351</v>
      </c>
      <c r="F23" s="4">
        <v>176.92391304347825</v>
      </c>
      <c r="G23" s="4">
        <v>18.067934782608695</v>
      </c>
      <c r="H23" s="10">
        <v>0.10212262701972108</v>
      </c>
      <c r="I23" s="4">
        <v>169.0882608695652</v>
      </c>
      <c r="J23" s="4">
        <v>18.067934782608695</v>
      </c>
      <c r="K23" s="10">
        <v>0.10685505125956858</v>
      </c>
      <c r="L23" s="4">
        <v>42.288043478260853</v>
      </c>
      <c r="M23" s="4">
        <v>0</v>
      </c>
      <c r="N23" s="10">
        <v>0</v>
      </c>
      <c r="O23" s="4">
        <v>34.452391304347806</v>
      </c>
      <c r="P23" s="4">
        <v>0</v>
      </c>
      <c r="Q23" s="8">
        <v>0</v>
      </c>
      <c r="R23" s="4">
        <v>2.7486956521739123</v>
      </c>
      <c r="S23" s="4">
        <v>0</v>
      </c>
      <c r="T23" s="10">
        <v>0</v>
      </c>
      <c r="U23" s="4">
        <v>5.0869565217391308</v>
      </c>
      <c r="V23" s="4">
        <v>0</v>
      </c>
      <c r="W23" s="10">
        <v>0</v>
      </c>
      <c r="X23" s="4">
        <v>13.896739130434783</v>
      </c>
      <c r="Y23" s="4">
        <v>3.3668478260869565</v>
      </c>
      <c r="Z23" s="10">
        <v>0.24227610481032458</v>
      </c>
      <c r="AA23" s="4">
        <v>0</v>
      </c>
      <c r="AB23" s="4">
        <v>0</v>
      </c>
      <c r="AC23" s="10" t="s">
        <v>251</v>
      </c>
      <c r="AD23" s="4">
        <v>116.91032608695652</v>
      </c>
      <c r="AE23" s="4">
        <v>14.701086956521738</v>
      </c>
      <c r="AF23" s="10">
        <v>0.12574669362898913</v>
      </c>
      <c r="AG23" s="4">
        <v>3.8288043478260869</v>
      </c>
      <c r="AH23" s="4">
        <v>0</v>
      </c>
      <c r="AI23" s="10">
        <v>0</v>
      </c>
      <c r="AJ23" s="4">
        <v>0</v>
      </c>
      <c r="AK23" s="4">
        <v>0</v>
      </c>
      <c r="AL23" s="10" t="s">
        <v>251</v>
      </c>
      <c r="AM23" s="1">
        <v>275073</v>
      </c>
      <c r="AN23" s="1">
        <v>8</v>
      </c>
      <c r="AX23"/>
      <c r="AY23"/>
    </row>
    <row r="24" spans="1:51" x14ac:dyDescent="0.25">
      <c r="A24" t="s">
        <v>96</v>
      </c>
      <c r="B24" t="s">
        <v>33</v>
      </c>
      <c r="C24" t="s">
        <v>190</v>
      </c>
      <c r="D24" t="s">
        <v>147</v>
      </c>
      <c r="E24" s="4">
        <v>34.728260869565219</v>
      </c>
      <c r="F24" s="4">
        <v>116.71576086956523</v>
      </c>
      <c r="G24" s="4">
        <v>0</v>
      </c>
      <c r="H24" s="10">
        <v>0</v>
      </c>
      <c r="I24" s="4">
        <v>108.47228260869568</v>
      </c>
      <c r="J24" s="4">
        <v>0</v>
      </c>
      <c r="K24" s="10">
        <v>0</v>
      </c>
      <c r="L24" s="4">
        <v>28.14032608695652</v>
      </c>
      <c r="M24" s="4">
        <v>0</v>
      </c>
      <c r="N24" s="10">
        <v>0</v>
      </c>
      <c r="O24" s="4">
        <v>21.028152173913046</v>
      </c>
      <c r="P24" s="4">
        <v>0</v>
      </c>
      <c r="Q24" s="8">
        <v>0</v>
      </c>
      <c r="R24" s="4">
        <v>2.9803260869565218</v>
      </c>
      <c r="S24" s="4">
        <v>0</v>
      </c>
      <c r="T24" s="10">
        <v>0</v>
      </c>
      <c r="U24" s="4">
        <v>4.1318478260869558</v>
      </c>
      <c r="V24" s="4">
        <v>0</v>
      </c>
      <c r="W24" s="10">
        <v>0</v>
      </c>
      <c r="X24" s="4">
        <v>20.978369565217395</v>
      </c>
      <c r="Y24" s="4">
        <v>0</v>
      </c>
      <c r="Z24" s="10">
        <v>0</v>
      </c>
      <c r="AA24" s="4">
        <v>1.1313043478260869</v>
      </c>
      <c r="AB24" s="4">
        <v>0</v>
      </c>
      <c r="AC24" s="10">
        <v>0</v>
      </c>
      <c r="AD24" s="4">
        <v>66.46576086956523</v>
      </c>
      <c r="AE24" s="4">
        <v>0</v>
      </c>
      <c r="AF24" s="10">
        <v>0</v>
      </c>
      <c r="AG24" s="4">
        <v>0</v>
      </c>
      <c r="AH24" s="4">
        <v>0</v>
      </c>
      <c r="AI24" s="10" t="s">
        <v>251</v>
      </c>
      <c r="AJ24" s="4">
        <v>0</v>
      </c>
      <c r="AK24" s="4">
        <v>0</v>
      </c>
      <c r="AL24" s="10" t="s">
        <v>251</v>
      </c>
      <c r="AM24" s="1">
        <v>275081</v>
      </c>
      <c r="AN24" s="1">
        <v>8</v>
      </c>
      <c r="AX24"/>
      <c r="AY24"/>
    </row>
    <row r="25" spans="1:51" x14ac:dyDescent="0.25">
      <c r="A25" t="s">
        <v>96</v>
      </c>
      <c r="B25" t="s">
        <v>26</v>
      </c>
      <c r="C25" t="s">
        <v>185</v>
      </c>
      <c r="D25" t="s">
        <v>129</v>
      </c>
      <c r="E25" s="4">
        <v>27.695652173913043</v>
      </c>
      <c r="F25" s="4">
        <v>167.65217391304347</v>
      </c>
      <c r="G25" s="4">
        <v>40.385869565217391</v>
      </c>
      <c r="H25" s="10">
        <v>0.24089081950207469</v>
      </c>
      <c r="I25" s="4">
        <v>152.8478260869565</v>
      </c>
      <c r="J25" s="4">
        <v>40.385869565217391</v>
      </c>
      <c r="K25" s="10">
        <v>0.26422272791921492</v>
      </c>
      <c r="L25" s="4">
        <v>28.057065217391305</v>
      </c>
      <c r="M25" s="4">
        <v>1.1983695652173914</v>
      </c>
      <c r="N25" s="10">
        <v>4.2711864406779661E-2</v>
      </c>
      <c r="O25" s="4">
        <v>19.195652173913043</v>
      </c>
      <c r="P25" s="4">
        <v>1.1983695652173914</v>
      </c>
      <c r="Q25" s="8">
        <v>6.2429218573046438E-2</v>
      </c>
      <c r="R25" s="4">
        <v>4.8913043478260869</v>
      </c>
      <c r="S25" s="4">
        <v>0</v>
      </c>
      <c r="T25" s="10">
        <v>0</v>
      </c>
      <c r="U25" s="4">
        <v>3.9701086956521738</v>
      </c>
      <c r="V25" s="4">
        <v>0</v>
      </c>
      <c r="W25" s="10">
        <v>0</v>
      </c>
      <c r="X25" s="4">
        <v>25.472826086956523</v>
      </c>
      <c r="Y25" s="4">
        <v>13.350543478260869</v>
      </c>
      <c r="Z25" s="10">
        <v>0.524109238318754</v>
      </c>
      <c r="AA25" s="4">
        <v>5.9429347826086953</v>
      </c>
      <c r="AB25" s="4">
        <v>0</v>
      </c>
      <c r="AC25" s="10">
        <v>0</v>
      </c>
      <c r="AD25" s="4">
        <v>108.17934782608695</v>
      </c>
      <c r="AE25" s="4">
        <v>25.836956521739129</v>
      </c>
      <c r="AF25" s="10">
        <v>0.23883446370258729</v>
      </c>
      <c r="AG25" s="4">
        <v>0</v>
      </c>
      <c r="AH25" s="4">
        <v>0</v>
      </c>
      <c r="AI25" s="10" t="s">
        <v>251</v>
      </c>
      <c r="AJ25" s="4">
        <v>0</v>
      </c>
      <c r="AK25" s="4">
        <v>0</v>
      </c>
      <c r="AL25" s="10" t="s">
        <v>251</v>
      </c>
      <c r="AM25" s="1">
        <v>275066</v>
      </c>
      <c r="AN25" s="1">
        <v>8</v>
      </c>
      <c r="AX25"/>
      <c r="AY25"/>
    </row>
    <row r="26" spans="1:51" x14ac:dyDescent="0.25">
      <c r="A26" t="s">
        <v>96</v>
      </c>
      <c r="B26" t="s">
        <v>43</v>
      </c>
      <c r="C26" t="s">
        <v>194</v>
      </c>
      <c r="D26" t="s">
        <v>151</v>
      </c>
      <c r="E26" s="4">
        <v>21.25</v>
      </c>
      <c r="F26" s="4">
        <v>70.914673913043472</v>
      </c>
      <c r="G26" s="4">
        <v>16.057499999999997</v>
      </c>
      <c r="H26" s="10">
        <v>0.22643409486293231</v>
      </c>
      <c r="I26" s="4">
        <v>68.626195652173919</v>
      </c>
      <c r="J26" s="4">
        <v>16.057499999999997</v>
      </c>
      <c r="K26" s="10">
        <v>0.23398499432179048</v>
      </c>
      <c r="L26" s="4">
        <v>30.959021739130439</v>
      </c>
      <c r="M26" s="4">
        <v>6.2131521739130422</v>
      </c>
      <c r="N26" s="10">
        <v>0.2006895510545145</v>
      </c>
      <c r="O26" s="4">
        <v>28.670543478260875</v>
      </c>
      <c r="P26" s="4">
        <v>6.2131521739130422</v>
      </c>
      <c r="Q26" s="8">
        <v>0.21670855938339978</v>
      </c>
      <c r="R26" s="4">
        <v>2.2884782608695651</v>
      </c>
      <c r="S26" s="4">
        <v>0</v>
      </c>
      <c r="T26" s="10">
        <v>0</v>
      </c>
      <c r="U26" s="4">
        <v>0</v>
      </c>
      <c r="V26" s="4">
        <v>0</v>
      </c>
      <c r="W26" s="10" t="s">
        <v>251</v>
      </c>
      <c r="X26" s="4">
        <v>0</v>
      </c>
      <c r="Y26" s="4">
        <v>0</v>
      </c>
      <c r="Z26" s="10" t="s">
        <v>251</v>
      </c>
      <c r="AA26" s="4">
        <v>0</v>
      </c>
      <c r="AB26" s="4">
        <v>0</v>
      </c>
      <c r="AC26" s="10" t="s">
        <v>251</v>
      </c>
      <c r="AD26" s="4">
        <v>39.955652173913037</v>
      </c>
      <c r="AE26" s="4">
        <v>9.8443478260869561</v>
      </c>
      <c r="AF26" s="10">
        <v>0.24638185814707614</v>
      </c>
      <c r="AG26" s="4">
        <v>0</v>
      </c>
      <c r="AH26" s="4">
        <v>0</v>
      </c>
      <c r="AI26" s="10" t="s">
        <v>251</v>
      </c>
      <c r="AJ26" s="4">
        <v>0</v>
      </c>
      <c r="AK26" s="4">
        <v>0</v>
      </c>
      <c r="AL26" s="10" t="s">
        <v>251</v>
      </c>
      <c r="AM26" s="1">
        <v>275104</v>
      </c>
      <c r="AN26" s="1">
        <v>8</v>
      </c>
      <c r="AX26"/>
      <c r="AY26"/>
    </row>
    <row r="27" spans="1:51" x14ac:dyDescent="0.25">
      <c r="A27" t="s">
        <v>96</v>
      </c>
      <c r="B27" t="s">
        <v>27</v>
      </c>
      <c r="C27" t="s">
        <v>186</v>
      </c>
      <c r="D27" t="s">
        <v>142</v>
      </c>
      <c r="E27" s="4">
        <v>26.728260869565219</v>
      </c>
      <c r="F27" s="4">
        <v>166.05347826086953</v>
      </c>
      <c r="G27" s="4">
        <v>45.9925</v>
      </c>
      <c r="H27" s="10">
        <v>0.27697402355972284</v>
      </c>
      <c r="I27" s="4">
        <v>154.94163043478258</v>
      </c>
      <c r="J27" s="4">
        <v>45.9925</v>
      </c>
      <c r="K27" s="10">
        <v>0.29683758890970868</v>
      </c>
      <c r="L27" s="4">
        <v>40.255652173913042</v>
      </c>
      <c r="M27" s="4">
        <v>6.9790217391304354</v>
      </c>
      <c r="N27" s="10">
        <v>0.17336749902795182</v>
      </c>
      <c r="O27" s="4">
        <v>29.143804347826084</v>
      </c>
      <c r="P27" s="4">
        <v>6.9790217391304354</v>
      </c>
      <c r="Q27" s="8">
        <v>0.23946845291153693</v>
      </c>
      <c r="R27" s="4">
        <v>5.6335869565217402</v>
      </c>
      <c r="S27" s="4">
        <v>0</v>
      </c>
      <c r="T27" s="10">
        <v>0</v>
      </c>
      <c r="U27" s="4">
        <v>5.4782608695652177</v>
      </c>
      <c r="V27" s="4">
        <v>0</v>
      </c>
      <c r="W27" s="10">
        <v>0</v>
      </c>
      <c r="X27" s="4">
        <v>3.9552173913043478</v>
      </c>
      <c r="Y27" s="4">
        <v>3.5140217391304343</v>
      </c>
      <c r="Z27" s="10">
        <v>0.88845223700120901</v>
      </c>
      <c r="AA27" s="4">
        <v>0</v>
      </c>
      <c r="AB27" s="4">
        <v>0</v>
      </c>
      <c r="AC27" s="10" t="s">
        <v>251</v>
      </c>
      <c r="AD27" s="4">
        <v>110.09967391304345</v>
      </c>
      <c r="AE27" s="4">
        <v>32.834673913043474</v>
      </c>
      <c r="AF27" s="10">
        <v>0.29822680436797888</v>
      </c>
      <c r="AG27" s="4">
        <v>9.0781521739130433</v>
      </c>
      <c r="AH27" s="4">
        <v>0</v>
      </c>
      <c r="AI27" s="10">
        <v>0</v>
      </c>
      <c r="AJ27" s="4">
        <v>2.6647826086956523</v>
      </c>
      <c r="AK27" s="4">
        <v>2.6647826086956523</v>
      </c>
      <c r="AL27" s="10">
        <v>1</v>
      </c>
      <c r="AM27" s="1">
        <v>275067</v>
      </c>
      <c r="AN27" s="1">
        <v>8</v>
      </c>
      <c r="AX27"/>
      <c r="AY27"/>
    </row>
    <row r="28" spans="1:51" x14ac:dyDescent="0.25">
      <c r="A28" t="s">
        <v>96</v>
      </c>
      <c r="B28" t="s">
        <v>34</v>
      </c>
      <c r="C28" t="s">
        <v>161</v>
      </c>
      <c r="D28" t="s">
        <v>124</v>
      </c>
      <c r="E28" s="4">
        <v>27.847826086956523</v>
      </c>
      <c r="F28" s="4">
        <v>96.706521739130409</v>
      </c>
      <c r="G28" s="4">
        <v>0</v>
      </c>
      <c r="H28" s="10">
        <v>0</v>
      </c>
      <c r="I28" s="4">
        <v>89.517826086956518</v>
      </c>
      <c r="J28" s="4">
        <v>0</v>
      </c>
      <c r="K28" s="10">
        <v>0</v>
      </c>
      <c r="L28" s="4">
        <v>32.176086956521736</v>
      </c>
      <c r="M28" s="4">
        <v>0</v>
      </c>
      <c r="N28" s="10">
        <v>0</v>
      </c>
      <c r="O28" s="4">
        <v>24.987391304347824</v>
      </c>
      <c r="P28" s="4">
        <v>0</v>
      </c>
      <c r="Q28" s="8">
        <v>0</v>
      </c>
      <c r="R28" s="4">
        <v>5.8843478260869553</v>
      </c>
      <c r="S28" s="4">
        <v>0</v>
      </c>
      <c r="T28" s="10">
        <v>0</v>
      </c>
      <c r="U28" s="4">
        <v>1.3043478260869565</v>
      </c>
      <c r="V28" s="4">
        <v>0</v>
      </c>
      <c r="W28" s="10">
        <v>0</v>
      </c>
      <c r="X28" s="4">
        <v>11.654565217391305</v>
      </c>
      <c r="Y28" s="4">
        <v>0</v>
      </c>
      <c r="Z28" s="10">
        <v>0</v>
      </c>
      <c r="AA28" s="4">
        <v>0</v>
      </c>
      <c r="AB28" s="4">
        <v>0</v>
      </c>
      <c r="AC28" s="10" t="s">
        <v>251</v>
      </c>
      <c r="AD28" s="4">
        <v>52.875869565217378</v>
      </c>
      <c r="AE28" s="4">
        <v>0</v>
      </c>
      <c r="AF28" s="10">
        <v>0</v>
      </c>
      <c r="AG28" s="4">
        <v>0</v>
      </c>
      <c r="AH28" s="4">
        <v>0</v>
      </c>
      <c r="AI28" s="10" t="s">
        <v>251</v>
      </c>
      <c r="AJ28" s="4">
        <v>0</v>
      </c>
      <c r="AK28" s="4">
        <v>0</v>
      </c>
      <c r="AL28" s="10" t="s">
        <v>251</v>
      </c>
      <c r="AM28" s="1">
        <v>275084</v>
      </c>
      <c r="AN28" s="1">
        <v>8</v>
      </c>
      <c r="AX28"/>
      <c r="AY28"/>
    </row>
    <row r="29" spans="1:51" x14ac:dyDescent="0.25">
      <c r="A29" t="s">
        <v>96</v>
      </c>
      <c r="B29" t="s">
        <v>1</v>
      </c>
      <c r="C29" t="s">
        <v>177</v>
      </c>
      <c r="D29" t="s">
        <v>134</v>
      </c>
      <c r="E29" s="4">
        <v>49.902173913043477</v>
      </c>
      <c r="F29" s="4">
        <v>175.83108695652174</v>
      </c>
      <c r="G29" s="4">
        <v>34.648152173913033</v>
      </c>
      <c r="H29" s="10">
        <v>0.19705361988964204</v>
      </c>
      <c r="I29" s="4">
        <v>164.53489130434781</v>
      </c>
      <c r="J29" s="4">
        <v>34.648152173913033</v>
      </c>
      <c r="K29" s="10">
        <v>0.21058239926644337</v>
      </c>
      <c r="L29" s="4">
        <v>29.987500000000008</v>
      </c>
      <c r="M29" s="4">
        <v>6.0759782608695652</v>
      </c>
      <c r="N29" s="10">
        <v>0.20261703245917678</v>
      </c>
      <c r="O29" s="4">
        <v>18.691304347826094</v>
      </c>
      <c r="P29" s="4">
        <v>6.0759782608695652</v>
      </c>
      <c r="Q29" s="8">
        <v>0.32506978367062095</v>
      </c>
      <c r="R29" s="4">
        <v>5.3265217391304347</v>
      </c>
      <c r="S29" s="4">
        <v>0</v>
      </c>
      <c r="T29" s="10">
        <v>0</v>
      </c>
      <c r="U29" s="4">
        <v>5.9696739130434784</v>
      </c>
      <c r="V29" s="4">
        <v>0</v>
      </c>
      <c r="W29" s="10">
        <v>0</v>
      </c>
      <c r="X29" s="4">
        <v>42.8745652173913</v>
      </c>
      <c r="Y29" s="4">
        <v>3.3241304347826093</v>
      </c>
      <c r="Z29" s="10">
        <v>7.7531525227787862E-2</v>
      </c>
      <c r="AA29" s="4">
        <v>0</v>
      </c>
      <c r="AB29" s="4">
        <v>0</v>
      </c>
      <c r="AC29" s="10" t="s">
        <v>251</v>
      </c>
      <c r="AD29" s="4">
        <v>90.78065217391304</v>
      </c>
      <c r="AE29" s="4">
        <v>25.248043478260861</v>
      </c>
      <c r="AF29" s="10">
        <v>0.27812141545196128</v>
      </c>
      <c r="AG29" s="4">
        <v>0</v>
      </c>
      <c r="AH29" s="4">
        <v>0</v>
      </c>
      <c r="AI29" s="10" t="s">
        <v>251</v>
      </c>
      <c r="AJ29" s="4">
        <v>12.188369565217398</v>
      </c>
      <c r="AK29" s="4">
        <v>0</v>
      </c>
      <c r="AL29" s="10" t="s">
        <v>251</v>
      </c>
      <c r="AM29" s="1">
        <v>275025</v>
      </c>
      <c r="AN29" s="1">
        <v>8</v>
      </c>
      <c r="AX29"/>
      <c r="AY29"/>
    </row>
    <row r="30" spans="1:51" x14ac:dyDescent="0.25">
      <c r="A30" t="s">
        <v>96</v>
      </c>
      <c r="B30" t="s">
        <v>59</v>
      </c>
      <c r="C30" t="s">
        <v>198</v>
      </c>
      <c r="D30" t="s">
        <v>123</v>
      </c>
      <c r="E30" s="4">
        <v>29.152173913043477</v>
      </c>
      <c r="F30" s="4">
        <v>114.54304347826084</v>
      </c>
      <c r="G30" s="4">
        <v>0</v>
      </c>
      <c r="H30" s="10">
        <v>0</v>
      </c>
      <c r="I30" s="4">
        <v>110.27521739130432</v>
      </c>
      <c r="J30" s="4">
        <v>0</v>
      </c>
      <c r="K30" s="10">
        <v>0</v>
      </c>
      <c r="L30" s="4">
        <v>23.756630434782608</v>
      </c>
      <c r="M30" s="4">
        <v>0</v>
      </c>
      <c r="N30" s="10">
        <v>0</v>
      </c>
      <c r="O30" s="4">
        <v>20.741739130434784</v>
      </c>
      <c r="P30" s="4">
        <v>0</v>
      </c>
      <c r="Q30" s="8">
        <v>0</v>
      </c>
      <c r="R30" s="4">
        <v>0</v>
      </c>
      <c r="S30" s="4">
        <v>0</v>
      </c>
      <c r="T30" s="10" t="s">
        <v>251</v>
      </c>
      <c r="U30" s="4">
        <v>3.0148913043478256</v>
      </c>
      <c r="V30" s="4">
        <v>0</v>
      </c>
      <c r="W30" s="10">
        <v>0</v>
      </c>
      <c r="X30" s="4">
        <v>4.4479347826086952</v>
      </c>
      <c r="Y30" s="4">
        <v>0</v>
      </c>
      <c r="Z30" s="10">
        <v>0</v>
      </c>
      <c r="AA30" s="4">
        <v>1.2529347826086958</v>
      </c>
      <c r="AB30" s="4">
        <v>0</v>
      </c>
      <c r="AC30" s="10">
        <v>0</v>
      </c>
      <c r="AD30" s="4">
        <v>64.417173913043456</v>
      </c>
      <c r="AE30" s="4">
        <v>0</v>
      </c>
      <c r="AF30" s="10">
        <v>0</v>
      </c>
      <c r="AG30" s="4">
        <v>7.8541304347826104</v>
      </c>
      <c r="AH30" s="4">
        <v>0</v>
      </c>
      <c r="AI30" s="10">
        <v>0</v>
      </c>
      <c r="AJ30" s="4">
        <v>12.814239130434785</v>
      </c>
      <c r="AK30" s="4">
        <v>0</v>
      </c>
      <c r="AL30" s="10" t="s">
        <v>251</v>
      </c>
      <c r="AM30" s="1">
        <v>275131</v>
      </c>
      <c r="AN30" s="1">
        <v>8</v>
      </c>
      <c r="AX30"/>
      <c r="AY30"/>
    </row>
    <row r="31" spans="1:51" x14ac:dyDescent="0.25">
      <c r="A31" t="s">
        <v>96</v>
      </c>
      <c r="B31" t="s">
        <v>11</v>
      </c>
      <c r="C31" t="s">
        <v>178</v>
      </c>
      <c r="D31" t="s">
        <v>135</v>
      </c>
      <c r="E31" s="4">
        <v>53.108695652173914</v>
      </c>
      <c r="F31" s="4">
        <v>175.8898913043478</v>
      </c>
      <c r="G31" s="4">
        <v>51.734999999999999</v>
      </c>
      <c r="H31" s="10">
        <v>0.29413287833853569</v>
      </c>
      <c r="I31" s="4">
        <v>162.46054347826086</v>
      </c>
      <c r="J31" s="4">
        <v>51.734999999999999</v>
      </c>
      <c r="K31" s="10">
        <v>0.31844655257430399</v>
      </c>
      <c r="L31" s="4">
        <v>48.967826086956521</v>
      </c>
      <c r="M31" s="4">
        <v>4.5276086956521739</v>
      </c>
      <c r="N31" s="10">
        <v>9.2460888249604883E-2</v>
      </c>
      <c r="O31" s="4">
        <v>35.538478260869567</v>
      </c>
      <c r="P31" s="4">
        <v>4.5276086956521739</v>
      </c>
      <c r="Q31" s="8">
        <v>0.12740018473546738</v>
      </c>
      <c r="R31" s="4">
        <v>7.6902173913043477</v>
      </c>
      <c r="S31" s="4">
        <v>0</v>
      </c>
      <c r="T31" s="10">
        <v>0</v>
      </c>
      <c r="U31" s="4">
        <v>5.7391304347826084</v>
      </c>
      <c r="V31" s="4">
        <v>0</v>
      </c>
      <c r="W31" s="10">
        <v>0</v>
      </c>
      <c r="X31" s="4">
        <v>7.0277173913043471</v>
      </c>
      <c r="Y31" s="4">
        <v>6.9326086956521733</v>
      </c>
      <c r="Z31" s="10">
        <v>0.98646663057768158</v>
      </c>
      <c r="AA31" s="4">
        <v>0</v>
      </c>
      <c r="AB31" s="4">
        <v>0</v>
      </c>
      <c r="AC31" s="10" t="s">
        <v>251</v>
      </c>
      <c r="AD31" s="4">
        <v>104.85815217391303</v>
      </c>
      <c r="AE31" s="4">
        <v>35.934239130434783</v>
      </c>
      <c r="AF31" s="10">
        <v>0.34269380477767591</v>
      </c>
      <c r="AG31" s="4">
        <v>0</v>
      </c>
      <c r="AH31" s="4">
        <v>0</v>
      </c>
      <c r="AI31" s="10" t="s">
        <v>251</v>
      </c>
      <c r="AJ31" s="4">
        <v>15.036195652173914</v>
      </c>
      <c r="AK31" s="4">
        <v>4.3405434782608694</v>
      </c>
      <c r="AL31" s="10">
        <v>3.4641274134174749</v>
      </c>
      <c r="AM31" s="1">
        <v>275027</v>
      </c>
      <c r="AN31" s="1">
        <v>8</v>
      </c>
      <c r="AX31"/>
      <c r="AY31"/>
    </row>
    <row r="32" spans="1:51" x14ac:dyDescent="0.25">
      <c r="A32" t="s">
        <v>96</v>
      </c>
      <c r="B32" t="s">
        <v>28</v>
      </c>
      <c r="C32" t="s">
        <v>158</v>
      </c>
      <c r="D32" t="s">
        <v>143</v>
      </c>
      <c r="E32" s="4">
        <v>24.782608695652176</v>
      </c>
      <c r="F32" s="4">
        <v>81.980978260869563</v>
      </c>
      <c r="G32" s="4">
        <v>0</v>
      </c>
      <c r="H32" s="10">
        <v>0</v>
      </c>
      <c r="I32" s="4">
        <v>70.638586956521749</v>
      </c>
      <c r="J32" s="4">
        <v>0</v>
      </c>
      <c r="K32" s="10">
        <v>0</v>
      </c>
      <c r="L32" s="4">
        <v>19.084239130434781</v>
      </c>
      <c r="M32" s="4">
        <v>0</v>
      </c>
      <c r="N32" s="10">
        <v>0</v>
      </c>
      <c r="O32" s="4">
        <v>12.665760869565217</v>
      </c>
      <c r="P32" s="4">
        <v>0</v>
      </c>
      <c r="Q32" s="8">
        <v>0</v>
      </c>
      <c r="R32" s="4">
        <v>2.5923913043478262</v>
      </c>
      <c r="S32" s="4">
        <v>0</v>
      </c>
      <c r="T32" s="10">
        <v>0</v>
      </c>
      <c r="U32" s="4">
        <v>3.8260869565217392</v>
      </c>
      <c r="V32" s="4">
        <v>0</v>
      </c>
      <c r="W32" s="10">
        <v>0</v>
      </c>
      <c r="X32" s="4">
        <v>10.597826086956522</v>
      </c>
      <c r="Y32" s="4">
        <v>0</v>
      </c>
      <c r="Z32" s="10">
        <v>0</v>
      </c>
      <c r="AA32" s="4">
        <v>4.9239130434782608</v>
      </c>
      <c r="AB32" s="4">
        <v>0</v>
      </c>
      <c r="AC32" s="10">
        <v>0</v>
      </c>
      <c r="AD32" s="4">
        <v>37.274456521739133</v>
      </c>
      <c r="AE32" s="4">
        <v>0</v>
      </c>
      <c r="AF32" s="10">
        <v>0</v>
      </c>
      <c r="AG32" s="4">
        <v>10.100543478260869</v>
      </c>
      <c r="AH32" s="4">
        <v>0</v>
      </c>
      <c r="AI32" s="10">
        <v>0</v>
      </c>
      <c r="AJ32" s="4">
        <v>0</v>
      </c>
      <c r="AK32" s="4">
        <v>0</v>
      </c>
      <c r="AL32" s="10" t="s">
        <v>251</v>
      </c>
      <c r="AM32" s="1">
        <v>275069</v>
      </c>
      <c r="AN32" s="1">
        <v>8</v>
      </c>
      <c r="AX32"/>
      <c r="AY32"/>
    </row>
    <row r="33" spans="1:51" x14ac:dyDescent="0.25">
      <c r="A33" t="s">
        <v>96</v>
      </c>
      <c r="B33" t="s">
        <v>57</v>
      </c>
      <c r="C33" t="s">
        <v>177</v>
      </c>
      <c r="D33" t="s">
        <v>134</v>
      </c>
      <c r="E33" s="4">
        <v>71.815217391304344</v>
      </c>
      <c r="F33" s="4">
        <v>261.07380434782607</v>
      </c>
      <c r="G33" s="4">
        <v>0</v>
      </c>
      <c r="H33" s="10">
        <v>0</v>
      </c>
      <c r="I33" s="4">
        <v>246.18</v>
      </c>
      <c r="J33" s="4">
        <v>0</v>
      </c>
      <c r="K33" s="10">
        <v>0</v>
      </c>
      <c r="L33" s="4">
        <v>55.478369565217385</v>
      </c>
      <c r="M33" s="4">
        <v>0</v>
      </c>
      <c r="N33" s="10">
        <v>0</v>
      </c>
      <c r="O33" s="4">
        <v>46.735217391304339</v>
      </c>
      <c r="P33" s="4">
        <v>0</v>
      </c>
      <c r="Q33" s="8">
        <v>0</v>
      </c>
      <c r="R33" s="4">
        <v>3.5257608695652176</v>
      </c>
      <c r="S33" s="4">
        <v>0</v>
      </c>
      <c r="T33" s="10">
        <v>0</v>
      </c>
      <c r="U33" s="4">
        <v>5.2173913043478262</v>
      </c>
      <c r="V33" s="4">
        <v>0</v>
      </c>
      <c r="W33" s="10">
        <v>0</v>
      </c>
      <c r="X33" s="4">
        <v>50.05032608695651</v>
      </c>
      <c r="Y33" s="4">
        <v>0</v>
      </c>
      <c r="Z33" s="10">
        <v>0</v>
      </c>
      <c r="AA33" s="4">
        <v>6.1506521739130422</v>
      </c>
      <c r="AB33" s="4">
        <v>0</v>
      </c>
      <c r="AC33" s="10">
        <v>0</v>
      </c>
      <c r="AD33" s="4">
        <v>133.60282608695653</v>
      </c>
      <c r="AE33" s="4">
        <v>0</v>
      </c>
      <c r="AF33" s="10">
        <v>0</v>
      </c>
      <c r="AG33" s="4">
        <v>0.12967391304347825</v>
      </c>
      <c r="AH33" s="4">
        <v>0</v>
      </c>
      <c r="AI33" s="10">
        <v>0</v>
      </c>
      <c r="AJ33" s="4">
        <v>15.661956521739132</v>
      </c>
      <c r="AK33" s="4">
        <v>0</v>
      </c>
      <c r="AL33" s="10" t="s">
        <v>251</v>
      </c>
      <c r="AM33" s="1">
        <v>275129</v>
      </c>
      <c r="AN33" s="1">
        <v>8</v>
      </c>
      <c r="AX33"/>
      <c r="AY33"/>
    </row>
    <row r="34" spans="1:51" x14ac:dyDescent="0.25">
      <c r="A34" t="s">
        <v>96</v>
      </c>
      <c r="B34" t="s">
        <v>62</v>
      </c>
      <c r="C34" t="s">
        <v>201</v>
      </c>
      <c r="D34" t="s">
        <v>156</v>
      </c>
      <c r="E34" s="4">
        <v>42.347826086956523</v>
      </c>
      <c r="F34" s="4">
        <v>126.30217391304349</v>
      </c>
      <c r="G34" s="4">
        <v>24.379347826086963</v>
      </c>
      <c r="H34" s="10">
        <v>0.19302397631628776</v>
      </c>
      <c r="I34" s="4">
        <v>117.75760869565218</v>
      </c>
      <c r="J34" s="4">
        <v>24.379347826086963</v>
      </c>
      <c r="K34" s="10">
        <v>0.20702991591053846</v>
      </c>
      <c r="L34" s="4">
        <v>18.239130434782609</v>
      </c>
      <c r="M34" s="4">
        <v>6.7630434782608715</v>
      </c>
      <c r="N34" s="10">
        <v>0.37079856972586422</v>
      </c>
      <c r="O34" s="4">
        <v>10.793478260869566</v>
      </c>
      <c r="P34" s="4">
        <v>6.7630434782608715</v>
      </c>
      <c r="Q34" s="8">
        <v>0.62658610271903337</v>
      </c>
      <c r="R34" s="4">
        <v>2.7717391304347827</v>
      </c>
      <c r="S34" s="4">
        <v>0</v>
      </c>
      <c r="T34" s="10">
        <v>0</v>
      </c>
      <c r="U34" s="4">
        <v>4.6739130434782608</v>
      </c>
      <c r="V34" s="4">
        <v>0</v>
      </c>
      <c r="W34" s="10">
        <v>0</v>
      </c>
      <c r="X34" s="4">
        <v>34.949999999999989</v>
      </c>
      <c r="Y34" s="4">
        <v>1.3152173913043477</v>
      </c>
      <c r="Z34" s="10">
        <v>3.7631398892828273E-2</v>
      </c>
      <c r="AA34" s="4">
        <v>1.0989130434782608</v>
      </c>
      <c r="AB34" s="4">
        <v>0</v>
      </c>
      <c r="AC34" s="10">
        <v>0</v>
      </c>
      <c r="AD34" s="4">
        <v>51.75108695652176</v>
      </c>
      <c r="AE34" s="4">
        <v>16.301086956521743</v>
      </c>
      <c r="AF34" s="10">
        <v>0.31499023334943599</v>
      </c>
      <c r="AG34" s="4">
        <v>20.263043478260865</v>
      </c>
      <c r="AH34" s="4">
        <v>0</v>
      </c>
      <c r="AI34" s="10">
        <v>0</v>
      </c>
      <c r="AJ34" s="4">
        <v>0</v>
      </c>
      <c r="AK34" s="4">
        <v>0</v>
      </c>
      <c r="AL34" s="10" t="s">
        <v>251</v>
      </c>
      <c r="AM34" s="1">
        <v>275134</v>
      </c>
      <c r="AN34" s="1">
        <v>8</v>
      </c>
      <c r="AX34"/>
      <c r="AY34"/>
    </row>
    <row r="35" spans="1:51" x14ac:dyDescent="0.25">
      <c r="A35" t="s">
        <v>96</v>
      </c>
      <c r="B35" t="s">
        <v>10</v>
      </c>
      <c r="C35" t="s">
        <v>175</v>
      </c>
      <c r="D35" t="s">
        <v>131</v>
      </c>
      <c r="E35" s="4">
        <v>128.69565217391303</v>
      </c>
      <c r="F35" s="4">
        <v>362.29456521739132</v>
      </c>
      <c r="G35" s="4">
        <v>9.6065217391304341</v>
      </c>
      <c r="H35" s="10">
        <v>2.6515776557029316E-2</v>
      </c>
      <c r="I35" s="4">
        <v>322.30000000000007</v>
      </c>
      <c r="J35" s="4">
        <v>9.6065217391304341</v>
      </c>
      <c r="K35" s="10">
        <v>2.9806148740708756E-2</v>
      </c>
      <c r="L35" s="4">
        <v>65.30869565217391</v>
      </c>
      <c r="M35" s="4">
        <v>1.2902173913043478</v>
      </c>
      <c r="N35" s="10">
        <v>1.9755675387790425E-2</v>
      </c>
      <c r="O35" s="4">
        <v>37.475000000000001</v>
      </c>
      <c r="P35" s="4">
        <v>1.2902173913043478</v>
      </c>
      <c r="Q35" s="8">
        <v>3.4428749601183396E-2</v>
      </c>
      <c r="R35" s="4">
        <v>24.268478260869564</v>
      </c>
      <c r="S35" s="4">
        <v>0</v>
      </c>
      <c r="T35" s="10">
        <v>0</v>
      </c>
      <c r="U35" s="4">
        <v>3.5652173913043477</v>
      </c>
      <c r="V35" s="4">
        <v>0</v>
      </c>
      <c r="W35" s="10">
        <v>0</v>
      </c>
      <c r="X35" s="4">
        <v>58.95434782608698</v>
      </c>
      <c r="Y35" s="4">
        <v>6.6858695652173914</v>
      </c>
      <c r="Z35" s="10">
        <v>0.11340757402559087</v>
      </c>
      <c r="AA35" s="4">
        <v>12.160869565217386</v>
      </c>
      <c r="AB35" s="4">
        <v>0</v>
      </c>
      <c r="AC35" s="10">
        <v>0</v>
      </c>
      <c r="AD35" s="4">
        <v>180.4717391304348</v>
      </c>
      <c r="AE35" s="4">
        <v>1.6304347826086956</v>
      </c>
      <c r="AF35" s="10">
        <v>9.034294180709973E-3</v>
      </c>
      <c r="AG35" s="4">
        <v>39.085869565217394</v>
      </c>
      <c r="AH35" s="4">
        <v>0</v>
      </c>
      <c r="AI35" s="10">
        <v>0</v>
      </c>
      <c r="AJ35" s="4">
        <v>6.3130434782608704</v>
      </c>
      <c r="AK35" s="4">
        <v>0</v>
      </c>
      <c r="AL35" s="10" t="s">
        <v>251</v>
      </c>
      <c r="AM35" s="1">
        <v>275026</v>
      </c>
      <c r="AN35" s="1">
        <v>8</v>
      </c>
      <c r="AX35"/>
      <c r="AY35"/>
    </row>
    <row r="36" spans="1:51" x14ac:dyDescent="0.25">
      <c r="A36" t="s">
        <v>96</v>
      </c>
      <c r="B36" t="s">
        <v>39</v>
      </c>
      <c r="C36" t="s">
        <v>172</v>
      </c>
      <c r="D36" t="s">
        <v>134</v>
      </c>
      <c r="E36" s="4">
        <v>40.021739130434781</v>
      </c>
      <c r="F36" s="4">
        <v>108.64217391304345</v>
      </c>
      <c r="G36" s="4">
        <v>21.787934782608698</v>
      </c>
      <c r="H36" s="10">
        <v>0.20054766945337113</v>
      </c>
      <c r="I36" s="4">
        <v>100.98195652173911</v>
      </c>
      <c r="J36" s="4">
        <v>21.787934782608698</v>
      </c>
      <c r="K36" s="10">
        <v>0.21576067183762926</v>
      </c>
      <c r="L36" s="4">
        <v>26.301739130434775</v>
      </c>
      <c r="M36" s="4">
        <v>8.3245652173913047</v>
      </c>
      <c r="N36" s="10">
        <v>0.31650246305418728</v>
      </c>
      <c r="O36" s="4">
        <v>18.641521739130429</v>
      </c>
      <c r="P36" s="4">
        <v>8.3245652173913047</v>
      </c>
      <c r="Q36" s="8">
        <v>0.44656038996629793</v>
      </c>
      <c r="R36" s="4">
        <v>2.9742391304347824</v>
      </c>
      <c r="S36" s="4">
        <v>0</v>
      </c>
      <c r="T36" s="10">
        <v>0</v>
      </c>
      <c r="U36" s="4">
        <v>4.6859782608695646</v>
      </c>
      <c r="V36" s="4">
        <v>0</v>
      </c>
      <c r="W36" s="10">
        <v>0</v>
      </c>
      <c r="X36" s="4">
        <v>21.499130434782611</v>
      </c>
      <c r="Y36" s="4">
        <v>1.2919565217391304</v>
      </c>
      <c r="Z36" s="10">
        <v>6.0093431483578701E-2</v>
      </c>
      <c r="AA36" s="4">
        <v>0</v>
      </c>
      <c r="AB36" s="4">
        <v>0</v>
      </c>
      <c r="AC36" s="10" t="s">
        <v>251</v>
      </c>
      <c r="AD36" s="4">
        <v>60.521956521739114</v>
      </c>
      <c r="AE36" s="4">
        <v>11.852065217391303</v>
      </c>
      <c r="AF36" s="10">
        <v>0.19583083394097006</v>
      </c>
      <c r="AG36" s="4">
        <v>0</v>
      </c>
      <c r="AH36" s="4">
        <v>0</v>
      </c>
      <c r="AI36" s="10" t="s">
        <v>251</v>
      </c>
      <c r="AJ36" s="4">
        <v>0.3193478260869565</v>
      </c>
      <c r="AK36" s="4">
        <v>0.3193478260869565</v>
      </c>
      <c r="AL36" s="10">
        <v>1</v>
      </c>
      <c r="AM36" s="1">
        <v>275094</v>
      </c>
      <c r="AN36" s="1">
        <v>8</v>
      </c>
      <c r="AX36"/>
      <c r="AY36"/>
    </row>
    <row r="37" spans="1:51" x14ac:dyDescent="0.25">
      <c r="A37" t="s">
        <v>96</v>
      </c>
      <c r="B37" t="s">
        <v>46</v>
      </c>
      <c r="C37" t="s">
        <v>170</v>
      </c>
      <c r="D37" t="s">
        <v>132</v>
      </c>
      <c r="E37" s="4">
        <v>44.445652173913047</v>
      </c>
      <c r="F37" s="4">
        <v>121.44565217391305</v>
      </c>
      <c r="G37" s="4">
        <v>15.584239130434783</v>
      </c>
      <c r="H37" s="10">
        <v>0.12832274232524837</v>
      </c>
      <c r="I37" s="4">
        <v>111.85597826086958</v>
      </c>
      <c r="J37" s="4">
        <v>15.584239130434783</v>
      </c>
      <c r="K37" s="10">
        <v>0.13932415032917911</v>
      </c>
      <c r="L37" s="4">
        <v>35.584239130434781</v>
      </c>
      <c r="M37" s="4">
        <v>5.0978260869565215</v>
      </c>
      <c r="N37" s="10">
        <v>0.14326078655975563</v>
      </c>
      <c r="O37" s="4">
        <v>25.994565217391305</v>
      </c>
      <c r="P37" s="4">
        <v>5.0978260869565215</v>
      </c>
      <c r="Q37" s="8">
        <v>0.19611122726322391</v>
      </c>
      <c r="R37" s="4">
        <v>7.9103260869565215</v>
      </c>
      <c r="S37" s="4">
        <v>0</v>
      </c>
      <c r="T37" s="10">
        <v>0</v>
      </c>
      <c r="U37" s="4">
        <v>1.6793478260869565</v>
      </c>
      <c r="V37" s="4">
        <v>0</v>
      </c>
      <c r="W37" s="10">
        <v>0</v>
      </c>
      <c r="X37" s="4">
        <v>13.336956521739131</v>
      </c>
      <c r="Y37" s="4">
        <v>2.2826086956521738</v>
      </c>
      <c r="Z37" s="10">
        <v>0.17114914425427871</v>
      </c>
      <c r="AA37" s="4">
        <v>0</v>
      </c>
      <c r="AB37" s="4">
        <v>0</v>
      </c>
      <c r="AC37" s="10" t="s">
        <v>251</v>
      </c>
      <c r="AD37" s="4">
        <v>63.024456521739133</v>
      </c>
      <c r="AE37" s="4">
        <v>8.2038043478260878</v>
      </c>
      <c r="AF37" s="10">
        <v>0.13016858534902773</v>
      </c>
      <c r="AG37" s="4">
        <v>7.9945652173913047</v>
      </c>
      <c r="AH37" s="4">
        <v>0</v>
      </c>
      <c r="AI37" s="10">
        <v>0</v>
      </c>
      <c r="AJ37" s="4">
        <v>1.5054347826086956</v>
      </c>
      <c r="AK37" s="4">
        <v>0</v>
      </c>
      <c r="AL37" s="10" t="s">
        <v>251</v>
      </c>
      <c r="AM37" s="1">
        <v>275111</v>
      </c>
      <c r="AN37" s="1">
        <v>8</v>
      </c>
      <c r="AX37"/>
      <c r="AY37"/>
    </row>
    <row r="38" spans="1:51" x14ac:dyDescent="0.25">
      <c r="A38" t="s">
        <v>96</v>
      </c>
      <c r="B38" t="s">
        <v>15</v>
      </c>
      <c r="C38" t="s">
        <v>179</v>
      </c>
      <c r="D38" t="s">
        <v>124</v>
      </c>
      <c r="E38" s="4">
        <v>70.010869565217391</v>
      </c>
      <c r="F38" s="4">
        <v>226.17358695652172</v>
      </c>
      <c r="G38" s="4">
        <v>0</v>
      </c>
      <c r="H38" s="10">
        <v>0</v>
      </c>
      <c r="I38" s="4">
        <v>211.69869565217391</v>
      </c>
      <c r="J38" s="4">
        <v>0</v>
      </c>
      <c r="K38" s="10">
        <v>0</v>
      </c>
      <c r="L38" s="4">
        <v>43.311739130434795</v>
      </c>
      <c r="M38" s="4">
        <v>0</v>
      </c>
      <c r="N38" s="10">
        <v>0</v>
      </c>
      <c r="O38" s="4">
        <v>28.83684782608697</v>
      </c>
      <c r="P38" s="4">
        <v>0</v>
      </c>
      <c r="Q38" s="8">
        <v>0</v>
      </c>
      <c r="R38" s="4">
        <v>3.4314130434782615</v>
      </c>
      <c r="S38" s="4">
        <v>0</v>
      </c>
      <c r="T38" s="10">
        <v>0</v>
      </c>
      <c r="U38" s="4">
        <v>11.043478260869565</v>
      </c>
      <c r="V38" s="4">
        <v>0</v>
      </c>
      <c r="W38" s="10">
        <v>0</v>
      </c>
      <c r="X38" s="4">
        <v>44.892391304347832</v>
      </c>
      <c r="Y38" s="4">
        <v>0</v>
      </c>
      <c r="Z38" s="10">
        <v>0</v>
      </c>
      <c r="AA38" s="4">
        <v>0</v>
      </c>
      <c r="AB38" s="4">
        <v>0</v>
      </c>
      <c r="AC38" s="10" t="s">
        <v>251</v>
      </c>
      <c r="AD38" s="4">
        <v>123.34228260869563</v>
      </c>
      <c r="AE38" s="4">
        <v>0</v>
      </c>
      <c r="AF38" s="10">
        <v>0</v>
      </c>
      <c r="AG38" s="4">
        <v>14.627173913043478</v>
      </c>
      <c r="AH38" s="4">
        <v>0</v>
      </c>
      <c r="AI38" s="10">
        <v>0</v>
      </c>
      <c r="AJ38" s="4">
        <v>0</v>
      </c>
      <c r="AK38" s="4">
        <v>0</v>
      </c>
      <c r="AL38" s="10" t="s">
        <v>251</v>
      </c>
      <c r="AM38" s="1">
        <v>275040</v>
      </c>
      <c r="AN38" s="1">
        <v>8</v>
      </c>
      <c r="AX38"/>
      <c r="AY38"/>
    </row>
    <row r="39" spans="1:51" x14ac:dyDescent="0.25">
      <c r="A39" t="s">
        <v>96</v>
      </c>
      <c r="B39" t="s">
        <v>18</v>
      </c>
      <c r="C39" t="s">
        <v>162</v>
      </c>
      <c r="D39" t="s">
        <v>137</v>
      </c>
      <c r="E39" s="4">
        <v>31.141304347826086</v>
      </c>
      <c r="F39" s="4">
        <v>97.364347826086956</v>
      </c>
      <c r="G39" s="4">
        <v>17.978478260869565</v>
      </c>
      <c r="H39" s="10">
        <v>0.1846515553412105</v>
      </c>
      <c r="I39" s="4">
        <v>91.619782608695658</v>
      </c>
      <c r="J39" s="4">
        <v>17.978478260869565</v>
      </c>
      <c r="K39" s="10">
        <v>0.19622921763146842</v>
      </c>
      <c r="L39" s="4">
        <v>28.070652173913047</v>
      </c>
      <c r="M39" s="4">
        <v>5.2092391304347823</v>
      </c>
      <c r="N39" s="10">
        <v>0.18557599225556629</v>
      </c>
      <c r="O39" s="4">
        <v>25.728260869565219</v>
      </c>
      <c r="P39" s="4">
        <v>5.2092391304347823</v>
      </c>
      <c r="Q39" s="8">
        <v>0.20247148288973382</v>
      </c>
      <c r="R39" s="4">
        <v>2.3423913043478262</v>
      </c>
      <c r="S39" s="4">
        <v>0</v>
      </c>
      <c r="T39" s="10">
        <v>0</v>
      </c>
      <c r="U39" s="4">
        <v>0</v>
      </c>
      <c r="V39" s="4">
        <v>0</v>
      </c>
      <c r="W39" s="10" t="s">
        <v>251</v>
      </c>
      <c r="X39" s="4">
        <v>14.228478260869565</v>
      </c>
      <c r="Y39" s="4">
        <v>4.6116304347826089</v>
      </c>
      <c r="Z39" s="10">
        <v>0.32411269499320106</v>
      </c>
      <c r="AA39" s="4">
        <v>3.402173913043478</v>
      </c>
      <c r="AB39" s="4">
        <v>0</v>
      </c>
      <c r="AC39" s="10">
        <v>0</v>
      </c>
      <c r="AD39" s="4">
        <v>51.663043478260867</v>
      </c>
      <c r="AE39" s="4">
        <v>8.1576086956521738</v>
      </c>
      <c r="AF39" s="10">
        <v>0.15790027351146646</v>
      </c>
      <c r="AG39" s="4">
        <v>0</v>
      </c>
      <c r="AH39" s="4">
        <v>0</v>
      </c>
      <c r="AI39" s="10" t="s">
        <v>251</v>
      </c>
      <c r="AJ39" s="4">
        <v>0</v>
      </c>
      <c r="AK39" s="4">
        <v>0</v>
      </c>
      <c r="AL39" s="10" t="s">
        <v>251</v>
      </c>
      <c r="AM39" s="1">
        <v>275047</v>
      </c>
      <c r="AN39" s="1">
        <v>8</v>
      </c>
      <c r="AX39"/>
      <c r="AY39"/>
    </row>
    <row r="40" spans="1:51" x14ac:dyDescent="0.25">
      <c r="A40" t="s">
        <v>96</v>
      </c>
      <c r="B40" t="s">
        <v>64</v>
      </c>
      <c r="C40" t="s">
        <v>202</v>
      </c>
      <c r="D40" t="s">
        <v>122</v>
      </c>
      <c r="E40" s="4">
        <v>18.717391304347824</v>
      </c>
      <c r="F40" s="4">
        <v>81.462500000000006</v>
      </c>
      <c r="G40" s="4">
        <v>0.56586956521739129</v>
      </c>
      <c r="H40" s="10">
        <v>6.9463810368868041E-3</v>
      </c>
      <c r="I40" s="4">
        <v>75.723369565217396</v>
      </c>
      <c r="J40" s="4">
        <v>0.56586956521739129</v>
      </c>
      <c r="K40" s="10">
        <v>7.4728524161887869E-3</v>
      </c>
      <c r="L40" s="4">
        <v>12.769782608695653</v>
      </c>
      <c r="M40" s="4">
        <v>0</v>
      </c>
      <c r="N40" s="10">
        <v>0</v>
      </c>
      <c r="O40" s="4">
        <v>7.0306521739130439</v>
      </c>
      <c r="P40" s="4">
        <v>0</v>
      </c>
      <c r="Q40" s="8">
        <v>0</v>
      </c>
      <c r="R40" s="4">
        <v>0</v>
      </c>
      <c r="S40" s="4">
        <v>0</v>
      </c>
      <c r="T40" s="10" t="s">
        <v>251</v>
      </c>
      <c r="U40" s="4">
        <v>5.7391304347826084</v>
      </c>
      <c r="V40" s="4">
        <v>0</v>
      </c>
      <c r="W40" s="10">
        <v>0</v>
      </c>
      <c r="X40" s="4">
        <v>16.763804347826095</v>
      </c>
      <c r="Y40" s="4">
        <v>0</v>
      </c>
      <c r="Z40" s="10">
        <v>0</v>
      </c>
      <c r="AA40" s="4">
        <v>0</v>
      </c>
      <c r="AB40" s="4">
        <v>0</v>
      </c>
      <c r="AC40" s="10" t="s">
        <v>251</v>
      </c>
      <c r="AD40" s="4">
        <v>46.368369565217392</v>
      </c>
      <c r="AE40" s="4">
        <v>0.56586956521739129</v>
      </c>
      <c r="AF40" s="10">
        <v>1.2203783970050798E-2</v>
      </c>
      <c r="AG40" s="4">
        <v>5.5605434782608691</v>
      </c>
      <c r="AH40" s="4">
        <v>0</v>
      </c>
      <c r="AI40" s="10">
        <v>0</v>
      </c>
      <c r="AJ40" s="4">
        <v>0</v>
      </c>
      <c r="AK40" s="4">
        <v>0</v>
      </c>
      <c r="AL40" s="10" t="s">
        <v>251</v>
      </c>
      <c r="AM40" s="1">
        <v>275136</v>
      </c>
      <c r="AN40" s="1">
        <v>8</v>
      </c>
      <c r="AX40"/>
      <c r="AY40"/>
    </row>
    <row r="41" spans="1:51" x14ac:dyDescent="0.25">
      <c r="A41" t="s">
        <v>96</v>
      </c>
      <c r="B41" t="s">
        <v>23</v>
      </c>
      <c r="C41" t="s">
        <v>174</v>
      </c>
      <c r="D41" t="s">
        <v>140</v>
      </c>
      <c r="E41" s="4">
        <v>21.076086956521738</v>
      </c>
      <c r="F41" s="4">
        <v>73.715652173913028</v>
      </c>
      <c r="G41" s="4">
        <v>25.576086956521738</v>
      </c>
      <c r="H41" s="10">
        <v>0.34695598834534586</v>
      </c>
      <c r="I41" s="4">
        <v>62.279999999999994</v>
      </c>
      <c r="J41" s="4">
        <v>25.576086956521738</v>
      </c>
      <c r="K41" s="10">
        <v>0.41066292479964261</v>
      </c>
      <c r="L41" s="4">
        <v>19.632173913043481</v>
      </c>
      <c r="M41" s="4">
        <v>4.0434782608695654</v>
      </c>
      <c r="N41" s="10">
        <v>0.20596181955087034</v>
      </c>
      <c r="O41" s="4">
        <v>15.02739130434783</v>
      </c>
      <c r="P41" s="4">
        <v>4.0434782608695654</v>
      </c>
      <c r="Q41" s="8">
        <v>0.26907386511587528</v>
      </c>
      <c r="R41" s="4">
        <v>0</v>
      </c>
      <c r="S41" s="4">
        <v>0</v>
      </c>
      <c r="T41" s="10" t="s">
        <v>251</v>
      </c>
      <c r="U41" s="4">
        <v>4.6047826086956523</v>
      </c>
      <c r="V41" s="4">
        <v>0</v>
      </c>
      <c r="W41" s="10">
        <v>0</v>
      </c>
      <c r="X41" s="4">
        <v>5.5808695652173919</v>
      </c>
      <c r="Y41" s="4">
        <v>4.8260869565217392</v>
      </c>
      <c r="Z41" s="10">
        <v>0.86475537550638826</v>
      </c>
      <c r="AA41" s="4">
        <v>6.8308695652173883</v>
      </c>
      <c r="AB41" s="4">
        <v>0</v>
      </c>
      <c r="AC41" s="10">
        <v>0</v>
      </c>
      <c r="AD41" s="4">
        <v>35.630869565217381</v>
      </c>
      <c r="AE41" s="4">
        <v>16.706521739130434</v>
      </c>
      <c r="AF41" s="10">
        <v>0.46887774401776683</v>
      </c>
      <c r="AG41" s="4">
        <v>6.04086956521739</v>
      </c>
      <c r="AH41" s="4">
        <v>0</v>
      </c>
      <c r="AI41" s="10">
        <v>0</v>
      </c>
      <c r="AJ41" s="4">
        <v>0</v>
      </c>
      <c r="AK41" s="4">
        <v>0</v>
      </c>
      <c r="AL41" s="10" t="s">
        <v>251</v>
      </c>
      <c r="AM41" s="1">
        <v>275061</v>
      </c>
      <c r="AN41" s="1">
        <v>8</v>
      </c>
      <c r="AX41"/>
      <c r="AY41"/>
    </row>
    <row r="42" spans="1:51" x14ac:dyDescent="0.25">
      <c r="A42" t="s">
        <v>96</v>
      </c>
      <c r="B42" t="s">
        <v>14</v>
      </c>
      <c r="C42" t="s">
        <v>178</v>
      </c>
      <c r="D42" t="s">
        <v>135</v>
      </c>
      <c r="E42" s="4">
        <v>25.782608695652176</v>
      </c>
      <c r="F42" s="4">
        <v>88.527173913043484</v>
      </c>
      <c r="G42" s="4">
        <v>0.26902173913043476</v>
      </c>
      <c r="H42" s="10">
        <v>3.0388605807600217E-3</v>
      </c>
      <c r="I42" s="4">
        <v>78.168478260869563</v>
      </c>
      <c r="J42" s="4">
        <v>0.26902173913043476</v>
      </c>
      <c r="K42" s="10">
        <v>3.4415629562678158E-3</v>
      </c>
      <c r="L42" s="4">
        <v>22</v>
      </c>
      <c r="M42" s="4">
        <v>0</v>
      </c>
      <c r="N42" s="10">
        <v>0</v>
      </c>
      <c r="O42" s="4">
        <v>16.119565217391305</v>
      </c>
      <c r="P42" s="4">
        <v>0</v>
      </c>
      <c r="Q42" s="8">
        <v>0</v>
      </c>
      <c r="R42" s="4">
        <v>0</v>
      </c>
      <c r="S42" s="4">
        <v>0</v>
      </c>
      <c r="T42" s="10" t="s">
        <v>251</v>
      </c>
      <c r="U42" s="4">
        <v>5.8804347826086953</v>
      </c>
      <c r="V42" s="4">
        <v>0</v>
      </c>
      <c r="W42" s="10">
        <v>0</v>
      </c>
      <c r="X42" s="4">
        <v>17.986413043478262</v>
      </c>
      <c r="Y42" s="4">
        <v>0</v>
      </c>
      <c r="Z42" s="10">
        <v>0</v>
      </c>
      <c r="AA42" s="4">
        <v>4.4782608695652177</v>
      </c>
      <c r="AB42" s="4">
        <v>0</v>
      </c>
      <c r="AC42" s="10">
        <v>0</v>
      </c>
      <c r="AD42" s="4">
        <v>44.0625</v>
      </c>
      <c r="AE42" s="4">
        <v>0.26902173913043476</v>
      </c>
      <c r="AF42" s="10">
        <v>6.1054579093432005E-3</v>
      </c>
      <c r="AG42" s="4">
        <v>0</v>
      </c>
      <c r="AH42" s="4">
        <v>0</v>
      </c>
      <c r="AI42" s="10" t="s">
        <v>251</v>
      </c>
      <c r="AJ42" s="4">
        <v>0</v>
      </c>
      <c r="AK42" s="4">
        <v>0</v>
      </c>
      <c r="AL42" s="10" t="s">
        <v>251</v>
      </c>
      <c r="AM42" s="1">
        <v>275035</v>
      </c>
      <c r="AN42" s="1">
        <v>8</v>
      </c>
      <c r="AX42"/>
      <c r="AY42"/>
    </row>
    <row r="43" spans="1:51" x14ac:dyDescent="0.25">
      <c r="A43" t="s">
        <v>96</v>
      </c>
      <c r="B43" t="s">
        <v>69</v>
      </c>
      <c r="C43" t="s">
        <v>173</v>
      </c>
      <c r="D43" t="s">
        <v>133</v>
      </c>
      <c r="E43" s="4">
        <v>78.260869565217391</v>
      </c>
      <c r="F43" s="4">
        <v>401.7235869565219</v>
      </c>
      <c r="G43" s="4">
        <v>22.736630434782604</v>
      </c>
      <c r="H43" s="10">
        <v>5.6597698449912935E-2</v>
      </c>
      <c r="I43" s="4">
        <v>401.7235869565219</v>
      </c>
      <c r="J43" s="4">
        <v>22.736630434782604</v>
      </c>
      <c r="K43" s="10">
        <v>5.6597698449912935E-2</v>
      </c>
      <c r="L43" s="4">
        <v>94.539130434782635</v>
      </c>
      <c r="M43" s="4">
        <v>6.1739130434782608</v>
      </c>
      <c r="N43" s="10">
        <v>6.5305371596762307E-2</v>
      </c>
      <c r="O43" s="4">
        <v>94.539130434782635</v>
      </c>
      <c r="P43" s="4">
        <v>6.1739130434782608</v>
      </c>
      <c r="Q43" s="8">
        <v>6.5305371596762307E-2</v>
      </c>
      <c r="R43" s="4">
        <v>0</v>
      </c>
      <c r="S43" s="4">
        <v>0</v>
      </c>
      <c r="T43" s="10" t="s">
        <v>251</v>
      </c>
      <c r="U43" s="4">
        <v>0</v>
      </c>
      <c r="V43" s="4">
        <v>0</v>
      </c>
      <c r="W43" s="10" t="s">
        <v>251</v>
      </c>
      <c r="X43" s="4">
        <v>0.77445652173913049</v>
      </c>
      <c r="Y43" s="4">
        <v>0.51358695652173914</v>
      </c>
      <c r="Z43" s="10">
        <v>0.66315789473684206</v>
      </c>
      <c r="AA43" s="4">
        <v>0</v>
      </c>
      <c r="AB43" s="4">
        <v>0</v>
      </c>
      <c r="AC43" s="10" t="s">
        <v>251</v>
      </c>
      <c r="AD43" s="4">
        <v>306.25782608695664</v>
      </c>
      <c r="AE43" s="4">
        <v>15.89695652173913</v>
      </c>
      <c r="AF43" s="10">
        <v>5.1907102995060975E-2</v>
      </c>
      <c r="AG43" s="4">
        <v>0</v>
      </c>
      <c r="AH43" s="4">
        <v>0</v>
      </c>
      <c r="AI43" s="10" t="s">
        <v>251</v>
      </c>
      <c r="AJ43" s="4">
        <v>0.15217391304347827</v>
      </c>
      <c r="AK43" s="4">
        <v>0.15217391304347827</v>
      </c>
      <c r="AL43" s="10">
        <v>1</v>
      </c>
      <c r="AM43" t="s">
        <v>0</v>
      </c>
      <c r="AN43" s="1">
        <v>8</v>
      </c>
      <c r="AX43"/>
      <c r="AY43"/>
    </row>
    <row r="44" spans="1:51" x14ac:dyDescent="0.25">
      <c r="A44" t="s">
        <v>96</v>
      </c>
      <c r="B44" t="s">
        <v>40</v>
      </c>
      <c r="C44" t="s">
        <v>193</v>
      </c>
      <c r="D44" t="s">
        <v>134</v>
      </c>
      <c r="E44" s="4">
        <v>68.673913043478265</v>
      </c>
      <c r="F44" s="4">
        <v>360.75021739130443</v>
      </c>
      <c r="G44" s="4">
        <v>0</v>
      </c>
      <c r="H44" s="10">
        <v>0</v>
      </c>
      <c r="I44" s="4">
        <v>356.22847826086968</v>
      </c>
      <c r="J44" s="4">
        <v>0</v>
      </c>
      <c r="K44" s="10">
        <v>0</v>
      </c>
      <c r="L44" s="4">
        <v>120.61108695652175</v>
      </c>
      <c r="M44" s="4">
        <v>0</v>
      </c>
      <c r="N44" s="10">
        <v>0</v>
      </c>
      <c r="O44" s="4">
        <v>116.08934782608696</v>
      </c>
      <c r="P44" s="4">
        <v>0</v>
      </c>
      <c r="Q44" s="8">
        <v>0</v>
      </c>
      <c r="R44" s="4">
        <v>0</v>
      </c>
      <c r="S44" s="4">
        <v>0</v>
      </c>
      <c r="T44" s="10" t="s">
        <v>251</v>
      </c>
      <c r="U44" s="4">
        <v>4.5217391304347823</v>
      </c>
      <c r="V44" s="4">
        <v>0</v>
      </c>
      <c r="W44" s="10">
        <v>0</v>
      </c>
      <c r="X44" s="4">
        <v>26.603260869565219</v>
      </c>
      <c r="Y44" s="4">
        <v>0</v>
      </c>
      <c r="Z44" s="10">
        <v>0</v>
      </c>
      <c r="AA44" s="4">
        <v>0</v>
      </c>
      <c r="AB44" s="4">
        <v>0</v>
      </c>
      <c r="AC44" s="10" t="s">
        <v>251</v>
      </c>
      <c r="AD44" s="4">
        <v>213.53586956521747</v>
      </c>
      <c r="AE44" s="4">
        <v>0</v>
      </c>
      <c r="AF44" s="10">
        <v>0</v>
      </c>
      <c r="AG44" s="4">
        <v>0</v>
      </c>
      <c r="AH44" s="4">
        <v>0</v>
      </c>
      <c r="AI44" s="10" t="s">
        <v>251</v>
      </c>
      <c r="AJ44" s="4">
        <v>0</v>
      </c>
      <c r="AK44" s="4">
        <v>0</v>
      </c>
      <c r="AL44" s="10" t="s">
        <v>251</v>
      </c>
      <c r="AM44" s="1">
        <v>275100</v>
      </c>
      <c r="AN44" s="1">
        <v>8</v>
      </c>
      <c r="AX44"/>
      <c r="AY44"/>
    </row>
    <row r="45" spans="1:51" x14ac:dyDescent="0.25">
      <c r="A45" t="s">
        <v>96</v>
      </c>
      <c r="B45" t="s">
        <v>17</v>
      </c>
      <c r="C45" t="s">
        <v>159</v>
      </c>
      <c r="D45" t="s">
        <v>136</v>
      </c>
      <c r="E45" s="4">
        <v>29.684782608695652</v>
      </c>
      <c r="F45" s="4">
        <v>125.24228260869569</v>
      </c>
      <c r="G45" s="4">
        <v>7.4238043478260867</v>
      </c>
      <c r="H45" s="10">
        <v>5.927554331647613E-2</v>
      </c>
      <c r="I45" s="4">
        <v>115.6376086956522</v>
      </c>
      <c r="J45" s="4">
        <v>7.4238043478260867</v>
      </c>
      <c r="K45" s="10">
        <v>6.4198874670306202E-2</v>
      </c>
      <c r="L45" s="4">
        <v>37.665326086956533</v>
      </c>
      <c r="M45" s="4">
        <v>0.42391304347826086</v>
      </c>
      <c r="N45" s="10">
        <v>1.1254729150614245E-2</v>
      </c>
      <c r="O45" s="4">
        <v>28.060652173913052</v>
      </c>
      <c r="P45" s="4">
        <v>0.42391304347826086</v>
      </c>
      <c r="Q45" s="8">
        <v>1.5107027479295621E-2</v>
      </c>
      <c r="R45" s="4">
        <v>2</v>
      </c>
      <c r="S45" s="4">
        <v>0</v>
      </c>
      <c r="T45" s="10">
        <v>0</v>
      </c>
      <c r="U45" s="4">
        <v>7.6046739130434782</v>
      </c>
      <c r="V45" s="4">
        <v>0</v>
      </c>
      <c r="W45" s="10">
        <v>0</v>
      </c>
      <c r="X45" s="4">
        <v>16.032065217391295</v>
      </c>
      <c r="Y45" s="4">
        <v>6.6738043478260867</v>
      </c>
      <c r="Z45" s="10">
        <v>0.41627851791586179</v>
      </c>
      <c r="AA45" s="4">
        <v>0</v>
      </c>
      <c r="AB45" s="4">
        <v>0</v>
      </c>
      <c r="AC45" s="10" t="s">
        <v>251</v>
      </c>
      <c r="AD45" s="4">
        <v>71.544891304347857</v>
      </c>
      <c r="AE45" s="4">
        <v>0.32608695652173914</v>
      </c>
      <c r="AF45" s="10">
        <v>4.5577951210322475E-3</v>
      </c>
      <c r="AG45" s="4">
        <v>0</v>
      </c>
      <c r="AH45" s="4">
        <v>0</v>
      </c>
      <c r="AI45" s="10" t="s">
        <v>251</v>
      </c>
      <c r="AJ45" s="4">
        <v>0</v>
      </c>
      <c r="AK45" s="4">
        <v>0</v>
      </c>
      <c r="AL45" s="10" t="s">
        <v>251</v>
      </c>
      <c r="AM45" s="1">
        <v>275044</v>
      </c>
      <c r="AN45" s="1">
        <v>8</v>
      </c>
      <c r="AX45"/>
      <c r="AY45"/>
    </row>
    <row r="46" spans="1:51" x14ac:dyDescent="0.25">
      <c r="A46" t="s">
        <v>96</v>
      </c>
      <c r="B46" t="s">
        <v>2</v>
      </c>
      <c r="C46" t="s">
        <v>192</v>
      </c>
      <c r="D46" t="s">
        <v>125</v>
      </c>
      <c r="E46" s="4">
        <v>17</v>
      </c>
      <c r="F46" s="4">
        <v>74.523152173913047</v>
      </c>
      <c r="G46" s="4">
        <v>0</v>
      </c>
      <c r="H46" s="10">
        <v>0</v>
      </c>
      <c r="I46" s="4">
        <v>68.784021739130424</v>
      </c>
      <c r="J46" s="4">
        <v>0</v>
      </c>
      <c r="K46" s="10">
        <v>0</v>
      </c>
      <c r="L46" s="4">
        <v>20.985108695652176</v>
      </c>
      <c r="M46" s="4">
        <v>0</v>
      </c>
      <c r="N46" s="10">
        <v>0</v>
      </c>
      <c r="O46" s="4">
        <v>15.245978260869567</v>
      </c>
      <c r="P46" s="4">
        <v>0</v>
      </c>
      <c r="Q46" s="8">
        <v>0</v>
      </c>
      <c r="R46" s="4">
        <v>0</v>
      </c>
      <c r="S46" s="4">
        <v>0</v>
      </c>
      <c r="T46" s="10" t="s">
        <v>251</v>
      </c>
      <c r="U46" s="4">
        <v>5.7391304347826084</v>
      </c>
      <c r="V46" s="4">
        <v>0</v>
      </c>
      <c r="W46" s="10">
        <v>0</v>
      </c>
      <c r="X46" s="4">
        <v>11.212173913043477</v>
      </c>
      <c r="Y46" s="4">
        <v>0</v>
      </c>
      <c r="Z46" s="10">
        <v>0</v>
      </c>
      <c r="AA46" s="4">
        <v>0</v>
      </c>
      <c r="AB46" s="4">
        <v>0</v>
      </c>
      <c r="AC46" s="10" t="s">
        <v>251</v>
      </c>
      <c r="AD46" s="4">
        <v>42.325869565217388</v>
      </c>
      <c r="AE46" s="4">
        <v>0</v>
      </c>
      <c r="AF46" s="10">
        <v>0</v>
      </c>
      <c r="AG46" s="4">
        <v>0</v>
      </c>
      <c r="AH46" s="4">
        <v>0</v>
      </c>
      <c r="AI46" s="10" t="s">
        <v>251</v>
      </c>
      <c r="AJ46" s="4">
        <v>0</v>
      </c>
      <c r="AK46" s="4">
        <v>0</v>
      </c>
      <c r="AL46" s="10" t="s">
        <v>251</v>
      </c>
      <c r="AM46" s="1">
        <v>275148</v>
      </c>
      <c r="AN46" s="1">
        <v>8</v>
      </c>
      <c r="AX46"/>
      <c r="AY46"/>
    </row>
    <row r="47" spans="1:51" x14ac:dyDescent="0.25">
      <c r="A47" t="s">
        <v>96</v>
      </c>
      <c r="B47" t="s">
        <v>47</v>
      </c>
      <c r="C47" t="s">
        <v>195</v>
      </c>
      <c r="D47" t="s">
        <v>152</v>
      </c>
      <c r="E47" s="4">
        <v>61.847826086956523</v>
      </c>
      <c r="F47" s="4">
        <v>335.85260869565229</v>
      </c>
      <c r="G47" s="4">
        <v>0</v>
      </c>
      <c r="H47" s="10">
        <v>0</v>
      </c>
      <c r="I47" s="4">
        <v>310.11347826086967</v>
      </c>
      <c r="J47" s="4">
        <v>0</v>
      </c>
      <c r="K47" s="10">
        <v>0</v>
      </c>
      <c r="L47" s="4">
        <v>60.891630434782606</v>
      </c>
      <c r="M47" s="4">
        <v>0</v>
      </c>
      <c r="N47" s="10">
        <v>0</v>
      </c>
      <c r="O47" s="4">
        <v>35.152499999999989</v>
      </c>
      <c r="P47" s="4">
        <v>0</v>
      </c>
      <c r="Q47" s="8">
        <v>0</v>
      </c>
      <c r="R47" s="4">
        <v>19.913043478260871</v>
      </c>
      <c r="S47" s="4">
        <v>0</v>
      </c>
      <c r="T47" s="10">
        <v>0</v>
      </c>
      <c r="U47" s="4">
        <v>5.8260869565217392</v>
      </c>
      <c r="V47" s="4">
        <v>0</v>
      </c>
      <c r="W47" s="10">
        <v>0</v>
      </c>
      <c r="X47" s="4">
        <v>31.9529347826087</v>
      </c>
      <c r="Y47" s="4">
        <v>0</v>
      </c>
      <c r="Z47" s="10">
        <v>0</v>
      </c>
      <c r="AA47" s="4">
        <v>0</v>
      </c>
      <c r="AB47" s="4">
        <v>0</v>
      </c>
      <c r="AC47" s="10" t="s">
        <v>251</v>
      </c>
      <c r="AD47" s="4">
        <v>203.3020652173914</v>
      </c>
      <c r="AE47" s="4">
        <v>0</v>
      </c>
      <c r="AF47" s="10">
        <v>0</v>
      </c>
      <c r="AG47" s="4">
        <v>0</v>
      </c>
      <c r="AH47" s="4">
        <v>0</v>
      </c>
      <c r="AI47" s="10" t="s">
        <v>251</v>
      </c>
      <c r="AJ47" s="4">
        <v>39.705978260869557</v>
      </c>
      <c r="AK47" s="4">
        <v>0</v>
      </c>
      <c r="AL47" s="10" t="s">
        <v>251</v>
      </c>
      <c r="AM47" s="1">
        <v>275112</v>
      </c>
      <c r="AN47" s="1">
        <v>8</v>
      </c>
      <c r="AX47"/>
      <c r="AY47"/>
    </row>
    <row r="48" spans="1:51" x14ac:dyDescent="0.25">
      <c r="A48" t="s">
        <v>96</v>
      </c>
      <c r="B48" t="s">
        <v>13</v>
      </c>
      <c r="C48" t="s">
        <v>175</v>
      </c>
      <c r="D48" t="s">
        <v>131</v>
      </c>
      <c r="E48" s="4">
        <v>73.119565217391298</v>
      </c>
      <c r="F48" s="4">
        <v>187.23152173913036</v>
      </c>
      <c r="G48" s="4">
        <v>0</v>
      </c>
      <c r="H48" s="10">
        <v>0</v>
      </c>
      <c r="I48" s="4">
        <v>178.12999999999991</v>
      </c>
      <c r="J48" s="4">
        <v>0</v>
      </c>
      <c r="K48" s="10">
        <v>0</v>
      </c>
      <c r="L48" s="4">
        <v>11.371521739130435</v>
      </c>
      <c r="M48" s="4">
        <v>0</v>
      </c>
      <c r="N48" s="10">
        <v>0</v>
      </c>
      <c r="O48" s="4">
        <v>5.6541304347826085</v>
      </c>
      <c r="P48" s="4">
        <v>0</v>
      </c>
      <c r="Q48" s="8">
        <v>0</v>
      </c>
      <c r="R48" s="4">
        <v>0</v>
      </c>
      <c r="S48" s="4">
        <v>0</v>
      </c>
      <c r="T48" s="10" t="s">
        <v>251</v>
      </c>
      <c r="U48" s="4">
        <v>5.7173913043478262</v>
      </c>
      <c r="V48" s="4">
        <v>0</v>
      </c>
      <c r="W48" s="10">
        <v>0</v>
      </c>
      <c r="X48" s="4">
        <v>63.308369565217383</v>
      </c>
      <c r="Y48" s="4">
        <v>0</v>
      </c>
      <c r="Z48" s="10">
        <v>0</v>
      </c>
      <c r="AA48" s="4">
        <v>3.3841304347826084</v>
      </c>
      <c r="AB48" s="4">
        <v>0</v>
      </c>
      <c r="AC48" s="10">
        <v>0</v>
      </c>
      <c r="AD48" s="4">
        <v>109.16749999999992</v>
      </c>
      <c r="AE48" s="4">
        <v>0</v>
      </c>
      <c r="AF48" s="10">
        <v>0</v>
      </c>
      <c r="AG48" s="4">
        <v>0</v>
      </c>
      <c r="AH48" s="4">
        <v>0</v>
      </c>
      <c r="AI48" s="10" t="s">
        <v>251</v>
      </c>
      <c r="AJ48" s="4">
        <v>0</v>
      </c>
      <c r="AK48" s="4">
        <v>0</v>
      </c>
      <c r="AL48" s="10" t="s">
        <v>251</v>
      </c>
      <c r="AM48" s="1">
        <v>275030</v>
      </c>
      <c r="AN48" s="1">
        <v>8</v>
      </c>
      <c r="AX48"/>
      <c r="AY48"/>
    </row>
    <row r="49" spans="1:51" x14ac:dyDescent="0.25">
      <c r="A49" t="s">
        <v>96</v>
      </c>
      <c r="B49" t="s">
        <v>3</v>
      </c>
      <c r="C49" t="s">
        <v>176</v>
      </c>
      <c r="D49" t="s">
        <v>132</v>
      </c>
      <c r="E49" s="4">
        <v>62.630434782608695</v>
      </c>
      <c r="F49" s="4">
        <v>183.96217391304347</v>
      </c>
      <c r="G49" s="4">
        <v>98.18</v>
      </c>
      <c r="H49" s="10">
        <v>0.53369667204742</v>
      </c>
      <c r="I49" s="4">
        <v>171.63021739130434</v>
      </c>
      <c r="J49" s="4">
        <v>98.18</v>
      </c>
      <c r="K49" s="10">
        <v>0.57204378979580728</v>
      </c>
      <c r="L49" s="4">
        <v>27.006521739130438</v>
      </c>
      <c r="M49" s="4">
        <v>0.41402173913043483</v>
      </c>
      <c r="N49" s="10">
        <v>1.5330435482572647E-2</v>
      </c>
      <c r="O49" s="4">
        <v>14.674565217391304</v>
      </c>
      <c r="P49" s="4">
        <v>0.41402173913043483</v>
      </c>
      <c r="Q49" s="8">
        <v>2.8213560878775763E-2</v>
      </c>
      <c r="R49" s="4">
        <v>5.642500000000001</v>
      </c>
      <c r="S49" s="4">
        <v>0</v>
      </c>
      <c r="T49" s="10">
        <v>0</v>
      </c>
      <c r="U49" s="4">
        <v>6.6894565217391309</v>
      </c>
      <c r="V49" s="4">
        <v>0</v>
      </c>
      <c r="W49" s="10">
        <v>0</v>
      </c>
      <c r="X49" s="4">
        <v>29.315543478260878</v>
      </c>
      <c r="Y49" s="4">
        <v>12.205108695652173</v>
      </c>
      <c r="Z49" s="10">
        <v>0.41633574709958721</v>
      </c>
      <c r="AA49" s="4">
        <v>0</v>
      </c>
      <c r="AB49" s="4">
        <v>0</v>
      </c>
      <c r="AC49" s="10" t="s">
        <v>251</v>
      </c>
      <c r="AD49" s="4">
        <v>115.38141304347825</v>
      </c>
      <c r="AE49" s="4">
        <v>85.560869565217402</v>
      </c>
      <c r="AF49" s="10">
        <v>0.74154811687889621</v>
      </c>
      <c r="AG49" s="4">
        <v>0</v>
      </c>
      <c r="AH49" s="4">
        <v>0</v>
      </c>
      <c r="AI49" s="10" t="s">
        <v>251</v>
      </c>
      <c r="AJ49" s="4">
        <v>12.258695652173905</v>
      </c>
      <c r="AK49" s="4">
        <v>0</v>
      </c>
      <c r="AL49" s="10" t="s">
        <v>251</v>
      </c>
      <c r="AM49" s="1">
        <v>275120</v>
      </c>
      <c r="AN49" s="1">
        <v>8</v>
      </c>
      <c r="AX49"/>
      <c r="AY49"/>
    </row>
    <row r="50" spans="1:51" x14ac:dyDescent="0.25">
      <c r="A50" t="s">
        <v>96</v>
      </c>
      <c r="B50" t="s">
        <v>54</v>
      </c>
      <c r="C50" t="s">
        <v>196</v>
      </c>
      <c r="D50" t="s">
        <v>154</v>
      </c>
      <c r="E50" s="4">
        <v>43.543478260869563</v>
      </c>
      <c r="F50" s="4">
        <v>123.99478260869566</v>
      </c>
      <c r="G50" s="4">
        <v>12.143695652173912</v>
      </c>
      <c r="H50" s="10">
        <v>9.7937150230724981E-2</v>
      </c>
      <c r="I50" s="4">
        <v>109.84619565217392</v>
      </c>
      <c r="J50" s="4">
        <v>12.143695652173912</v>
      </c>
      <c r="K50" s="10">
        <v>0.1105518091006694</v>
      </c>
      <c r="L50" s="4">
        <v>30.485760869565219</v>
      </c>
      <c r="M50" s="4">
        <v>1.861739130434783</v>
      </c>
      <c r="N50" s="10">
        <v>6.1069137765671085E-2</v>
      </c>
      <c r="O50" s="4">
        <v>16.337173913043483</v>
      </c>
      <c r="P50" s="4">
        <v>1.861739130434783</v>
      </c>
      <c r="Q50" s="8">
        <v>0.11395723277135367</v>
      </c>
      <c r="R50" s="4">
        <v>8.4964130434782597</v>
      </c>
      <c r="S50" s="4">
        <v>0</v>
      </c>
      <c r="T50" s="10">
        <v>0</v>
      </c>
      <c r="U50" s="4">
        <v>5.6521739130434785</v>
      </c>
      <c r="V50" s="4">
        <v>0</v>
      </c>
      <c r="W50" s="10">
        <v>0</v>
      </c>
      <c r="X50" s="4">
        <v>19.915108695652169</v>
      </c>
      <c r="Y50" s="4">
        <v>1.5971739130434783</v>
      </c>
      <c r="Z50" s="10">
        <v>8.0199105987916131E-2</v>
      </c>
      <c r="AA50" s="4">
        <v>0</v>
      </c>
      <c r="AB50" s="4">
        <v>0</v>
      </c>
      <c r="AC50" s="10" t="s">
        <v>251</v>
      </c>
      <c r="AD50" s="4">
        <v>73.593913043478267</v>
      </c>
      <c r="AE50" s="4">
        <v>8.6847826086956506</v>
      </c>
      <c r="AF50" s="10">
        <v>0.11800952347193172</v>
      </c>
      <c r="AG50" s="4">
        <v>0</v>
      </c>
      <c r="AH50" s="4">
        <v>0</v>
      </c>
      <c r="AI50" s="10" t="s">
        <v>251</v>
      </c>
      <c r="AJ50" s="4">
        <v>0</v>
      </c>
      <c r="AK50" s="4">
        <v>0</v>
      </c>
      <c r="AL50" s="10" t="s">
        <v>251</v>
      </c>
      <c r="AM50" s="1">
        <v>275124</v>
      </c>
      <c r="AN50" s="1">
        <v>8</v>
      </c>
      <c r="AX50"/>
      <c r="AY50"/>
    </row>
    <row r="51" spans="1:51" x14ac:dyDescent="0.25">
      <c r="A51" t="s">
        <v>96</v>
      </c>
      <c r="B51" t="s">
        <v>19</v>
      </c>
      <c r="C51" t="s">
        <v>180</v>
      </c>
      <c r="D51" t="s">
        <v>125</v>
      </c>
      <c r="E51" s="4">
        <v>40.5</v>
      </c>
      <c r="F51" s="4">
        <v>128.45532608695655</v>
      </c>
      <c r="G51" s="4">
        <v>14.452608695652174</v>
      </c>
      <c r="H51" s="10">
        <v>0.11251077815075278</v>
      </c>
      <c r="I51" s="4">
        <v>114.5096739130435</v>
      </c>
      <c r="J51" s="4">
        <v>14.452608695652174</v>
      </c>
      <c r="K51" s="10">
        <v>0.12621299320638371</v>
      </c>
      <c r="L51" s="4">
        <v>28.155760869565221</v>
      </c>
      <c r="M51" s="4">
        <v>5.1666304347826095</v>
      </c>
      <c r="N51" s="10">
        <v>0.18350171599757562</v>
      </c>
      <c r="O51" s="4">
        <v>21.462826086956525</v>
      </c>
      <c r="P51" s="4">
        <v>5.1666304347826095</v>
      </c>
      <c r="Q51" s="8">
        <v>0.24072460979043644</v>
      </c>
      <c r="R51" s="4">
        <v>1.8233695652173914</v>
      </c>
      <c r="S51" s="4">
        <v>0</v>
      </c>
      <c r="T51" s="10">
        <v>0</v>
      </c>
      <c r="U51" s="4">
        <v>4.8695652173913047</v>
      </c>
      <c r="V51" s="4">
        <v>0</v>
      </c>
      <c r="W51" s="10">
        <v>0</v>
      </c>
      <c r="X51" s="4">
        <v>11.557065217391305</v>
      </c>
      <c r="Y51" s="4">
        <v>0</v>
      </c>
      <c r="Z51" s="10">
        <v>0</v>
      </c>
      <c r="AA51" s="4">
        <v>7.2527173913043477</v>
      </c>
      <c r="AB51" s="4">
        <v>0</v>
      </c>
      <c r="AC51" s="10">
        <v>0</v>
      </c>
      <c r="AD51" s="4">
        <v>60.639239130434795</v>
      </c>
      <c r="AE51" s="4">
        <v>9.2859782608695642</v>
      </c>
      <c r="AF51" s="10">
        <v>0.15313480831933687</v>
      </c>
      <c r="AG51" s="4">
        <v>20.850543478260871</v>
      </c>
      <c r="AH51" s="4">
        <v>0</v>
      </c>
      <c r="AI51" s="10">
        <v>0</v>
      </c>
      <c r="AJ51" s="4">
        <v>0</v>
      </c>
      <c r="AK51" s="4">
        <v>0</v>
      </c>
      <c r="AL51" s="10" t="s">
        <v>251</v>
      </c>
      <c r="AM51" s="1">
        <v>275049</v>
      </c>
      <c r="AN51" s="1">
        <v>8</v>
      </c>
      <c r="AX51"/>
      <c r="AY51"/>
    </row>
    <row r="52" spans="1:51" x14ac:dyDescent="0.25">
      <c r="A52" t="s">
        <v>96</v>
      </c>
      <c r="B52" t="s">
        <v>50</v>
      </c>
      <c r="C52" t="s">
        <v>166</v>
      </c>
      <c r="D52" t="s">
        <v>153</v>
      </c>
      <c r="E52" s="4">
        <v>42.902173913043477</v>
      </c>
      <c r="F52" s="4">
        <v>160.45326086956527</v>
      </c>
      <c r="G52" s="4">
        <v>1.2103260869565218</v>
      </c>
      <c r="H52" s="10">
        <v>7.5431691471849428E-3</v>
      </c>
      <c r="I52" s="4">
        <v>144.20978260869569</v>
      </c>
      <c r="J52" s="4">
        <v>1.2103260869565218</v>
      </c>
      <c r="K52" s="10">
        <v>8.3928154183594231E-3</v>
      </c>
      <c r="L52" s="4">
        <v>25.31673913043479</v>
      </c>
      <c r="M52" s="4">
        <v>1.2092391304347827</v>
      </c>
      <c r="N52" s="10">
        <v>4.7764410898443195E-2</v>
      </c>
      <c r="O52" s="4">
        <v>13.688478260869571</v>
      </c>
      <c r="P52" s="4">
        <v>1.2092391304347827</v>
      </c>
      <c r="Q52" s="8">
        <v>8.8339924087220259E-2</v>
      </c>
      <c r="R52" s="4">
        <v>5.8891304347826079</v>
      </c>
      <c r="S52" s="4">
        <v>0</v>
      </c>
      <c r="T52" s="10">
        <v>0</v>
      </c>
      <c r="U52" s="4">
        <v>5.7391304347826084</v>
      </c>
      <c r="V52" s="4">
        <v>0</v>
      </c>
      <c r="W52" s="10">
        <v>0</v>
      </c>
      <c r="X52" s="4">
        <v>20.127717391304348</v>
      </c>
      <c r="Y52" s="4">
        <v>0</v>
      </c>
      <c r="Z52" s="10">
        <v>0</v>
      </c>
      <c r="AA52" s="4">
        <v>4.6152173913043484</v>
      </c>
      <c r="AB52" s="4">
        <v>0</v>
      </c>
      <c r="AC52" s="10">
        <v>0</v>
      </c>
      <c r="AD52" s="4">
        <v>110.39358695652177</v>
      </c>
      <c r="AE52" s="4">
        <v>1.0869565217391304E-3</v>
      </c>
      <c r="AF52" s="10">
        <v>9.8461926250047973E-6</v>
      </c>
      <c r="AG52" s="4">
        <v>0</v>
      </c>
      <c r="AH52" s="4">
        <v>0</v>
      </c>
      <c r="AI52" s="10" t="s">
        <v>251</v>
      </c>
      <c r="AJ52" s="4">
        <v>0</v>
      </c>
      <c r="AK52" s="4">
        <v>0</v>
      </c>
      <c r="AL52" s="10" t="s">
        <v>251</v>
      </c>
      <c r="AM52" s="1">
        <v>275119</v>
      </c>
      <c r="AN52" s="1">
        <v>8</v>
      </c>
      <c r="AX52"/>
      <c r="AY52"/>
    </row>
    <row r="53" spans="1:51" x14ac:dyDescent="0.25">
      <c r="A53" t="s">
        <v>96</v>
      </c>
      <c r="B53" t="s">
        <v>35</v>
      </c>
      <c r="C53" t="s">
        <v>191</v>
      </c>
      <c r="D53" t="s">
        <v>148</v>
      </c>
      <c r="E53" s="4">
        <v>27.923913043478262</v>
      </c>
      <c r="F53" s="4">
        <v>106.02445652173913</v>
      </c>
      <c r="G53" s="4">
        <v>17.073369565217391</v>
      </c>
      <c r="H53" s="10">
        <v>0.16103237050516442</v>
      </c>
      <c r="I53" s="4">
        <v>101.28804347826087</v>
      </c>
      <c r="J53" s="4">
        <v>17.073369565217391</v>
      </c>
      <c r="K53" s="10">
        <v>0.16856253688898426</v>
      </c>
      <c r="L53" s="4">
        <v>25.456521739130434</v>
      </c>
      <c r="M53" s="4">
        <v>0.13043478260869565</v>
      </c>
      <c r="N53" s="10">
        <v>5.1238257899231428E-3</v>
      </c>
      <c r="O53" s="4">
        <v>22.956521739130434</v>
      </c>
      <c r="P53" s="4">
        <v>0.13043478260869565</v>
      </c>
      <c r="Q53" s="8">
        <v>5.681818181818182E-3</v>
      </c>
      <c r="R53" s="4">
        <v>0</v>
      </c>
      <c r="S53" s="4">
        <v>0</v>
      </c>
      <c r="T53" s="10" t="s">
        <v>251</v>
      </c>
      <c r="U53" s="4">
        <v>2.5</v>
      </c>
      <c r="V53" s="4">
        <v>0</v>
      </c>
      <c r="W53" s="10">
        <v>0</v>
      </c>
      <c r="X53" s="4">
        <v>1.5733695652173914</v>
      </c>
      <c r="Y53" s="4">
        <v>0</v>
      </c>
      <c r="Z53" s="10">
        <v>0</v>
      </c>
      <c r="AA53" s="4">
        <v>2.2364130434782608</v>
      </c>
      <c r="AB53" s="4">
        <v>0</v>
      </c>
      <c r="AC53" s="10">
        <v>0</v>
      </c>
      <c r="AD53" s="4">
        <v>67.804347826086953</v>
      </c>
      <c r="AE53" s="4">
        <v>11.163043478260869</v>
      </c>
      <c r="AF53" s="10">
        <v>0.16463610131452389</v>
      </c>
      <c r="AG53" s="4">
        <v>0</v>
      </c>
      <c r="AH53" s="4">
        <v>0</v>
      </c>
      <c r="AI53" s="10" t="s">
        <v>251</v>
      </c>
      <c r="AJ53" s="4">
        <v>8.9538043478260878</v>
      </c>
      <c r="AK53" s="4">
        <v>5.7798913043478262</v>
      </c>
      <c r="AL53" s="10">
        <v>1.5491302303714152</v>
      </c>
      <c r="AM53" s="1">
        <v>275087</v>
      </c>
      <c r="AN53" s="1">
        <v>8</v>
      </c>
      <c r="AX53"/>
      <c r="AY53"/>
    </row>
    <row r="54" spans="1:51" x14ac:dyDescent="0.25">
      <c r="A54" t="s">
        <v>96</v>
      </c>
      <c r="B54" t="s">
        <v>4</v>
      </c>
      <c r="C54" t="s">
        <v>178</v>
      </c>
      <c r="D54" t="s">
        <v>135</v>
      </c>
      <c r="E54" s="4">
        <v>51.445652173913047</v>
      </c>
      <c r="F54" s="4">
        <v>180.11239130434777</v>
      </c>
      <c r="G54" s="4">
        <v>76.655869565217372</v>
      </c>
      <c r="H54" s="10">
        <v>0.42560019890961809</v>
      </c>
      <c r="I54" s="4">
        <v>174.80260869565211</v>
      </c>
      <c r="J54" s="4">
        <v>76.655869565217372</v>
      </c>
      <c r="K54" s="10">
        <v>0.43852817836764951</v>
      </c>
      <c r="L54" s="4">
        <v>38.646847826086955</v>
      </c>
      <c r="M54" s="4">
        <v>10.032717391304347</v>
      </c>
      <c r="N54" s="10">
        <v>0.25959988862357297</v>
      </c>
      <c r="O54" s="4">
        <v>33.337065217391299</v>
      </c>
      <c r="P54" s="4">
        <v>10.032717391304347</v>
      </c>
      <c r="Q54" s="8">
        <v>0.30094782866700798</v>
      </c>
      <c r="R54" s="4">
        <v>5.3097826086956523</v>
      </c>
      <c r="S54" s="4">
        <v>0</v>
      </c>
      <c r="T54" s="10">
        <v>0</v>
      </c>
      <c r="U54" s="4">
        <v>0</v>
      </c>
      <c r="V54" s="4">
        <v>0</v>
      </c>
      <c r="W54" s="10" t="s">
        <v>251</v>
      </c>
      <c r="X54" s="4">
        <v>12.800434782608699</v>
      </c>
      <c r="Y54" s="4">
        <v>10.827608695652176</v>
      </c>
      <c r="Z54" s="10">
        <v>0.84587819707211021</v>
      </c>
      <c r="AA54" s="4">
        <v>0</v>
      </c>
      <c r="AB54" s="4">
        <v>0</v>
      </c>
      <c r="AC54" s="10" t="s">
        <v>251</v>
      </c>
      <c r="AD54" s="4">
        <v>122.83358695652169</v>
      </c>
      <c r="AE54" s="4">
        <v>55.795543478260853</v>
      </c>
      <c r="AF54" s="10">
        <v>0.45423686518256856</v>
      </c>
      <c r="AG54" s="4">
        <v>0</v>
      </c>
      <c r="AH54" s="4">
        <v>0</v>
      </c>
      <c r="AI54" s="10" t="s">
        <v>251</v>
      </c>
      <c r="AJ54" s="4">
        <v>5.8315217391304346</v>
      </c>
      <c r="AK54" s="4">
        <v>0</v>
      </c>
      <c r="AL54" s="10" t="s">
        <v>251</v>
      </c>
      <c r="AM54" s="1">
        <v>275126</v>
      </c>
      <c r="AN54" s="1">
        <v>8</v>
      </c>
      <c r="AX54"/>
      <c r="AY54"/>
    </row>
    <row r="55" spans="1:51" x14ac:dyDescent="0.25">
      <c r="A55" t="s">
        <v>96</v>
      </c>
      <c r="B55" t="s">
        <v>48</v>
      </c>
      <c r="C55" t="s">
        <v>159</v>
      </c>
      <c r="D55" t="s">
        <v>136</v>
      </c>
      <c r="E55" s="4">
        <v>16.913043478260871</v>
      </c>
      <c r="F55" s="4">
        <v>77.85695652173915</v>
      </c>
      <c r="G55" s="4">
        <v>25.163152173913041</v>
      </c>
      <c r="H55" s="10">
        <v>0.32319722344768265</v>
      </c>
      <c r="I55" s="4">
        <v>77.479347826086979</v>
      </c>
      <c r="J55" s="4">
        <v>25.163152173913041</v>
      </c>
      <c r="K55" s="10">
        <v>0.32477237973653555</v>
      </c>
      <c r="L55" s="4">
        <v>13.02021739130435</v>
      </c>
      <c r="M55" s="4">
        <v>8.509891304347823</v>
      </c>
      <c r="N55" s="10">
        <v>0.65359056984956476</v>
      </c>
      <c r="O55" s="4">
        <v>13.02021739130435</v>
      </c>
      <c r="P55" s="4">
        <v>8.509891304347823</v>
      </c>
      <c r="Q55" s="8">
        <v>0.65359056984956476</v>
      </c>
      <c r="R55" s="4">
        <v>0</v>
      </c>
      <c r="S55" s="4">
        <v>0</v>
      </c>
      <c r="T55" s="10" t="s">
        <v>251</v>
      </c>
      <c r="U55" s="4">
        <v>0</v>
      </c>
      <c r="V55" s="4">
        <v>0</v>
      </c>
      <c r="W55" s="10" t="s">
        <v>251</v>
      </c>
      <c r="X55" s="4">
        <v>24.021413043478265</v>
      </c>
      <c r="Y55" s="4">
        <v>5.5468478260869558</v>
      </c>
      <c r="Z55" s="10">
        <v>0.23091263682312421</v>
      </c>
      <c r="AA55" s="4">
        <v>0.37760869565217392</v>
      </c>
      <c r="AB55" s="4">
        <v>0</v>
      </c>
      <c r="AC55" s="10">
        <v>0</v>
      </c>
      <c r="AD55" s="4">
        <v>40.437717391304361</v>
      </c>
      <c r="AE55" s="4">
        <v>11.106413043478261</v>
      </c>
      <c r="AF55" s="10">
        <v>0.2746547965604646</v>
      </c>
      <c r="AG55" s="4">
        <v>0</v>
      </c>
      <c r="AH55" s="4">
        <v>0</v>
      </c>
      <c r="AI55" s="10" t="s">
        <v>251</v>
      </c>
      <c r="AJ55" s="4">
        <v>0</v>
      </c>
      <c r="AK55" s="4">
        <v>0</v>
      </c>
      <c r="AL55" s="10" t="s">
        <v>251</v>
      </c>
      <c r="AM55" s="1">
        <v>275114</v>
      </c>
      <c r="AN55" s="1">
        <v>8</v>
      </c>
      <c r="AX55"/>
      <c r="AY55"/>
    </row>
    <row r="56" spans="1:51" x14ac:dyDescent="0.25">
      <c r="A56" t="s">
        <v>96</v>
      </c>
      <c r="B56" t="s">
        <v>30</v>
      </c>
      <c r="C56" t="s">
        <v>164</v>
      </c>
      <c r="D56" t="s">
        <v>144</v>
      </c>
      <c r="E56" s="4">
        <v>14.934782608695652</v>
      </c>
      <c r="F56" s="4">
        <v>76.143369565217398</v>
      </c>
      <c r="G56" s="4">
        <v>9.195652173913043</v>
      </c>
      <c r="H56" s="10">
        <v>0.12076760230629004</v>
      </c>
      <c r="I56" s="4">
        <v>67.647391304347835</v>
      </c>
      <c r="J56" s="4">
        <v>7.3478260869565215</v>
      </c>
      <c r="K56" s="10">
        <v>0.10861950394950798</v>
      </c>
      <c r="L56" s="4">
        <v>31.576521739130435</v>
      </c>
      <c r="M56" s="4">
        <v>7.4565217391304346</v>
      </c>
      <c r="N56" s="10">
        <v>0.23614132679756561</v>
      </c>
      <c r="O56" s="4">
        <v>23.080543478260871</v>
      </c>
      <c r="P56" s="4">
        <v>5.6086956521739131</v>
      </c>
      <c r="Q56" s="8">
        <v>0.24300535459473205</v>
      </c>
      <c r="R56" s="4">
        <v>5.6916304347826072</v>
      </c>
      <c r="S56" s="4">
        <v>0</v>
      </c>
      <c r="T56" s="10">
        <v>0</v>
      </c>
      <c r="U56" s="4">
        <v>2.8043478260869565</v>
      </c>
      <c r="V56" s="4">
        <v>1.8478260869565217</v>
      </c>
      <c r="W56" s="10">
        <v>0.65891472868217049</v>
      </c>
      <c r="X56" s="4">
        <v>1.5195652173913041</v>
      </c>
      <c r="Y56" s="4">
        <v>0</v>
      </c>
      <c r="Z56" s="10">
        <v>0</v>
      </c>
      <c r="AA56" s="4">
        <v>0</v>
      </c>
      <c r="AB56" s="4">
        <v>0</v>
      </c>
      <c r="AC56" s="10" t="s">
        <v>251</v>
      </c>
      <c r="AD56" s="4">
        <v>42.768478260869578</v>
      </c>
      <c r="AE56" s="4">
        <v>1.7391304347826086</v>
      </c>
      <c r="AF56" s="10">
        <v>4.0663837141332232E-2</v>
      </c>
      <c r="AG56" s="4">
        <v>0</v>
      </c>
      <c r="AH56" s="4">
        <v>0</v>
      </c>
      <c r="AI56" s="10" t="s">
        <v>251</v>
      </c>
      <c r="AJ56" s="4">
        <v>0.27880434782608693</v>
      </c>
      <c r="AK56" s="4">
        <v>0</v>
      </c>
      <c r="AL56" s="10" t="s">
        <v>251</v>
      </c>
      <c r="AM56" s="1">
        <v>275072</v>
      </c>
      <c r="AN56" s="1">
        <v>8</v>
      </c>
      <c r="AX56"/>
      <c r="AY56"/>
    </row>
    <row r="57" spans="1:51" x14ac:dyDescent="0.25">
      <c r="A57" t="s">
        <v>96</v>
      </c>
      <c r="B57" t="s">
        <v>29</v>
      </c>
      <c r="C57" t="s">
        <v>187</v>
      </c>
      <c r="D57" t="s">
        <v>130</v>
      </c>
      <c r="E57" s="4">
        <v>30.510869565217391</v>
      </c>
      <c r="F57" s="4">
        <v>113.20652173913044</v>
      </c>
      <c r="G57" s="4">
        <v>10.173913043478262</v>
      </c>
      <c r="H57" s="10">
        <v>8.9870379260681713E-2</v>
      </c>
      <c r="I57" s="4">
        <v>107.92119565217392</v>
      </c>
      <c r="J57" s="4">
        <v>10.173913043478262</v>
      </c>
      <c r="K57" s="10">
        <v>9.4271685761047469E-2</v>
      </c>
      <c r="L57" s="4">
        <v>23.035326086956523</v>
      </c>
      <c r="M57" s="4">
        <v>10.173913043478262</v>
      </c>
      <c r="N57" s="10">
        <v>0.44166568361448627</v>
      </c>
      <c r="O57" s="4">
        <v>17.75</v>
      </c>
      <c r="P57" s="4">
        <v>10.173913043478262</v>
      </c>
      <c r="Q57" s="8">
        <v>0.5731781996325781</v>
      </c>
      <c r="R57" s="4">
        <v>0</v>
      </c>
      <c r="S57" s="4">
        <v>0</v>
      </c>
      <c r="T57" s="10" t="s">
        <v>251</v>
      </c>
      <c r="U57" s="4">
        <v>5.2853260869565215</v>
      </c>
      <c r="V57" s="4">
        <v>0</v>
      </c>
      <c r="W57" s="10">
        <v>0</v>
      </c>
      <c r="X57" s="4">
        <v>10.195652173913043</v>
      </c>
      <c r="Y57" s="4">
        <v>0</v>
      </c>
      <c r="Z57" s="10">
        <v>0</v>
      </c>
      <c r="AA57" s="4">
        <v>0</v>
      </c>
      <c r="AB57" s="4">
        <v>0</v>
      </c>
      <c r="AC57" s="10" t="s">
        <v>251</v>
      </c>
      <c r="AD57" s="4">
        <v>68.372282608695656</v>
      </c>
      <c r="AE57" s="4">
        <v>0</v>
      </c>
      <c r="AF57" s="10">
        <v>0</v>
      </c>
      <c r="AG57" s="4">
        <v>1.0434782608695652</v>
      </c>
      <c r="AH57" s="4">
        <v>0</v>
      </c>
      <c r="AI57" s="10">
        <v>0</v>
      </c>
      <c r="AJ57" s="4">
        <v>10.559782608695652</v>
      </c>
      <c r="AK57" s="4">
        <v>0</v>
      </c>
      <c r="AL57" s="10" t="s">
        <v>251</v>
      </c>
      <c r="AM57" s="1">
        <v>275070</v>
      </c>
      <c r="AN57" s="1">
        <v>8</v>
      </c>
      <c r="AX57"/>
      <c r="AY57"/>
    </row>
    <row r="58" spans="1:51" x14ac:dyDescent="0.25">
      <c r="A58" t="s">
        <v>96</v>
      </c>
      <c r="B58" t="s">
        <v>51</v>
      </c>
      <c r="C58" t="s">
        <v>167</v>
      </c>
      <c r="D58" t="s">
        <v>128</v>
      </c>
      <c r="E58" s="4">
        <v>46.641304347826086</v>
      </c>
      <c r="F58" s="4">
        <v>200.1204347826087</v>
      </c>
      <c r="G58" s="4">
        <v>60.966086956521742</v>
      </c>
      <c r="H58" s="10">
        <v>0.30464698431596626</v>
      </c>
      <c r="I58" s="4">
        <v>185.96141304347827</v>
      </c>
      <c r="J58" s="4">
        <v>60.966086956521742</v>
      </c>
      <c r="K58" s="10">
        <v>0.32784267423407731</v>
      </c>
      <c r="L58" s="4">
        <v>53.254130434782596</v>
      </c>
      <c r="M58" s="4">
        <v>15.659782608695656</v>
      </c>
      <c r="N58" s="10">
        <v>0.29405761545338405</v>
      </c>
      <c r="O58" s="4">
        <v>39.095108695652165</v>
      </c>
      <c r="P58" s="4">
        <v>15.659782608695656</v>
      </c>
      <c r="Q58" s="8">
        <v>0.40055605755195678</v>
      </c>
      <c r="R58" s="4">
        <v>8.9851086956521744</v>
      </c>
      <c r="S58" s="4">
        <v>0</v>
      </c>
      <c r="T58" s="10">
        <v>0</v>
      </c>
      <c r="U58" s="4">
        <v>5.1739130434782608</v>
      </c>
      <c r="V58" s="4">
        <v>0</v>
      </c>
      <c r="W58" s="10">
        <v>0</v>
      </c>
      <c r="X58" s="4">
        <v>11.668478260869561</v>
      </c>
      <c r="Y58" s="4">
        <v>6.3152173913043477</v>
      </c>
      <c r="Z58" s="10">
        <v>0.5412203074056825</v>
      </c>
      <c r="AA58" s="4">
        <v>0</v>
      </c>
      <c r="AB58" s="4">
        <v>0</v>
      </c>
      <c r="AC58" s="10" t="s">
        <v>251</v>
      </c>
      <c r="AD58" s="4">
        <v>135.19782608695655</v>
      </c>
      <c r="AE58" s="4">
        <v>38.991086956521741</v>
      </c>
      <c r="AF58" s="10">
        <v>0.28840025084015369</v>
      </c>
      <c r="AG58" s="4">
        <v>0</v>
      </c>
      <c r="AH58" s="4">
        <v>0</v>
      </c>
      <c r="AI58" s="10" t="s">
        <v>251</v>
      </c>
      <c r="AJ58" s="4">
        <v>0</v>
      </c>
      <c r="AK58" s="4">
        <v>0</v>
      </c>
      <c r="AL58" s="10" t="s">
        <v>251</v>
      </c>
      <c r="AM58" s="1">
        <v>275121</v>
      </c>
      <c r="AN58" s="1">
        <v>8</v>
      </c>
      <c r="AX58"/>
      <c r="AY58"/>
    </row>
    <row r="59" spans="1:51" x14ac:dyDescent="0.25">
      <c r="A59" t="s">
        <v>96</v>
      </c>
      <c r="B59" t="s">
        <v>68</v>
      </c>
      <c r="C59" t="s">
        <v>183</v>
      </c>
      <c r="D59" t="s">
        <v>139</v>
      </c>
      <c r="E59" s="4">
        <v>24.684782608695652</v>
      </c>
      <c r="F59" s="4">
        <v>158.09597826086957</v>
      </c>
      <c r="G59" s="4">
        <v>0</v>
      </c>
      <c r="H59" s="10">
        <v>0</v>
      </c>
      <c r="I59" s="4">
        <v>142.09597826086957</v>
      </c>
      <c r="J59" s="4">
        <v>0</v>
      </c>
      <c r="K59" s="10">
        <v>0</v>
      </c>
      <c r="L59" s="4">
        <v>64.241847826086953</v>
      </c>
      <c r="M59" s="4">
        <v>0</v>
      </c>
      <c r="N59" s="10">
        <v>0</v>
      </c>
      <c r="O59" s="4">
        <v>48.241847826086953</v>
      </c>
      <c r="P59" s="4">
        <v>0</v>
      </c>
      <c r="Q59" s="8">
        <v>0</v>
      </c>
      <c r="R59" s="4">
        <v>9.304347826086957</v>
      </c>
      <c r="S59" s="4">
        <v>0</v>
      </c>
      <c r="T59" s="10">
        <v>0</v>
      </c>
      <c r="U59" s="4">
        <v>6.6956521739130439</v>
      </c>
      <c r="V59" s="4">
        <v>0</v>
      </c>
      <c r="W59" s="10">
        <v>0</v>
      </c>
      <c r="X59" s="4">
        <v>24.141304347826086</v>
      </c>
      <c r="Y59" s="4">
        <v>0</v>
      </c>
      <c r="Z59" s="10">
        <v>0</v>
      </c>
      <c r="AA59" s="4">
        <v>0</v>
      </c>
      <c r="AB59" s="4">
        <v>0</v>
      </c>
      <c r="AC59" s="10" t="s">
        <v>251</v>
      </c>
      <c r="AD59" s="4">
        <v>40.199239130434783</v>
      </c>
      <c r="AE59" s="4">
        <v>0</v>
      </c>
      <c r="AF59" s="10">
        <v>0</v>
      </c>
      <c r="AG59" s="4">
        <v>29.513586956521738</v>
      </c>
      <c r="AH59" s="4">
        <v>0</v>
      </c>
      <c r="AI59" s="10">
        <v>0</v>
      </c>
      <c r="AJ59" s="4">
        <v>0</v>
      </c>
      <c r="AK59" s="4">
        <v>0</v>
      </c>
      <c r="AL59" s="10" t="s">
        <v>251</v>
      </c>
      <c r="AM59" s="1">
        <v>275156</v>
      </c>
      <c r="AN59" s="1">
        <v>8</v>
      </c>
      <c r="AX59"/>
      <c r="AY59"/>
    </row>
    <row r="60" spans="1:51" x14ac:dyDescent="0.25">
      <c r="A60" t="s">
        <v>96</v>
      </c>
      <c r="B60" t="s">
        <v>9</v>
      </c>
      <c r="C60" t="s">
        <v>176</v>
      </c>
      <c r="D60" t="s">
        <v>132</v>
      </c>
      <c r="E60" s="4">
        <v>113.82608695652173</v>
      </c>
      <c r="F60" s="4">
        <v>579.86956521739125</v>
      </c>
      <c r="G60" s="4">
        <v>64.690217391304344</v>
      </c>
      <c r="H60" s="10">
        <v>0.11155994601484592</v>
      </c>
      <c r="I60" s="4">
        <v>531.19836956521738</v>
      </c>
      <c r="J60" s="4">
        <v>64.690217391304344</v>
      </c>
      <c r="K60" s="10">
        <v>0.12178165652927905</v>
      </c>
      <c r="L60" s="4">
        <v>120.44565217391305</v>
      </c>
      <c r="M60" s="4">
        <v>0</v>
      </c>
      <c r="N60" s="10">
        <v>0</v>
      </c>
      <c r="O60" s="4">
        <v>80.548913043478265</v>
      </c>
      <c r="P60" s="4">
        <v>0</v>
      </c>
      <c r="Q60" s="8">
        <v>0</v>
      </c>
      <c r="R60" s="4">
        <v>35.842391304347828</v>
      </c>
      <c r="S60" s="4">
        <v>0</v>
      </c>
      <c r="T60" s="10">
        <v>0</v>
      </c>
      <c r="U60" s="4">
        <v>4.0543478260869543</v>
      </c>
      <c r="V60" s="4">
        <v>0</v>
      </c>
      <c r="W60" s="10">
        <v>0</v>
      </c>
      <c r="X60" s="4">
        <v>75.3125</v>
      </c>
      <c r="Y60" s="4">
        <v>0</v>
      </c>
      <c r="Z60" s="10">
        <v>0</v>
      </c>
      <c r="AA60" s="4">
        <v>8.7744565217391308</v>
      </c>
      <c r="AB60" s="4">
        <v>0</v>
      </c>
      <c r="AC60" s="10">
        <v>0</v>
      </c>
      <c r="AD60" s="4">
        <v>357.47554347826087</v>
      </c>
      <c r="AE60" s="4">
        <v>64.690217391304344</v>
      </c>
      <c r="AF60" s="10">
        <v>0.1809640367614081</v>
      </c>
      <c r="AG60" s="4">
        <v>12.600543478260869</v>
      </c>
      <c r="AH60" s="4">
        <v>0</v>
      </c>
      <c r="AI60" s="10">
        <v>0</v>
      </c>
      <c r="AJ60" s="4">
        <v>5.2608695652173916</v>
      </c>
      <c r="AK60" s="4">
        <v>0</v>
      </c>
      <c r="AL60" s="10" t="s">
        <v>251</v>
      </c>
      <c r="AM60" s="1">
        <v>275024</v>
      </c>
      <c r="AN60" s="1">
        <v>8</v>
      </c>
      <c r="AX60"/>
      <c r="AY60"/>
    </row>
    <row r="61" spans="1:51" x14ac:dyDescent="0.25">
      <c r="A61" t="s">
        <v>96</v>
      </c>
      <c r="B61" t="s">
        <v>38</v>
      </c>
      <c r="C61" t="s">
        <v>192</v>
      </c>
      <c r="D61" t="s">
        <v>125</v>
      </c>
      <c r="E61" s="4">
        <v>38.347826086956523</v>
      </c>
      <c r="F61" s="4">
        <v>168.57880434782609</v>
      </c>
      <c r="G61" s="4">
        <v>0</v>
      </c>
      <c r="H61" s="10">
        <v>0</v>
      </c>
      <c r="I61" s="4">
        <v>148.60326086956522</v>
      </c>
      <c r="J61" s="4">
        <v>0</v>
      </c>
      <c r="K61" s="10">
        <v>0</v>
      </c>
      <c r="L61" s="4">
        <v>48.3125</v>
      </c>
      <c r="M61" s="4">
        <v>0</v>
      </c>
      <c r="N61" s="10">
        <v>0</v>
      </c>
      <c r="O61" s="4">
        <v>28.336956521739129</v>
      </c>
      <c r="P61" s="4">
        <v>0</v>
      </c>
      <c r="Q61" s="8">
        <v>0</v>
      </c>
      <c r="R61" s="4">
        <v>14.709239130434783</v>
      </c>
      <c r="S61" s="4">
        <v>0</v>
      </c>
      <c r="T61" s="10">
        <v>0</v>
      </c>
      <c r="U61" s="4">
        <v>5.2663043478260869</v>
      </c>
      <c r="V61" s="4">
        <v>0</v>
      </c>
      <c r="W61" s="10">
        <v>0</v>
      </c>
      <c r="X61" s="4">
        <v>27.508152173913043</v>
      </c>
      <c r="Y61" s="4">
        <v>0</v>
      </c>
      <c r="Z61" s="10">
        <v>0</v>
      </c>
      <c r="AA61" s="4">
        <v>0</v>
      </c>
      <c r="AB61" s="4">
        <v>0</v>
      </c>
      <c r="AC61" s="10" t="s">
        <v>251</v>
      </c>
      <c r="AD61" s="4">
        <v>92.758152173913047</v>
      </c>
      <c r="AE61" s="4">
        <v>0</v>
      </c>
      <c r="AF61" s="10">
        <v>0</v>
      </c>
      <c r="AG61" s="4">
        <v>0</v>
      </c>
      <c r="AH61" s="4">
        <v>0</v>
      </c>
      <c r="AI61" s="10" t="s">
        <v>251</v>
      </c>
      <c r="AJ61" s="4">
        <v>0</v>
      </c>
      <c r="AK61" s="4">
        <v>0</v>
      </c>
      <c r="AL61" s="10" t="s">
        <v>251</v>
      </c>
      <c r="AM61" s="1">
        <v>275093</v>
      </c>
      <c r="AN61" s="1">
        <v>8</v>
      </c>
      <c r="AX61"/>
      <c r="AY61"/>
    </row>
    <row r="62" spans="1:51" x14ac:dyDescent="0.25">
      <c r="A62" t="s">
        <v>96</v>
      </c>
      <c r="B62" t="s">
        <v>56</v>
      </c>
      <c r="C62" t="s">
        <v>197</v>
      </c>
      <c r="D62" t="s">
        <v>126</v>
      </c>
      <c r="E62" s="4">
        <v>30.184782608695652</v>
      </c>
      <c r="F62" s="4">
        <v>127.69891304347824</v>
      </c>
      <c r="G62" s="4">
        <v>28.88695652173913</v>
      </c>
      <c r="H62" s="10">
        <v>0.22621145186963224</v>
      </c>
      <c r="I62" s="4">
        <v>120.59673913043477</v>
      </c>
      <c r="J62" s="4">
        <v>28.88695652173913</v>
      </c>
      <c r="K62" s="10">
        <v>0.23953347934636637</v>
      </c>
      <c r="L62" s="4">
        <v>32.427173913043475</v>
      </c>
      <c r="M62" s="4">
        <v>3.7706521739130445</v>
      </c>
      <c r="N62" s="10">
        <v>0.11628062883384176</v>
      </c>
      <c r="O62" s="4">
        <v>25.324999999999999</v>
      </c>
      <c r="P62" s="4">
        <v>3.7706521739130445</v>
      </c>
      <c r="Q62" s="8">
        <v>0.14889051032233147</v>
      </c>
      <c r="R62" s="4">
        <v>3.4934782608695656</v>
      </c>
      <c r="S62" s="4">
        <v>0</v>
      </c>
      <c r="T62" s="10">
        <v>0</v>
      </c>
      <c r="U62" s="4">
        <v>3.6086956521739131</v>
      </c>
      <c r="V62" s="4">
        <v>0</v>
      </c>
      <c r="W62" s="10">
        <v>0</v>
      </c>
      <c r="X62" s="4">
        <v>9.3184782608695667</v>
      </c>
      <c r="Y62" s="4">
        <v>0</v>
      </c>
      <c r="Z62" s="10">
        <v>0</v>
      </c>
      <c r="AA62" s="4">
        <v>0</v>
      </c>
      <c r="AB62" s="4">
        <v>0</v>
      </c>
      <c r="AC62" s="10" t="s">
        <v>251</v>
      </c>
      <c r="AD62" s="4">
        <v>85.953260869565199</v>
      </c>
      <c r="AE62" s="4">
        <v>25.116304347826084</v>
      </c>
      <c r="AF62" s="10">
        <v>0.29220885971900806</v>
      </c>
      <c r="AG62" s="4">
        <v>0</v>
      </c>
      <c r="AH62" s="4">
        <v>0</v>
      </c>
      <c r="AI62" s="10" t="s">
        <v>251</v>
      </c>
      <c r="AJ62" s="4">
        <v>0</v>
      </c>
      <c r="AK62" s="4">
        <v>0</v>
      </c>
      <c r="AL62" s="10" t="s">
        <v>251</v>
      </c>
      <c r="AM62" s="1">
        <v>275127</v>
      </c>
      <c r="AN62" s="1">
        <v>8</v>
      </c>
      <c r="AX62"/>
      <c r="AY62"/>
    </row>
    <row r="63" spans="1:51" x14ac:dyDescent="0.25">
      <c r="A63" t="s">
        <v>96</v>
      </c>
      <c r="B63" t="s">
        <v>55</v>
      </c>
      <c r="C63" t="s">
        <v>171</v>
      </c>
      <c r="D63" t="s">
        <v>150</v>
      </c>
      <c r="E63" s="4">
        <v>29.869565217391305</v>
      </c>
      <c r="F63" s="4">
        <v>140.94771739130434</v>
      </c>
      <c r="G63" s="4">
        <v>23.782608695652172</v>
      </c>
      <c r="H63" s="10">
        <v>0.16873354982845165</v>
      </c>
      <c r="I63" s="4">
        <v>135.71902173913043</v>
      </c>
      <c r="J63" s="4">
        <v>23.782608695652172</v>
      </c>
      <c r="K63" s="10">
        <v>0.17523415944866913</v>
      </c>
      <c r="L63" s="4">
        <v>34.590978260869555</v>
      </c>
      <c r="M63" s="4">
        <v>3.2608695652173911</v>
      </c>
      <c r="N63" s="10">
        <v>9.4269365284363568E-2</v>
      </c>
      <c r="O63" s="4">
        <v>29.36228260869564</v>
      </c>
      <c r="P63" s="4">
        <v>3.2608695652173911</v>
      </c>
      <c r="Q63" s="8">
        <v>0.11105640554837806</v>
      </c>
      <c r="R63" s="4">
        <v>0</v>
      </c>
      <c r="S63" s="4">
        <v>0</v>
      </c>
      <c r="T63" s="10" t="s">
        <v>251</v>
      </c>
      <c r="U63" s="4">
        <v>5.2286956521739123</v>
      </c>
      <c r="V63" s="4">
        <v>0</v>
      </c>
      <c r="W63" s="10">
        <v>0</v>
      </c>
      <c r="X63" s="4">
        <v>28.730326086956538</v>
      </c>
      <c r="Y63" s="4">
        <v>5.3260869565217392</v>
      </c>
      <c r="Z63" s="10">
        <v>0.1853820572868389</v>
      </c>
      <c r="AA63" s="4">
        <v>0</v>
      </c>
      <c r="AB63" s="4">
        <v>0</v>
      </c>
      <c r="AC63" s="10" t="s">
        <v>251</v>
      </c>
      <c r="AD63" s="4">
        <v>65.166304347826085</v>
      </c>
      <c r="AE63" s="4">
        <v>15.195652173913043</v>
      </c>
      <c r="AF63" s="10">
        <v>0.23318265975013761</v>
      </c>
      <c r="AG63" s="4">
        <v>12.460108695652172</v>
      </c>
      <c r="AH63" s="4">
        <v>0</v>
      </c>
      <c r="AI63" s="10">
        <v>0</v>
      </c>
      <c r="AJ63" s="4">
        <v>0</v>
      </c>
      <c r="AK63" s="4">
        <v>0</v>
      </c>
      <c r="AL63" s="10" t="s">
        <v>251</v>
      </c>
      <c r="AM63" s="1">
        <v>275125</v>
      </c>
      <c r="AN63" s="1">
        <v>8</v>
      </c>
      <c r="AX63"/>
      <c r="AY63"/>
    </row>
    <row r="64" spans="1:51" x14ac:dyDescent="0.25">
      <c r="A64" t="s">
        <v>96</v>
      </c>
      <c r="B64" t="s">
        <v>67</v>
      </c>
      <c r="C64" t="s">
        <v>160</v>
      </c>
      <c r="D64" t="s">
        <v>122</v>
      </c>
      <c r="E64" s="4">
        <v>22.771739130434781</v>
      </c>
      <c r="F64" s="4">
        <v>118.01630434782611</v>
      </c>
      <c r="G64" s="4">
        <v>0</v>
      </c>
      <c r="H64" s="10">
        <v>0</v>
      </c>
      <c r="I64" s="4">
        <v>103.42608695652176</v>
      </c>
      <c r="J64" s="4">
        <v>0</v>
      </c>
      <c r="K64" s="10">
        <v>0</v>
      </c>
      <c r="L64" s="4">
        <v>32.777173913043477</v>
      </c>
      <c r="M64" s="4">
        <v>0</v>
      </c>
      <c r="N64" s="10">
        <v>0</v>
      </c>
      <c r="O64" s="4">
        <v>20.226086956521737</v>
      </c>
      <c r="P64" s="4">
        <v>0</v>
      </c>
      <c r="Q64" s="8">
        <v>0</v>
      </c>
      <c r="R64" s="4">
        <v>12.55108695652174</v>
      </c>
      <c r="S64" s="4">
        <v>0</v>
      </c>
      <c r="T64" s="10">
        <v>0</v>
      </c>
      <c r="U64" s="4">
        <v>0</v>
      </c>
      <c r="V64" s="4">
        <v>0</v>
      </c>
      <c r="W64" s="10" t="s">
        <v>251</v>
      </c>
      <c r="X64" s="4">
        <v>5.8021739130434788</v>
      </c>
      <c r="Y64" s="4">
        <v>0</v>
      </c>
      <c r="Z64" s="10">
        <v>0</v>
      </c>
      <c r="AA64" s="4">
        <v>2.0391304347826091</v>
      </c>
      <c r="AB64" s="4">
        <v>0</v>
      </c>
      <c r="AC64" s="10">
        <v>0</v>
      </c>
      <c r="AD64" s="4">
        <v>77.397826086956542</v>
      </c>
      <c r="AE64" s="4">
        <v>0</v>
      </c>
      <c r="AF64" s="10">
        <v>0</v>
      </c>
      <c r="AG64" s="4">
        <v>0</v>
      </c>
      <c r="AH64" s="4">
        <v>0</v>
      </c>
      <c r="AI64" s="10" t="s">
        <v>251</v>
      </c>
      <c r="AJ64" s="4">
        <v>0</v>
      </c>
      <c r="AK64" s="4">
        <v>0</v>
      </c>
      <c r="AL64" s="10" t="s">
        <v>251</v>
      </c>
      <c r="AM64" s="1">
        <v>275147</v>
      </c>
      <c r="AN64" s="1">
        <v>8</v>
      </c>
      <c r="AX64"/>
      <c r="AY64"/>
    </row>
    <row r="65" spans="1:51" x14ac:dyDescent="0.25">
      <c r="A65" t="s">
        <v>96</v>
      </c>
      <c r="B65" t="s">
        <v>8</v>
      </c>
      <c r="C65" t="s">
        <v>173</v>
      </c>
      <c r="D65" t="s">
        <v>133</v>
      </c>
      <c r="E65" s="4">
        <v>33</v>
      </c>
      <c r="F65" s="4">
        <v>106.87684782608697</v>
      </c>
      <c r="G65" s="4">
        <v>9.1132608695652166</v>
      </c>
      <c r="H65" s="10">
        <v>8.5268802878567043E-2</v>
      </c>
      <c r="I65" s="4">
        <v>98.960652173913061</v>
      </c>
      <c r="J65" s="4">
        <v>9.1132608695652166</v>
      </c>
      <c r="K65" s="10">
        <v>9.2089741421162094E-2</v>
      </c>
      <c r="L65" s="4">
        <v>31.39478260869565</v>
      </c>
      <c r="M65" s="4">
        <v>0</v>
      </c>
      <c r="N65" s="10">
        <v>0</v>
      </c>
      <c r="O65" s="4">
        <v>23.478586956521735</v>
      </c>
      <c r="P65" s="4">
        <v>0</v>
      </c>
      <c r="Q65" s="8">
        <v>0</v>
      </c>
      <c r="R65" s="4">
        <v>2.3495652173913051</v>
      </c>
      <c r="S65" s="4">
        <v>0</v>
      </c>
      <c r="T65" s="10">
        <v>0</v>
      </c>
      <c r="U65" s="4">
        <v>5.566630434782609</v>
      </c>
      <c r="V65" s="4">
        <v>0</v>
      </c>
      <c r="W65" s="10">
        <v>0</v>
      </c>
      <c r="X65" s="4">
        <v>6.748804347826086</v>
      </c>
      <c r="Y65" s="4">
        <v>6.6623913043478264</v>
      </c>
      <c r="Z65" s="10">
        <v>0.98719579957802528</v>
      </c>
      <c r="AA65" s="4">
        <v>0</v>
      </c>
      <c r="AB65" s="4">
        <v>0</v>
      </c>
      <c r="AC65" s="10" t="s">
        <v>251</v>
      </c>
      <c r="AD65" s="4">
        <v>58.845978260869586</v>
      </c>
      <c r="AE65" s="4">
        <v>2.4508695652173911</v>
      </c>
      <c r="AF65" s="10">
        <v>4.164888812541212E-2</v>
      </c>
      <c r="AG65" s="4">
        <v>0</v>
      </c>
      <c r="AH65" s="4">
        <v>0</v>
      </c>
      <c r="AI65" s="10" t="s">
        <v>251</v>
      </c>
      <c r="AJ65" s="4">
        <v>9.8872826086956529</v>
      </c>
      <c r="AK65" s="4">
        <v>0</v>
      </c>
      <c r="AL65" s="10" t="s">
        <v>251</v>
      </c>
      <c r="AM65" s="1">
        <v>275021</v>
      </c>
      <c r="AN65" s="1">
        <v>8</v>
      </c>
      <c r="AX65"/>
      <c r="AY65"/>
    </row>
    <row r="66" spans="1:51" x14ac:dyDescent="0.25">
      <c r="A66" t="s">
        <v>96</v>
      </c>
      <c r="B66" t="s">
        <v>41</v>
      </c>
      <c r="C66" t="s">
        <v>157</v>
      </c>
      <c r="D66" t="s">
        <v>150</v>
      </c>
      <c r="E66" s="4">
        <v>34.521739130434781</v>
      </c>
      <c r="F66" s="4">
        <v>92.644021739130423</v>
      </c>
      <c r="G66" s="4">
        <v>0</v>
      </c>
      <c r="H66" s="10">
        <v>0</v>
      </c>
      <c r="I66" s="4">
        <v>85.03804347826086</v>
      </c>
      <c r="J66" s="4">
        <v>0</v>
      </c>
      <c r="K66" s="10">
        <v>0</v>
      </c>
      <c r="L66" s="4">
        <v>17.769021739130434</v>
      </c>
      <c r="M66" s="4">
        <v>0</v>
      </c>
      <c r="N66" s="10">
        <v>0</v>
      </c>
      <c r="O66" s="4">
        <v>10.163043478260869</v>
      </c>
      <c r="P66" s="4">
        <v>0</v>
      </c>
      <c r="Q66" s="8">
        <v>0</v>
      </c>
      <c r="R66" s="4">
        <v>1.8668478260869565</v>
      </c>
      <c r="S66" s="4">
        <v>0</v>
      </c>
      <c r="T66" s="10">
        <v>0</v>
      </c>
      <c r="U66" s="4">
        <v>5.7391304347826084</v>
      </c>
      <c r="V66" s="4">
        <v>0</v>
      </c>
      <c r="W66" s="10">
        <v>0</v>
      </c>
      <c r="X66" s="4">
        <v>20.741847826086957</v>
      </c>
      <c r="Y66" s="4">
        <v>0</v>
      </c>
      <c r="Z66" s="10">
        <v>0</v>
      </c>
      <c r="AA66" s="4">
        <v>0</v>
      </c>
      <c r="AB66" s="4">
        <v>0</v>
      </c>
      <c r="AC66" s="10" t="s">
        <v>251</v>
      </c>
      <c r="AD66" s="4">
        <v>53.578804347826086</v>
      </c>
      <c r="AE66" s="4">
        <v>0</v>
      </c>
      <c r="AF66" s="10">
        <v>0</v>
      </c>
      <c r="AG66" s="4">
        <v>0</v>
      </c>
      <c r="AH66" s="4">
        <v>0</v>
      </c>
      <c r="AI66" s="10" t="s">
        <v>251</v>
      </c>
      <c r="AJ66" s="4">
        <v>0.55434782608695654</v>
      </c>
      <c r="AK66" s="4">
        <v>0</v>
      </c>
      <c r="AL66" s="10" t="s">
        <v>251</v>
      </c>
      <c r="AM66" s="1">
        <v>275101</v>
      </c>
      <c r="AN66" s="1">
        <v>8</v>
      </c>
      <c r="AX66"/>
      <c r="AY66"/>
    </row>
    <row r="67" spans="1:51" x14ac:dyDescent="0.25">
      <c r="A67" t="s">
        <v>96</v>
      </c>
      <c r="B67" t="s">
        <v>37</v>
      </c>
      <c r="C67" t="s">
        <v>169</v>
      </c>
      <c r="D67" t="s">
        <v>127</v>
      </c>
      <c r="E67" s="4">
        <v>48.858695652173914</v>
      </c>
      <c r="F67" s="4">
        <v>59.593152173913047</v>
      </c>
      <c r="G67" s="4">
        <v>0</v>
      </c>
      <c r="H67" s="10">
        <v>0</v>
      </c>
      <c r="I67" s="4">
        <v>58.221739130434791</v>
      </c>
      <c r="J67" s="4">
        <v>0</v>
      </c>
      <c r="K67" s="10">
        <v>0</v>
      </c>
      <c r="L67" s="4">
        <v>4.4120652173913033</v>
      </c>
      <c r="M67" s="4">
        <v>0</v>
      </c>
      <c r="N67" s="10">
        <v>0</v>
      </c>
      <c r="O67" s="4">
        <v>3.0406521739130428</v>
      </c>
      <c r="P67" s="4">
        <v>0</v>
      </c>
      <c r="Q67" s="8">
        <v>0</v>
      </c>
      <c r="R67" s="4">
        <v>1.371413043478261</v>
      </c>
      <c r="S67" s="4">
        <v>0</v>
      </c>
      <c r="T67" s="10">
        <v>0</v>
      </c>
      <c r="U67" s="4">
        <v>0</v>
      </c>
      <c r="V67" s="4">
        <v>0</v>
      </c>
      <c r="W67" s="10" t="s">
        <v>251</v>
      </c>
      <c r="X67" s="4">
        <v>9.861847826086958</v>
      </c>
      <c r="Y67" s="4">
        <v>0</v>
      </c>
      <c r="Z67" s="10">
        <v>0</v>
      </c>
      <c r="AA67" s="4">
        <v>0</v>
      </c>
      <c r="AB67" s="4">
        <v>0</v>
      </c>
      <c r="AC67" s="10" t="s">
        <v>251</v>
      </c>
      <c r="AD67" s="4">
        <v>37.650434782608698</v>
      </c>
      <c r="AE67" s="4">
        <v>0</v>
      </c>
      <c r="AF67" s="10">
        <v>0</v>
      </c>
      <c r="AG67" s="4">
        <v>0.84673913043478266</v>
      </c>
      <c r="AH67" s="4">
        <v>0</v>
      </c>
      <c r="AI67" s="10">
        <v>0</v>
      </c>
      <c r="AJ67" s="4">
        <v>6.8220652173913034</v>
      </c>
      <c r="AK67" s="4">
        <v>0</v>
      </c>
      <c r="AL67" s="10" t="s">
        <v>251</v>
      </c>
      <c r="AM67" s="1">
        <v>275091</v>
      </c>
      <c r="AN67" s="1">
        <v>8</v>
      </c>
      <c r="AX67"/>
      <c r="AY67"/>
    </row>
    <row r="68" spans="1:51" x14ac:dyDescent="0.25">
      <c r="A68" t="s">
        <v>96</v>
      </c>
      <c r="B68" t="s">
        <v>16</v>
      </c>
      <c r="C68" t="s">
        <v>178</v>
      </c>
      <c r="D68" t="s">
        <v>135</v>
      </c>
      <c r="E68" s="4">
        <v>98.206521739130437</v>
      </c>
      <c r="F68" s="4">
        <v>344.01358695652175</v>
      </c>
      <c r="G68" s="4">
        <v>27.902173913043477</v>
      </c>
      <c r="H68" s="10">
        <v>8.1107767166678502E-2</v>
      </c>
      <c r="I68" s="4">
        <v>320.44021739130432</v>
      </c>
      <c r="J68" s="4">
        <v>27.902173913043477</v>
      </c>
      <c r="K68" s="10">
        <v>8.707450687742746E-2</v>
      </c>
      <c r="L68" s="4">
        <v>111.22010869565217</v>
      </c>
      <c r="M68" s="4">
        <v>0.52173913043478259</v>
      </c>
      <c r="N68" s="10">
        <v>4.6910503554936601E-3</v>
      </c>
      <c r="O68" s="4">
        <v>92.785326086956516</v>
      </c>
      <c r="P68" s="4">
        <v>0.52173913043478259</v>
      </c>
      <c r="Q68" s="8">
        <v>5.6230780494948016E-3</v>
      </c>
      <c r="R68" s="4">
        <v>11.081521739130435</v>
      </c>
      <c r="S68" s="4">
        <v>0</v>
      </c>
      <c r="T68" s="10">
        <v>0</v>
      </c>
      <c r="U68" s="4">
        <v>7.3532608695652177</v>
      </c>
      <c r="V68" s="4">
        <v>0</v>
      </c>
      <c r="W68" s="10">
        <v>0</v>
      </c>
      <c r="X68" s="4">
        <v>15.138586956521738</v>
      </c>
      <c r="Y68" s="4">
        <v>0</v>
      </c>
      <c r="Z68" s="10">
        <v>0</v>
      </c>
      <c r="AA68" s="4">
        <v>5.1385869565217392</v>
      </c>
      <c r="AB68" s="4">
        <v>0</v>
      </c>
      <c r="AC68" s="10">
        <v>0</v>
      </c>
      <c r="AD68" s="4">
        <v>197.90489130434781</v>
      </c>
      <c r="AE68" s="4">
        <v>27.380434782608695</v>
      </c>
      <c r="AF68" s="10">
        <v>0.13835148086613849</v>
      </c>
      <c r="AG68" s="4">
        <v>0</v>
      </c>
      <c r="AH68" s="4">
        <v>0</v>
      </c>
      <c r="AI68" s="10" t="s">
        <v>251</v>
      </c>
      <c r="AJ68" s="4">
        <v>14.611413043478262</v>
      </c>
      <c r="AK68" s="4">
        <v>0</v>
      </c>
      <c r="AL68" s="10" t="s">
        <v>251</v>
      </c>
      <c r="AM68" s="1">
        <v>275043</v>
      </c>
      <c r="AN68" s="1">
        <v>8</v>
      </c>
      <c r="AX68"/>
      <c r="AY68"/>
    </row>
    <row r="69" spans="1:51" x14ac:dyDescent="0.25">
      <c r="A69" t="s">
        <v>96</v>
      </c>
      <c r="B69" t="s">
        <v>60</v>
      </c>
      <c r="C69" t="s">
        <v>199</v>
      </c>
      <c r="D69" t="s">
        <v>134</v>
      </c>
      <c r="E69" s="4">
        <v>71.5</v>
      </c>
      <c r="F69" s="4">
        <v>180.60043478260872</v>
      </c>
      <c r="G69" s="4">
        <v>34.225326086956528</v>
      </c>
      <c r="H69" s="10">
        <v>0.18950854757439556</v>
      </c>
      <c r="I69" s="4">
        <v>172.04152173913047</v>
      </c>
      <c r="J69" s="4">
        <v>34.225326086956528</v>
      </c>
      <c r="K69" s="10">
        <v>0.19893642965360991</v>
      </c>
      <c r="L69" s="4">
        <v>30.786847826086959</v>
      </c>
      <c r="M69" s="4">
        <v>0</v>
      </c>
      <c r="N69" s="10">
        <v>0</v>
      </c>
      <c r="O69" s="4">
        <v>22.227934782608699</v>
      </c>
      <c r="P69" s="4">
        <v>0</v>
      </c>
      <c r="Q69" s="8">
        <v>0</v>
      </c>
      <c r="R69" s="4">
        <v>4.3658695652173902</v>
      </c>
      <c r="S69" s="4">
        <v>0</v>
      </c>
      <c r="T69" s="10">
        <v>0</v>
      </c>
      <c r="U69" s="4">
        <v>4.1930434782608685</v>
      </c>
      <c r="V69" s="4">
        <v>0</v>
      </c>
      <c r="W69" s="10">
        <v>0</v>
      </c>
      <c r="X69" s="4">
        <v>55.469782608695645</v>
      </c>
      <c r="Y69" s="4">
        <v>24.203478260869574</v>
      </c>
      <c r="Z69" s="10">
        <v>0.43633627396036251</v>
      </c>
      <c r="AA69" s="4">
        <v>0</v>
      </c>
      <c r="AB69" s="4">
        <v>0</v>
      </c>
      <c r="AC69" s="10" t="s">
        <v>251</v>
      </c>
      <c r="AD69" s="4">
        <v>94.343804347826122</v>
      </c>
      <c r="AE69" s="4">
        <v>10.021847826086955</v>
      </c>
      <c r="AF69" s="10">
        <v>0.10622687833467549</v>
      </c>
      <c r="AG69" s="4">
        <v>0</v>
      </c>
      <c r="AH69" s="4">
        <v>0</v>
      </c>
      <c r="AI69" s="10" t="s">
        <v>251</v>
      </c>
      <c r="AJ69" s="4">
        <v>0</v>
      </c>
      <c r="AK69" s="4">
        <v>0</v>
      </c>
      <c r="AL69" s="10" t="s">
        <v>251</v>
      </c>
      <c r="AM69" s="1">
        <v>275132</v>
      </c>
      <c r="AN69" s="1">
        <v>8</v>
      </c>
      <c r="AX69"/>
      <c r="AY69"/>
    </row>
    <row r="70" spans="1:51" x14ac:dyDescent="0.25">
      <c r="A70" t="s">
        <v>96</v>
      </c>
      <c r="B70" t="s">
        <v>31</v>
      </c>
      <c r="C70" t="s">
        <v>189</v>
      </c>
      <c r="D70" t="s">
        <v>146</v>
      </c>
      <c r="E70" s="4">
        <v>30.065217391304348</v>
      </c>
      <c r="F70" s="4">
        <v>68.142391304347825</v>
      </c>
      <c r="G70" s="4">
        <v>20.605978260869566</v>
      </c>
      <c r="H70" s="10">
        <v>0.30239587819623232</v>
      </c>
      <c r="I70" s="4">
        <v>60.866413043478254</v>
      </c>
      <c r="J70" s="4">
        <v>20.605978260869566</v>
      </c>
      <c r="K70" s="10">
        <v>0.33854431747358349</v>
      </c>
      <c r="L70" s="4">
        <v>9.3161956521739118</v>
      </c>
      <c r="M70" s="4">
        <v>1.5054347826086956</v>
      </c>
      <c r="N70" s="10">
        <v>0.1615932982533923</v>
      </c>
      <c r="O70" s="4">
        <v>2.0402173913043482</v>
      </c>
      <c r="P70" s="4">
        <v>1.5054347826086956</v>
      </c>
      <c r="Q70" s="8">
        <v>0.73787959509856138</v>
      </c>
      <c r="R70" s="4">
        <v>0</v>
      </c>
      <c r="S70" s="4">
        <v>0</v>
      </c>
      <c r="T70" s="10" t="s">
        <v>251</v>
      </c>
      <c r="U70" s="4">
        <v>7.2759782608695636</v>
      </c>
      <c r="V70" s="4">
        <v>0</v>
      </c>
      <c r="W70" s="10">
        <v>0</v>
      </c>
      <c r="X70" s="4">
        <v>14.927500000000007</v>
      </c>
      <c r="Y70" s="4">
        <v>1.4402173913043479</v>
      </c>
      <c r="Z70" s="10">
        <v>9.6480816701011371E-2</v>
      </c>
      <c r="AA70" s="4">
        <v>0</v>
      </c>
      <c r="AB70" s="4">
        <v>0</v>
      </c>
      <c r="AC70" s="10" t="s">
        <v>251</v>
      </c>
      <c r="AD70" s="4">
        <v>43.898695652173899</v>
      </c>
      <c r="AE70" s="4">
        <v>17.660326086956523</v>
      </c>
      <c r="AF70" s="10">
        <v>0.40229728525161701</v>
      </c>
      <c r="AG70" s="4">
        <v>0</v>
      </c>
      <c r="AH70" s="4">
        <v>0</v>
      </c>
      <c r="AI70" s="10" t="s">
        <v>251</v>
      </c>
      <c r="AJ70" s="4">
        <v>0</v>
      </c>
      <c r="AK70" s="4">
        <v>0</v>
      </c>
      <c r="AL70" s="10" t="s">
        <v>251</v>
      </c>
      <c r="AM70" s="1">
        <v>275079</v>
      </c>
      <c r="AN70" s="1">
        <v>8</v>
      </c>
      <c r="AX70"/>
      <c r="AY70"/>
    </row>
    <row r="71" spans="1:51" x14ac:dyDescent="0.25">
      <c r="AY71"/>
    </row>
    <row r="72" spans="1:51" x14ac:dyDescent="0.25">
      <c r="AY72"/>
    </row>
    <row r="73" spans="1:51" x14ac:dyDescent="0.25">
      <c r="F73" s="4"/>
      <c r="G73" s="4"/>
      <c r="AY73"/>
    </row>
    <row r="74" spans="1:51" x14ac:dyDescent="0.25">
      <c r="AY74"/>
    </row>
    <row r="75" spans="1:51" x14ac:dyDescent="0.25">
      <c r="AY75"/>
    </row>
    <row r="76" spans="1:51" x14ac:dyDescent="0.25">
      <c r="AY76"/>
    </row>
    <row r="77" spans="1:51" x14ac:dyDescent="0.25">
      <c r="AY77"/>
    </row>
    <row r="78" spans="1:51" x14ac:dyDescent="0.25">
      <c r="AY78"/>
    </row>
    <row r="79" spans="1:51" x14ac:dyDescent="0.25">
      <c r="AY79"/>
    </row>
    <row r="80" spans="1:51" x14ac:dyDescent="0.25">
      <c r="AY80"/>
    </row>
    <row r="81" spans="51:51" x14ac:dyDescent="0.25">
      <c r="AY81"/>
    </row>
    <row r="82" spans="51:51" x14ac:dyDescent="0.25">
      <c r="AY82"/>
    </row>
    <row r="83" spans="51:51" x14ac:dyDescent="0.25">
      <c r="AY83"/>
    </row>
    <row r="84" spans="51:51" x14ac:dyDescent="0.25">
      <c r="AY84"/>
    </row>
    <row r="85" spans="51:51" x14ac:dyDescent="0.25">
      <c r="AY85"/>
    </row>
    <row r="86" spans="51:51" x14ac:dyDescent="0.25">
      <c r="AY86"/>
    </row>
    <row r="87" spans="51:51" x14ac:dyDescent="0.25">
      <c r="AY87"/>
    </row>
    <row r="88" spans="51:51" x14ac:dyDescent="0.25">
      <c r="AY88"/>
    </row>
    <row r="89" spans="51:51" x14ac:dyDescent="0.25">
      <c r="AY89"/>
    </row>
    <row r="90" spans="51:51" x14ac:dyDescent="0.25">
      <c r="AY90"/>
    </row>
    <row r="91" spans="51:51" x14ac:dyDescent="0.25">
      <c r="AY91"/>
    </row>
    <row r="92" spans="51:51" x14ac:dyDescent="0.25">
      <c r="AY92"/>
    </row>
    <row r="93" spans="51:51" x14ac:dyDescent="0.25">
      <c r="AY93"/>
    </row>
    <row r="94" spans="51:51" x14ac:dyDescent="0.25">
      <c r="AY94"/>
    </row>
    <row r="95" spans="51:51" x14ac:dyDescent="0.25">
      <c r="AY95"/>
    </row>
    <row r="96" spans="51:51" x14ac:dyDescent="0.25">
      <c r="AY96"/>
    </row>
    <row r="97" spans="51:51" x14ac:dyDescent="0.25">
      <c r="AY97"/>
    </row>
    <row r="98" spans="51:51" x14ac:dyDescent="0.25">
      <c r="AY98"/>
    </row>
    <row r="99" spans="51:51" x14ac:dyDescent="0.25">
      <c r="AY99"/>
    </row>
    <row r="100" spans="51:51" x14ac:dyDescent="0.25">
      <c r="AY100"/>
    </row>
    <row r="101" spans="51:51" x14ac:dyDescent="0.25">
      <c r="AY101"/>
    </row>
    <row r="102" spans="51:51" x14ac:dyDescent="0.25">
      <c r="AY102"/>
    </row>
    <row r="103" spans="51:51" x14ac:dyDescent="0.25">
      <c r="AY103"/>
    </row>
    <row r="104" spans="51:51" x14ac:dyDescent="0.25">
      <c r="AY104"/>
    </row>
    <row r="105" spans="51:51" x14ac:dyDescent="0.25">
      <c r="AY105"/>
    </row>
    <row r="106" spans="51:51" x14ac:dyDescent="0.25">
      <c r="AY106"/>
    </row>
    <row r="107" spans="51:51" x14ac:dyDescent="0.25">
      <c r="AY107"/>
    </row>
    <row r="108" spans="51:51" x14ac:dyDescent="0.25">
      <c r="AY108"/>
    </row>
    <row r="109" spans="51:51" x14ac:dyDescent="0.25">
      <c r="AY109"/>
    </row>
    <row r="110" spans="51:51" x14ac:dyDescent="0.25">
      <c r="AY110"/>
    </row>
    <row r="111" spans="51:51" x14ac:dyDescent="0.25">
      <c r="AY111"/>
    </row>
    <row r="112" spans="51:51" x14ac:dyDescent="0.25">
      <c r="AY112"/>
    </row>
    <row r="113" spans="51:51" x14ac:dyDescent="0.25">
      <c r="AY113"/>
    </row>
    <row r="114" spans="51:51" x14ac:dyDescent="0.25">
      <c r="AY114"/>
    </row>
    <row r="115" spans="51:51" x14ac:dyDescent="0.25">
      <c r="AY115"/>
    </row>
    <row r="116" spans="51:51" x14ac:dyDescent="0.25">
      <c r="AY116"/>
    </row>
    <row r="117" spans="51:51" x14ac:dyDescent="0.25">
      <c r="AY117"/>
    </row>
    <row r="118" spans="51:51" x14ac:dyDescent="0.25">
      <c r="AY118"/>
    </row>
    <row r="119" spans="51:51" x14ac:dyDescent="0.25">
      <c r="AY119"/>
    </row>
    <row r="120" spans="51:51" x14ac:dyDescent="0.25">
      <c r="AY120"/>
    </row>
    <row r="121" spans="51:51" x14ac:dyDescent="0.25">
      <c r="AY121"/>
    </row>
    <row r="122" spans="51:51" x14ac:dyDescent="0.25">
      <c r="AY122"/>
    </row>
    <row r="123" spans="51:51" x14ac:dyDescent="0.25">
      <c r="AY123"/>
    </row>
    <row r="124" spans="51:51" x14ac:dyDescent="0.25">
      <c r="AY124"/>
    </row>
    <row r="125" spans="51:51" x14ac:dyDescent="0.25">
      <c r="AY125"/>
    </row>
    <row r="126" spans="51:51" x14ac:dyDescent="0.25">
      <c r="AY126"/>
    </row>
    <row r="127" spans="51:51" x14ac:dyDescent="0.25">
      <c r="AY127"/>
    </row>
    <row r="128" spans="51:51" x14ac:dyDescent="0.25">
      <c r="AY128"/>
    </row>
    <row r="129" spans="51:51" x14ac:dyDescent="0.25">
      <c r="AY129"/>
    </row>
    <row r="130" spans="51:51" x14ac:dyDescent="0.25">
      <c r="AY130"/>
    </row>
    <row r="131" spans="51:51" x14ac:dyDescent="0.25">
      <c r="AY131"/>
    </row>
    <row r="132" spans="51:51" x14ac:dyDescent="0.25">
      <c r="AY132"/>
    </row>
    <row r="133" spans="51:51" x14ac:dyDescent="0.25">
      <c r="AY133"/>
    </row>
    <row r="134" spans="51:51" x14ac:dyDescent="0.25">
      <c r="AY134"/>
    </row>
    <row r="135" spans="51:51" x14ac:dyDescent="0.25">
      <c r="AY135"/>
    </row>
    <row r="136" spans="51:51" x14ac:dyDescent="0.25">
      <c r="AY136"/>
    </row>
    <row r="137" spans="51:51" x14ac:dyDescent="0.25">
      <c r="AY137"/>
    </row>
    <row r="138" spans="51:51" x14ac:dyDescent="0.25">
      <c r="AY138"/>
    </row>
    <row r="139" spans="51:51" x14ac:dyDescent="0.25">
      <c r="AY139"/>
    </row>
    <row r="140" spans="51:51" x14ac:dyDescent="0.25">
      <c r="AY140"/>
    </row>
    <row r="141" spans="51:51" x14ac:dyDescent="0.25">
      <c r="AY141"/>
    </row>
    <row r="142" spans="51:51" x14ac:dyDescent="0.25">
      <c r="AY142"/>
    </row>
    <row r="143" spans="51:51" x14ac:dyDescent="0.25">
      <c r="AY143"/>
    </row>
    <row r="144" spans="51:51" x14ac:dyDescent="0.25">
      <c r="AY144"/>
    </row>
    <row r="145" spans="51:51" x14ac:dyDescent="0.25">
      <c r="AY145"/>
    </row>
    <row r="146" spans="51:51" x14ac:dyDescent="0.25">
      <c r="AY146"/>
    </row>
    <row r="147" spans="51:51" x14ac:dyDescent="0.25">
      <c r="AY147"/>
    </row>
    <row r="148" spans="51:51" x14ac:dyDescent="0.25">
      <c r="AY148"/>
    </row>
    <row r="149" spans="51:51" x14ac:dyDescent="0.25">
      <c r="AY149"/>
    </row>
    <row r="150" spans="51:51" x14ac:dyDescent="0.25">
      <c r="AY150"/>
    </row>
    <row r="151" spans="51:51" x14ac:dyDescent="0.25">
      <c r="AY151"/>
    </row>
    <row r="152" spans="51:51" x14ac:dyDescent="0.25">
      <c r="AY152"/>
    </row>
    <row r="153" spans="51:51" x14ac:dyDescent="0.25">
      <c r="AY153"/>
    </row>
    <row r="154" spans="51:51" x14ac:dyDescent="0.25">
      <c r="AY154"/>
    </row>
    <row r="155" spans="51:51" x14ac:dyDescent="0.25">
      <c r="AY155"/>
    </row>
    <row r="156" spans="51:51" x14ac:dyDescent="0.25">
      <c r="AY156"/>
    </row>
    <row r="157" spans="51:51" x14ac:dyDescent="0.25">
      <c r="AY157"/>
    </row>
    <row r="158" spans="51:51" x14ac:dyDescent="0.25">
      <c r="AY158"/>
    </row>
    <row r="159" spans="51:51" x14ac:dyDescent="0.25">
      <c r="AY159"/>
    </row>
    <row r="160" spans="51:51" x14ac:dyDescent="0.25">
      <c r="AY160"/>
    </row>
    <row r="161" spans="51:51" x14ac:dyDescent="0.25">
      <c r="AY161"/>
    </row>
    <row r="162" spans="51:51" x14ac:dyDescent="0.25">
      <c r="AY162"/>
    </row>
    <row r="163" spans="51:51" x14ac:dyDescent="0.25">
      <c r="AY163"/>
    </row>
    <row r="164" spans="51:51" x14ac:dyDescent="0.25">
      <c r="AY164"/>
    </row>
    <row r="165" spans="51:51" x14ac:dyDescent="0.25">
      <c r="AY165"/>
    </row>
    <row r="166" spans="51:51" x14ac:dyDescent="0.25">
      <c r="AY166"/>
    </row>
    <row r="167" spans="51:51" x14ac:dyDescent="0.25">
      <c r="AY167"/>
    </row>
    <row r="168" spans="51:51" x14ac:dyDescent="0.25">
      <c r="AY168"/>
    </row>
    <row r="169" spans="51:51" x14ac:dyDescent="0.25">
      <c r="AY169"/>
    </row>
    <row r="170" spans="51:51" x14ac:dyDescent="0.25">
      <c r="AY170"/>
    </row>
    <row r="171" spans="51:51" x14ac:dyDescent="0.25">
      <c r="AY171"/>
    </row>
    <row r="172" spans="51:51" x14ac:dyDescent="0.25">
      <c r="AY172"/>
    </row>
    <row r="173" spans="51:51" x14ac:dyDescent="0.25">
      <c r="AY173"/>
    </row>
    <row r="174" spans="51:51" x14ac:dyDescent="0.25">
      <c r="AY174"/>
    </row>
    <row r="175" spans="51:51" x14ac:dyDescent="0.25">
      <c r="AY175"/>
    </row>
    <row r="176" spans="51:51" x14ac:dyDescent="0.25">
      <c r="AY176"/>
    </row>
    <row r="177" spans="51:51" x14ac:dyDescent="0.25">
      <c r="AY177"/>
    </row>
    <row r="178" spans="51:51" x14ac:dyDescent="0.25">
      <c r="AY178"/>
    </row>
    <row r="179" spans="51:51" x14ac:dyDescent="0.25">
      <c r="AY179"/>
    </row>
    <row r="180" spans="51:51" x14ac:dyDescent="0.25">
      <c r="AY180"/>
    </row>
    <row r="181" spans="51:51" x14ac:dyDescent="0.25">
      <c r="AY181"/>
    </row>
    <row r="182" spans="51:51" x14ac:dyDescent="0.25">
      <c r="AY182"/>
    </row>
    <row r="183" spans="51:51" x14ac:dyDescent="0.25">
      <c r="AY183"/>
    </row>
    <row r="184" spans="51:51" x14ac:dyDescent="0.25">
      <c r="AY184"/>
    </row>
    <row r="185" spans="51:51" x14ac:dyDescent="0.25">
      <c r="AY185"/>
    </row>
    <row r="186" spans="51:51" x14ac:dyDescent="0.25">
      <c r="AY186"/>
    </row>
    <row r="187" spans="51:51" x14ac:dyDescent="0.25">
      <c r="AY187"/>
    </row>
    <row r="188" spans="51:51" x14ac:dyDescent="0.25">
      <c r="AY188"/>
    </row>
    <row r="189" spans="51:51" x14ac:dyDescent="0.25">
      <c r="AY189"/>
    </row>
    <row r="190" spans="51:51" x14ac:dyDescent="0.25">
      <c r="AY190"/>
    </row>
    <row r="191" spans="51:51" x14ac:dyDescent="0.25">
      <c r="AY191"/>
    </row>
    <row r="192" spans="51:51" x14ac:dyDescent="0.25">
      <c r="AY192"/>
    </row>
    <row r="193" spans="51:51" x14ac:dyDescent="0.25">
      <c r="AY193"/>
    </row>
    <row r="194" spans="51:51" x14ac:dyDescent="0.25">
      <c r="AY194"/>
    </row>
    <row r="195" spans="51:51" x14ac:dyDescent="0.25">
      <c r="AY195"/>
    </row>
    <row r="196" spans="51:51" x14ac:dyDescent="0.25">
      <c r="AY196"/>
    </row>
    <row r="197" spans="51:51" x14ac:dyDescent="0.25">
      <c r="AY197"/>
    </row>
    <row r="198" spans="51:51" x14ac:dyDescent="0.25">
      <c r="AY198"/>
    </row>
    <row r="199" spans="51:51" x14ac:dyDescent="0.25">
      <c r="AY199"/>
    </row>
    <row r="200" spans="51:51" x14ac:dyDescent="0.25">
      <c r="AY200"/>
    </row>
    <row r="201" spans="51:51" x14ac:dyDescent="0.25">
      <c r="AY201"/>
    </row>
    <row r="202" spans="51:51" x14ac:dyDescent="0.25">
      <c r="AY202"/>
    </row>
    <row r="203" spans="51:51" x14ac:dyDescent="0.25">
      <c r="AY203"/>
    </row>
    <row r="204" spans="51:51" x14ac:dyDescent="0.25">
      <c r="AY204"/>
    </row>
    <row r="205" spans="51:51" x14ac:dyDescent="0.25">
      <c r="AY205"/>
    </row>
    <row r="206" spans="51:51" x14ac:dyDescent="0.25">
      <c r="AY206"/>
    </row>
    <row r="207" spans="51:51" x14ac:dyDescent="0.25">
      <c r="AY207"/>
    </row>
    <row r="208" spans="51:51" x14ac:dyDescent="0.25">
      <c r="AY208"/>
    </row>
    <row r="209" spans="51:51" x14ac:dyDescent="0.25">
      <c r="AY209"/>
    </row>
    <row r="210" spans="51:51" x14ac:dyDescent="0.25">
      <c r="AY210"/>
    </row>
    <row r="211" spans="51:51" x14ac:dyDescent="0.25">
      <c r="AY211"/>
    </row>
    <row r="212" spans="51:51" x14ac:dyDescent="0.25">
      <c r="AY212"/>
    </row>
    <row r="213" spans="51:51" x14ac:dyDescent="0.25">
      <c r="AY213"/>
    </row>
    <row r="214" spans="51:51" x14ac:dyDescent="0.25">
      <c r="AY214"/>
    </row>
    <row r="215" spans="51:51" x14ac:dyDescent="0.25">
      <c r="AY215"/>
    </row>
    <row r="216" spans="51:51" x14ac:dyDescent="0.25">
      <c r="AY216"/>
    </row>
    <row r="217" spans="51:51" x14ac:dyDescent="0.25">
      <c r="AY217"/>
    </row>
    <row r="218" spans="51:51" x14ac:dyDescent="0.25">
      <c r="AY218"/>
    </row>
    <row r="219" spans="51:51" x14ac:dyDescent="0.25">
      <c r="AY219"/>
    </row>
    <row r="220" spans="51:51" x14ac:dyDescent="0.25">
      <c r="AY220"/>
    </row>
    <row r="221" spans="51:51" x14ac:dyDescent="0.25">
      <c r="AY221"/>
    </row>
    <row r="222" spans="51:51" x14ac:dyDescent="0.25">
      <c r="AY222"/>
    </row>
    <row r="223" spans="51:51" x14ac:dyDescent="0.25">
      <c r="AY223"/>
    </row>
    <row r="224" spans="51:51" x14ac:dyDescent="0.25">
      <c r="AY224"/>
    </row>
    <row r="225" spans="51:51" x14ac:dyDescent="0.25">
      <c r="AY225"/>
    </row>
    <row r="226" spans="51:51" x14ac:dyDescent="0.25">
      <c r="AY226"/>
    </row>
    <row r="227" spans="51:51" x14ac:dyDescent="0.25">
      <c r="AY227"/>
    </row>
    <row r="228" spans="51:51" x14ac:dyDescent="0.25">
      <c r="AY228"/>
    </row>
    <row r="229" spans="51:51" x14ac:dyDescent="0.25">
      <c r="AY229"/>
    </row>
    <row r="230" spans="51:51" x14ac:dyDescent="0.25">
      <c r="AY230"/>
    </row>
    <row r="231" spans="51:51" x14ac:dyDescent="0.25">
      <c r="AY231"/>
    </row>
    <row r="232" spans="51:51" x14ac:dyDescent="0.25">
      <c r="AY232"/>
    </row>
    <row r="233" spans="51:51" x14ac:dyDescent="0.25">
      <c r="AY233"/>
    </row>
    <row r="234" spans="51:51" x14ac:dyDescent="0.25">
      <c r="AY234"/>
    </row>
    <row r="235" spans="51:51" x14ac:dyDescent="0.25">
      <c r="AY235"/>
    </row>
    <row r="236" spans="51:51" x14ac:dyDescent="0.25">
      <c r="AY236"/>
    </row>
    <row r="237" spans="51:51" x14ac:dyDescent="0.25">
      <c r="AY237"/>
    </row>
    <row r="238" spans="51:51" x14ac:dyDescent="0.25">
      <c r="AY238"/>
    </row>
    <row r="239" spans="51:51" x14ac:dyDescent="0.25">
      <c r="AY239"/>
    </row>
    <row r="240" spans="51:51" x14ac:dyDescent="0.25">
      <c r="AY240"/>
    </row>
    <row r="241" spans="51:51" x14ac:dyDescent="0.25">
      <c r="AY241"/>
    </row>
    <row r="242" spans="51:51" x14ac:dyDescent="0.25">
      <c r="AY242"/>
    </row>
    <row r="243" spans="51:51" x14ac:dyDescent="0.25">
      <c r="AY243"/>
    </row>
    <row r="244" spans="51:51" x14ac:dyDescent="0.25">
      <c r="AY244"/>
    </row>
    <row r="245" spans="51:51" x14ac:dyDescent="0.25">
      <c r="AY245"/>
    </row>
    <row r="246" spans="51:51" x14ac:dyDescent="0.25">
      <c r="AY246"/>
    </row>
    <row r="247" spans="51:51" x14ac:dyDescent="0.25">
      <c r="AY247"/>
    </row>
    <row r="248" spans="51:51" x14ac:dyDescent="0.25">
      <c r="AY248"/>
    </row>
    <row r="249" spans="51:51" x14ac:dyDescent="0.25">
      <c r="AY249"/>
    </row>
    <row r="250" spans="51:51" x14ac:dyDescent="0.25">
      <c r="AY250"/>
    </row>
    <row r="251" spans="51:51" x14ac:dyDescent="0.25">
      <c r="AY251"/>
    </row>
    <row r="252" spans="51:51" x14ac:dyDescent="0.25">
      <c r="AY252"/>
    </row>
    <row r="253" spans="51:51" x14ac:dyDescent="0.25">
      <c r="AY253"/>
    </row>
    <row r="254" spans="51:51" x14ac:dyDescent="0.25">
      <c r="AY254"/>
    </row>
    <row r="261" spans="51:51" x14ac:dyDescent="0.25">
      <c r="AY261"/>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CB7CF-E878-480C-A671-38BC819BE854}">
  <dimension ref="A1:AI7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3" width="8.7109375" hidden="1" customWidth="1" outlineLevel="1"/>
    <col min="24" max="24" width="11.28515625" hidden="1" customWidth="1" outlineLevel="1"/>
    <col min="25" max="25" width="11.42578125" hidden="1" customWidth="1" outlineLevel="1"/>
    <col min="26" max="26" width="12.5703125" customWidth="1" collapsed="1"/>
    <col min="27" max="34" width="12.5703125" customWidth="1"/>
    <col min="35" max="35" width="12.5703125" style="6" customWidth="1"/>
    <col min="36" max="36" width="11.85546875" customWidth="1"/>
    <col min="38" max="38" width="12.5703125" customWidth="1"/>
    <col min="40" max="48" width="12.5703125" customWidth="1"/>
    <col min="49" max="49" width="18.5703125" customWidth="1"/>
    <col min="51" max="51" width="22.140625" customWidth="1"/>
  </cols>
  <sheetData>
    <row r="1" spans="1:35" s="2" customFormat="1" ht="189.95" customHeight="1" x14ac:dyDescent="0.25">
      <c r="A1" s="2" t="s">
        <v>203</v>
      </c>
      <c r="B1" s="2" t="s">
        <v>205</v>
      </c>
      <c r="C1" s="2" t="s">
        <v>206</v>
      </c>
      <c r="D1" s="2" t="s">
        <v>207</v>
      </c>
      <c r="E1" s="2" t="s">
        <v>208</v>
      </c>
      <c r="F1" s="2" t="s">
        <v>293</v>
      </c>
      <c r="G1" s="2" t="s">
        <v>294</v>
      </c>
      <c r="H1" s="2" t="s">
        <v>295</v>
      </c>
      <c r="I1" s="2" t="s">
        <v>296</v>
      </c>
      <c r="J1" s="2" t="s">
        <v>297</v>
      </c>
      <c r="K1" s="2" t="s">
        <v>298</v>
      </c>
      <c r="L1" s="2" t="s">
        <v>299</v>
      </c>
      <c r="M1" s="2" t="s">
        <v>300</v>
      </c>
      <c r="N1" s="2" t="s">
        <v>301</v>
      </c>
      <c r="O1" s="2" t="s">
        <v>302</v>
      </c>
      <c r="P1" s="2" t="s">
        <v>303</v>
      </c>
      <c r="Q1" s="2" t="s">
        <v>304</v>
      </c>
      <c r="R1" s="2" t="s">
        <v>305</v>
      </c>
      <c r="S1" s="2" t="s">
        <v>306</v>
      </c>
      <c r="T1" s="2" t="s">
        <v>307</v>
      </c>
      <c r="U1" s="2" t="s">
        <v>308</v>
      </c>
      <c r="V1" s="2" t="s">
        <v>309</v>
      </c>
      <c r="W1" s="2" t="s">
        <v>310</v>
      </c>
      <c r="X1" s="2" t="s">
        <v>311</v>
      </c>
      <c r="Y1" s="2" t="s">
        <v>312</v>
      </c>
      <c r="Z1" s="2" t="s">
        <v>313</v>
      </c>
      <c r="AA1" s="2" t="s">
        <v>314</v>
      </c>
      <c r="AB1" s="2" t="s">
        <v>315</v>
      </c>
      <c r="AC1" s="2" t="s">
        <v>316</v>
      </c>
      <c r="AD1" s="2" t="s">
        <v>317</v>
      </c>
      <c r="AE1" s="2" t="s">
        <v>318</v>
      </c>
      <c r="AF1" s="2" t="s">
        <v>319</v>
      </c>
      <c r="AG1" s="2" t="s">
        <v>320</v>
      </c>
      <c r="AH1" s="2" t="s">
        <v>235</v>
      </c>
      <c r="AI1" s="3" t="s">
        <v>321</v>
      </c>
    </row>
    <row r="2" spans="1:35" x14ac:dyDescent="0.25">
      <c r="A2" t="s">
        <v>96</v>
      </c>
      <c r="B2" t="s">
        <v>65</v>
      </c>
      <c r="C2" t="s">
        <v>176</v>
      </c>
      <c r="D2" t="s">
        <v>132</v>
      </c>
      <c r="E2" s="6">
        <v>59.467391304347828</v>
      </c>
      <c r="F2" s="6">
        <v>0.3016304347826087</v>
      </c>
      <c r="G2" s="6">
        <v>0</v>
      </c>
      <c r="H2" s="6">
        <v>0</v>
      </c>
      <c r="I2" s="6">
        <v>0</v>
      </c>
      <c r="J2" s="6">
        <v>0</v>
      </c>
      <c r="K2" s="6">
        <v>0</v>
      </c>
      <c r="L2" s="6">
        <v>3.4682608695652184</v>
      </c>
      <c r="M2" s="6">
        <v>6.3206521739130439</v>
      </c>
      <c r="N2" s="6">
        <v>0</v>
      </c>
      <c r="O2" s="6">
        <f>SUM(NonNurse[[#This Row],[Qualified Social Work Staff Hours]],NonNurse[[#This Row],[Other Social Work Staff Hours]])/NonNurse[[#This Row],[MDS Census]]</f>
        <v>0.106287698775361</v>
      </c>
      <c r="P2" s="6">
        <v>2.5489130434782608</v>
      </c>
      <c r="Q2" s="6">
        <v>6.6711956521739131</v>
      </c>
      <c r="R2" s="6">
        <f>SUM(NonNurse[[#This Row],[Qualified Activities Professional Hours]],NonNurse[[#This Row],[Other Activities Professional Hours]])/NonNurse[[#This Row],[MDS Census]]</f>
        <v>0.15504478157558033</v>
      </c>
      <c r="S2" s="6">
        <v>9.2746739130434772</v>
      </c>
      <c r="T2" s="6">
        <v>3.4465217391304352</v>
      </c>
      <c r="U2" s="6">
        <v>0</v>
      </c>
      <c r="V2" s="6">
        <f>SUM(NonNurse[[#This Row],[Occupational Therapist Hours]],NonNurse[[#This Row],[OT Assistant Hours]],NonNurse[[#This Row],[OT Aide Hours]])/NonNurse[[#This Row],[MDS Census]]</f>
        <v>0.21391884481813195</v>
      </c>
      <c r="W2" s="6">
        <v>3.7236956521739129</v>
      </c>
      <c r="X2" s="6">
        <v>5.0629347826086937</v>
      </c>
      <c r="Y2" s="6">
        <v>0</v>
      </c>
      <c r="Z2" s="6">
        <f>SUM(NonNurse[[#This Row],[Physical Therapist (PT) Hours]],NonNurse[[#This Row],[PT Assistant Hours]],NonNurse[[#This Row],[PT Aide Hours]])/NonNurse[[#This Row],[MDS Census]]</f>
        <v>0.14775543776274902</v>
      </c>
      <c r="AA2" s="6">
        <v>0</v>
      </c>
      <c r="AB2" s="6">
        <v>0</v>
      </c>
      <c r="AC2" s="6">
        <v>0</v>
      </c>
      <c r="AD2" s="6">
        <v>0</v>
      </c>
      <c r="AE2" s="6">
        <v>0</v>
      </c>
      <c r="AF2" s="6">
        <v>0</v>
      </c>
      <c r="AG2" s="6">
        <v>0</v>
      </c>
      <c r="AH2" s="1">
        <v>275140</v>
      </c>
      <c r="AI2">
        <v>8</v>
      </c>
    </row>
    <row r="3" spans="1:35" x14ac:dyDescent="0.25">
      <c r="A3" t="s">
        <v>96</v>
      </c>
      <c r="B3" t="s">
        <v>12</v>
      </c>
      <c r="C3" t="s">
        <v>176</v>
      </c>
      <c r="D3" t="s">
        <v>132</v>
      </c>
      <c r="E3" s="6">
        <v>92.184782608695656</v>
      </c>
      <c r="F3" s="6">
        <v>10.782608695652174</v>
      </c>
      <c r="G3" s="6">
        <v>0</v>
      </c>
      <c r="H3" s="6">
        <v>0</v>
      </c>
      <c r="I3" s="6">
        <v>0</v>
      </c>
      <c r="J3" s="6">
        <v>0</v>
      </c>
      <c r="K3" s="6">
        <v>0</v>
      </c>
      <c r="L3" s="6">
        <v>2.9201086956521745</v>
      </c>
      <c r="M3" s="6">
        <v>5.4021739130434785</v>
      </c>
      <c r="N3" s="6">
        <v>8.320652173913043</v>
      </c>
      <c r="O3" s="6">
        <f>SUM(NonNurse[[#This Row],[Qualified Social Work Staff Hours]],NonNurse[[#This Row],[Other Social Work Staff Hours]])/NonNurse[[#This Row],[MDS Census]]</f>
        <v>0.14886216248083953</v>
      </c>
      <c r="P3" s="6">
        <v>4.7826086956521738</v>
      </c>
      <c r="Q3" s="6">
        <v>6.1032608695652177</v>
      </c>
      <c r="R3" s="6">
        <f>SUM(NonNurse[[#This Row],[Qualified Activities Professional Hours]],NonNurse[[#This Row],[Other Activities Professional Hours]])/NonNurse[[#This Row],[MDS Census]]</f>
        <v>0.11808748968282042</v>
      </c>
      <c r="S3" s="6">
        <v>4.8338043478260877</v>
      </c>
      <c r="T3" s="6">
        <v>5.6501086956521744</v>
      </c>
      <c r="U3" s="6">
        <v>0</v>
      </c>
      <c r="V3" s="6">
        <f>SUM(NonNurse[[#This Row],[Occupational Therapist Hours]],NonNurse[[#This Row],[OT Assistant Hours]],NonNurse[[#This Row],[OT Aide Hours]])/NonNurse[[#This Row],[MDS Census]]</f>
        <v>0.113727154816649</v>
      </c>
      <c r="W3" s="6">
        <v>6.1004347826086942</v>
      </c>
      <c r="X3" s="6">
        <v>8.6811956521739138</v>
      </c>
      <c r="Y3" s="6">
        <v>0</v>
      </c>
      <c r="Z3" s="6">
        <f>SUM(NonNurse[[#This Row],[Physical Therapist (PT) Hours]],NonNurse[[#This Row],[PT Assistant Hours]],NonNurse[[#This Row],[PT Aide Hours]])/NonNurse[[#This Row],[MDS Census]]</f>
        <v>0.16034783634005423</v>
      </c>
      <c r="AA3" s="6">
        <v>0</v>
      </c>
      <c r="AB3" s="6">
        <v>0</v>
      </c>
      <c r="AC3" s="6">
        <v>0</v>
      </c>
      <c r="AD3" s="6">
        <v>0</v>
      </c>
      <c r="AE3" s="6">
        <v>0</v>
      </c>
      <c r="AF3" s="6">
        <v>0</v>
      </c>
      <c r="AG3" s="6">
        <v>0</v>
      </c>
      <c r="AH3" s="1">
        <v>275029</v>
      </c>
      <c r="AI3">
        <v>8</v>
      </c>
    </row>
    <row r="4" spans="1:35" x14ac:dyDescent="0.25">
      <c r="A4" t="s">
        <v>96</v>
      </c>
      <c r="B4" t="s">
        <v>36</v>
      </c>
      <c r="C4" t="s">
        <v>163</v>
      </c>
      <c r="D4" t="s">
        <v>149</v>
      </c>
      <c r="E4" s="6">
        <v>30.25</v>
      </c>
      <c r="F4" s="6">
        <v>5.0434782608695654</v>
      </c>
      <c r="G4" s="6">
        <v>0</v>
      </c>
      <c r="H4" s="6">
        <v>0.13717391304347823</v>
      </c>
      <c r="I4" s="6">
        <v>0.41304347826086957</v>
      </c>
      <c r="J4" s="6">
        <v>0</v>
      </c>
      <c r="K4" s="6">
        <v>0</v>
      </c>
      <c r="L4" s="6">
        <v>7.5217391304347819E-2</v>
      </c>
      <c r="M4" s="6">
        <v>0</v>
      </c>
      <c r="N4" s="6">
        <v>4.9911956521739134</v>
      </c>
      <c r="O4" s="6">
        <f>SUM(NonNurse[[#This Row],[Qualified Social Work Staff Hours]],NonNurse[[#This Row],[Other Social Work Staff Hours]])/NonNurse[[#This Row],[MDS Census]]</f>
        <v>0.16499820337765003</v>
      </c>
      <c r="P4" s="6">
        <v>2.7120652173913049</v>
      </c>
      <c r="Q4" s="6">
        <v>5.443478260869564</v>
      </c>
      <c r="R4" s="6">
        <f>SUM(NonNurse[[#This Row],[Qualified Activities Professional Hours]],NonNurse[[#This Row],[Other Activities Professional Hours]])/NonNurse[[#This Row],[MDS Census]]</f>
        <v>0.26960474308300392</v>
      </c>
      <c r="S4" s="6">
        <v>0.26967391304347826</v>
      </c>
      <c r="T4" s="6">
        <v>1.3020652173913041</v>
      </c>
      <c r="U4" s="6">
        <v>0</v>
      </c>
      <c r="V4" s="6">
        <f>SUM(NonNurse[[#This Row],[Occupational Therapist Hours]],NonNurse[[#This Row],[OT Assistant Hours]],NonNurse[[#This Row],[OT Aide Hours]])/NonNurse[[#This Row],[MDS Census]]</f>
        <v>5.1958318361480405E-2</v>
      </c>
      <c r="W4" s="6">
        <v>0.83228260869565207</v>
      </c>
      <c r="X4" s="6">
        <v>1.8539130434782609</v>
      </c>
      <c r="Y4" s="6">
        <v>0</v>
      </c>
      <c r="Z4" s="6">
        <f>SUM(NonNurse[[#This Row],[Physical Therapist (PT) Hours]],NonNurse[[#This Row],[PT Assistant Hours]],NonNurse[[#This Row],[PT Aide Hours]])/NonNurse[[#This Row],[MDS Census]]</f>
        <v>8.8799856270211988E-2</v>
      </c>
      <c r="AA4" s="6">
        <v>0</v>
      </c>
      <c r="AB4" s="6">
        <v>0</v>
      </c>
      <c r="AC4" s="6">
        <v>0</v>
      </c>
      <c r="AD4" s="6">
        <v>0</v>
      </c>
      <c r="AE4" s="6">
        <v>0</v>
      </c>
      <c r="AF4" s="6">
        <v>0</v>
      </c>
      <c r="AG4" s="6">
        <v>0</v>
      </c>
      <c r="AH4" s="1">
        <v>275090</v>
      </c>
      <c r="AI4">
        <v>8</v>
      </c>
    </row>
    <row r="5" spans="1:35" x14ac:dyDescent="0.25">
      <c r="A5" t="s">
        <v>96</v>
      </c>
      <c r="B5" t="s">
        <v>7</v>
      </c>
      <c r="C5" t="s">
        <v>176</v>
      </c>
      <c r="D5" t="s">
        <v>132</v>
      </c>
      <c r="E5" s="6">
        <v>69.304347826086953</v>
      </c>
      <c r="F5" s="6">
        <v>10.869565217391305</v>
      </c>
      <c r="G5" s="6">
        <v>0</v>
      </c>
      <c r="H5" s="6">
        <v>0</v>
      </c>
      <c r="I5" s="6">
        <v>4.8913043478260869</v>
      </c>
      <c r="J5" s="6">
        <v>0</v>
      </c>
      <c r="K5" s="6">
        <v>0</v>
      </c>
      <c r="L5" s="6">
        <v>3.030652173913043</v>
      </c>
      <c r="M5" s="6">
        <v>9.8369565217391308</v>
      </c>
      <c r="N5" s="6">
        <v>0</v>
      </c>
      <c r="O5" s="6">
        <f>SUM(NonNurse[[#This Row],[Qualified Social Work Staff Hours]],NonNurse[[#This Row],[Other Social Work Staff Hours]])/NonNurse[[#This Row],[MDS Census]]</f>
        <v>0.14193851944792976</v>
      </c>
      <c r="P5" s="6">
        <v>3.1902173913043477</v>
      </c>
      <c r="Q5" s="6">
        <v>11.4375</v>
      </c>
      <c r="R5" s="6">
        <f>SUM(NonNurse[[#This Row],[Qualified Activities Professional Hours]],NonNurse[[#This Row],[Other Activities Professional Hours]])/NonNurse[[#This Row],[MDS Census]]</f>
        <v>0.21106493099121706</v>
      </c>
      <c r="S5" s="6">
        <v>8.7457608695652151</v>
      </c>
      <c r="T5" s="6">
        <v>7.8495652173913042</v>
      </c>
      <c r="U5" s="6">
        <v>0</v>
      </c>
      <c r="V5" s="6">
        <f>SUM(NonNurse[[#This Row],[Occupational Therapist Hours]],NonNurse[[#This Row],[OT Assistant Hours]],NonNurse[[#This Row],[OT Aide Hours]])/NonNurse[[#This Row],[MDS Census]]</f>
        <v>0.23945577164366369</v>
      </c>
      <c r="W5" s="6">
        <v>4.9680434782608689</v>
      </c>
      <c r="X5" s="6">
        <v>19.250652173913036</v>
      </c>
      <c r="Y5" s="6">
        <v>0</v>
      </c>
      <c r="Z5" s="6">
        <f>SUM(NonNurse[[#This Row],[Physical Therapist (PT) Hours]],NonNurse[[#This Row],[PT Assistant Hours]],NonNurse[[#This Row],[PT Aide Hours]])/NonNurse[[#This Row],[MDS Census]]</f>
        <v>0.34945420326223331</v>
      </c>
      <c r="AA5" s="6">
        <v>0</v>
      </c>
      <c r="AB5" s="6">
        <v>0</v>
      </c>
      <c r="AC5" s="6">
        <v>0</v>
      </c>
      <c r="AD5" s="6">
        <v>0</v>
      </c>
      <c r="AE5" s="6">
        <v>0</v>
      </c>
      <c r="AF5" s="6">
        <v>0</v>
      </c>
      <c r="AG5" s="6">
        <v>0</v>
      </c>
      <c r="AH5" s="1">
        <v>275020</v>
      </c>
      <c r="AI5">
        <v>8</v>
      </c>
    </row>
    <row r="6" spans="1:35" x14ac:dyDescent="0.25">
      <c r="A6" t="s">
        <v>96</v>
      </c>
      <c r="B6" t="s">
        <v>6</v>
      </c>
      <c r="C6" t="s">
        <v>175</v>
      </c>
      <c r="D6" t="s">
        <v>131</v>
      </c>
      <c r="E6" s="6">
        <v>114.17391304347827</v>
      </c>
      <c r="F6" s="6">
        <v>5.1304347826086953</v>
      </c>
      <c r="G6" s="6">
        <v>0</v>
      </c>
      <c r="H6" s="6">
        <v>0</v>
      </c>
      <c r="I6" s="6">
        <v>4.5</v>
      </c>
      <c r="J6" s="6">
        <v>0</v>
      </c>
      <c r="K6" s="6">
        <v>0</v>
      </c>
      <c r="L6" s="6">
        <v>6.1521739130434785</v>
      </c>
      <c r="M6" s="6">
        <v>0</v>
      </c>
      <c r="N6" s="6">
        <v>0</v>
      </c>
      <c r="O6" s="6">
        <f>SUM(NonNurse[[#This Row],[Qualified Social Work Staff Hours]],NonNurse[[#This Row],[Other Social Work Staff Hours]])/NonNurse[[#This Row],[MDS Census]]</f>
        <v>0</v>
      </c>
      <c r="P6" s="6">
        <v>28.027173913043477</v>
      </c>
      <c r="Q6" s="6">
        <v>0</v>
      </c>
      <c r="R6" s="6">
        <f>SUM(NonNurse[[#This Row],[Qualified Activities Professional Hours]],NonNurse[[#This Row],[Other Activities Professional Hours]])/NonNurse[[#This Row],[MDS Census]]</f>
        <v>0.24547791317593295</v>
      </c>
      <c r="S6" s="6">
        <v>13.277173913043478</v>
      </c>
      <c r="T6" s="6">
        <v>3.6059782608695654</v>
      </c>
      <c r="U6" s="6">
        <v>0</v>
      </c>
      <c r="V6" s="6">
        <f>SUM(NonNurse[[#This Row],[Occupational Therapist Hours]],NonNurse[[#This Row],[OT Assistant Hours]],NonNurse[[#This Row],[OT Aide Hours]])/NonNurse[[#This Row],[MDS Census]]</f>
        <v>0.1478722391469916</v>
      </c>
      <c r="W6" s="6">
        <v>11.010869565217391</v>
      </c>
      <c r="X6" s="6">
        <v>16.600543478260871</v>
      </c>
      <c r="Y6" s="6">
        <v>0</v>
      </c>
      <c r="Z6" s="6">
        <f>SUM(NonNurse[[#This Row],[Physical Therapist (PT) Hours]],NonNurse[[#This Row],[PT Assistant Hours]],NonNurse[[#This Row],[PT Aide Hours]])/NonNurse[[#This Row],[MDS Census]]</f>
        <v>0.24183644325971057</v>
      </c>
      <c r="AA6" s="6">
        <v>0</v>
      </c>
      <c r="AB6" s="6">
        <v>0</v>
      </c>
      <c r="AC6" s="6">
        <v>9.4565217391304355</v>
      </c>
      <c r="AD6" s="6">
        <v>12</v>
      </c>
      <c r="AE6" s="6">
        <v>0</v>
      </c>
      <c r="AF6" s="6">
        <v>0</v>
      </c>
      <c r="AG6" s="6">
        <v>0</v>
      </c>
      <c r="AH6" s="1">
        <v>275012</v>
      </c>
      <c r="AI6">
        <v>8</v>
      </c>
    </row>
    <row r="7" spans="1:35" x14ac:dyDescent="0.25">
      <c r="A7" t="s">
        <v>96</v>
      </c>
      <c r="B7" t="s">
        <v>58</v>
      </c>
      <c r="C7" t="s">
        <v>168</v>
      </c>
      <c r="D7" t="s">
        <v>155</v>
      </c>
      <c r="E7" s="6">
        <v>23.097826086956523</v>
      </c>
      <c r="F7" s="6">
        <v>0</v>
      </c>
      <c r="G7" s="6">
        <v>0</v>
      </c>
      <c r="H7" s="6">
        <v>0</v>
      </c>
      <c r="I7" s="6">
        <v>0</v>
      </c>
      <c r="J7" s="6">
        <v>0</v>
      </c>
      <c r="K7" s="6">
        <v>0</v>
      </c>
      <c r="L7" s="6">
        <v>0</v>
      </c>
      <c r="M7" s="6">
        <v>0</v>
      </c>
      <c r="N7" s="6">
        <v>0</v>
      </c>
      <c r="O7" s="6">
        <f>SUM(NonNurse[[#This Row],[Qualified Social Work Staff Hours]],NonNurse[[#This Row],[Other Social Work Staff Hours]])/NonNurse[[#This Row],[MDS Census]]</f>
        <v>0</v>
      </c>
      <c r="P7" s="6">
        <v>0</v>
      </c>
      <c r="Q7" s="6">
        <v>0</v>
      </c>
      <c r="R7" s="6">
        <f>SUM(NonNurse[[#This Row],[Qualified Activities Professional Hours]],NonNurse[[#This Row],[Other Activities Professional Hours]])/NonNurse[[#This Row],[MDS Census]]</f>
        <v>0</v>
      </c>
      <c r="S7" s="6">
        <v>0</v>
      </c>
      <c r="T7" s="6">
        <v>0</v>
      </c>
      <c r="U7" s="6">
        <v>0</v>
      </c>
      <c r="V7" s="6">
        <f>SUM(NonNurse[[#This Row],[Occupational Therapist Hours]],NonNurse[[#This Row],[OT Assistant Hours]],NonNurse[[#This Row],[OT Aide Hours]])/NonNurse[[#This Row],[MDS Census]]</f>
        <v>0</v>
      </c>
      <c r="W7" s="6">
        <v>0</v>
      </c>
      <c r="X7" s="6">
        <v>0</v>
      </c>
      <c r="Y7" s="6">
        <v>0</v>
      </c>
      <c r="Z7" s="6">
        <f>SUM(NonNurse[[#This Row],[Physical Therapist (PT) Hours]],NonNurse[[#This Row],[PT Assistant Hours]],NonNurse[[#This Row],[PT Aide Hours]])/NonNurse[[#This Row],[MDS Census]]</f>
        <v>0</v>
      </c>
      <c r="AA7" s="6">
        <v>0</v>
      </c>
      <c r="AB7" s="6">
        <v>0</v>
      </c>
      <c r="AC7" s="6">
        <v>0</v>
      </c>
      <c r="AD7" s="6">
        <v>0</v>
      </c>
      <c r="AE7" s="6">
        <v>0</v>
      </c>
      <c r="AF7" s="6">
        <v>0</v>
      </c>
      <c r="AG7" s="6">
        <v>0</v>
      </c>
      <c r="AH7" s="1">
        <v>275130</v>
      </c>
      <c r="AI7">
        <v>8</v>
      </c>
    </row>
    <row r="8" spans="1:35" x14ac:dyDescent="0.25">
      <c r="A8" t="s">
        <v>96</v>
      </c>
      <c r="B8" t="s">
        <v>61</v>
      </c>
      <c r="C8" t="s">
        <v>200</v>
      </c>
      <c r="D8" t="s">
        <v>151</v>
      </c>
      <c r="E8" s="6">
        <v>20.902173913043477</v>
      </c>
      <c r="F8" s="6">
        <v>1.8777173913043479</v>
      </c>
      <c r="G8" s="6">
        <v>0</v>
      </c>
      <c r="H8" s="6">
        <v>0.28260869565217389</v>
      </c>
      <c r="I8" s="6">
        <v>0</v>
      </c>
      <c r="J8" s="6">
        <v>0</v>
      </c>
      <c r="K8" s="6">
        <v>0</v>
      </c>
      <c r="L8" s="6">
        <v>0</v>
      </c>
      <c r="M8" s="6">
        <v>3.4535869565217392</v>
      </c>
      <c r="N8" s="6">
        <v>0</v>
      </c>
      <c r="O8" s="6">
        <f>SUM(NonNurse[[#This Row],[Qualified Social Work Staff Hours]],NonNurse[[#This Row],[Other Social Work Staff Hours]])/NonNurse[[#This Row],[MDS Census]]</f>
        <v>0.16522620904836194</v>
      </c>
      <c r="P8" s="6">
        <v>0</v>
      </c>
      <c r="Q8" s="6">
        <v>4.2826086956521756</v>
      </c>
      <c r="R8" s="6">
        <f>SUM(NonNurse[[#This Row],[Qualified Activities Professional Hours]],NonNurse[[#This Row],[Other Activities Professional Hours]])/NonNurse[[#This Row],[MDS Census]]</f>
        <v>0.2048881955278212</v>
      </c>
      <c r="S8" s="6">
        <v>0</v>
      </c>
      <c r="T8" s="6">
        <v>0</v>
      </c>
      <c r="U8" s="6">
        <v>0</v>
      </c>
      <c r="V8" s="6">
        <f>SUM(NonNurse[[#This Row],[Occupational Therapist Hours]],NonNurse[[#This Row],[OT Assistant Hours]],NonNurse[[#This Row],[OT Aide Hours]])/NonNurse[[#This Row],[MDS Census]]</f>
        <v>0</v>
      </c>
      <c r="W8" s="6">
        <v>3.0891304347826085</v>
      </c>
      <c r="X8" s="6">
        <v>0</v>
      </c>
      <c r="Y8" s="6">
        <v>0</v>
      </c>
      <c r="Z8" s="6">
        <f>SUM(NonNurse[[#This Row],[Physical Therapist (PT) Hours]],NonNurse[[#This Row],[PT Assistant Hours]],NonNurse[[#This Row],[PT Aide Hours]])/NonNurse[[#This Row],[MDS Census]]</f>
        <v>0.14778991159646387</v>
      </c>
      <c r="AA8" s="6">
        <v>0</v>
      </c>
      <c r="AB8" s="6">
        <v>0</v>
      </c>
      <c r="AC8" s="6">
        <v>0</v>
      </c>
      <c r="AD8" s="6">
        <v>0</v>
      </c>
      <c r="AE8" s="6">
        <v>0</v>
      </c>
      <c r="AF8" s="6">
        <v>0</v>
      </c>
      <c r="AG8" s="6">
        <v>0</v>
      </c>
      <c r="AH8" s="1">
        <v>275133</v>
      </c>
      <c r="AI8">
        <v>8</v>
      </c>
    </row>
    <row r="9" spans="1:35" x14ac:dyDescent="0.25">
      <c r="A9" t="s">
        <v>96</v>
      </c>
      <c r="B9" t="s">
        <v>45</v>
      </c>
      <c r="C9" t="s">
        <v>177</v>
      </c>
      <c r="D9" t="s">
        <v>134</v>
      </c>
      <c r="E9" s="6">
        <v>99</v>
      </c>
      <c r="F9" s="6">
        <v>4.9565217391304346</v>
      </c>
      <c r="G9" s="6">
        <v>5.7391304347826084</v>
      </c>
      <c r="H9" s="6">
        <v>1.4130434782608696</v>
      </c>
      <c r="I9" s="6">
        <v>0</v>
      </c>
      <c r="J9" s="6">
        <v>0</v>
      </c>
      <c r="K9" s="6">
        <v>5.7391304347826084</v>
      </c>
      <c r="L9" s="6">
        <v>0</v>
      </c>
      <c r="M9" s="6">
        <v>10.547934782608692</v>
      </c>
      <c r="N9" s="6">
        <v>0</v>
      </c>
      <c r="O9" s="6">
        <f>SUM(NonNurse[[#This Row],[Qualified Social Work Staff Hours]],NonNurse[[#This Row],[Other Social Work Staff Hours]])/NonNurse[[#This Row],[MDS Census]]</f>
        <v>0.10654479578392619</v>
      </c>
      <c r="P9" s="6">
        <v>0</v>
      </c>
      <c r="Q9" s="6">
        <v>0</v>
      </c>
      <c r="R9" s="6">
        <f>SUM(NonNurse[[#This Row],[Qualified Activities Professional Hours]],NonNurse[[#This Row],[Other Activities Professional Hours]])/NonNurse[[#This Row],[MDS Census]]</f>
        <v>0</v>
      </c>
      <c r="S9" s="6">
        <v>8.3965217391304332</v>
      </c>
      <c r="T9" s="6">
        <v>16.726956521739123</v>
      </c>
      <c r="U9" s="6">
        <v>0</v>
      </c>
      <c r="V9" s="6">
        <f>SUM(NonNurse[[#This Row],[Occupational Therapist Hours]],NonNurse[[#This Row],[OT Assistant Hours]],NonNurse[[#This Row],[OT Aide Hours]])/NonNurse[[#This Row],[MDS Census]]</f>
        <v>0.25377250768555104</v>
      </c>
      <c r="W9" s="6">
        <v>8.2072826086956514</v>
      </c>
      <c r="X9" s="6">
        <v>0</v>
      </c>
      <c r="Y9" s="6">
        <v>257.60869565217394</v>
      </c>
      <c r="Z9" s="6">
        <f>SUM(NonNurse[[#This Row],[Physical Therapist (PT) Hours]],NonNurse[[#This Row],[PT Assistant Hours]],NonNurse[[#This Row],[PT Aide Hours]])/NonNurse[[#This Row],[MDS Census]]</f>
        <v>2.6850098814229253</v>
      </c>
      <c r="AA9" s="6">
        <v>0</v>
      </c>
      <c r="AB9" s="6">
        <v>0</v>
      </c>
      <c r="AC9" s="6">
        <v>0</v>
      </c>
      <c r="AD9" s="6">
        <v>0</v>
      </c>
      <c r="AE9" s="6">
        <v>0</v>
      </c>
      <c r="AF9" s="6">
        <v>0</v>
      </c>
      <c r="AG9" s="6">
        <v>0</v>
      </c>
      <c r="AH9" s="1">
        <v>275109</v>
      </c>
      <c r="AI9">
        <v>8</v>
      </c>
    </row>
    <row r="10" spans="1:35" x14ac:dyDescent="0.25">
      <c r="A10" t="s">
        <v>96</v>
      </c>
      <c r="B10" t="s">
        <v>49</v>
      </c>
      <c r="C10" t="s">
        <v>185</v>
      </c>
      <c r="D10" t="s">
        <v>129</v>
      </c>
      <c r="E10" s="6">
        <v>31.108695652173914</v>
      </c>
      <c r="F10" s="6">
        <v>4</v>
      </c>
      <c r="G10" s="6">
        <v>0</v>
      </c>
      <c r="H10" s="6">
        <v>0.14532608695652172</v>
      </c>
      <c r="I10" s="6">
        <v>0.45652173913043476</v>
      </c>
      <c r="J10" s="6">
        <v>0</v>
      </c>
      <c r="K10" s="6">
        <v>0</v>
      </c>
      <c r="L10" s="6">
        <v>0.26608695652173908</v>
      </c>
      <c r="M10" s="6">
        <v>4.7118478260869567</v>
      </c>
      <c r="N10" s="6">
        <v>0</v>
      </c>
      <c r="O10" s="6">
        <f>SUM(NonNurse[[#This Row],[Qualified Social Work Staff Hours]],NonNurse[[#This Row],[Other Social Work Staff Hours]])/NonNurse[[#This Row],[MDS Census]]</f>
        <v>0.15146401118099231</v>
      </c>
      <c r="P10" s="6">
        <v>4.4211956521739131</v>
      </c>
      <c r="Q10" s="6">
        <v>1.9932608695652174</v>
      </c>
      <c r="R10" s="6">
        <f>SUM(NonNurse[[#This Row],[Qualified Activities Professional Hours]],NonNurse[[#This Row],[Other Activities Professional Hours]])/NonNurse[[#This Row],[MDS Census]]</f>
        <v>0.20619496855345912</v>
      </c>
      <c r="S10" s="6">
        <v>0.27902173913043476</v>
      </c>
      <c r="T10" s="6">
        <v>7.1413043478260871E-2</v>
      </c>
      <c r="U10" s="6">
        <v>0</v>
      </c>
      <c r="V10" s="6">
        <f>SUM(NonNurse[[#This Row],[Occupational Therapist Hours]],NonNurse[[#This Row],[OT Assistant Hours]],NonNurse[[#This Row],[OT Aide Hours]])/NonNurse[[#This Row],[MDS Census]]</f>
        <v>1.1264849755415793E-2</v>
      </c>
      <c r="W10" s="6">
        <v>1.2508695652173911</v>
      </c>
      <c r="X10" s="6">
        <v>2.2768478260869567</v>
      </c>
      <c r="Y10" s="6">
        <v>0</v>
      </c>
      <c r="Z10" s="6">
        <f>SUM(NonNurse[[#This Row],[Physical Therapist (PT) Hours]],NonNurse[[#This Row],[PT Assistant Hours]],NonNurse[[#This Row],[PT Aide Hours]])/NonNurse[[#This Row],[MDS Census]]</f>
        <v>0.11339972047519217</v>
      </c>
      <c r="AA10" s="6">
        <v>0</v>
      </c>
      <c r="AB10" s="6">
        <v>0</v>
      </c>
      <c r="AC10" s="6">
        <v>0</v>
      </c>
      <c r="AD10" s="6">
        <v>0</v>
      </c>
      <c r="AE10" s="6">
        <v>0</v>
      </c>
      <c r="AF10" s="6">
        <v>0</v>
      </c>
      <c r="AG10" s="6">
        <v>0</v>
      </c>
      <c r="AH10" s="1">
        <v>275115</v>
      </c>
      <c r="AI10">
        <v>8</v>
      </c>
    </row>
    <row r="11" spans="1:35" x14ac:dyDescent="0.25">
      <c r="A11" t="s">
        <v>96</v>
      </c>
      <c r="B11" t="s">
        <v>20</v>
      </c>
      <c r="C11" t="s">
        <v>181</v>
      </c>
      <c r="D11" t="s">
        <v>138</v>
      </c>
      <c r="E11" s="6">
        <v>29.010869565217391</v>
      </c>
      <c r="F11" s="6">
        <v>5.0869565217391308</v>
      </c>
      <c r="G11" s="6">
        <v>0</v>
      </c>
      <c r="H11" s="6">
        <v>0.13304347826086954</v>
      </c>
      <c r="I11" s="6">
        <v>0.44565217391304346</v>
      </c>
      <c r="J11" s="6">
        <v>0</v>
      </c>
      <c r="K11" s="6">
        <v>0</v>
      </c>
      <c r="L11" s="6">
        <v>0</v>
      </c>
      <c r="M11" s="6">
        <v>5.5359782608695642</v>
      </c>
      <c r="N11" s="6">
        <v>0</v>
      </c>
      <c r="O11" s="6">
        <f>SUM(NonNurse[[#This Row],[Qualified Social Work Staff Hours]],NonNurse[[#This Row],[Other Social Work Staff Hours]])/NonNurse[[#This Row],[MDS Census]]</f>
        <v>0.1908242787560884</v>
      </c>
      <c r="P11" s="6">
        <v>1.6342391304347825</v>
      </c>
      <c r="Q11" s="6">
        <v>1.3560869565217393</v>
      </c>
      <c r="R11" s="6">
        <f>SUM(NonNurse[[#This Row],[Qualified Activities Professional Hours]],NonNurse[[#This Row],[Other Activities Professional Hours]])/NonNurse[[#This Row],[MDS Census]]</f>
        <v>0.10307605844885724</v>
      </c>
      <c r="S11" s="6">
        <v>0.21195652173913043</v>
      </c>
      <c r="T11" s="6">
        <v>0</v>
      </c>
      <c r="U11" s="6">
        <v>0</v>
      </c>
      <c r="V11" s="6">
        <f>SUM(NonNurse[[#This Row],[Occupational Therapist Hours]],NonNurse[[#This Row],[OT Assistant Hours]],NonNurse[[#This Row],[OT Aide Hours]])/NonNurse[[#This Row],[MDS Census]]</f>
        <v>7.3061071562382915E-3</v>
      </c>
      <c r="W11" s="6">
        <v>0.32967391304347826</v>
      </c>
      <c r="X11" s="6">
        <v>0</v>
      </c>
      <c r="Y11" s="6">
        <v>4.5108695652173916</v>
      </c>
      <c r="Z11" s="6">
        <f>SUM(NonNurse[[#This Row],[Physical Therapist (PT) Hours]],NonNurse[[#This Row],[PT Assistant Hours]],NonNurse[[#This Row],[PT Aide Hours]])/NonNurse[[#This Row],[MDS Census]]</f>
        <v>0.16685275384038967</v>
      </c>
      <c r="AA11" s="6">
        <v>0</v>
      </c>
      <c r="AB11" s="6">
        <v>0</v>
      </c>
      <c r="AC11" s="6">
        <v>0</v>
      </c>
      <c r="AD11" s="6">
        <v>0</v>
      </c>
      <c r="AE11" s="6">
        <v>0</v>
      </c>
      <c r="AF11" s="6">
        <v>0</v>
      </c>
      <c r="AG11" s="6">
        <v>0</v>
      </c>
      <c r="AH11" s="1">
        <v>275053</v>
      </c>
      <c r="AI11">
        <v>8</v>
      </c>
    </row>
    <row r="12" spans="1:35" x14ac:dyDescent="0.25">
      <c r="A12" t="s">
        <v>96</v>
      </c>
      <c r="B12" t="s">
        <v>24</v>
      </c>
      <c r="C12" t="s">
        <v>173</v>
      </c>
      <c r="D12" t="s">
        <v>133</v>
      </c>
      <c r="E12" s="6">
        <v>25.271739130434781</v>
      </c>
      <c r="F12" s="6">
        <v>5.1304347826086953</v>
      </c>
      <c r="G12" s="6">
        <v>0</v>
      </c>
      <c r="H12" s="6">
        <v>0</v>
      </c>
      <c r="I12" s="6">
        <v>0</v>
      </c>
      <c r="J12" s="6">
        <v>0</v>
      </c>
      <c r="K12" s="6">
        <v>0</v>
      </c>
      <c r="L12" s="6">
        <v>0</v>
      </c>
      <c r="M12" s="6">
        <v>4.3586956521739131</v>
      </c>
      <c r="N12" s="6">
        <v>0</v>
      </c>
      <c r="O12" s="6">
        <f>SUM(NonNurse[[#This Row],[Qualified Social Work Staff Hours]],NonNurse[[#This Row],[Other Social Work Staff Hours]])/NonNurse[[#This Row],[MDS Census]]</f>
        <v>0.1724731182795699</v>
      </c>
      <c r="P12" s="6">
        <v>3.7989130434782608</v>
      </c>
      <c r="Q12" s="6">
        <v>0</v>
      </c>
      <c r="R12" s="6">
        <f>SUM(NonNurse[[#This Row],[Qualified Activities Professional Hours]],NonNurse[[#This Row],[Other Activities Professional Hours]])/NonNurse[[#This Row],[MDS Census]]</f>
        <v>0.1503225806451613</v>
      </c>
      <c r="S12" s="6">
        <v>0</v>
      </c>
      <c r="T12" s="6">
        <v>0</v>
      </c>
      <c r="U12" s="6">
        <v>0</v>
      </c>
      <c r="V12" s="6">
        <f>SUM(NonNurse[[#This Row],[Occupational Therapist Hours]],NonNurse[[#This Row],[OT Assistant Hours]],NonNurse[[#This Row],[OT Aide Hours]])/NonNurse[[#This Row],[MDS Census]]</f>
        <v>0</v>
      </c>
      <c r="W12" s="6">
        <v>0</v>
      </c>
      <c r="X12" s="6">
        <v>0</v>
      </c>
      <c r="Y12" s="6">
        <v>0</v>
      </c>
      <c r="Z12" s="6">
        <f>SUM(NonNurse[[#This Row],[Physical Therapist (PT) Hours]],NonNurse[[#This Row],[PT Assistant Hours]],NonNurse[[#This Row],[PT Aide Hours]])/NonNurse[[#This Row],[MDS Census]]</f>
        <v>0</v>
      </c>
      <c r="AA12" s="6">
        <v>0</v>
      </c>
      <c r="AB12" s="6">
        <v>0</v>
      </c>
      <c r="AC12" s="6">
        <v>0</v>
      </c>
      <c r="AD12" s="6">
        <v>0</v>
      </c>
      <c r="AE12" s="6">
        <v>0</v>
      </c>
      <c r="AF12" s="6">
        <v>0</v>
      </c>
      <c r="AG12" s="6">
        <v>0</v>
      </c>
      <c r="AH12" s="1">
        <v>275064</v>
      </c>
      <c r="AI12">
        <v>8</v>
      </c>
    </row>
    <row r="13" spans="1:35" x14ac:dyDescent="0.25">
      <c r="A13" t="s">
        <v>96</v>
      </c>
      <c r="B13" t="s">
        <v>44</v>
      </c>
      <c r="C13" t="s">
        <v>165</v>
      </c>
      <c r="D13" t="s">
        <v>143</v>
      </c>
      <c r="E13" s="6">
        <v>23.478260869565219</v>
      </c>
      <c r="F13" s="6">
        <v>0</v>
      </c>
      <c r="G13" s="6">
        <v>0</v>
      </c>
      <c r="H13" s="6">
        <v>0</v>
      </c>
      <c r="I13" s="6">
        <v>0</v>
      </c>
      <c r="J13" s="6">
        <v>0</v>
      </c>
      <c r="K13" s="6">
        <v>0</v>
      </c>
      <c r="L13" s="6">
        <v>0</v>
      </c>
      <c r="M13" s="6">
        <v>0</v>
      </c>
      <c r="N13" s="6">
        <v>0</v>
      </c>
      <c r="O13" s="6">
        <f>SUM(NonNurse[[#This Row],[Qualified Social Work Staff Hours]],NonNurse[[#This Row],[Other Social Work Staff Hours]])/NonNurse[[#This Row],[MDS Census]]</f>
        <v>0</v>
      </c>
      <c r="P13" s="6">
        <v>5.8183695652173926</v>
      </c>
      <c r="Q13" s="6">
        <v>5.697608695652173</v>
      </c>
      <c r="R13" s="6">
        <f>SUM(NonNurse[[#This Row],[Qualified Activities Professional Hours]],NonNurse[[#This Row],[Other Activities Professional Hours]])/NonNurse[[#This Row],[MDS Census]]</f>
        <v>0.49049537037037039</v>
      </c>
      <c r="S13" s="6">
        <v>0</v>
      </c>
      <c r="T13" s="6">
        <v>0</v>
      </c>
      <c r="U13" s="6">
        <v>0</v>
      </c>
      <c r="V13" s="6">
        <f>SUM(NonNurse[[#This Row],[Occupational Therapist Hours]],NonNurse[[#This Row],[OT Assistant Hours]],NonNurse[[#This Row],[OT Aide Hours]])/NonNurse[[#This Row],[MDS Census]]</f>
        <v>0</v>
      </c>
      <c r="W13" s="6">
        <v>0</v>
      </c>
      <c r="X13" s="6">
        <v>0</v>
      </c>
      <c r="Y13" s="6">
        <v>0</v>
      </c>
      <c r="Z13" s="6">
        <f>SUM(NonNurse[[#This Row],[Physical Therapist (PT) Hours]],NonNurse[[#This Row],[PT Assistant Hours]],NonNurse[[#This Row],[PT Aide Hours]])/NonNurse[[#This Row],[MDS Census]]</f>
        <v>0</v>
      </c>
      <c r="AA13" s="6">
        <v>0</v>
      </c>
      <c r="AB13" s="6">
        <v>0</v>
      </c>
      <c r="AC13" s="6">
        <v>0</v>
      </c>
      <c r="AD13" s="6">
        <v>0</v>
      </c>
      <c r="AE13" s="6">
        <v>0</v>
      </c>
      <c r="AF13" s="6">
        <v>0</v>
      </c>
      <c r="AG13" s="6">
        <v>0</v>
      </c>
      <c r="AH13" s="1">
        <v>275107</v>
      </c>
      <c r="AI13">
        <v>8</v>
      </c>
    </row>
    <row r="14" spans="1:35" x14ac:dyDescent="0.25">
      <c r="A14" t="s">
        <v>96</v>
      </c>
      <c r="B14" t="s">
        <v>25</v>
      </c>
      <c r="C14" t="s">
        <v>184</v>
      </c>
      <c r="D14" t="s">
        <v>141</v>
      </c>
      <c r="E14" s="6">
        <v>17.260869565217391</v>
      </c>
      <c r="F14" s="6">
        <v>0</v>
      </c>
      <c r="G14" s="6">
        <v>0</v>
      </c>
      <c r="H14" s="6">
        <v>0.31771739130434778</v>
      </c>
      <c r="I14" s="6">
        <v>1.9673913043478262</v>
      </c>
      <c r="J14" s="6">
        <v>0</v>
      </c>
      <c r="K14" s="6">
        <v>1.358695652173913E-2</v>
      </c>
      <c r="L14" s="6">
        <v>0</v>
      </c>
      <c r="M14" s="6">
        <v>0</v>
      </c>
      <c r="N14" s="6">
        <v>0</v>
      </c>
      <c r="O14" s="6">
        <f>SUM(NonNurse[[#This Row],[Qualified Social Work Staff Hours]],NonNurse[[#This Row],[Other Social Work Staff Hours]])/NonNurse[[#This Row],[MDS Census]]</f>
        <v>0</v>
      </c>
      <c r="P14" s="6">
        <v>5.0817391304347828</v>
      </c>
      <c r="Q14" s="6">
        <v>5.1053260869565209</v>
      </c>
      <c r="R14" s="6">
        <f>SUM(NonNurse[[#This Row],[Qualified Activities Professional Hours]],NonNurse[[#This Row],[Other Activities Professional Hours]])/NonNurse[[#This Row],[MDS Census]]</f>
        <v>0.59018261964735519</v>
      </c>
      <c r="S14" s="6">
        <v>0.12945652173913044</v>
      </c>
      <c r="T14" s="6">
        <v>0</v>
      </c>
      <c r="U14" s="6">
        <v>0</v>
      </c>
      <c r="V14" s="6">
        <f>SUM(NonNurse[[#This Row],[Occupational Therapist Hours]],NonNurse[[#This Row],[OT Assistant Hours]],NonNurse[[#This Row],[OT Aide Hours]])/NonNurse[[#This Row],[MDS Census]]</f>
        <v>7.5000000000000006E-3</v>
      </c>
      <c r="W14" s="6">
        <v>1.8248913043478259</v>
      </c>
      <c r="X14" s="6">
        <v>0</v>
      </c>
      <c r="Y14" s="6">
        <v>0</v>
      </c>
      <c r="Z14" s="6">
        <f>SUM(NonNurse[[#This Row],[Physical Therapist (PT) Hours]],NonNurse[[#This Row],[PT Assistant Hours]],NonNurse[[#This Row],[PT Aide Hours]])/NonNurse[[#This Row],[MDS Census]]</f>
        <v>0.10572418136020151</v>
      </c>
      <c r="AA14" s="6">
        <v>0</v>
      </c>
      <c r="AB14" s="6">
        <v>0</v>
      </c>
      <c r="AC14" s="6">
        <v>0</v>
      </c>
      <c r="AD14" s="6">
        <v>0</v>
      </c>
      <c r="AE14" s="6">
        <v>0</v>
      </c>
      <c r="AF14" s="6">
        <v>0</v>
      </c>
      <c r="AG14" s="6">
        <v>0.12282608695652175</v>
      </c>
      <c r="AH14" s="1">
        <v>275065</v>
      </c>
      <c r="AI14">
        <v>8</v>
      </c>
    </row>
    <row r="15" spans="1:35" x14ac:dyDescent="0.25">
      <c r="A15" t="s">
        <v>96</v>
      </c>
      <c r="B15" t="s">
        <v>42</v>
      </c>
      <c r="C15" t="s">
        <v>183</v>
      </c>
      <c r="D15" t="s">
        <v>139</v>
      </c>
      <c r="E15" s="6">
        <v>51.054347826086953</v>
      </c>
      <c r="F15" s="6">
        <v>2.8695652173913042</v>
      </c>
      <c r="G15" s="6">
        <v>0.44565217391304346</v>
      </c>
      <c r="H15" s="6">
        <v>0</v>
      </c>
      <c r="I15" s="6">
        <v>5.6521739130434785</v>
      </c>
      <c r="J15" s="6">
        <v>0</v>
      </c>
      <c r="K15" s="6">
        <v>0</v>
      </c>
      <c r="L15" s="6">
        <v>1.0242391304347827</v>
      </c>
      <c r="M15" s="6">
        <v>0</v>
      </c>
      <c r="N15" s="6">
        <v>0</v>
      </c>
      <c r="O15" s="6">
        <f>SUM(NonNurse[[#This Row],[Qualified Social Work Staff Hours]],NonNurse[[#This Row],[Other Social Work Staff Hours]])/NonNurse[[#This Row],[MDS Census]]</f>
        <v>0</v>
      </c>
      <c r="P15" s="6">
        <v>0</v>
      </c>
      <c r="Q15" s="6">
        <v>7.3898913043478274</v>
      </c>
      <c r="R15" s="6">
        <f>SUM(NonNurse[[#This Row],[Qualified Activities Professional Hours]],NonNurse[[#This Row],[Other Activities Professional Hours]])/NonNurse[[#This Row],[MDS Census]]</f>
        <v>0.14474558228656592</v>
      </c>
      <c r="S15" s="6">
        <v>2.992826086956522</v>
      </c>
      <c r="T15" s="6">
        <v>5.2173913043478262</v>
      </c>
      <c r="U15" s="6">
        <v>0</v>
      </c>
      <c r="V15" s="6">
        <f>SUM(NonNurse[[#This Row],[Occupational Therapist Hours]],NonNurse[[#This Row],[OT Assistant Hours]],NonNurse[[#This Row],[OT Aide Hours]])/NonNurse[[#This Row],[MDS Census]]</f>
        <v>0.16081328507558015</v>
      </c>
      <c r="W15" s="6">
        <v>2.5172826086956523</v>
      </c>
      <c r="X15" s="6">
        <v>3.3461956521739138</v>
      </c>
      <c r="Y15" s="6">
        <v>0.97826086956521741</v>
      </c>
      <c r="Z15" s="6">
        <f>SUM(NonNurse[[#This Row],[Physical Therapist (PT) Hours]],NonNurse[[#This Row],[PT Assistant Hours]],NonNurse[[#This Row],[PT Aide Hours]])/NonNurse[[#This Row],[MDS Census]]</f>
        <v>0.13400894187779439</v>
      </c>
      <c r="AA15" s="6">
        <v>0</v>
      </c>
      <c r="AB15" s="6">
        <v>0</v>
      </c>
      <c r="AC15" s="6">
        <v>0</v>
      </c>
      <c r="AD15" s="6">
        <v>0.23673913043478262</v>
      </c>
      <c r="AE15" s="6">
        <v>0</v>
      </c>
      <c r="AF15" s="6">
        <v>0</v>
      </c>
      <c r="AG15" s="6">
        <v>0</v>
      </c>
      <c r="AH15" s="1">
        <v>275103</v>
      </c>
      <c r="AI15">
        <v>8</v>
      </c>
    </row>
    <row r="16" spans="1:35" x14ac:dyDescent="0.25">
      <c r="A16" t="s">
        <v>96</v>
      </c>
      <c r="B16" t="s">
        <v>32</v>
      </c>
      <c r="C16" t="s">
        <v>159</v>
      </c>
      <c r="D16" t="s">
        <v>136</v>
      </c>
      <c r="E16" s="6">
        <v>66.521739130434781</v>
      </c>
      <c r="F16" s="6">
        <v>5.7391304347826084</v>
      </c>
      <c r="G16" s="6">
        <v>1.0434782608695652</v>
      </c>
      <c r="H16" s="6">
        <v>0.65217391304347827</v>
      </c>
      <c r="I16" s="6">
        <v>2.9891304347826089</v>
      </c>
      <c r="J16" s="6">
        <v>0</v>
      </c>
      <c r="K16" s="6">
        <v>0</v>
      </c>
      <c r="L16" s="6">
        <v>5.2527173913043477</v>
      </c>
      <c r="M16" s="6">
        <v>5.3913043478260869</v>
      </c>
      <c r="N16" s="6">
        <v>0</v>
      </c>
      <c r="O16" s="6">
        <f>SUM(NonNurse[[#This Row],[Qualified Social Work Staff Hours]],NonNurse[[#This Row],[Other Social Work Staff Hours]])/NonNurse[[#This Row],[MDS Census]]</f>
        <v>8.1045751633986932E-2</v>
      </c>
      <c r="P16" s="6">
        <v>0.98641304347826086</v>
      </c>
      <c r="Q16" s="6">
        <v>7.0951086956521738</v>
      </c>
      <c r="R16" s="6">
        <f>SUM(NonNurse[[#This Row],[Qualified Activities Professional Hours]],NonNurse[[#This Row],[Other Activities Professional Hours]])/NonNurse[[#This Row],[MDS Census]]</f>
        <v>0.12148692810457518</v>
      </c>
      <c r="S16" s="6">
        <v>15.394565217391303</v>
      </c>
      <c r="T16" s="6">
        <v>4.1277173913043477</v>
      </c>
      <c r="U16" s="6">
        <v>0</v>
      </c>
      <c r="V16" s="6">
        <f>SUM(NonNurse[[#This Row],[Occupational Therapist Hours]],NonNurse[[#This Row],[OT Assistant Hours]],NonNurse[[#This Row],[OT Aide Hours]])/NonNurse[[#This Row],[MDS Census]]</f>
        <v>0.29347222222222219</v>
      </c>
      <c r="W16" s="6">
        <v>11.347826086956522</v>
      </c>
      <c r="X16" s="6">
        <v>9.2282608695652169</v>
      </c>
      <c r="Y16" s="6">
        <v>2.8913043478260869</v>
      </c>
      <c r="Z16" s="6">
        <f>SUM(NonNurse[[#This Row],[Physical Therapist (PT) Hours]],NonNurse[[#This Row],[PT Assistant Hours]],NonNurse[[#This Row],[PT Aide Hours]])/NonNurse[[#This Row],[MDS Census]]</f>
        <v>0.35277777777777775</v>
      </c>
      <c r="AA16" s="6">
        <v>0</v>
      </c>
      <c r="AB16" s="6">
        <v>0</v>
      </c>
      <c r="AC16" s="6">
        <v>0</v>
      </c>
      <c r="AD16" s="6">
        <v>0</v>
      </c>
      <c r="AE16" s="6">
        <v>0</v>
      </c>
      <c r="AF16" s="6">
        <v>0</v>
      </c>
      <c r="AG16" s="6">
        <v>0</v>
      </c>
      <c r="AH16" s="1">
        <v>275080</v>
      </c>
      <c r="AI16">
        <v>8</v>
      </c>
    </row>
    <row r="17" spans="1:35" x14ac:dyDescent="0.25">
      <c r="A17" t="s">
        <v>96</v>
      </c>
      <c r="B17" t="s">
        <v>22</v>
      </c>
      <c r="C17" t="s">
        <v>183</v>
      </c>
      <c r="D17" t="s">
        <v>139</v>
      </c>
      <c r="E17" s="6">
        <v>64.978260869565219</v>
      </c>
      <c r="F17" s="6">
        <v>5.8695652173913047</v>
      </c>
      <c r="G17" s="6">
        <v>0.36956521739130432</v>
      </c>
      <c r="H17" s="6">
        <v>0.65217391304347827</v>
      </c>
      <c r="I17" s="6">
        <v>1.5</v>
      </c>
      <c r="J17" s="6">
        <v>0</v>
      </c>
      <c r="K17" s="6">
        <v>0</v>
      </c>
      <c r="L17" s="6">
        <v>5.6576086956521738</v>
      </c>
      <c r="M17" s="6">
        <v>5.6086956521739131</v>
      </c>
      <c r="N17" s="6">
        <v>0</v>
      </c>
      <c r="O17" s="6">
        <f>SUM(NonNurse[[#This Row],[Qualified Social Work Staff Hours]],NonNurse[[#This Row],[Other Social Work Staff Hours]])/NonNurse[[#This Row],[MDS Census]]</f>
        <v>8.6316493810639008E-2</v>
      </c>
      <c r="P17" s="6">
        <v>5.1739130434782608</v>
      </c>
      <c r="Q17" s="6">
        <v>10.095108695652174</v>
      </c>
      <c r="R17" s="6">
        <f>SUM(NonNurse[[#This Row],[Qualified Activities Professional Hours]],NonNurse[[#This Row],[Other Activities Professional Hours]])/NonNurse[[#This Row],[MDS Census]]</f>
        <v>0.2349866175978588</v>
      </c>
      <c r="S17" s="6">
        <v>9.8315217391304355</v>
      </c>
      <c r="T17" s="6">
        <v>9.0407608695652169</v>
      </c>
      <c r="U17" s="6">
        <v>0</v>
      </c>
      <c r="V17" s="6">
        <f>SUM(NonNurse[[#This Row],[Occupational Therapist Hours]],NonNurse[[#This Row],[OT Assistant Hours]],NonNurse[[#This Row],[OT Aide Hours]])/NonNurse[[#This Row],[MDS Census]]</f>
        <v>0.29043994647039145</v>
      </c>
      <c r="W17" s="6">
        <v>16.127717391304348</v>
      </c>
      <c r="X17" s="6">
        <v>9.4701086956521738</v>
      </c>
      <c r="Y17" s="6">
        <v>0</v>
      </c>
      <c r="Z17" s="6">
        <f>SUM(NonNurse[[#This Row],[Physical Therapist (PT) Hours]],NonNurse[[#This Row],[PT Assistant Hours]],NonNurse[[#This Row],[PT Aide Hours]])/NonNurse[[#This Row],[MDS Census]]</f>
        <v>0.39394446303111408</v>
      </c>
      <c r="AA17" s="6">
        <v>0</v>
      </c>
      <c r="AB17" s="6">
        <v>0</v>
      </c>
      <c r="AC17" s="6">
        <v>0</v>
      </c>
      <c r="AD17" s="6">
        <v>0</v>
      </c>
      <c r="AE17" s="6">
        <v>0</v>
      </c>
      <c r="AF17" s="6">
        <v>0</v>
      </c>
      <c r="AG17" s="6">
        <v>0</v>
      </c>
      <c r="AH17" s="1">
        <v>275060</v>
      </c>
      <c r="AI17">
        <v>8</v>
      </c>
    </row>
    <row r="18" spans="1:35" x14ac:dyDescent="0.25">
      <c r="A18" t="s">
        <v>96</v>
      </c>
      <c r="B18" t="s">
        <v>52</v>
      </c>
      <c r="C18" t="s">
        <v>183</v>
      </c>
      <c r="D18" t="s">
        <v>139</v>
      </c>
      <c r="E18" s="6">
        <v>41.554347826086953</v>
      </c>
      <c r="F18" s="6">
        <v>5.8478260869565215</v>
      </c>
      <c r="G18" s="6">
        <v>0.52717391304347827</v>
      </c>
      <c r="H18" s="6">
        <v>0.51358695652173914</v>
      </c>
      <c r="I18" s="6">
        <v>0.52173913043478259</v>
      </c>
      <c r="J18" s="6">
        <v>0</v>
      </c>
      <c r="K18" s="6">
        <v>0</v>
      </c>
      <c r="L18" s="6">
        <v>0.42043478260869566</v>
      </c>
      <c r="M18" s="6">
        <v>8.6358695652173907</v>
      </c>
      <c r="N18" s="6">
        <v>0</v>
      </c>
      <c r="O18" s="6">
        <f>SUM(NonNurse[[#This Row],[Qualified Social Work Staff Hours]],NonNurse[[#This Row],[Other Social Work Staff Hours]])/NonNurse[[#This Row],[MDS Census]]</f>
        <v>0.20782108291917342</v>
      </c>
      <c r="P18" s="6">
        <v>0</v>
      </c>
      <c r="Q18" s="6">
        <v>7.4945652173913047</v>
      </c>
      <c r="R18" s="6">
        <f>SUM(NonNurse[[#This Row],[Qualified Activities Professional Hours]],NonNurse[[#This Row],[Other Activities Professional Hours]])/NonNurse[[#This Row],[MDS Census]]</f>
        <v>0.1803557415642166</v>
      </c>
      <c r="S18" s="6">
        <v>1.8306521739130439</v>
      </c>
      <c r="T18" s="6">
        <v>0</v>
      </c>
      <c r="U18" s="6">
        <v>0</v>
      </c>
      <c r="V18" s="6">
        <f>SUM(NonNurse[[#This Row],[Occupational Therapist Hours]],NonNurse[[#This Row],[OT Assistant Hours]],NonNurse[[#This Row],[OT Aide Hours]])/NonNurse[[#This Row],[MDS Census]]</f>
        <v>4.4054407533350784E-2</v>
      </c>
      <c r="W18" s="6">
        <v>3.5019565217391304</v>
      </c>
      <c r="X18" s="6">
        <v>0</v>
      </c>
      <c r="Y18" s="6">
        <v>0</v>
      </c>
      <c r="Z18" s="6">
        <f>SUM(NonNurse[[#This Row],[Physical Therapist (PT) Hours]],NonNurse[[#This Row],[PT Assistant Hours]],NonNurse[[#This Row],[PT Aide Hours]])/NonNurse[[#This Row],[MDS Census]]</f>
        <v>8.4274130264190436E-2</v>
      </c>
      <c r="AA18" s="6">
        <v>0</v>
      </c>
      <c r="AB18" s="6">
        <v>0</v>
      </c>
      <c r="AC18" s="6">
        <v>0</v>
      </c>
      <c r="AD18" s="6">
        <v>34.578804347826086</v>
      </c>
      <c r="AE18" s="6">
        <v>0</v>
      </c>
      <c r="AF18" s="6">
        <v>0</v>
      </c>
      <c r="AG18" s="6">
        <v>0</v>
      </c>
      <c r="AH18" s="1">
        <v>275122</v>
      </c>
      <c r="AI18">
        <v>8</v>
      </c>
    </row>
    <row r="19" spans="1:35" x14ac:dyDescent="0.25">
      <c r="A19" t="s">
        <v>96</v>
      </c>
      <c r="B19" t="s">
        <v>63</v>
      </c>
      <c r="C19" t="s">
        <v>157</v>
      </c>
      <c r="D19" t="s">
        <v>150</v>
      </c>
      <c r="E19" s="6">
        <v>23.369565217391305</v>
      </c>
      <c r="F19" s="6">
        <v>5.6304347826086953</v>
      </c>
      <c r="G19" s="6">
        <v>0.35869565217391303</v>
      </c>
      <c r="H19" s="6">
        <v>0</v>
      </c>
      <c r="I19" s="6">
        <v>0.51086956521739135</v>
      </c>
      <c r="J19" s="6">
        <v>0</v>
      </c>
      <c r="K19" s="6">
        <v>0</v>
      </c>
      <c r="L19" s="6">
        <v>0</v>
      </c>
      <c r="M19" s="6">
        <v>4.6838043478260873</v>
      </c>
      <c r="N19" s="6">
        <v>0</v>
      </c>
      <c r="O19" s="6">
        <f>SUM(NonNurse[[#This Row],[Qualified Social Work Staff Hours]],NonNurse[[#This Row],[Other Social Work Staff Hours]])/NonNurse[[#This Row],[MDS Census]]</f>
        <v>0.20042325581395351</v>
      </c>
      <c r="P19" s="6">
        <v>5.0298913043478262</v>
      </c>
      <c r="Q19" s="6">
        <v>10.222934782608693</v>
      </c>
      <c r="R19" s="6">
        <f>SUM(NonNurse[[#This Row],[Qualified Activities Professional Hours]],NonNurse[[#This Row],[Other Activities Professional Hours]])/NonNurse[[#This Row],[MDS Census]]</f>
        <v>0.65267906976744172</v>
      </c>
      <c r="S19" s="6">
        <v>0.22500000000000001</v>
      </c>
      <c r="T19" s="6">
        <v>0</v>
      </c>
      <c r="U19" s="6">
        <v>0</v>
      </c>
      <c r="V19" s="6">
        <f>SUM(NonNurse[[#This Row],[Occupational Therapist Hours]],NonNurse[[#This Row],[OT Assistant Hours]],NonNurse[[#This Row],[OT Aide Hours]])/NonNurse[[#This Row],[MDS Census]]</f>
        <v>9.6279069767441858E-3</v>
      </c>
      <c r="W19" s="6">
        <v>0.41391304347826086</v>
      </c>
      <c r="X19" s="6">
        <v>0</v>
      </c>
      <c r="Y19" s="6">
        <v>0</v>
      </c>
      <c r="Z19" s="6">
        <f>SUM(NonNurse[[#This Row],[Physical Therapist (PT) Hours]],NonNurse[[#This Row],[PT Assistant Hours]],NonNurse[[#This Row],[PT Aide Hours]])/NonNurse[[#This Row],[MDS Census]]</f>
        <v>1.7711627906976744E-2</v>
      </c>
      <c r="AA19" s="6">
        <v>0</v>
      </c>
      <c r="AB19" s="6">
        <v>0</v>
      </c>
      <c r="AC19" s="6">
        <v>0</v>
      </c>
      <c r="AD19" s="6">
        <v>0</v>
      </c>
      <c r="AE19" s="6">
        <v>0</v>
      </c>
      <c r="AF19" s="6">
        <v>0</v>
      </c>
      <c r="AG19" s="6">
        <v>0</v>
      </c>
      <c r="AH19" s="1">
        <v>275135</v>
      </c>
      <c r="AI19">
        <v>8</v>
      </c>
    </row>
    <row r="20" spans="1:35" x14ac:dyDescent="0.25">
      <c r="A20" t="s">
        <v>96</v>
      </c>
      <c r="B20" t="s">
        <v>53</v>
      </c>
      <c r="C20" t="s">
        <v>176</v>
      </c>
      <c r="D20" t="s">
        <v>132</v>
      </c>
      <c r="E20" s="6">
        <v>37.065217391304351</v>
      </c>
      <c r="F20" s="6">
        <v>4.5788043478260869</v>
      </c>
      <c r="G20" s="6">
        <v>0</v>
      </c>
      <c r="H20" s="6">
        <v>0.18782608695652175</v>
      </c>
      <c r="I20" s="6">
        <v>0.71739130434782605</v>
      </c>
      <c r="J20" s="6">
        <v>0</v>
      </c>
      <c r="K20" s="6">
        <v>0</v>
      </c>
      <c r="L20" s="6">
        <v>1.1931521739130433</v>
      </c>
      <c r="M20" s="6">
        <v>1.9163043478260871</v>
      </c>
      <c r="N20" s="6">
        <v>0.23250000000000001</v>
      </c>
      <c r="O20" s="6">
        <f>SUM(NonNurse[[#This Row],[Qualified Social Work Staff Hours]],NonNurse[[#This Row],[Other Social Work Staff Hours]])/NonNurse[[#This Row],[MDS Census]]</f>
        <v>5.7973607038123168E-2</v>
      </c>
      <c r="P20" s="6">
        <v>5.2678260869565197</v>
      </c>
      <c r="Q20" s="6">
        <v>3.3634782608695657</v>
      </c>
      <c r="R20" s="6">
        <f>SUM(NonNurse[[#This Row],[Qualified Activities Professional Hours]],NonNurse[[#This Row],[Other Activities Professional Hours]])/NonNurse[[#This Row],[MDS Census]]</f>
        <v>0.23286803519061575</v>
      </c>
      <c r="S20" s="6">
        <v>1.3651086956521739</v>
      </c>
      <c r="T20" s="6">
        <v>1.9722826086956526</v>
      </c>
      <c r="U20" s="6">
        <v>0</v>
      </c>
      <c r="V20" s="6">
        <f>SUM(NonNurse[[#This Row],[Occupational Therapist Hours]],NonNurse[[#This Row],[OT Assistant Hours]],NonNurse[[#This Row],[OT Aide Hours]])/NonNurse[[#This Row],[MDS Census]]</f>
        <v>9.0041055718475066E-2</v>
      </c>
      <c r="W20" s="6">
        <v>1.0031521739130433</v>
      </c>
      <c r="X20" s="6">
        <v>2.6503260869565217</v>
      </c>
      <c r="Y20" s="6">
        <v>5.0978260869565215</v>
      </c>
      <c r="Z20" s="6">
        <f>SUM(NonNurse[[#This Row],[Physical Therapist (PT) Hours]],NonNurse[[#This Row],[PT Assistant Hours]],NonNurse[[#This Row],[PT Aide Hours]])/NonNurse[[#This Row],[MDS Census]]</f>
        <v>0.23610557184750727</v>
      </c>
      <c r="AA20" s="6">
        <v>0</v>
      </c>
      <c r="AB20" s="6">
        <v>0</v>
      </c>
      <c r="AC20" s="6">
        <v>0</v>
      </c>
      <c r="AD20" s="6">
        <v>0</v>
      </c>
      <c r="AE20" s="6">
        <v>0</v>
      </c>
      <c r="AF20" s="6">
        <v>0</v>
      </c>
      <c r="AG20" s="6">
        <v>0</v>
      </c>
      <c r="AH20" s="1">
        <v>275123</v>
      </c>
      <c r="AI20">
        <v>8</v>
      </c>
    </row>
    <row r="21" spans="1:35" x14ac:dyDescent="0.25">
      <c r="A21" t="s">
        <v>96</v>
      </c>
      <c r="B21" t="s">
        <v>66</v>
      </c>
      <c r="C21" t="s">
        <v>186</v>
      </c>
      <c r="D21" t="s">
        <v>142</v>
      </c>
      <c r="E21" s="6">
        <v>50.423913043478258</v>
      </c>
      <c r="F21" s="6">
        <v>3.7271739130434782</v>
      </c>
      <c r="G21" s="6">
        <v>0</v>
      </c>
      <c r="H21" s="6">
        <v>0</v>
      </c>
      <c r="I21" s="6">
        <v>0</v>
      </c>
      <c r="J21" s="6">
        <v>0</v>
      </c>
      <c r="K21" s="6">
        <v>0</v>
      </c>
      <c r="L21" s="6">
        <v>0</v>
      </c>
      <c r="M21" s="6">
        <v>7.4239130434782608</v>
      </c>
      <c r="N21" s="6">
        <v>0</v>
      </c>
      <c r="O21" s="6">
        <f>SUM(NonNurse[[#This Row],[Qualified Social Work Staff Hours]],NonNurse[[#This Row],[Other Social Work Staff Hours]])/NonNurse[[#This Row],[MDS Census]]</f>
        <v>0.14723000646691098</v>
      </c>
      <c r="P21" s="6">
        <v>0</v>
      </c>
      <c r="Q21" s="6">
        <v>0</v>
      </c>
      <c r="R21" s="6">
        <f>SUM(NonNurse[[#This Row],[Qualified Activities Professional Hours]],NonNurse[[#This Row],[Other Activities Professional Hours]])/NonNurse[[#This Row],[MDS Census]]</f>
        <v>0</v>
      </c>
      <c r="S21" s="6">
        <v>0</v>
      </c>
      <c r="T21" s="6">
        <v>0</v>
      </c>
      <c r="U21" s="6">
        <v>0</v>
      </c>
      <c r="V21" s="6">
        <f>SUM(NonNurse[[#This Row],[Occupational Therapist Hours]],NonNurse[[#This Row],[OT Assistant Hours]],NonNurse[[#This Row],[OT Aide Hours]])/NonNurse[[#This Row],[MDS Census]]</f>
        <v>0</v>
      </c>
      <c r="W21" s="6">
        <v>0</v>
      </c>
      <c r="X21" s="6">
        <v>0</v>
      </c>
      <c r="Y21" s="6">
        <v>0</v>
      </c>
      <c r="Z21" s="6">
        <f>SUM(NonNurse[[#This Row],[Physical Therapist (PT) Hours]],NonNurse[[#This Row],[PT Assistant Hours]],NonNurse[[#This Row],[PT Aide Hours]])/NonNurse[[#This Row],[MDS Census]]</f>
        <v>0</v>
      </c>
      <c r="AA21" s="6">
        <v>0</v>
      </c>
      <c r="AB21" s="6">
        <v>0</v>
      </c>
      <c r="AC21" s="6">
        <v>0</v>
      </c>
      <c r="AD21" s="6">
        <v>5.841086956521738</v>
      </c>
      <c r="AE21" s="6">
        <v>0</v>
      </c>
      <c r="AF21" s="6">
        <v>0</v>
      </c>
      <c r="AG21" s="6">
        <v>0</v>
      </c>
      <c r="AH21" s="1">
        <v>275144</v>
      </c>
      <c r="AI21">
        <v>8</v>
      </c>
    </row>
    <row r="22" spans="1:35" x14ac:dyDescent="0.25">
      <c r="A22" t="s">
        <v>96</v>
      </c>
      <c r="B22" t="s">
        <v>21</v>
      </c>
      <c r="C22" t="s">
        <v>182</v>
      </c>
      <c r="D22" t="s">
        <v>121</v>
      </c>
      <c r="E22" s="6">
        <v>61.304347826086953</v>
      </c>
      <c r="F22" s="6">
        <v>5.6521739130434785</v>
      </c>
      <c r="G22" s="6">
        <v>0</v>
      </c>
      <c r="H22" s="6">
        <v>0</v>
      </c>
      <c r="I22" s="6">
        <v>0</v>
      </c>
      <c r="J22" s="6">
        <v>0</v>
      </c>
      <c r="K22" s="6">
        <v>0</v>
      </c>
      <c r="L22" s="6">
        <v>4.6086956521739131</v>
      </c>
      <c r="M22" s="6">
        <v>5.6521739130434785</v>
      </c>
      <c r="N22" s="6">
        <v>0</v>
      </c>
      <c r="O22" s="6">
        <f>SUM(NonNurse[[#This Row],[Qualified Social Work Staff Hours]],NonNurse[[#This Row],[Other Social Work Staff Hours]])/NonNurse[[#This Row],[MDS Census]]</f>
        <v>9.2198581560283696E-2</v>
      </c>
      <c r="P22" s="6">
        <v>1.0434782608695652</v>
      </c>
      <c r="Q22" s="6">
        <v>13.057065217391305</v>
      </c>
      <c r="R22" s="6">
        <f>SUM(NonNurse[[#This Row],[Qualified Activities Professional Hours]],NonNurse[[#This Row],[Other Activities Professional Hours]])/NonNurse[[#This Row],[MDS Census]]</f>
        <v>0.23000886524822695</v>
      </c>
      <c r="S22" s="6">
        <v>5.642391304347826</v>
      </c>
      <c r="T22" s="6">
        <v>4.1385869565217392</v>
      </c>
      <c r="U22" s="6">
        <v>0</v>
      </c>
      <c r="V22" s="6">
        <f>SUM(NonNurse[[#This Row],[Occupational Therapist Hours]],NonNurse[[#This Row],[OT Assistant Hours]],NonNurse[[#This Row],[OT Aide Hours]])/NonNurse[[#This Row],[MDS Census]]</f>
        <v>0.15954787234042553</v>
      </c>
      <c r="W22" s="6">
        <v>0</v>
      </c>
      <c r="X22" s="6">
        <v>2.9048913043478262</v>
      </c>
      <c r="Y22" s="6">
        <v>0</v>
      </c>
      <c r="Z22" s="6">
        <f>SUM(NonNurse[[#This Row],[Physical Therapist (PT) Hours]],NonNurse[[#This Row],[PT Assistant Hours]],NonNurse[[#This Row],[PT Aide Hours]])/NonNurse[[#This Row],[MDS Census]]</f>
        <v>4.7384751773049648E-2</v>
      </c>
      <c r="AA22" s="6">
        <v>0</v>
      </c>
      <c r="AB22" s="6">
        <v>0</v>
      </c>
      <c r="AC22" s="6">
        <v>0</v>
      </c>
      <c r="AD22" s="6">
        <v>0</v>
      </c>
      <c r="AE22" s="6">
        <v>0</v>
      </c>
      <c r="AF22" s="6">
        <v>0</v>
      </c>
      <c r="AG22" s="6">
        <v>0</v>
      </c>
      <c r="AH22" s="1">
        <v>275056</v>
      </c>
      <c r="AI22">
        <v>8</v>
      </c>
    </row>
    <row r="23" spans="1:35" x14ac:dyDescent="0.25">
      <c r="A23" t="s">
        <v>96</v>
      </c>
      <c r="B23" t="s">
        <v>5</v>
      </c>
      <c r="C23" t="s">
        <v>188</v>
      </c>
      <c r="D23" t="s">
        <v>145</v>
      </c>
      <c r="E23" s="6">
        <v>40.065217391304351</v>
      </c>
      <c r="F23" s="6">
        <v>0</v>
      </c>
      <c r="G23" s="6">
        <v>0</v>
      </c>
      <c r="H23" s="6">
        <v>0.27173913043478259</v>
      </c>
      <c r="I23" s="6">
        <v>0.34782608695652173</v>
      </c>
      <c r="J23" s="6">
        <v>0</v>
      </c>
      <c r="K23" s="6">
        <v>0.28804347826086957</v>
      </c>
      <c r="L23" s="6">
        <v>0</v>
      </c>
      <c r="M23" s="6">
        <v>0</v>
      </c>
      <c r="N23" s="6">
        <v>1.451086956521739</v>
      </c>
      <c r="O23" s="6">
        <f>SUM(NonNurse[[#This Row],[Qualified Social Work Staff Hours]],NonNurse[[#This Row],[Other Social Work Staff Hours]])/NonNurse[[#This Row],[MDS Census]]</f>
        <v>3.6218122626153003E-2</v>
      </c>
      <c r="P23" s="6">
        <v>0</v>
      </c>
      <c r="Q23" s="6">
        <v>13.369565217391305</v>
      </c>
      <c r="R23" s="6">
        <f>SUM(NonNurse[[#This Row],[Qualified Activities Professional Hours]],NonNurse[[#This Row],[Other Activities Professional Hours]])/NonNurse[[#This Row],[MDS Census]]</f>
        <v>0.33369506239826369</v>
      </c>
      <c r="S23" s="6">
        <v>0.13228260869565217</v>
      </c>
      <c r="T23" s="6">
        <v>0</v>
      </c>
      <c r="U23" s="6">
        <v>0</v>
      </c>
      <c r="V23" s="6">
        <f>SUM(NonNurse[[#This Row],[Occupational Therapist Hours]],NonNurse[[#This Row],[OT Assistant Hours]],NonNurse[[#This Row],[OT Aide Hours]])/NonNurse[[#This Row],[MDS Census]]</f>
        <v>3.3016820401519258E-3</v>
      </c>
      <c r="W23" s="6">
        <v>0.24717391304347833</v>
      </c>
      <c r="X23" s="6">
        <v>9.0978260869565231E-2</v>
      </c>
      <c r="Y23" s="6">
        <v>0</v>
      </c>
      <c r="Z23" s="6">
        <f>SUM(NonNurse[[#This Row],[Physical Therapist (PT) Hours]],NonNurse[[#This Row],[PT Assistant Hours]],NonNurse[[#This Row],[PT Aide Hours]])/NonNurse[[#This Row],[MDS Census]]</f>
        <v>8.440043407487793E-3</v>
      </c>
      <c r="AA23" s="6">
        <v>0</v>
      </c>
      <c r="AB23" s="6">
        <v>0</v>
      </c>
      <c r="AC23" s="6">
        <v>0</v>
      </c>
      <c r="AD23" s="6">
        <v>0</v>
      </c>
      <c r="AE23" s="6">
        <v>0</v>
      </c>
      <c r="AF23" s="6">
        <v>0</v>
      </c>
      <c r="AG23" s="6">
        <v>0.20108695652173914</v>
      </c>
      <c r="AH23" s="1">
        <v>275073</v>
      </c>
      <c r="AI23">
        <v>8</v>
      </c>
    </row>
    <row r="24" spans="1:35" x14ac:dyDescent="0.25">
      <c r="A24" t="s">
        <v>96</v>
      </c>
      <c r="B24" t="s">
        <v>33</v>
      </c>
      <c r="C24" t="s">
        <v>190</v>
      </c>
      <c r="D24" t="s">
        <v>147</v>
      </c>
      <c r="E24" s="6">
        <v>34.728260869565219</v>
      </c>
      <c r="F24" s="6">
        <v>5.4782608695652177</v>
      </c>
      <c r="G24" s="6">
        <v>0</v>
      </c>
      <c r="H24" s="6">
        <v>0.14076086956521741</v>
      </c>
      <c r="I24" s="6">
        <v>0.46739130434782611</v>
      </c>
      <c r="J24" s="6">
        <v>0</v>
      </c>
      <c r="K24" s="6">
        <v>0</v>
      </c>
      <c r="L24" s="6">
        <v>0</v>
      </c>
      <c r="M24" s="6">
        <v>0.35847826086956519</v>
      </c>
      <c r="N24" s="6">
        <v>0.1225</v>
      </c>
      <c r="O24" s="6">
        <f>SUM(NonNurse[[#This Row],[Qualified Social Work Staff Hours]],NonNurse[[#This Row],[Other Social Work Staff Hours]])/NonNurse[[#This Row],[MDS Census]]</f>
        <v>1.3849765258215961E-2</v>
      </c>
      <c r="P24" s="6">
        <v>0.86456521739130443</v>
      </c>
      <c r="Q24" s="6">
        <v>3.136304347826087</v>
      </c>
      <c r="R24" s="6">
        <f>SUM(NonNurse[[#This Row],[Qualified Activities Professional Hours]],NonNurse[[#This Row],[Other Activities Professional Hours]])/NonNurse[[#This Row],[MDS Census]]</f>
        <v>0.11520500782472615</v>
      </c>
      <c r="S24" s="6">
        <v>0.24978260869565219</v>
      </c>
      <c r="T24" s="6">
        <v>0</v>
      </c>
      <c r="U24" s="6">
        <v>0</v>
      </c>
      <c r="V24" s="6">
        <f>SUM(NonNurse[[#This Row],[Occupational Therapist Hours]],NonNurse[[#This Row],[OT Assistant Hours]],NonNurse[[#This Row],[OT Aide Hours]])/NonNurse[[#This Row],[MDS Census]]</f>
        <v>7.1924882629107985E-3</v>
      </c>
      <c r="W24" s="6">
        <v>0.4002173913043478</v>
      </c>
      <c r="X24" s="6">
        <v>1.6630434782608696E-2</v>
      </c>
      <c r="Y24" s="6">
        <v>0.17391304347826086</v>
      </c>
      <c r="Z24" s="6">
        <f>SUM(NonNurse[[#This Row],[Physical Therapist (PT) Hours]],NonNurse[[#This Row],[PT Assistant Hours]],NonNurse[[#This Row],[PT Aide Hours]])/NonNurse[[#This Row],[MDS Census]]</f>
        <v>1.7010954616588417E-2</v>
      </c>
      <c r="AA24" s="6">
        <v>0</v>
      </c>
      <c r="AB24" s="6">
        <v>0</v>
      </c>
      <c r="AC24" s="6">
        <v>0</v>
      </c>
      <c r="AD24" s="6">
        <v>0</v>
      </c>
      <c r="AE24" s="6">
        <v>0</v>
      </c>
      <c r="AF24" s="6">
        <v>0</v>
      </c>
      <c r="AG24" s="6">
        <v>0</v>
      </c>
      <c r="AH24" s="1">
        <v>275081</v>
      </c>
      <c r="AI24">
        <v>8</v>
      </c>
    </row>
    <row r="25" spans="1:35" x14ac:dyDescent="0.25">
      <c r="A25" t="s">
        <v>96</v>
      </c>
      <c r="B25" t="s">
        <v>26</v>
      </c>
      <c r="C25" t="s">
        <v>185</v>
      </c>
      <c r="D25" t="s">
        <v>129</v>
      </c>
      <c r="E25" s="6">
        <v>27.695652173913043</v>
      </c>
      <c r="F25" s="6">
        <v>5.6521739130434785</v>
      </c>
      <c r="G25" s="6">
        <v>0</v>
      </c>
      <c r="H25" s="6">
        <v>0</v>
      </c>
      <c r="I25" s="6">
        <v>0.77173913043478259</v>
      </c>
      <c r="J25" s="6">
        <v>0</v>
      </c>
      <c r="K25" s="6">
        <v>0</v>
      </c>
      <c r="L25" s="6">
        <v>0.41152173913043477</v>
      </c>
      <c r="M25" s="6">
        <v>0</v>
      </c>
      <c r="N25" s="6">
        <v>4.5298913043478262</v>
      </c>
      <c r="O25" s="6">
        <f>SUM(NonNurse[[#This Row],[Qualified Social Work Staff Hours]],NonNurse[[#This Row],[Other Social Work Staff Hours]])/NonNurse[[#This Row],[MDS Census]]</f>
        <v>0.16355965463108321</v>
      </c>
      <c r="P25" s="6">
        <v>4.1005434782608692</v>
      </c>
      <c r="Q25" s="6">
        <v>11.796195652173912</v>
      </c>
      <c r="R25" s="6">
        <f>SUM(NonNurse[[#This Row],[Qualified Activities Professional Hours]],NonNurse[[#This Row],[Other Activities Professional Hours]])/NonNurse[[#This Row],[MDS Census]]</f>
        <v>0.57397959183673464</v>
      </c>
      <c r="S25" s="6">
        <v>0.31978260869565212</v>
      </c>
      <c r="T25" s="6">
        <v>0.21717391304347827</v>
      </c>
      <c r="U25" s="6">
        <v>0</v>
      </c>
      <c r="V25" s="6">
        <f>SUM(NonNurse[[#This Row],[Occupational Therapist Hours]],NonNurse[[#This Row],[OT Assistant Hours]],NonNurse[[#This Row],[OT Aide Hours]])/NonNurse[[#This Row],[MDS Census]]</f>
        <v>1.9387755102040813E-2</v>
      </c>
      <c r="W25" s="6">
        <v>2.6758695652173912</v>
      </c>
      <c r="X25" s="6">
        <v>0.19260869565217389</v>
      </c>
      <c r="Y25" s="6">
        <v>0</v>
      </c>
      <c r="Z25" s="6">
        <f>SUM(NonNurse[[#This Row],[Physical Therapist (PT) Hours]],NonNurse[[#This Row],[PT Assistant Hours]],NonNurse[[#This Row],[PT Aide Hours]])/NonNurse[[#This Row],[MDS Census]]</f>
        <v>0.10357142857142856</v>
      </c>
      <c r="AA25" s="6">
        <v>0</v>
      </c>
      <c r="AB25" s="6">
        <v>0</v>
      </c>
      <c r="AC25" s="6">
        <v>0</v>
      </c>
      <c r="AD25" s="6">
        <v>0</v>
      </c>
      <c r="AE25" s="6">
        <v>0</v>
      </c>
      <c r="AF25" s="6">
        <v>0</v>
      </c>
      <c r="AG25" s="6">
        <v>0</v>
      </c>
      <c r="AH25" s="1">
        <v>275066</v>
      </c>
      <c r="AI25">
        <v>8</v>
      </c>
    </row>
    <row r="26" spans="1:35" x14ac:dyDescent="0.25">
      <c r="A26" t="s">
        <v>96</v>
      </c>
      <c r="B26" t="s">
        <v>43</v>
      </c>
      <c r="C26" t="s">
        <v>194</v>
      </c>
      <c r="D26" t="s">
        <v>151</v>
      </c>
      <c r="E26" s="6">
        <v>21.25</v>
      </c>
      <c r="F26" s="6">
        <v>5.4782608695652177</v>
      </c>
      <c r="G26" s="6">
        <v>0.64989130434782605</v>
      </c>
      <c r="H26" s="6">
        <v>9.7065217391304345E-2</v>
      </c>
      <c r="I26" s="6">
        <v>0.43478260869565216</v>
      </c>
      <c r="J26" s="6">
        <v>0</v>
      </c>
      <c r="K26" s="6">
        <v>0</v>
      </c>
      <c r="L26" s="6">
        <v>6.0760869565217389E-2</v>
      </c>
      <c r="M26" s="6">
        <v>2.9911956521739125</v>
      </c>
      <c r="N26" s="6">
        <v>0</v>
      </c>
      <c r="O26" s="6">
        <f>SUM(NonNurse[[#This Row],[Qualified Social Work Staff Hours]],NonNurse[[#This Row],[Other Social Work Staff Hours]])/NonNurse[[#This Row],[MDS Census]]</f>
        <v>0.14076214833759587</v>
      </c>
      <c r="P26" s="6">
        <v>3.8069565217391306</v>
      </c>
      <c r="Q26" s="6">
        <v>0.33858695652173915</v>
      </c>
      <c r="R26" s="6">
        <f>SUM(NonNurse[[#This Row],[Qualified Activities Professional Hours]],NonNurse[[#This Row],[Other Activities Professional Hours]])/NonNurse[[#This Row],[MDS Census]]</f>
        <v>0.19508439897698213</v>
      </c>
      <c r="S26" s="6">
        <v>1.1677173913043475</v>
      </c>
      <c r="T26" s="6">
        <v>0</v>
      </c>
      <c r="U26" s="6">
        <v>0</v>
      </c>
      <c r="V26" s="6">
        <f>SUM(NonNurse[[#This Row],[Occupational Therapist Hours]],NonNurse[[#This Row],[OT Assistant Hours]],NonNurse[[#This Row],[OT Aide Hours]])/NonNurse[[#This Row],[MDS Census]]</f>
        <v>5.4951406649616355E-2</v>
      </c>
      <c r="W26" s="6">
        <v>0.23880434782608695</v>
      </c>
      <c r="X26" s="6">
        <v>0.72250000000000014</v>
      </c>
      <c r="Y26" s="6">
        <v>0</v>
      </c>
      <c r="Z26" s="6">
        <f>SUM(NonNurse[[#This Row],[Physical Therapist (PT) Hours]],NonNurse[[#This Row],[PT Assistant Hours]],NonNurse[[#This Row],[PT Aide Hours]])/NonNurse[[#This Row],[MDS Census]]</f>
        <v>4.5237851662404099E-2</v>
      </c>
      <c r="AA26" s="6">
        <v>0</v>
      </c>
      <c r="AB26" s="6">
        <v>0</v>
      </c>
      <c r="AC26" s="6">
        <v>0</v>
      </c>
      <c r="AD26" s="6">
        <v>0</v>
      </c>
      <c r="AE26" s="6">
        <v>0</v>
      </c>
      <c r="AF26" s="6">
        <v>0</v>
      </c>
      <c r="AG26" s="6">
        <v>0</v>
      </c>
      <c r="AH26" s="1">
        <v>275104</v>
      </c>
      <c r="AI26">
        <v>8</v>
      </c>
    </row>
    <row r="27" spans="1:35" x14ac:dyDescent="0.25">
      <c r="A27" t="s">
        <v>96</v>
      </c>
      <c r="B27" t="s">
        <v>27</v>
      </c>
      <c r="C27" t="s">
        <v>186</v>
      </c>
      <c r="D27" t="s">
        <v>142</v>
      </c>
      <c r="E27" s="6">
        <v>26.728260869565219</v>
      </c>
      <c r="F27" s="6">
        <v>0.74021739130434772</v>
      </c>
      <c r="G27" s="6">
        <v>0</v>
      </c>
      <c r="H27" s="6">
        <v>0</v>
      </c>
      <c r="I27" s="6">
        <v>0</v>
      </c>
      <c r="J27" s="6">
        <v>0</v>
      </c>
      <c r="K27" s="6">
        <v>0</v>
      </c>
      <c r="L27" s="6">
        <v>0</v>
      </c>
      <c r="M27" s="6">
        <v>0</v>
      </c>
      <c r="N27" s="6">
        <v>0</v>
      </c>
      <c r="O27" s="6">
        <f>SUM(NonNurse[[#This Row],[Qualified Social Work Staff Hours]],NonNurse[[#This Row],[Other Social Work Staff Hours]])/NonNurse[[#This Row],[MDS Census]]</f>
        <v>0</v>
      </c>
      <c r="P27" s="6">
        <v>0</v>
      </c>
      <c r="Q27" s="6">
        <v>0</v>
      </c>
      <c r="R27" s="6">
        <f>SUM(NonNurse[[#This Row],[Qualified Activities Professional Hours]],NonNurse[[#This Row],[Other Activities Professional Hours]])/NonNurse[[#This Row],[MDS Census]]</f>
        <v>0</v>
      </c>
      <c r="S27" s="6">
        <v>0</v>
      </c>
      <c r="T27" s="6">
        <v>0</v>
      </c>
      <c r="U27" s="6">
        <v>0</v>
      </c>
      <c r="V27" s="6">
        <f>SUM(NonNurse[[#This Row],[Occupational Therapist Hours]],NonNurse[[#This Row],[OT Assistant Hours]],NonNurse[[#This Row],[OT Aide Hours]])/NonNurse[[#This Row],[MDS Census]]</f>
        <v>0</v>
      </c>
      <c r="W27" s="6">
        <v>0</v>
      </c>
      <c r="X27" s="6">
        <v>0</v>
      </c>
      <c r="Y27" s="6">
        <v>0</v>
      </c>
      <c r="Z27" s="6">
        <f>SUM(NonNurse[[#This Row],[Physical Therapist (PT) Hours]],NonNurse[[#This Row],[PT Assistant Hours]],NonNurse[[#This Row],[PT Aide Hours]])/NonNurse[[#This Row],[MDS Census]]</f>
        <v>0</v>
      </c>
      <c r="AA27" s="6">
        <v>0</v>
      </c>
      <c r="AB27" s="6">
        <v>0</v>
      </c>
      <c r="AC27" s="6">
        <v>0</v>
      </c>
      <c r="AD27" s="6">
        <v>0</v>
      </c>
      <c r="AE27" s="6">
        <v>0</v>
      </c>
      <c r="AF27" s="6">
        <v>0</v>
      </c>
      <c r="AG27" s="6">
        <v>0</v>
      </c>
      <c r="AH27" s="1">
        <v>275067</v>
      </c>
      <c r="AI27">
        <v>8</v>
      </c>
    </row>
    <row r="28" spans="1:35" x14ac:dyDescent="0.25">
      <c r="A28" t="s">
        <v>96</v>
      </c>
      <c r="B28" t="s">
        <v>34</v>
      </c>
      <c r="C28" t="s">
        <v>161</v>
      </c>
      <c r="D28" t="s">
        <v>124</v>
      </c>
      <c r="E28" s="6">
        <v>27.847826086956523</v>
      </c>
      <c r="F28" s="6">
        <v>7.2173913043478262</v>
      </c>
      <c r="G28" s="6">
        <v>0</v>
      </c>
      <c r="H28" s="6">
        <v>0.33695652173913043</v>
      </c>
      <c r="I28" s="6">
        <v>0.14130434782608695</v>
      </c>
      <c r="J28" s="6">
        <v>0</v>
      </c>
      <c r="K28" s="6">
        <v>0</v>
      </c>
      <c r="L28" s="6">
        <v>1.8269565217391304</v>
      </c>
      <c r="M28" s="6">
        <v>0</v>
      </c>
      <c r="N28" s="6">
        <v>5.0155434782608719</v>
      </c>
      <c r="O28" s="6">
        <f>SUM(NonNurse[[#This Row],[Qualified Social Work Staff Hours]],NonNurse[[#This Row],[Other Social Work Staff Hours]])/NonNurse[[#This Row],[MDS Census]]</f>
        <v>0.18010538641686191</v>
      </c>
      <c r="P28" s="6">
        <v>3.0935869565217393</v>
      </c>
      <c r="Q28" s="6">
        <v>0.26032608695652171</v>
      </c>
      <c r="R28" s="6">
        <f>SUM(NonNurse[[#This Row],[Qualified Activities Professional Hours]],NonNurse[[#This Row],[Other Activities Professional Hours]])/NonNurse[[#This Row],[MDS Census]]</f>
        <v>0.12043715846994535</v>
      </c>
      <c r="S28" s="6">
        <v>1.132173913043478</v>
      </c>
      <c r="T28" s="6">
        <v>0</v>
      </c>
      <c r="U28" s="6">
        <v>0</v>
      </c>
      <c r="V28" s="6">
        <f>SUM(NonNurse[[#This Row],[Occupational Therapist Hours]],NonNurse[[#This Row],[OT Assistant Hours]],NonNurse[[#This Row],[OT Aide Hours]])/NonNurse[[#This Row],[MDS Census]]</f>
        <v>4.0655737704918024E-2</v>
      </c>
      <c r="W28" s="6">
        <v>1.4304347826086954</v>
      </c>
      <c r="X28" s="6">
        <v>1.7354347826086953</v>
      </c>
      <c r="Y28" s="6">
        <v>0</v>
      </c>
      <c r="Z28" s="6">
        <f>SUM(NonNurse[[#This Row],[Physical Therapist (PT) Hours]],NonNurse[[#This Row],[PT Assistant Hours]],NonNurse[[#This Row],[PT Aide Hours]])/NonNurse[[#This Row],[MDS Census]]</f>
        <v>0.1136846213895394</v>
      </c>
      <c r="AA28" s="6">
        <v>0</v>
      </c>
      <c r="AB28" s="6">
        <v>0</v>
      </c>
      <c r="AC28" s="6">
        <v>0</v>
      </c>
      <c r="AD28" s="6">
        <v>0</v>
      </c>
      <c r="AE28" s="6">
        <v>0</v>
      </c>
      <c r="AF28" s="6">
        <v>0</v>
      </c>
      <c r="AG28" s="6">
        <v>0</v>
      </c>
      <c r="AH28" s="1">
        <v>275084</v>
      </c>
      <c r="AI28">
        <v>8</v>
      </c>
    </row>
    <row r="29" spans="1:35" x14ac:dyDescent="0.25">
      <c r="A29" t="s">
        <v>96</v>
      </c>
      <c r="B29" t="s">
        <v>1</v>
      </c>
      <c r="C29" t="s">
        <v>177</v>
      </c>
      <c r="D29" t="s">
        <v>134</v>
      </c>
      <c r="E29" s="6">
        <v>49.902173913043477</v>
      </c>
      <c r="F29" s="6">
        <v>5.3913043478260869</v>
      </c>
      <c r="G29" s="6">
        <v>0</v>
      </c>
      <c r="H29" s="6">
        <v>0.19293478260869565</v>
      </c>
      <c r="I29" s="6">
        <v>0.47826086956521741</v>
      </c>
      <c r="J29" s="6">
        <v>0</v>
      </c>
      <c r="K29" s="6">
        <v>0</v>
      </c>
      <c r="L29" s="6">
        <v>7.6521739130434779E-2</v>
      </c>
      <c r="M29" s="6">
        <v>4.9021739130434785</v>
      </c>
      <c r="N29" s="6">
        <v>0</v>
      </c>
      <c r="O29" s="6">
        <f>SUM(NonNurse[[#This Row],[Qualified Social Work Staff Hours]],NonNurse[[#This Row],[Other Social Work Staff Hours]])/NonNurse[[#This Row],[MDS Census]]</f>
        <v>9.8235678501415818E-2</v>
      </c>
      <c r="P29" s="6">
        <v>4.9977173913043478</v>
      </c>
      <c r="Q29" s="6">
        <v>3.9399999999999982</v>
      </c>
      <c r="R29" s="6">
        <f>SUM(NonNurse[[#This Row],[Qualified Activities Professional Hours]],NonNurse[[#This Row],[Other Activities Professional Hours]])/NonNurse[[#This Row],[MDS Census]]</f>
        <v>0.17910477020257023</v>
      </c>
      <c r="S29" s="6">
        <v>1.4156521739130437</v>
      </c>
      <c r="T29" s="6">
        <v>0</v>
      </c>
      <c r="U29" s="6">
        <v>0</v>
      </c>
      <c r="V29" s="6">
        <f>SUM(NonNurse[[#This Row],[Occupational Therapist Hours]],NonNurse[[#This Row],[OT Assistant Hours]],NonNurse[[#This Row],[OT Aide Hours]])/NonNurse[[#This Row],[MDS Census]]</f>
        <v>2.8368547157482035E-2</v>
      </c>
      <c r="W29" s="6">
        <v>0.14891304347826087</v>
      </c>
      <c r="X29" s="6">
        <v>0.20228260869565212</v>
      </c>
      <c r="Y29" s="6">
        <v>1.2608695652173914</v>
      </c>
      <c r="Z29" s="6">
        <f>SUM(NonNurse[[#This Row],[Physical Therapist (PT) Hours]],NonNurse[[#This Row],[PT Assistant Hours]],NonNurse[[#This Row],[PT Aide Hours]])/NonNurse[[#This Row],[MDS Census]]</f>
        <v>3.2304508821607493E-2</v>
      </c>
      <c r="AA29" s="6">
        <v>0</v>
      </c>
      <c r="AB29" s="6">
        <v>0</v>
      </c>
      <c r="AC29" s="6">
        <v>0</v>
      </c>
      <c r="AD29" s="6">
        <v>0</v>
      </c>
      <c r="AE29" s="6">
        <v>0</v>
      </c>
      <c r="AF29" s="6">
        <v>0</v>
      </c>
      <c r="AG29" s="6">
        <v>0</v>
      </c>
      <c r="AH29" s="1">
        <v>275025</v>
      </c>
      <c r="AI29">
        <v>8</v>
      </c>
    </row>
    <row r="30" spans="1:35" x14ac:dyDescent="0.25">
      <c r="A30" t="s">
        <v>96</v>
      </c>
      <c r="B30" t="s">
        <v>59</v>
      </c>
      <c r="C30" t="s">
        <v>198</v>
      </c>
      <c r="D30" t="s">
        <v>123</v>
      </c>
      <c r="E30" s="6">
        <v>29.152173913043477</v>
      </c>
      <c r="F30" s="6">
        <v>5.3043478260869561</v>
      </c>
      <c r="G30" s="6">
        <v>0</v>
      </c>
      <c r="H30" s="6">
        <v>0.44565217391304346</v>
      </c>
      <c r="I30" s="6">
        <v>0.31521739130434784</v>
      </c>
      <c r="J30" s="6">
        <v>0</v>
      </c>
      <c r="K30" s="6">
        <v>0</v>
      </c>
      <c r="L30" s="6">
        <v>0</v>
      </c>
      <c r="M30" s="6">
        <v>4.8251086956521743</v>
      </c>
      <c r="N30" s="6">
        <v>0</v>
      </c>
      <c r="O30" s="6">
        <f>SUM(NonNurse[[#This Row],[Qualified Social Work Staff Hours]],NonNurse[[#This Row],[Other Social Work Staff Hours]])/NonNurse[[#This Row],[MDS Census]]</f>
        <v>0.16551454138702462</v>
      </c>
      <c r="P30" s="6">
        <v>0</v>
      </c>
      <c r="Q30" s="6">
        <v>5.0939130434782607</v>
      </c>
      <c r="R30" s="6">
        <f>SUM(NonNurse[[#This Row],[Qualified Activities Professional Hours]],NonNurse[[#This Row],[Other Activities Professional Hours]])/NonNurse[[#This Row],[MDS Census]]</f>
        <v>0.17473527218493662</v>
      </c>
      <c r="S30" s="6">
        <v>0</v>
      </c>
      <c r="T30" s="6">
        <v>0</v>
      </c>
      <c r="U30" s="6">
        <v>0</v>
      </c>
      <c r="V30" s="6">
        <f>SUM(NonNurse[[#This Row],[Occupational Therapist Hours]],NonNurse[[#This Row],[OT Assistant Hours]],NonNurse[[#This Row],[OT Aide Hours]])/NonNurse[[#This Row],[MDS Census]]</f>
        <v>0</v>
      </c>
      <c r="W30" s="6">
        <v>0</v>
      </c>
      <c r="X30" s="6">
        <v>0</v>
      </c>
      <c r="Y30" s="6">
        <v>5.5543478260869561</v>
      </c>
      <c r="Z30" s="6">
        <f>SUM(NonNurse[[#This Row],[Physical Therapist (PT) Hours]],NonNurse[[#This Row],[PT Assistant Hours]],NonNurse[[#This Row],[PT Aide Hours]])/NonNurse[[#This Row],[MDS Census]]</f>
        <v>0.19052945563012677</v>
      </c>
      <c r="AA30" s="6">
        <v>0</v>
      </c>
      <c r="AB30" s="6">
        <v>0</v>
      </c>
      <c r="AC30" s="6">
        <v>0</v>
      </c>
      <c r="AD30" s="6">
        <v>0</v>
      </c>
      <c r="AE30" s="6">
        <v>0</v>
      </c>
      <c r="AF30" s="6">
        <v>0</v>
      </c>
      <c r="AG30" s="6">
        <v>0</v>
      </c>
      <c r="AH30" s="1">
        <v>275131</v>
      </c>
      <c r="AI30">
        <v>8</v>
      </c>
    </row>
    <row r="31" spans="1:35" x14ac:dyDescent="0.25">
      <c r="A31" t="s">
        <v>96</v>
      </c>
      <c r="B31" t="s">
        <v>11</v>
      </c>
      <c r="C31" t="s">
        <v>178</v>
      </c>
      <c r="D31" t="s">
        <v>135</v>
      </c>
      <c r="E31" s="6">
        <v>53.108695652173914</v>
      </c>
      <c r="F31" s="6">
        <v>5.0434782608695654</v>
      </c>
      <c r="G31" s="6">
        <v>0.65217391304347827</v>
      </c>
      <c r="H31" s="6">
        <v>1.4673913043478262</v>
      </c>
      <c r="I31" s="6">
        <v>2.0869565217391304</v>
      </c>
      <c r="J31" s="6">
        <v>0</v>
      </c>
      <c r="K31" s="6">
        <v>0</v>
      </c>
      <c r="L31" s="6">
        <v>0.24478260869565213</v>
      </c>
      <c r="M31" s="6">
        <v>4.6413043478260869</v>
      </c>
      <c r="N31" s="6">
        <v>4.4021739130434785</v>
      </c>
      <c r="O31" s="6">
        <f>SUM(NonNurse[[#This Row],[Qualified Social Work Staff Hours]],NonNurse[[#This Row],[Other Social Work Staff Hours]])/NonNurse[[#This Row],[MDS Census]]</f>
        <v>0.17028243962341386</v>
      </c>
      <c r="P31" s="6">
        <v>5.5869565217391308</v>
      </c>
      <c r="Q31" s="6">
        <v>4.8179347826086953</v>
      </c>
      <c r="R31" s="6">
        <f>SUM(NonNurse[[#This Row],[Qualified Activities Professional Hours]],NonNurse[[#This Row],[Other Activities Professional Hours]])/NonNurse[[#This Row],[MDS Census]]</f>
        <v>0.19591690544412607</v>
      </c>
      <c r="S31" s="6">
        <v>5.3352173913043472</v>
      </c>
      <c r="T31" s="6">
        <v>0.27815217391304348</v>
      </c>
      <c r="U31" s="6">
        <v>0</v>
      </c>
      <c r="V31" s="6">
        <f>SUM(NonNurse[[#This Row],[Occupational Therapist Hours]],NonNurse[[#This Row],[OT Assistant Hours]],NonNurse[[#This Row],[OT Aide Hours]])/NonNurse[[#This Row],[MDS Census]]</f>
        <v>0.10569586573884567</v>
      </c>
      <c r="W31" s="6">
        <v>3.9445652173913066</v>
      </c>
      <c r="X31" s="6">
        <v>0.23478260869565218</v>
      </c>
      <c r="Y31" s="6">
        <v>0</v>
      </c>
      <c r="Z31" s="6">
        <f>SUM(NonNurse[[#This Row],[Physical Therapist (PT) Hours]],NonNurse[[#This Row],[PT Assistant Hours]],NonNurse[[#This Row],[PT Aide Hours]])/NonNurse[[#This Row],[MDS Census]]</f>
        <v>7.8694228407695493E-2</v>
      </c>
      <c r="AA31" s="6">
        <v>0</v>
      </c>
      <c r="AB31" s="6">
        <v>0</v>
      </c>
      <c r="AC31" s="6">
        <v>0</v>
      </c>
      <c r="AD31" s="6">
        <v>0</v>
      </c>
      <c r="AE31" s="6">
        <v>0</v>
      </c>
      <c r="AF31" s="6">
        <v>0</v>
      </c>
      <c r="AG31" s="6">
        <v>0</v>
      </c>
      <c r="AH31" s="1">
        <v>275027</v>
      </c>
      <c r="AI31">
        <v>8</v>
      </c>
    </row>
    <row r="32" spans="1:35" x14ac:dyDescent="0.25">
      <c r="A32" t="s">
        <v>96</v>
      </c>
      <c r="B32" t="s">
        <v>28</v>
      </c>
      <c r="C32" t="s">
        <v>158</v>
      </c>
      <c r="D32" t="s">
        <v>143</v>
      </c>
      <c r="E32" s="6">
        <v>24.782608695652176</v>
      </c>
      <c r="F32" s="6">
        <v>5.4782608695652177</v>
      </c>
      <c r="G32" s="6">
        <v>0</v>
      </c>
      <c r="H32" s="6">
        <v>0</v>
      </c>
      <c r="I32" s="6">
        <v>0</v>
      </c>
      <c r="J32" s="6">
        <v>0</v>
      </c>
      <c r="K32" s="6">
        <v>0</v>
      </c>
      <c r="L32" s="6">
        <v>0</v>
      </c>
      <c r="M32" s="6">
        <v>2.8016304347826089</v>
      </c>
      <c r="N32" s="6">
        <v>0</v>
      </c>
      <c r="O32" s="6">
        <f>SUM(NonNurse[[#This Row],[Qualified Social Work Staff Hours]],NonNurse[[#This Row],[Other Social Work Staff Hours]])/NonNurse[[#This Row],[MDS Census]]</f>
        <v>0.11304824561403509</v>
      </c>
      <c r="P32" s="6">
        <v>2.6141304347826089</v>
      </c>
      <c r="Q32" s="6">
        <v>0</v>
      </c>
      <c r="R32" s="6">
        <f>SUM(NonNurse[[#This Row],[Qualified Activities Professional Hours]],NonNurse[[#This Row],[Other Activities Professional Hours]])/NonNurse[[#This Row],[MDS Census]]</f>
        <v>0.10548245614035087</v>
      </c>
      <c r="S32" s="6">
        <v>0</v>
      </c>
      <c r="T32" s="6">
        <v>0.88684782608695656</v>
      </c>
      <c r="U32" s="6">
        <v>0</v>
      </c>
      <c r="V32" s="6">
        <f>SUM(NonNurse[[#This Row],[Occupational Therapist Hours]],NonNurse[[#This Row],[OT Assistant Hours]],NonNurse[[#This Row],[OT Aide Hours]])/NonNurse[[#This Row],[MDS Census]]</f>
        <v>3.5785087719298246E-2</v>
      </c>
      <c r="W32" s="6">
        <v>0.92130434782608717</v>
      </c>
      <c r="X32" s="6">
        <v>5.1347826086956525</v>
      </c>
      <c r="Y32" s="6">
        <v>0</v>
      </c>
      <c r="Z32" s="6">
        <f>SUM(NonNurse[[#This Row],[Physical Therapist (PT) Hours]],NonNurse[[#This Row],[PT Assistant Hours]],NonNurse[[#This Row],[PT Aide Hours]])/NonNurse[[#This Row],[MDS Census]]</f>
        <v>0.2443684210526316</v>
      </c>
      <c r="AA32" s="6">
        <v>0</v>
      </c>
      <c r="AB32" s="6">
        <v>0</v>
      </c>
      <c r="AC32" s="6">
        <v>0</v>
      </c>
      <c r="AD32" s="6">
        <v>0</v>
      </c>
      <c r="AE32" s="6">
        <v>0</v>
      </c>
      <c r="AF32" s="6">
        <v>0</v>
      </c>
      <c r="AG32" s="6">
        <v>0</v>
      </c>
      <c r="AH32" s="1">
        <v>275069</v>
      </c>
      <c r="AI32">
        <v>8</v>
      </c>
    </row>
    <row r="33" spans="1:35" x14ac:dyDescent="0.25">
      <c r="A33" t="s">
        <v>96</v>
      </c>
      <c r="B33" t="s">
        <v>57</v>
      </c>
      <c r="C33" t="s">
        <v>177</v>
      </c>
      <c r="D33" t="s">
        <v>134</v>
      </c>
      <c r="E33" s="6">
        <v>71.815217391304344</v>
      </c>
      <c r="F33" s="6">
        <v>10.766304347826088</v>
      </c>
      <c r="G33" s="6">
        <v>0.41304347826086957</v>
      </c>
      <c r="H33" s="6">
        <v>0.17934782608695651</v>
      </c>
      <c r="I33" s="6">
        <v>0</v>
      </c>
      <c r="J33" s="6">
        <v>0</v>
      </c>
      <c r="K33" s="6">
        <v>0</v>
      </c>
      <c r="L33" s="6">
        <v>6.6983695652173898</v>
      </c>
      <c r="M33" s="6">
        <v>5.3043478260869561</v>
      </c>
      <c r="N33" s="6">
        <v>0</v>
      </c>
      <c r="O33" s="6">
        <f>SUM(NonNurse[[#This Row],[Qualified Social Work Staff Hours]],NonNurse[[#This Row],[Other Social Work Staff Hours]])/NonNurse[[#This Row],[MDS Census]]</f>
        <v>7.3861056455274701E-2</v>
      </c>
      <c r="P33" s="6">
        <v>0</v>
      </c>
      <c r="Q33" s="6">
        <v>0</v>
      </c>
      <c r="R33" s="6">
        <f>SUM(NonNurse[[#This Row],[Qualified Activities Professional Hours]],NonNurse[[#This Row],[Other Activities Professional Hours]])/NonNurse[[#This Row],[MDS Census]]</f>
        <v>0</v>
      </c>
      <c r="S33" s="6">
        <v>15.796956521739132</v>
      </c>
      <c r="T33" s="6">
        <v>2.0734782608695652</v>
      </c>
      <c r="U33" s="6">
        <v>0</v>
      </c>
      <c r="V33" s="6">
        <f>SUM(NonNurse[[#This Row],[Occupational Therapist Hours]],NonNurse[[#This Row],[OT Assistant Hours]],NonNurse[[#This Row],[OT Aide Hours]])/NonNurse[[#This Row],[MDS Census]]</f>
        <v>0.2488391100348116</v>
      </c>
      <c r="W33" s="6">
        <v>15.990869565217395</v>
      </c>
      <c r="X33" s="6">
        <v>18.217934782608694</v>
      </c>
      <c r="Y33" s="6">
        <v>0</v>
      </c>
      <c r="Z33" s="6">
        <f>SUM(NonNurse[[#This Row],[Physical Therapist (PT) Hours]],NonNurse[[#This Row],[PT Assistant Hours]],NonNurse[[#This Row],[PT Aide Hours]])/NonNurse[[#This Row],[MDS Census]]</f>
        <v>0.47634478583320727</v>
      </c>
      <c r="AA33" s="6">
        <v>0</v>
      </c>
      <c r="AB33" s="6">
        <v>0</v>
      </c>
      <c r="AC33" s="6">
        <v>0</v>
      </c>
      <c r="AD33" s="6">
        <v>0</v>
      </c>
      <c r="AE33" s="6">
        <v>0</v>
      </c>
      <c r="AF33" s="6">
        <v>0</v>
      </c>
      <c r="AG33" s="6">
        <v>0</v>
      </c>
      <c r="AH33" s="1">
        <v>275129</v>
      </c>
      <c r="AI33">
        <v>8</v>
      </c>
    </row>
    <row r="34" spans="1:35" x14ac:dyDescent="0.25">
      <c r="A34" t="s">
        <v>96</v>
      </c>
      <c r="B34" t="s">
        <v>62</v>
      </c>
      <c r="C34" t="s">
        <v>201</v>
      </c>
      <c r="D34" t="s">
        <v>156</v>
      </c>
      <c r="E34" s="6">
        <v>42.347826086956523</v>
      </c>
      <c r="F34" s="6">
        <v>1.4673913043478262</v>
      </c>
      <c r="G34" s="6">
        <v>0</v>
      </c>
      <c r="H34" s="6">
        <v>0</v>
      </c>
      <c r="I34" s="6">
        <v>0</v>
      </c>
      <c r="J34" s="6">
        <v>0</v>
      </c>
      <c r="K34" s="6">
        <v>0</v>
      </c>
      <c r="L34" s="6">
        <v>0.9125000000000002</v>
      </c>
      <c r="M34" s="6">
        <v>2.2250000000000001</v>
      </c>
      <c r="N34" s="6">
        <v>0</v>
      </c>
      <c r="O34" s="6">
        <f>SUM(NonNurse[[#This Row],[Qualified Social Work Staff Hours]],NonNurse[[#This Row],[Other Social Work Staff Hours]])/NonNurse[[#This Row],[MDS Census]]</f>
        <v>5.2541067761806982E-2</v>
      </c>
      <c r="P34" s="6">
        <v>3.5413043478260877</v>
      </c>
      <c r="Q34" s="6">
        <v>2.2076086956521741</v>
      </c>
      <c r="R34" s="6">
        <f>SUM(NonNurse[[#This Row],[Qualified Activities Professional Hours]],NonNurse[[#This Row],[Other Activities Professional Hours]])/NonNurse[[#This Row],[MDS Census]]</f>
        <v>0.1357546201232033</v>
      </c>
      <c r="S34" s="6">
        <v>1.5229347826086954</v>
      </c>
      <c r="T34" s="6">
        <v>3.8231521739130443</v>
      </c>
      <c r="U34" s="6">
        <v>0</v>
      </c>
      <c r="V34" s="6">
        <f>SUM(NonNurse[[#This Row],[Occupational Therapist Hours]],NonNurse[[#This Row],[OT Assistant Hours]],NonNurse[[#This Row],[OT Aide Hours]])/NonNurse[[#This Row],[MDS Census]]</f>
        <v>0.1262422997946612</v>
      </c>
      <c r="W34" s="6">
        <v>1.8958695652173916</v>
      </c>
      <c r="X34" s="6">
        <v>5.5215217391304359</v>
      </c>
      <c r="Y34" s="6">
        <v>0</v>
      </c>
      <c r="Z34" s="6">
        <f>SUM(NonNurse[[#This Row],[Physical Therapist (PT) Hours]],NonNurse[[#This Row],[PT Assistant Hours]],NonNurse[[#This Row],[PT Aide Hours]])/NonNurse[[#This Row],[MDS Census]]</f>
        <v>0.1751540041067762</v>
      </c>
      <c r="AA34" s="6">
        <v>0</v>
      </c>
      <c r="AB34" s="6">
        <v>0</v>
      </c>
      <c r="AC34" s="6">
        <v>0</v>
      </c>
      <c r="AD34" s="6">
        <v>0</v>
      </c>
      <c r="AE34" s="6">
        <v>0</v>
      </c>
      <c r="AF34" s="6">
        <v>0</v>
      </c>
      <c r="AG34" s="6">
        <v>0</v>
      </c>
      <c r="AH34" s="1">
        <v>275134</v>
      </c>
      <c r="AI34">
        <v>8</v>
      </c>
    </row>
    <row r="35" spans="1:35" x14ac:dyDescent="0.25">
      <c r="A35" t="s">
        <v>96</v>
      </c>
      <c r="B35" t="s">
        <v>10</v>
      </c>
      <c r="C35" t="s">
        <v>175</v>
      </c>
      <c r="D35" t="s">
        <v>131</v>
      </c>
      <c r="E35" s="6">
        <v>128.69565217391303</v>
      </c>
      <c r="F35" s="6">
        <v>5.5543478260869561</v>
      </c>
      <c r="G35" s="6">
        <v>0</v>
      </c>
      <c r="H35" s="6">
        <v>0</v>
      </c>
      <c r="I35" s="6">
        <v>0</v>
      </c>
      <c r="J35" s="6">
        <v>0</v>
      </c>
      <c r="K35" s="6">
        <v>0</v>
      </c>
      <c r="L35" s="6">
        <v>5.0006521739130454</v>
      </c>
      <c r="M35" s="6">
        <v>0</v>
      </c>
      <c r="N35" s="6">
        <v>10.510869565217391</v>
      </c>
      <c r="O35" s="6">
        <f>SUM(NonNurse[[#This Row],[Qualified Social Work Staff Hours]],NonNurse[[#This Row],[Other Social Work Staff Hours]])/NonNurse[[#This Row],[MDS Census]]</f>
        <v>8.1672297297297303E-2</v>
      </c>
      <c r="P35" s="6">
        <v>4.7413043478260883</v>
      </c>
      <c r="Q35" s="6">
        <v>17.634782608695652</v>
      </c>
      <c r="R35" s="6">
        <f>SUM(NonNurse[[#This Row],[Qualified Activities Professional Hours]],NonNurse[[#This Row],[Other Activities Professional Hours]])/NonNurse[[#This Row],[MDS Census]]</f>
        <v>0.17386824324324326</v>
      </c>
      <c r="S35" s="6">
        <v>8.4226086956521726</v>
      </c>
      <c r="T35" s="6">
        <v>4.9793478260869586</v>
      </c>
      <c r="U35" s="6">
        <v>0</v>
      </c>
      <c r="V35" s="6">
        <f>SUM(NonNurse[[#This Row],[Occupational Therapist Hours]],NonNurse[[#This Row],[OT Assistant Hours]],NonNurse[[#This Row],[OT Aide Hours]])/NonNurse[[#This Row],[MDS Census]]</f>
        <v>0.10413682432432433</v>
      </c>
      <c r="W35" s="6">
        <v>5.5717391304347812</v>
      </c>
      <c r="X35" s="6">
        <v>5.359673913043479</v>
      </c>
      <c r="Y35" s="6">
        <v>0</v>
      </c>
      <c r="Z35" s="6">
        <f>SUM(NonNurse[[#This Row],[Physical Therapist (PT) Hours]],NonNurse[[#This Row],[PT Assistant Hours]],NonNurse[[#This Row],[PT Aide Hours]])/NonNurse[[#This Row],[MDS Census]]</f>
        <v>8.4940033783783786E-2</v>
      </c>
      <c r="AA35" s="6">
        <v>0</v>
      </c>
      <c r="AB35" s="6">
        <v>0</v>
      </c>
      <c r="AC35" s="6">
        <v>0</v>
      </c>
      <c r="AD35" s="6">
        <v>0</v>
      </c>
      <c r="AE35" s="6">
        <v>0</v>
      </c>
      <c r="AF35" s="6">
        <v>0</v>
      </c>
      <c r="AG35" s="6">
        <v>0</v>
      </c>
      <c r="AH35" s="1">
        <v>275026</v>
      </c>
      <c r="AI35">
        <v>8</v>
      </c>
    </row>
    <row r="36" spans="1:35" x14ac:dyDescent="0.25">
      <c r="A36" t="s">
        <v>96</v>
      </c>
      <c r="B36" t="s">
        <v>39</v>
      </c>
      <c r="C36" t="s">
        <v>172</v>
      </c>
      <c r="D36" t="s">
        <v>134</v>
      </c>
      <c r="E36" s="6">
        <v>40.021739130434781</v>
      </c>
      <c r="F36" s="6">
        <v>4.7826086956521738</v>
      </c>
      <c r="G36" s="6">
        <v>0</v>
      </c>
      <c r="H36" s="6">
        <v>0.16793478260869565</v>
      </c>
      <c r="I36" s="6">
        <v>0.17391304347826086</v>
      </c>
      <c r="J36" s="6">
        <v>0</v>
      </c>
      <c r="K36" s="6">
        <v>0</v>
      </c>
      <c r="L36" s="6">
        <v>5.8695652173913045E-2</v>
      </c>
      <c r="M36" s="6">
        <v>4.8416304347826093</v>
      </c>
      <c r="N36" s="6">
        <v>0</v>
      </c>
      <c r="O36" s="6">
        <f>SUM(NonNurse[[#This Row],[Qualified Social Work Staff Hours]],NonNurse[[#This Row],[Other Social Work Staff Hours]])/NonNurse[[#This Row],[MDS Census]]</f>
        <v>0.12097501357957634</v>
      </c>
      <c r="P36" s="6">
        <v>4.4518478260869561</v>
      </c>
      <c r="Q36" s="6">
        <v>5.3830434782608707</v>
      </c>
      <c r="R36" s="6">
        <f>SUM(NonNurse[[#This Row],[Qualified Activities Professional Hours]],NonNurse[[#This Row],[Other Activities Professional Hours]])/NonNurse[[#This Row],[MDS Census]]</f>
        <v>0.24573872895165674</v>
      </c>
      <c r="S36" s="6">
        <v>0.41304347826086951</v>
      </c>
      <c r="T36" s="6">
        <v>1.6026086956521739</v>
      </c>
      <c r="U36" s="6">
        <v>0</v>
      </c>
      <c r="V36" s="6">
        <f>SUM(NonNurse[[#This Row],[Occupational Therapist Hours]],NonNurse[[#This Row],[OT Assistant Hours]],NonNurse[[#This Row],[OT Aide Hours]])/NonNurse[[#This Row],[MDS Census]]</f>
        <v>5.0363932645301465E-2</v>
      </c>
      <c r="W36" s="6">
        <v>1.0785869565217392</v>
      </c>
      <c r="X36" s="6">
        <v>0.14500000000000002</v>
      </c>
      <c r="Y36" s="6">
        <v>5.7065217391304346</v>
      </c>
      <c r="Z36" s="6">
        <f>SUM(NonNurse[[#This Row],[Physical Therapist (PT) Hours]],NonNurse[[#This Row],[PT Assistant Hours]],NonNurse[[#This Row],[PT Aide Hours]])/NonNurse[[#This Row],[MDS Census]]</f>
        <v>0.17315860945138511</v>
      </c>
      <c r="AA36" s="6">
        <v>0</v>
      </c>
      <c r="AB36" s="6">
        <v>0</v>
      </c>
      <c r="AC36" s="6">
        <v>0</v>
      </c>
      <c r="AD36" s="6">
        <v>0</v>
      </c>
      <c r="AE36" s="6">
        <v>0</v>
      </c>
      <c r="AF36" s="6">
        <v>0</v>
      </c>
      <c r="AG36" s="6">
        <v>0</v>
      </c>
      <c r="AH36" s="1">
        <v>275094</v>
      </c>
      <c r="AI36">
        <v>8</v>
      </c>
    </row>
    <row r="37" spans="1:35" x14ac:dyDescent="0.25">
      <c r="A37" t="s">
        <v>96</v>
      </c>
      <c r="B37" t="s">
        <v>46</v>
      </c>
      <c r="C37" t="s">
        <v>170</v>
      </c>
      <c r="D37" t="s">
        <v>132</v>
      </c>
      <c r="E37" s="6">
        <v>44.445652173913047</v>
      </c>
      <c r="F37" s="6">
        <v>0</v>
      </c>
      <c r="G37" s="6">
        <v>0</v>
      </c>
      <c r="H37" s="6">
        <v>0</v>
      </c>
      <c r="I37" s="6">
        <v>0</v>
      </c>
      <c r="J37" s="6">
        <v>0</v>
      </c>
      <c r="K37" s="6">
        <v>0</v>
      </c>
      <c r="L37" s="6">
        <v>1.9080434782608695</v>
      </c>
      <c r="M37" s="6">
        <v>6.2826086956521738</v>
      </c>
      <c r="N37" s="6">
        <v>0</v>
      </c>
      <c r="O37" s="6">
        <f>SUM(NonNurse[[#This Row],[Qualified Social Work Staff Hours]],NonNurse[[#This Row],[Other Social Work Staff Hours]])/NonNurse[[#This Row],[MDS Census]]</f>
        <v>0.14135485448764978</v>
      </c>
      <c r="P37" s="6">
        <v>5.7065217391304346</v>
      </c>
      <c r="Q37" s="6">
        <v>8.3858695652173907</v>
      </c>
      <c r="R37" s="6">
        <f>SUM(NonNurse[[#This Row],[Qualified Activities Professional Hours]],NonNurse[[#This Row],[Other Activities Professional Hours]])/NonNurse[[#This Row],[MDS Census]]</f>
        <v>0.3170701883101002</v>
      </c>
      <c r="S37" s="6">
        <v>5.0313043478260848</v>
      </c>
      <c r="T37" s="6">
        <v>3.5126086956521743</v>
      </c>
      <c r="U37" s="6">
        <v>0</v>
      </c>
      <c r="V37" s="6">
        <f>SUM(NonNurse[[#This Row],[Occupational Therapist Hours]],NonNurse[[#This Row],[OT Assistant Hours]],NonNurse[[#This Row],[OT Aide Hours]])/NonNurse[[#This Row],[MDS Census]]</f>
        <v>0.19223281976033255</v>
      </c>
      <c r="W37" s="6">
        <v>5.2234782608695651</v>
      </c>
      <c r="X37" s="6">
        <v>4.6956521739130439</v>
      </c>
      <c r="Y37" s="6">
        <v>0</v>
      </c>
      <c r="Z37" s="6">
        <f>SUM(NonNurse[[#This Row],[Physical Therapist (PT) Hours]],NonNurse[[#This Row],[PT Assistant Hours]],NonNurse[[#This Row],[PT Aide Hours]])/NonNurse[[#This Row],[MDS Census]]</f>
        <v>0.22317437026167766</v>
      </c>
      <c r="AA37" s="6">
        <v>0</v>
      </c>
      <c r="AB37" s="6">
        <v>0</v>
      </c>
      <c r="AC37" s="6">
        <v>0</v>
      </c>
      <c r="AD37" s="6">
        <v>0</v>
      </c>
      <c r="AE37" s="6">
        <v>0</v>
      </c>
      <c r="AF37" s="6">
        <v>0</v>
      </c>
      <c r="AG37" s="6">
        <v>0</v>
      </c>
      <c r="AH37" s="1">
        <v>275111</v>
      </c>
      <c r="AI37">
        <v>8</v>
      </c>
    </row>
    <row r="38" spans="1:35" x14ac:dyDescent="0.25">
      <c r="A38" t="s">
        <v>96</v>
      </c>
      <c r="B38" t="s">
        <v>15</v>
      </c>
      <c r="C38" t="s">
        <v>179</v>
      </c>
      <c r="D38" t="s">
        <v>124</v>
      </c>
      <c r="E38" s="6">
        <v>70.010869565217391</v>
      </c>
      <c r="F38" s="6">
        <v>5.7391304347826084</v>
      </c>
      <c r="G38" s="6">
        <v>0</v>
      </c>
      <c r="H38" s="6">
        <v>0.25097826086956521</v>
      </c>
      <c r="I38" s="6">
        <v>0</v>
      </c>
      <c r="J38" s="6">
        <v>0</v>
      </c>
      <c r="K38" s="6">
        <v>0</v>
      </c>
      <c r="L38" s="6">
        <v>0</v>
      </c>
      <c r="M38" s="6">
        <v>5.0434782608695654</v>
      </c>
      <c r="N38" s="6">
        <v>10.821413043478261</v>
      </c>
      <c r="O38" s="6">
        <f>SUM(NonNurse[[#This Row],[Qualified Social Work Staff Hours]],NonNurse[[#This Row],[Other Social Work Staff Hours]])/NonNurse[[#This Row],[MDS Census]]</f>
        <v>0.22660611706256792</v>
      </c>
      <c r="P38" s="6">
        <v>5.8148913043478263</v>
      </c>
      <c r="Q38" s="6">
        <v>8.5324999999999989</v>
      </c>
      <c r="R38" s="6">
        <f>SUM(NonNurse[[#This Row],[Qualified Activities Professional Hours]],NonNurse[[#This Row],[Other Activities Professional Hours]])/NonNurse[[#This Row],[MDS Census]]</f>
        <v>0.20493091134916938</v>
      </c>
      <c r="S38" s="6">
        <v>3.1623913043478256</v>
      </c>
      <c r="T38" s="6">
        <v>4.54</v>
      </c>
      <c r="U38" s="6">
        <v>0</v>
      </c>
      <c r="V38" s="6">
        <f>SUM(NonNurse[[#This Row],[Occupational Therapist Hours]],NonNurse[[#This Row],[OT Assistant Hours]],NonNurse[[#This Row],[OT Aide Hours]])/NonNurse[[#This Row],[MDS Census]]</f>
        <v>0.11001707809346374</v>
      </c>
      <c r="W38" s="6">
        <v>1.0761956521739133</v>
      </c>
      <c r="X38" s="6">
        <v>4.4182608695652181</v>
      </c>
      <c r="Y38" s="6">
        <v>0</v>
      </c>
      <c r="Z38" s="6">
        <f>SUM(NonNurse[[#This Row],[Physical Therapist (PT) Hours]],NonNurse[[#This Row],[PT Assistant Hours]],NonNurse[[#This Row],[PT Aide Hours]])/NonNurse[[#This Row],[MDS Census]]</f>
        <v>7.8480049681726449E-2</v>
      </c>
      <c r="AA38" s="6">
        <v>0</v>
      </c>
      <c r="AB38" s="6">
        <v>0</v>
      </c>
      <c r="AC38" s="6">
        <v>0</v>
      </c>
      <c r="AD38" s="6">
        <v>0</v>
      </c>
      <c r="AE38" s="6">
        <v>0</v>
      </c>
      <c r="AF38" s="6">
        <v>0</v>
      </c>
      <c r="AG38" s="6">
        <v>0</v>
      </c>
      <c r="AH38" s="1">
        <v>275040</v>
      </c>
      <c r="AI38">
        <v>8</v>
      </c>
    </row>
    <row r="39" spans="1:35" x14ac:dyDescent="0.25">
      <c r="A39" t="s">
        <v>96</v>
      </c>
      <c r="B39" t="s">
        <v>18</v>
      </c>
      <c r="C39" t="s">
        <v>162</v>
      </c>
      <c r="D39" t="s">
        <v>137</v>
      </c>
      <c r="E39" s="6">
        <v>31.141304347826086</v>
      </c>
      <c r="F39" s="6">
        <v>5.0978260869565215</v>
      </c>
      <c r="G39" s="6">
        <v>0</v>
      </c>
      <c r="H39" s="6">
        <v>0</v>
      </c>
      <c r="I39" s="6">
        <v>0</v>
      </c>
      <c r="J39" s="6">
        <v>0</v>
      </c>
      <c r="K39" s="6">
        <v>0</v>
      </c>
      <c r="L39" s="6">
        <v>1.0468478260869565</v>
      </c>
      <c r="M39" s="6">
        <v>3.8913043478260869</v>
      </c>
      <c r="N39" s="6">
        <v>0</v>
      </c>
      <c r="O39" s="6">
        <f>SUM(NonNurse[[#This Row],[Qualified Social Work Staff Hours]],NonNurse[[#This Row],[Other Social Work Staff Hours]])/NonNurse[[#This Row],[MDS Census]]</f>
        <v>0.124956369982548</v>
      </c>
      <c r="P39" s="6">
        <v>3.7527173913043477</v>
      </c>
      <c r="Q39" s="6">
        <v>0</v>
      </c>
      <c r="R39" s="6">
        <f>SUM(NonNurse[[#This Row],[Qualified Activities Professional Hours]],NonNurse[[#This Row],[Other Activities Professional Hours]])/NonNurse[[#This Row],[MDS Census]]</f>
        <v>0.12050610820244329</v>
      </c>
      <c r="S39" s="6">
        <v>4.1691304347826099</v>
      </c>
      <c r="T39" s="6">
        <v>6.9456521739130431E-2</v>
      </c>
      <c r="U39" s="6">
        <v>0</v>
      </c>
      <c r="V39" s="6">
        <f>SUM(NonNurse[[#This Row],[Occupational Therapist Hours]],NonNurse[[#This Row],[OT Assistant Hours]],NonNurse[[#This Row],[OT Aide Hours]])/NonNurse[[#This Row],[MDS Census]]</f>
        <v>0.13610820244328103</v>
      </c>
      <c r="W39" s="6">
        <v>5.7805434782608689</v>
      </c>
      <c r="X39" s="6">
        <v>4.5639130434782604</v>
      </c>
      <c r="Y39" s="6">
        <v>0</v>
      </c>
      <c r="Z39" s="6">
        <f>SUM(NonNurse[[#This Row],[Physical Therapist (PT) Hours]],NonNurse[[#This Row],[PT Assistant Hours]],NonNurse[[#This Row],[PT Aide Hours]])/NonNurse[[#This Row],[MDS Census]]</f>
        <v>0.33217801047120415</v>
      </c>
      <c r="AA39" s="6">
        <v>0</v>
      </c>
      <c r="AB39" s="6">
        <v>0</v>
      </c>
      <c r="AC39" s="6">
        <v>0</v>
      </c>
      <c r="AD39" s="6">
        <v>0</v>
      </c>
      <c r="AE39" s="6">
        <v>0</v>
      </c>
      <c r="AF39" s="6">
        <v>0</v>
      </c>
      <c r="AG39" s="6">
        <v>0</v>
      </c>
      <c r="AH39" s="1">
        <v>275047</v>
      </c>
      <c r="AI39">
        <v>8</v>
      </c>
    </row>
    <row r="40" spans="1:35" x14ac:dyDescent="0.25">
      <c r="A40" t="s">
        <v>96</v>
      </c>
      <c r="B40" t="s">
        <v>64</v>
      </c>
      <c r="C40" t="s">
        <v>202</v>
      </c>
      <c r="D40" t="s">
        <v>122</v>
      </c>
      <c r="E40" s="6">
        <v>18.717391304347824</v>
      </c>
      <c r="F40" s="6">
        <v>5.7391304347826084</v>
      </c>
      <c r="G40" s="6">
        <v>0</v>
      </c>
      <c r="H40" s="6">
        <v>0</v>
      </c>
      <c r="I40" s="6">
        <v>0</v>
      </c>
      <c r="J40" s="6">
        <v>0</v>
      </c>
      <c r="K40" s="6">
        <v>0</v>
      </c>
      <c r="L40" s="6">
        <v>9.0217391304347833E-2</v>
      </c>
      <c r="M40" s="6">
        <v>0</v>
      </c>
      <c r="N40" s="6">
        <v>0</v>
      </c>
      <c r="O40" s="6">
        <f>SUM(NonNurse[[#This Row],[Qualified Social Work Staff Hours]],NonNurse[[#This Row],[Other Social Work Staff Hours]])/NonNurse[[#This Row],[MDS Census]]</f>
        <v>0</v>
      </c>
      <c r="P40" s="6">
        <v>4.9523913043478265</v>
      </c>
      <c r="Q40" s="6">
        <v>0</v>
      </c>
      <c r="R40" s="6">
        <f>SUM(NonNurse[[#This Row],[Qualified Activities Professional Hours]],NonNurse[[#This Row],[Other Activities Professional Hours]])/NonNurse[[#This Row],[MDS Census]]</f>
        <v>0.26458768873403027</v>
      </c>
      <c r="S40" s="6">
        <v>0.29836956521739127</v>
      </c>
      <c r="T40" s="6">
        <v>0</v>
      </c>
      <c r="U40" s="6">
        <v>0</v>
      </c>
      <c r="V40" s="6">
        <f>SUM(NonNurse[[#This Row],[Occupational Therapist Hours]],NonNurse[[#This Row],[OT Assistant Hours]],NonNurse[[#This Row],[OT Aide Hours]])/NonNurse[[#This Row],[MDS Census]]</f>
        <v>1.5940766550522647E-2</v>
      </c>
      <c r="W40" s="6">
        <v>0.15760869565217392</v>
      </c>
      <c r="X40" s="6">
        <v>0</v>
      </c>
      <c r="Y40" s="6">
        <v>0</v>
      </c>
      <c r="Z40" s="6">
        <f>SUM(NonNurse[[#This Row],[Physical Therapist (PT) Hours]],NonNurse[[#This Row],[PT Assistant Hours]],NonNurse[[#This Row],[PT Aide Hours]])/NonNurse[[#This Row],[MDS Census]]</f>
        <v>8.4204413472706175E-3</v>
      </c>
      <c r="AA40" s="6">
        <v>0</v>
      </c>
      <c r="AB40" s="6">
        <v>0</v>
      </c>
      <c r="AC40" s="6">
        <v>0</v>
      </c>
      <c r="AD40" s="6">
        <v>0</v>
      </c>
      <c r="AE40" s="6">
        <v>0</v>
      </c>
      <c r="AF40" s="6">
        <v>0</v>
      </c>
      <c r="AG40" s="6">
        <v>0</v>
      </c>
      <c r="AH40" s="1">
        <v>275136</v>
      </c>
      <c r="AI40">
        <v>8</v>
      </c>
    </row>
    <row r="41" spans="1:35" x14ac:dyDescent="0.25">
      <c r="A41" t="s">
        <v>96</v>
      </c>
      <c r="B41" t="s">
        <v>23</v>
      </c>
      <c r="C41" t="s">
        <v>174</v>
      </c>
      <c r="D41" t="s">
        <v>140</v>
      </c>
      <c r="E41" s="6">
        <v>21.076086956521738</v>
      </c>
      <c r="F41" s="6">
        <v>15.954456521739127</v>
      </c>
      <c r="G41" s="6">
        <v>0</v>
      </c>
      <c r="H41" s="6">
        <v>0.45413043478260873</v>
      </c>
      <c r="I41" s="6">
        <v>0</v>
      </c>
      <c r="J41" s="6">
        <v>0</v>
      </c>
      <c r="K41" s="6">
        <v>0</v>
      </c>
      <c r="L41" s="6">
        <v>0</v>
      </c>
      <c r="M41" s="6">
        <v>0</v>
      </c>
      <c r="N41" s="6">
        <v>5.7175000000000002</v>
      </c>
      <c r="O41" s="6">
        <f>SUM(NonNurse[[#This Row],[Qualified Social Work Staff Hours]],NonNurse[[#This Row],[Other Social Work Staff Hours]])/NonNurse[[#This Row],[MDS Census]]</f>
        <v>0.27127900979886543</v>
      </c>
      <c r="P41" s="6">
        <v>5.7118478260869567</v>
      </c>
      <c r="Q41" s="6">
        <v>0</v>
      </c>
      <c r="R41" s="6">
        <f>SUM(NonNurse[[#This Row],[Qualified Activities Professional Hours]],NonNurse[[#This Row],[Other Activities Professional Hours]])/NonNurse[[#This Row],[MDS Census]]</f>
        <v>0.27101083032490975</v>
      </c>
      <c r="S41" s="6">
        <v>0</v>
      </c>
      <c r="T41" s="6">
        <v>0</v>
      </c>
      <c r="U41" s="6">
        <v>0</v>
      </c>
      <c r="V41" s="6">
        <f>SUM(NonNurse[[#This Row],[Occupational Therapist Hours]],NonNurse[[#This Row],[OT Assistant Hours]],NonNurse[[#This Row],[OT Aide Hours]])/NonNurse[[#This Row],[MDS Census]]</f>
        <v>0</v>
      </c>
      <c r="W41" s="6">
        <v>0</v>
      </c>
      <c r="X41" s="6">
        <v>0</v>
      </c>
      <c r="Y41" s="6">
        <v>0</v>
      </c>
      <c r="Z41" s="6">
        <f>SUM(NonNurse[[#This Row],[Physical Therapist (PT) Hours]],NonNurse[[#This Row],[PT Assistant Hours]],NonNurse[[#This Row],[PT Aide Hours]])/NonNurse[[#This Row],[MDS Census]]</f>
        <v>0</v>
      </c>
      <c r="AA41" s="6">
        <v>0</v>
      </c>
      <c r="AB41" s="6">
        <v>0</v>
      </c>
      <c r="AC41" s="6">
        <v>0</v>
      </c>
      <c r="AD41" s="6">
        <v>0</v>
      </c>
      <c r="AE41" s="6">
        <v>0</v>
      </c>
      <c r="AF41" s="6">
        <v>0</v>
      </c>
      <c r="AG41" s="6">
        <v>0</v>
      </c>
      <c r="AH41" s="1">
        <v>275061</v>
      </c>
      <c r="AI41">
        <v>8</v>
      </c>
    </row>
    <row r="42" spans="1:35" x14ac:dyDescent="0.25">
      <c r="A42" t="s">
        <v>96</v>
      </c>
      <c r="B42" t="s">
        <v>14</v>
      </c>
      <c r="C42" t="s">
        <v>178</v>
      </c>
      <c r="D42" t="s">
        <v>135</v>
      </c>
      <c r="E42" s="6">
        <v>25.782608695652176</v>
      </c>
      <c r="F42" s="6">
        <v>5.4782608695652177</v>
      </c>
      <c r="G42" s="6">
        <v>0</v>
      </c>
      <c r="H42" s="6">
        <v>0</v>
      </c>
      <c r="I42" s="6">
        <v>0</v>
      </c>
      <c r="J42" s="6">
        <v>0</v>
      </c>
      <c r="K42" s="6">
        <v>0</v>
      </c>
      <c r="L42" s="6">
        <v>2.7026086956521738</v>
      </c>
      <c r="M42" s="6">
        <v>4.5163043478260869</v>
      </c>
      <c r="N42" s="6">
        <v>0</v>
      </c>
      <c r="O42" s="6">
        <f>SUM(NonNurse[[#This Row],[Qualified Social Work Staff Hours]],NonNurse[[#This Row],[Other Social Work Staff Hours]])/NonNurse[[#This Row],[MDS Census]]</f>
        <v>0.17516863406408092</v>
      </c>
      <c r="P42" s="6">
        <v>5.7635869565217392</v>
      </c>
      <c r="Q42" s="6">
        <v>4.2010869565217392</v>
      </c>
      <c r="R42" s="6">
        <f>SUM(NonNurse[[#This Row],[Qualified Activities Professional Hours]],NonNurse[[#This Row],[Other Activities Professional Hours]])/NonNurse[[#This Row],[MDS Census]]</f>
        <v>0.38648819561551434</v>
      </c>
      <c r="S42" s="6">
        <v>7.5605434782608665</v>
      </c>
      <c r="T42" s="6">
        <v>0</v>
      </c>
      <c r="U42" s="6">
        <v>0</v>
      </c>
      <c r="V42" s="6">
        <f>SUM(NonNurse[[#This Row],[Occupational Therapist Hours]],NonNurse[[#This Row],[OT Assistant Hours]],NonNurse[[#This Row],[OT Aide Hours]])/NonNurse[[#This Row],[MDS Census]]</f>
        <v>0.29324198988195599</v>
      </c>
      <c r="W42" s="6">
        <v>3.5383695652173897</v>
      </c>
      <c r="X42" s="6">
        <v>4.2536956521739127</v>
      </c>
      <c r="Y42" s="6">
        <v>0</v>
      </c>
      <c r="Z42" s="6">
        <f>SUM(NonNurse[[#This Row],[Physical Therapist (PT) Hours]],NonNurse[[#This Row],[PT Assistant Hours]],NonNurse[[#This Row],[PT Aide Hours]])/NonNurse[[#This Row],[MDS Census]]</f>
        <v>0.30222175379426636</v>
      </c>
      <c r="AA42" s="6">
        <v>0</v>
      </c>
      <c r="AB42" s="6">
        <v>0</v>
      </c>
      <c r="AC42" s="6">
        <v>0</v>
      </c>
      <c r="AD42" s="6">
        <v>0</v>
      </c>
      <c r="AE42" s="6">
        <v>0</v>
      </c>
      <c r="AF42" s="6">
        <v>0</v>
      </c>
      <c r="AG42" s="6">
        <v>0</v>
      </c>
      <c r="AH42" s="1">
        <v>275035</v>
      </c>
      <c r="AI42">
        <v>8</v>
      </c>
    </row>
    <row r="43" spans="1:35" x14ac:dyDescent="0.25">
      <c r="A43" t="s">
        <v>96</v>
      </c>
      <c r="B43" t="s">
        <v>69</v>
      </c>
      <c r="C43" t="s">
        <v>173</v>
      </c>
      <c r="D43" t="s">
        <v>133</v>
      </c>
      <c r="E43" s="6">
        <v>78.260869565217391</v>
      </c>
      <c r="F43" s="6">
        <v>0</v>
      </c>
      <c r="G43" s="6">
        <v>0.16304347826086954</v>
      </c>
      <c r="H43" s="6">
        <v>0.69565217391304346</v>
      </c>
      <c r="I43" s="6">
        <v>0</v>
      </c>
      <c r="J43" s="6">
        <v>0</v>
      </c>
      <c r="K43" s="6">
        <v>0.58967391304347816</v>
      </c>
      <c r="L43" s="6">
        <v>0</v>
      </c>
      <c r="M43" s="6">
        <v>14.953804347826088</v>
      </c>
      <c r="N43" s="6">
        <v>0</v>
      </c>
      <c r="O43" s="6">
        <f>SUM(NonNurse[[#This Row],[Qualified Social Work Staff Hours]],NonNurse[[#This Row],[Other Social Work Staff Hours]])/NonNurse[[#This Row],[MDS Census]]</f>
        <v>0.19107638888888889</v>
      </c>
      <c r="P43" s="6">
        <v>0</v>
      </c>
      <c r="Q43" s="6">
        <v>0</v>
      </c>
      <c r="R43" s="6">
        <f>SUM(NonNurse[[#This Row],[Qualified Activities Professional Hours]],NonNurse[[#This Row],[Other Activities Professional Hours]])/NonNurse[[#This Row],[MDS Census]]</f>
        <v>0</v>
      </c>
      <c r="S43" s="6">
        <v>0</v>
      </c>
      <c r="T43" s="6">
        <v>0</v>
      </c>
      <c r="U43" s="6">
        <v>0</v>
      </c>
      <c r="V43" s="6">
        <f>SUM(NonNurse[[#This Row],[Occupational Therapist Hours]],NonNurse[[#This Row],[OT Assistant Hours]],NonNurse[[#This Row],[OT Aide Hours]])/NonNurse[[#This Row],[MDS Census]]</f>
        <v>0</v>
      </c>
      <c r="W43" s="6">
        <v>0</v>
      </c>
      <c r="X43" s="6">
        <v>0</v>
      </c>
      <c r="Y43" s="6">
        <v>0</v>
      </c>
      <c r="Z43" s="6">
        <f>SUM(NonNurse[[#This Row],[Physical Therapist (PT) Hours]],NonNurse[[#This Row],[PT Assistant Hours]],NonNurse[[#This Row],[PT Aide Hours]])/NonNurse[[#This Row],[MDS Census]]</f>
        <v>0</v>
      </c>
      <c r="AA43" s="6">
        <v>0</v>
      </c>
      <c r="AB43" s="6">
        <v>0</v>
      </c>
      <c r="AC43" s="6">
        <v>0</v>
      </c>
      <c r="AD43" s="6">
        <v>0</v>
      </c>
      <c r="AE43" s="6">
        <v>0</v>
      </c>
      <c r="AF43" s="6">
        <v>0</v>
      </c>
      <c r="AG43" s="6">
        <v>1.0994565217391303</v>
      </c>
      <c r="AH43" t="s">
        <v>0</v>
      </c>
      <c r="AI43">
        <v>8</v>
      </c>
    </row>
    <row r="44" spans="1:35" x14ac:dyDescent="0.25">
      <c r="A44" t="s">
        <v>96</v>
      </c>
      <c r="B44" t="s">
        <v>40</v>
      </c>
      <c r="C44" t="s">
        <v>193</v>
      </c>
      <c r="D44" t="s">
        <v>134</v>
      </c>
      <c r="E44" s="6">
        <v>68.673913043478265</v>
      </c>
      <c r="F44" s="6">
        <v>31.857608695652164</v>
      </c>
      <c r="G44" s="6">
        <v>0</v>
      </c>
      <c r="H44" s="6">
        <v>0</v>
      </c>
      <c r="I44" s="6">
        <v>0</v>
      </c>
      <c r="J44" s="6">
        <v>0</v>
      </c>
      <c r="K44" s="6">
        <v>0</v>
      </c>
      <c r="L44" s="6">
        <v>0</v>
      </c>
      <c r="M44" s="6">
        <v>0</v>
      </c>
      <c r="N44" s="6">
        <v>8.8456521739130416</v>
      </c>
      <c r="O44" s="6">
        <f>SUM(NonNurse[[#This Row],[Qualified Social Work Staff Hours]],NonNurse[[#This Row],[Other Social Work Staff Hours]])/NonNurse[[#This Row],[MDS Census]]</f>
        <v>0.12880658436213988</v>
      </c>
      <c r="P44" s="6">
        <v>0</v>
      </c>
      <c r="Q44" s="6">
        <v>0</v>
      </c>
      <c r="R44" s="6">
        <f>SUM(NonNurse[[#This Row],[Qualified Activities Professional Hours]],NonNurse[[#This Row],[Other Activities Professional Hours]])/NonNurse[[#This Row],[MDS Census]]</f>
        <v>0</v>
      </c>
      <c r="S44" s="6">
        <v>0</v>
      </c>
      <c r="T44" s="6">
        <v>0</v>
      </c>
      <c r="U44" s="6">
        <v>0</v>
      </c>
      <c r="V44" s="6">
        <f>SUM(NonNurse[[#This Row],[Occupational Therapist Hours]],NonNurse[[#This Row],[OT Assistant Hours]],NonNurse[[#This Row],[OT Aide Hours]])/NonNurse[[#This Row],[MDS Census]]</f>
        <v>0</v>
      </c>
      <c r="W44" s="6">
        <v>0</v>
      </c>
      <c r="X44" s="6">
        <v>0</v>
      </c>
      <c r="Y44" s="6">
        <v>0</v>
      </c>
      <c r="Z44" s="6">
        <f>SUM(NonNurse[[#This Row],[Physical Therapist (PT) Hours]],NonNurse[[#This Row],[PT Assistant Hours]],NonNurse[[#This Row],[PT Aide Hours]])/NonNurse[[#This Row],[MDS Census]]</f>
        <v>0</v>
      </c>
      <c r="AA44" s="6">
        <v>0</v>
      </c>
      <c r="AB44" s="6">
        <v>0</v>
      </c>
      <c r="AC44" s="6">
        <v>0</v>
      </c>
      <c r="AD44" s="6">
        <v>44.87391304347824</v>
      </c>
      <c r="AE44" s="6">
        <v>0</v>
      </c>
      <c r="AF44" s="6">
        <v>0</v>
      </c>
      <c r="AG44" s="6">
        <v>0</v>
      </c>
      <c r="AH44" s="1">
        <v>275100</v>
      </c>
      <c r="AI44">
        <v>8</v>
      </c>
    </row>
    <row r="45" spans="1:35" x14ac:dyDescent="0.25">
      <c r="A45" t="s">
        <v>96</v>
      </c>
      <c r="B45" t="s">
        <v>17</v>
      </c>
      <c r="C45" t="s">
        <v>159</v>
      </c>
      <c r="D45" t="s">
        <v>136</v>
      </c>
      <c r="E45" s="6">
        <v>29.684782608695652</v>
      </c>
      <c r="F45" s="6">
        <v>10.869565217391305</v>
      </c>
      <c r="G45" s="6">
        <v>0</v>
      </c>
      <c r="H45" s="6">
        <v>0.15728260869565217</v>
      </c>
      <c r="I45" s="6">
        <v>0</v>
      </c>
      <c r="J45" s="6">
        <v>0</v>
      </c>
      <c r="K45" s="6">
        <v>0</v>
      </c>
      <c r="L45" s="6">
        <v>0</v>
      </c>
      <c r="M45" s="6">
        <v>2.6778260869565216</v>
      </c>
      <c r="N45" s="6">
        <v>0</v>
      </c>
      <c r="O45" s="6">
        <f>SUM(NonNurse[[#This Row],[Qualified Social Work Staff Hours]],NonNurse[[#This Row],[Other Social Work Staff Hours]])/NonNurse[[#This Row],[MDS Census]]</f>
        <v>9.0208714756499442E-2</v>
      </c>
      <c r="P45" s="6">
        <v>5.8007608695652184</v>
      </c>
      <c r="Q45" s="6">
        <v>0</v>
      </c>
      <c r="R45" s="6">
        <f>SUM(NonNurse[[#This Row],[Qualified Activities Professional Hours]],NonNurse[[#This Row],[Other Activities Professional Hours]])/NonNurse[[#This Row],[MDS Census]]</f>
        <v>0.19541193701940685</v>
      </c>
      <c r="S45" s="6">
        <v>0</v>
      </c>
      <c r="T45" s="6">
        <v>0</v>
      </c>
      <c r="U45" s="6">
        <v>0</v>
      </c>
      <c r="V45" s="6">
        <f>SUM(NonNurse[[#This Row],[Occupational Therapist Hours]],NonNurse[[#This Row],[OT Assistant Hours]],NonNurse[[#This Row],[OT Aide Hours]])/NonNurse[[#This Row],[MDS Census]]</f>
        <v>0</v>
      </c>
      <c r="W45" s="6">
        <v>0</v>
      </c>
      <c r="X45" s="6">
        <v>0</v>
      </c>
      <c r="Y45" s="6">
        <v>0</v>
      </c>
      <c r="Z45" s="6">
        <f>SUM(NonNurse[[#This Row],[Physical Therapist (PT) Hours]],NonNurse[[#This Row],[PT Assistant Hours]],NonNurse[[#This Row],[PT Aide Hours]])/NonNurse[[#This Row],[MDS Census]]</f>
        <v>0</v>
      </c>
      <c r="AA45" s="6">
        <v>0</v>
      </c>
      <c r="AB45" s="6">
        <v>0</v>
      </c>
      <c r="AC45" s="6">
        <v>0</v>
      </c>
      <c r="AD45" s="6">
        <v>0</v>
      </c>
      <c r="AE45" s="6">
        <v>0</v>
      </c>
      <c r="AF45" s="6">
        <v>0</v>
      </c>
      <c r="AG45" s="6">
        <v>0</v>
      </c>
      <c r="AH45" s="1">
        <v>275044</v>
      </c>
      <c r="AI45">
        <v>8</v>
      </c>
    </row>
    <row r="46" spans="1:35" x14ac:dyDescent="0.25">
      <c r="A46" t="s">
        <v>96</v>
      </c>
      <c r="B46" t="s">
        <v>2</v>
      </c>
      <c r="C46" t="s">
        <v>192</v>
      </c>
      <c r="D46" t="s">
        <v>125</v>
      </c>
      <c r="E46" s="6">
        <v>17</v>
      </c>
      <c r="F46" s="6">
        <v>5.7391304347826084</v>
      </c>
      <c r="G46" s="6">
        <v>0</v>
      </c>
      <c r="H46" s="6">
        <v>0</v>
      </c>
      <c r="I46" s="6">
        <v>5.7391304347826084</v>
      </c>
      <c r="J46" s="6">
        <v>0</v>
      </c>
      <c r="K46" s="6">
        <v>0</v>
      </c>
      <c r="L46" s="6">
        <v>0</v>
      </c>
      <c r="M46" s="6">
        <v>0</v>
      </c>
      <c r="N46" s="6">
        <v>5.7391304347826084</v>
      </c>
      <c r="O46" s="6">
        <f>SUM(NonNurse[[#This Row],[Qualified Social Work Staff Hours]],NonNurse[[#This Row],[Other Social Work Staff Hours]])/NonNurse[[#This Row],[MDS Census]]</f>
        <v>0.33759590792838873</v>
      </c>
      <c r="P46" s="6">
        <v>0</v>
      </c>
      <c r="Q46" s="6">
        <v>0.8603260869565218</v>
      </c>
      <c r="R46" s="6">
        <f>SUM(NonNurse[[#This Row],[Qualified Activities Professional Hours]],NonNurse[[#This Row],[Other Activities Professional Hours]])/NonNurse[[#This Row],[MDS Census]]</f>
        <v>5.0607416879795399E-2</v>
      </c>
      <c r="S46" s="6">
        <v>0</v>
      </c>
      <c r="T46" s="6">
        <v>0</v>
      </c>
      <c r="U46" s="6">
        <v>0</v>
      </c>
      <c r="V46" s="6">
        <f>SUM(NonNurse[[#This Row],[Occupational Therapist Hours]],NonNurse[[#This Row],[OT Assistant Hours]],NonNurse[[#This Row],[OT Aide Hours]])/NonNurse[[#This Row],[MDS Census]]</f>
        <v>0</v>
      </c>
      <c r="W46" s="6">
        <v>0</v>
      </c>
      <c r="X46" s="6">
        <v>0</v>
      </c>
      <c r="Y46" s="6">
        <v>0</v>
      </c>
      <c r="Z46" s="6">
        <f>SUM(NonNurse[[#This Row],[Physical Therapist (PT) Hours]],NonNurse[[#This Row],[PT Assistant Hours]],NonNurse[[#This Row],[PT Aide Hours]])/NonNurse[[#This Row],[MDS Census]]</f>
        <v>0</v>
      </c>
      <c r="AA46" s="6">
        <v>0</v>
      </c>
      <c r="AB46" s="6">
        <v>0</v>
      </c>
      <c r="AC46" s="6">
        <v>0</v>
      </c>
      <c r="AD46" s="6">
        <v>0</v>
      </c>
      <c r="AE46" s="6">
        <v>0</v>
      </c>
      <c r="AF46" s="6">
        <v>0</v>
      </c>
      <c r="AG46" s="6">
        <v>0</v>
      </c>
      <c r="AH46" s="1">
        <v>275148</v>
      </c>
      <c r="AI46">
        <v>8</v>
      </c>
    </row>
    <row r="47" spans="1:35" x14ac:dyDescent="0.25">
      <c r="A47" t="s">
        <v>96</v>
      </c>
      <c r="B47" t="s">
        <v>47</v>
      </c>
      <c r="C47" t="s">
        <v>195</v>
      </c>
      <c r="D47" t="s">
        <v>152</v>
      </c>
      <c r="E47" s="6">
        <v>61.847826086956523</v>
      </c>
      <c r="F47" s="6">
        <v>0</v>
      </c>
      <c r="G47" s="6">
        <v>0</v>
      </c>
      <c r="H47" s="6">
        <v>0</v>
      </c>
      <c r="I47" s="6">
        <v>0</v>
      </c>
      <c r="J47" s="6">
        <v>0</v>
      </c>
      <c r="K47" s="6">
        <v>0</v>
      </c>
      <c r="L47" s="6">
        <v>0</v>
      </c>
      <c r="M47" s="6">
        <v>0</v>
      </c>
      <c r="N47" s="6">
        <v>0</v>
      </c>
      <c r="O47" s="6">
        <f>SUM(NonNurse[[#This Row],[Qualified Social Work Staff Hours]],NonNurse[[#This Row],[Other Social Work Staff Hours]])/NonNurse[[#This Row],[MDS Census]]</f>
        <v>0</v>
      </c>
      <c r="P47" s="6">
        <v>0</v>
      </c>
      <c r="Q47" s="6">
        <v>17.411304347826086</v>
      </c>
      <c r="R47" s="6">
        <f>SUM(NonNurse[[#This Row],[Qualified Activities Professional Hours]],NonNurse[[#This Row],[Other Activities Professional Hours]])/NonNurse[[#This Row],[MDS Census]]</f>
        <v>0.281518453427065</v>
      </c>
      <c r="S47" s="6">
        <v>4.5714130434782607</v>
      </c>
      <c r="T47" s="6">
        <v>0</v>
      </c>
      <c r="U47" s="6">
        <v>0</v>
      </c>
      <c r="V47" s="6">
        <f>SUM(NonNurse[[#This Row],[Occupational Therapist Hours]],NonNurse[[#This Row],[OT Assistant Hours]],NonNurse[[#This Row],[OT Aide Hours]])/NonNurse[[#This Row],[MDS Census]]</f>
        <v>7.3913884007029876E-2</v>
      </c>
      <c r="W47" s="6">
        <v>20.385978260869564</v>
      </c>
      <c r="X47" s="6">
        <v>0</v>
      </c>
      <c r="Y47" s="6">
        <v>0</v>
      </c>
      <c r="Z47" s="6">
        <f>SUM(NonNurse[[#This Row],[Physical Therapist (PT) Hours]],NonNurse[[#This Row],[PT Assistant Hours]],NonNurse[[#This Row],[PT Aide Hours]])/NonNurse[[#This Row],[MDS Census]]</f>
        <v>0.32961511423550083</v>
      </c>
      <c r="AA47" s="6">
        <v>0</v>
      </c>
      <c r="AB47" s="6">
        <v>0</v>
      </c>
      <c r="AC47" s="6">
        <v>0</v>
      </c>
      <c r="AD47" s="6">
        <v>0</v>
      </c>
      <c r="AE47" s="6">
        <v>0</v>
      </c>
      <c r="AF47" s="6">
        <v>0</v>
      </c>
      <c r="AG47" s="6">
        <v>0</v>
      </c>
      <c r="AH47" s="1">
        <v>275112</v>
      </c>
      <c r="AI47">
        <v>8</v>
      </c>
    </row>
    <row r="48" spans="1:35" x14ac:dyDescent="0.25">
      <c r="A48" t="s">
        <v>96</v>
      </c>
      <c r="B48" t="s">
        <v>13</v>
      </c>
      <c r="C48" t="s">
        <v>175</v>
      </c>
      <c r="D48" t="s">
        <v>131</v>
      </c>
      <c r="E48" s="6">
        <v>73.119565217391298</v>
      </c>
      <c r="F48" s="6">
        <v>5.7173913043478262</v>
      </c>
      <c r="G48" s="6">
        <v>0.32608695652173914</v>
      </c>
      <c r="H48" s="6">
        <v>0</v>
      </c>
      <c r="I48" s="6">
        <v>4.1739130434782608</v>
      </c>
      <c r="J48" s="6">
        <v>0</v>
      </c>
      <c r="K48" s="6">
        <v>0</v>
      </c>
      <c r="L48" s="6">
        <v>3.9779347826086942</v>
      </c>
      <c r="M48" s="6">
        <v>3.2131521739130435</v>
      </c>
      <c r="N48" s="6">
        <v>0</v>
      </c>
      <c r="O48" s="6">
        <f>SUM(NonNurse[[#This Row],[Qualified Social Work Staff Hours]],NonNurse[[#This Row],[Other Social Work Staff Hours]])/NonNurse[[#This Row],[MDS Census]]</f>
        <v>4.3943808532778364E-2</v>
      </c>
      <c r="P48" s="6">
        <v>0</v>
      </c>
      <c r="Q48" s="6">
        <v>2.7529347826086958</v>
      </c>
      <c r="R48" s="6">
        <f>SUM(NonNurse[[#This Row],[Qualified Activities Professional Hours]],NonNurse[[#This Row],[Other Activities Professional Hours]])/NonNurse[[#This Row],[MDS Census]]</f>
        <v>3.7649769585253463E-2</v>
      </c>
      <c r="S48" s="6">
        <v>11.277282608695655</v>
      </c>
      <c r="T48" s="6">
        <v>3.7015217391304351</v>
      </c>
      <c r="U48" s="6">
        <v>0</v>
      </c>
      <c r="V48" s="6">
        <f>SUM(NonNurse[[#This Row],[Occupational Therapist Hours]],NonNurse[[#This Row],[OT Assistant Hours]],NonNurse[[#This Row],[OT Aide Hours]])/NonNurse[[#This Row],[MDS Census]]</f>
        <v>0.20485357514493838</v>
      </c>
      <c r="W48" s="6">
        <v>5.7857608695652178</v>
      </c>
      <c r="X48" s="6">
        <v>6.8644565217391298</v>
      </c>
      <c r="Y48" s="6">
        <v>1.4130434782608696</v>
      </c>
      <c r="Z48" s="6">
        <f>SUM(NonNurse[[#This Row],[Physical Therapist (PT) Hours]],NonNurse[[#This Row],[PT Assistant Hours]],NonNurse[[#This Row],[PT Aide Hours]])/NonNurse[[#This Row],[MDS Census]]</f>
        <v>0.19233239185372383</v>
      </c>
      <c r="AA48" s="6">
        <v>0</v>
      </c>
      <c r="AB48" s="6">
        <v>0</v>
      </c>
      <c r="AC48" s="6">
        <v>0</v>
      </c>
      <c r="AD48" s="6">
        <v>12.611847826086946</v>
      </c>
      <c r="AE48" s="6">
        <v>0</v>
      </c>
      <c r="AF48" s="6">
        <v>0</v>
      </c>
      <c r="AG48" s="6">
        <v>0</v>
      </c>
      <c r="AH48" s="1">
        <v>275030</v>
      </c>
      <c r="AI48">
        <v>8</v>
      </c>
    </row>
    <row r="49" spans="1:35" x14ac:dyDescent="0.25">
      <c r="A49" t="s">
        <v>96</v>
      </c>
      <c r="B49" t="s">
        <v>3</v>
      </c>
      <c r="C49" t="s">
        <v>176</v>
      </c>
      <c r="D49" t="s">
        <v>132</v>
      </c>
      <c r="E49" s="6">
        <v>62.630434782608695</v>
      </c>
      <c r="F49" s="6">
        <v>5.5733695652173916</v>
      </c>
      <c r="G49" s="6">
        <v>0</v>
      </c>
      <c r="H49" s="6">
        <v>0.28347826086956524</v>
      </c>
      <c r="I49" s="6">
        <v>1.0326086956521738</v>
      </c>
      <c r="J49" s="6">
        <v>0</v>
      </c>
      <c r="K49" s="6">
        <v>0</v>
      </c>
      <c r="L49" s="6">
        <v>0.55891304347826087</v>
      </c>
      <c r="M49" s="6">
        <v>5.9703260869565229</v>
      </c>
      <c r="N49" s="6">
        <v>2.5966304347826092</v>
      </c>
      <c r="O49" s="6">
        <f>SUM(NonNurse[[#This Row],[Qualified Social Work Staff Hours]],NonNurse[[#This Row],[Other Social Work Staff Hours]])/NonNurse[[#This Row],[MDS Census]]</f>
        <v>0.13678583825060747</v>
      </c>
      <c r="P49" s="6">
        <v>6.0865217391304336</v>
      </c>
      <c r="Q49" s="6">
        <v>4.0019565217391309</v>
      </c>
      <c r="R49" s="6">
        <f>SUM(NonNurse[[#This Row],[Qualified Activities Professional Hours]],NonNurse[[#This Row],[Other Activities Professional Hours]])/NonNurse[[#This Row],[MDS Census]]</f>
        <v>0.16107948628948282</v>
      </c>
      <c r="S49" s="6">
        <v>0.40130434782608698</v>
      </c>
      <c r="T49" s="6">
        <v>0.56989130434782609</v>
      </c>
      <c r="U49" s="6">
        <v>0</v>
      </c>
      <c r="V49" s="6">
        <f>SUM(NonNurse[[#This Row],[Occupational Therapist Hours]],NonNurse[[#This Row],[OT Assistant Hours]],NonNurse[[#This Row],[OT Aide Hours]])/NonNurse[[#This Row],[MDS Census]]</f>
        <v>1.5506768483165569E-2</v>
      </c>
      <c r="W49" s="6">
        <v>1.140108695652174</v>
      </c>
      <c r="X49" s="6">
        <v>0.35619565217391302</v>
      </c>
      <c r="Y49" s="6">
        <v>4.9130434782608692</v>
      </c>
      <c r="Z49" s="6">
        <f>SUM(NonNurse[[#This Row],[Physical Therapist (PT) Hours]],NonNurse[[#This Row],[PT Assistant Hours]],NonNurse[[#This Row],[PT Aide Hours]])/NonNurse[[#This Row],[MDS Census]]</f>
        <v>0.10233599444637277</v>
      </c>
      <c r="AA49" s="6">
        <v>0</v>
      </c>
      <c r="AB49" s="6">
        <v>0</v>
      </c>
      <c r="AC49" s="6">
        <v>0</v>
      </c>
      <c r="AD49" s="6">
        <v>0</v>
      </c>
      <c r="AE49" s="6">
        <v>0</v>
      </c>
      <c r="AF49" s="6">
        <v>0</v>
      </c>
      <c r="AG49" s="6">
        <v>0</v>
      </c>
      <c r="AH49" s="1">
        <v>275120</v>
      </c>
      <c r="AI49">
        <v>8</v>
      </c>
    </row>
    <row r="50" spans="1:35" x14ac:dyDescent="0.25">
      <c r="A50" t="s">
        <v>96</v>
      </c>
      <c r="B50" t="s">
        <v>54</v>
      </c>
      <c r="C50" t="s">
        <v>196</v>
      </c>
      <c r="D50" t="s">
        <v>154</v>
      </c>
      <c r="E50" s="6">
        <v>43.543478260869563</v>
      </c>
      <c r="F50" s="6">
        <v>5.2608695652173916</v>
      </c>
      <c r="G50" s="6">
        <v>0</v>
      </c>
      <c r="H50" s="6">
        <v>0</v>
      </c>
      <c r="I50" s="6">
        <v>6.0869565217391308</v>
      </c>
      <c r="J50" s="6">
        <v>0</v>
      </c>
      <c r="K50" s="6">
        <v>0</v>
      </c>
      <c r="L50" s="6">
        <v>2.6926086956521731</v>
      </c>
      <c r="M50" s="6">
        <v>5.5652173913043477</v>
      </c>
      <c r="N50" s="6">
        <v>0</v>
      </c>
      <c r="O50" s="6">
        <f>SUM(NonNurse[[#This Row],[Qualified Social Work Staff Hours]],NonNurse[[#This Row],[Other Social Work Staff Hours]])/NonNurse[[#This Row],[MDS Census]]</f>
        <v>0.12780828756864704</v>
      </c>
      <c r="P50" s="6">
        <v>0.32315217391304346</v>
      </c>
      <c r="Q50" s="6">
        <v>7.3265217391304356</v>
      </c>
      <c r="R50" s="6">
        <f>SUM(NonNurse[[#This Row],[Qualified Activities Professional Hours]],NonNurse[[#This Row],[Other Activities Professional Hours]])/NonNurse[[#This Row],[MDS Census]]</f>
        <v>0.17567898152770847</v>
      </c>
      <c r="S50" s="6">
        <v>6.2065217391304346</v>
      </c>
      <c r="T50" s="6">
        <v>0</v>
      </c>
      <c r="U50" s="6">
        <v>0</v>
      </c>
      <c r="V50" s="6">
        <f>SUM(NonNurse[[#This Row],[Occupational Therapist Hours]],NonNurse[[#This Row],[OT Assistant Hours]],NonNurse[[#This Row],[OT Aide Hours]])/NonNurse[[#This Row],[MDS Census]]</f>
        <v>0.14253619570644036</v>
      </c>
      <c r="W50" s="6">
        <v>0.62782608695652187</v>
      </c>
      <c r="X50" s="6">
        <v>4.138260869565217</v>
      </c>
      <c r="Y50" s="6">
        <v>0.79347826086956519</v>
      </c>
      <c r="Z50" s="6">
        <f>SUM(NonNurse[[#This Row],[Physical Therapist (PT) Hours]],NonNurse[[#This Row],[PT Assistant Hours]],NonNurse[[#This Row],[PT Aide Hours]])/NonNurse[[#This Row],[MDS Census]]</f>
        <v>0.12767848227658513</v>
      </c>
      <c r="AA50" s="6">
        <v>0</v>
      </c>
      <c r="AB50" s="6">
        <v>0</v>
      </c>
      <c r="AC50" s="6">
        <v>0</v>
      </c>
      <c r="AD50" s="6">
        <v>7.3906521739130406</v>
      </c>
      <c r="AE50" s="6">
        <v>0</v>
      </c>
      <c r="AF50" s="6">
        <v>0</v>
      </c>
      <c r="AG50" s="6">
        <v>0</v>
      </c>
      <c r="AH50" s="1">
        <v>275124</v>
      </c>
      <c r="AI50">
        <v>8</v>
      </c>
    </row>
    <row r="51" spans="1:35" x14ac:dyDescent="0.25">
      <c r="A51" t="s">
        <v>96</v>
      </c>
      <c r="B51" t="s">
        <v>19</v>
      </c>
      <c r="C51" t="s">
        <v>180</v>
      </c>
      <c r="D51" t="s">
        <v>125</v>
      </c>
      <c r="E51" s="6">
        <v>40.5</v>
      </c>
      <c r="F51" s="6">
        <v>5.4782608695652177</v>
      </c>
      <c r="G51" s="6">
        <v>0</v>
      </c>
      <c r="H51" s="6">
        <v>0</v>
      </c>
      <c r="I51" s="6">
        <v>0</v>
      </c>
      <c r="J51" s="6">
        <v>0</v>
      </c>
      <c r="K51" s="6">
        <v>0</v>
      </c>
      <c r="L51" s="6">
        <v>3.1906521739130436</v>
      </c>
      <c r="M51" s="6">
        <v>0.14130434782608695</v>
      </c>
      <c r="N51" s="6">
        <v>0</v>
      </c>
      <c r="O51" s="6">
        <f>SUM(NonNurse[[#This Row],[Qualified Social Work Staff Hours]],NonNurse[[#This Row],[Other Social Work Staff Hours]])/NonNurse[[#This Row],[MDS Census]]</f>
        <v>3.4889962426194309E-3</v>
      </c>
      <c r="P51" s="6">
        <v>3.8858695652173911</v>
      </c>
      <c r="Q51" s="6">
        <v>0</v>
      </c>
      <c r="R51" s="6">
        <f>SUM(NonNurse[[#This Row],[Qualified Activities Professional Hours]],NonNurse[[#This Row],[Other Activities Professional Hours]])/NonNurse[[#This Row],[MDS Census]]</f>
        <v>9.5947396672034349E-2</v>
      </c>
      <c r="S51" s="6">
        <v>4.5278260869565221</v>
      </c>
      <c r="T51" s="6">
        <v>0</v>
      </c>
      <c r="U51" s="6">
        <v>0</v>
      </c>
      <c r="V51" s="6">
        <f>SUM(NonNurse[[#This Row],[Occupational Therapist Hours]],NonNurse[[#This Row],[OT Assistant Hours]],NonNurse[[#This Row],[OT Aide Hours]])/NonNurse[[#This Row],[MDS Census]]</f>
        <v>0.11179817498658079</v>
      </c>
      <c r="W51" s="6">
        <v>1.6167391304347827</v>
      </c>
      <c r="X51" s="6">
        <v>3.9386956521739132</v>
      </c>
      <c r="Y51" s="6">
        <v>0</v>
      </c>
      <c r="Z51" s="6">
        <f>SUM(NonNurse[[#This Row],[Physical Therapist (PT) Hours]],NonNurse[[#This Row],[PT Assistant Hours]],NonNurse[[#This Row],[PT Aide Hours]])/NonNurse[[#This Row],[MDS Census]]</f>
        <v>0.13717122920021471</v>
      </c>
      <c r="AA51" s="6">
        <v>0</v>
      </c>
      <c r="AB51" s="6">
        <v>0</v>
      </c>
      <c r="AC51" s="6">
        <v>0</v>
      </c>
      <c r="AD51" s="6">
        <v>0</v>
      </c>
      <c r="AE51" s="6">
        <v>0</v>
      </c>
      <c r="AF51" s="6">
        <v>0</v>
      </c>
      <c r="AG51" s="6">
        <v>0</v>
      </c>
      <c r="AH51" s="1">
        <v>275049</v>
      </c>
      <c r="AI51">
        <v>8</v>
      </c>
    </row>
    <row r="52" spans="1:35" x14ac:dyDescent="0.25">
      <c r="A52" t="s">
        <v>96</v>
      </c>
      <c r="B52" t="s">
        <v>50</v>
      </c>
      <c r="C52" t="s">
        <v>166</v>
      </c>
      <c r="D52" t="s">
        <v>153</v>
      </c>
      <c r="E52" s="6">
        <v>42.902173913043477</v>
      </c>
      <c r="F52" s="6">
        <v>22.960869565217386</v>
      </c>
      <c r="G52" s="6">
        <v>0.2608695652173913</v>
      </c>
      <c r="H52" s="6">
        <v>0</v>
      </c>
      <c r="I52" s="6">
        <v>0</v>
      </c>
      <c r="J52" s="6">
        <v>0</v>
      </c>
      <c r="K52" s="6">
        <v>3.2608695652173912E-2</v>
      </c>
      <c r="L52" s="6">
        <v>0</v>
      </c>
      <c r="M52" s="6">
        <v>0.70978260869565213</v>
      </c>
      <c r="N52" s="6">
        <v>0</v>
      </c>
      <c r="O52" s="6">
        <f>SUM(NonNurse[[#This Row],[Qualified Social Work Staff Hours]],NonNurse[[#This Row],[Other Social Work Staff Hours]])/NonNurse[[#This Row],[MDS Census]]</f>
        <v>1.6544210793007347E-2</v>
      </c>
      <c r="P52" s="6">
        <v>0</v>
      </c>
      <c r="Q52" s="6">
        <v>12.482608695652173</v>
      </c>
      <c r="R52" s="6">
        <f>SUM(NonNurse[[#This Row],[Qualified Activities Professional Hours]],NonNurse[[#This Row],[Other Activities Professional Hours]])/NonNurse[[#This Row],[MDS Census]]</f>
        <v>0.29095515581454268</v>
      </c>
      <c r="S52" s="6">
        <v>0.3125</v>
      </c>
      <c r="T52" s="6">
        <v>0</v>
      </c>
      <c r="U52" s="6">
        <v>0</v>
      </c>
      <c r="V52" s="6">
        <f>SUM(NonNurse[[#This Row],[Occupational Therapist Hours]],NonNurse[[#This Row],[OT Assistant Hours]],NonNurse[[#This Row],[OT Aide Hours]])/NonNurse[[#This Row],[MDS Census]]</f>
        <v>7.2840131745629593E-3</v>
      </c>
      <c r="W52" s="6">
        <v>1.3641304347826086</v>
      </c>
      <c r="X52" s="6">
        <v>2.4456521739130436E-2</v>
      </c>
      <c r="Y52" s="6">
        <v>0</v>
      </c>
      <c r="Z52" s="6">
        <f>SUM(NonNurse[[#This Row],[Physical Therapist (PT) Hours]],NonNurse[[#This Row],[PT Assistant Hours]],NonNurse[[#This Row],[PT Aide Hours]])/NonNurse[[#This Row],[MDS Census]]</f>
        <v>3.2366354193058014E-2</v>
      </c>
      <c r="AA52" s="6">
        <v>0</v>
      </c>
      <c r="AB52" s="6">
        <v>0</v>
      </c>
      <c r="AC52" s="6">
        <v>0</v>
      </c>
      <c r="AD52" s="6">
        <v>0</v>
      </c>
      <c r="AE52" s="6">
        <v>0</v>
      </c>
      <c r="AF52" s="6">
        <v>0</v>
      </c>
      <c r="AG52" s="6">
        <v>0</v>
      </c>
      <c r="AH52" s="1">
        <v>275119</v>
      </c>
      <c r="AI52">
        <v>8</v>
      </c>
    </row>
    <row r="53" spans="1:35" x14ac:dyDescent="0.25">
      <c r="A53" t="s">
        <v>96</v>
      </c>
      <c r="B53" t="s">
        <v>35</v>
      </c>
      <c r="C53" t="s">
        <v>191</v>
      </c>
      <c r="D53" t="s">
        <v>148</v>
      </c>
      <c r="E53" s="6">
        <v>27.923913043478262</v>
      </c>
      <c r="F53" s="6">
        <v>4.1576086956521738</v>
      </c>
      <c r="G53" s="6">
        <v>0.21195652173913043</v>
      </c>
      <c r="H53" s="6">
        <v>6.5217391304347824E-2</v>
      </c>
      <c r="I53" s="6">
        <v>0</v>
      </c>
      <c r="J53" s="6">
        <v>0.13043478260869565</v>
      </c>
      <c r="K53" s="6">
        <v>0</v>
      </c>
      <c r="L53" s="6">
        <v>0</v>
      </c>
      <c r="M53" s="6">
        <v>0</v>
      </c>
      <c r="N53" s="6">
        <v>1.5869565217391304</v>
      </c>
      <c r="O53" s="6">
        <f>SUM(NonNurse[[#This Row],[Qualified Social Work Staff Hours]],NonNurse[[#This Row],[Other Social Work Staff Hours]])/NonNurse[[#This Row],[MDS Census]]</f>
        <v>5.6831451926819772E-2</v>
      </c>
      <c r="P53" s="6">
        <v>0</v>
      </c>
      <c r="Q53" s="6">
        <v>6.9347826086956523</v>
      </c>
      <c r="R53" s="6">
        <f>SUM(NonNurse[[#This Row],[Qualified Activities Professional Hours]],NonNurse[[#This Row],[Other Activities Professional Hours]])/NonNurse[[#This Row],[MDS Census]]</f>
        <v>0.24834565978980147</v>
      </c>
      <c r="S53" s="6">
        <v>3.2934782608695654</v>
      </c>
      <c r="T53" s="6">
        <v>0</v>
      </c>
      <c r="U53" s="6">
        <v>0</v>
      </c>
      <c r="V53" s="6">
        <f>SUM(NonNurse[[#This Row],[Occupational Therapist Hours]],NonNurse[[#This Row],[OT Assistant Hours]],NonNurse[[#This Row],[OT Aide Hours]])/NonNurse[[#This Row],[MDS Census]]</f>
        <v>0.11794472557415336</v>
      </c>
      <c r="W53" s="6">
        <v>4.4836956521739131</v>
      </c>
      <c r="X53" s="6">
        <v>0</v>
      </c>
      <c r="Y53" s="6">
        <v>0</v>
      </c>
      <c r="Z53" s="6">
        <f>SUM(NonNurse[[#This Row],[Physical Therapist (PT) Hours]],NonNurse[[#This Row],[PT Assistant Hours]],NonNurse[[#This Row],[PT Aide Hours]])/NonNurse[[#This Row],[MDS Census]]</f>
        <v>0.1605683145192682</v>
      </c>
      <c r="AA53" s="6">
        <v>0</v>
      </c>
      <c r="AB53" s="6">
        <v>0</v>
      </c>
      <c r="AC53" s="6">
        <v>0</v>
      </c>
      <c r="AD53" s="6">
        <v>0</v>
      </c>
      <c r="AE53" s="6">
        <v>0</v>
      </c>
      <c r="AF53" s="6">
        <v>0</v>
      </c>
      <c r="AG53" s="6">
        <v>0</v>
      </c>
      <c r="AH53" s="1">
        <v>275087</v>
      </c>
      <c r="AI53">
        <v>8</v>
      </c>
    </row>
    <row r="54" spans="1:35" x14ac:dyDescent="0.25">
      <c r="A54" t="s">
        <v>96</v>
      </c>
      <c r="B54" t="s">
        <v>4</v>
      </c>
      <c r="C54" t="s">
        <v>178</v>
      </c>
      <c r="D54" t="s">
        <v>135</v>
      </c>
      <c r="E54" s="6">
        <v>51.445652173913047</v>
      </c>
      <c r="F54" s="6">
        <v>5.2173913043478262</v>
      </c>
      <c r="G54" s="6">
        <v>6.5217391304347824E-2</v>
      </c>
      <c r="H54" s="6">
        <v>1.4347826086956521</v>
      </c>
      <c r="I54" s="6">
        <v>4.1956521739130439</v>
      </c>
      <c r="J54" s="6">
        <v>0</v>
      </c>
      <c r="K54" s="6">
        <v>0</v>
      </c>
      <c r="L54" s="6">
        <v>3.7357608695652176</v>
      </c>
      <c r="M54" s="6">
        <v>6.7418478260869561</v>
      </c>
      <c r="N54" s="6">
        <v>0</v>
      </c>
      <c r="O54" s="6">
        <f>SUM(NonNurse[[#This Row],[Qualified Social Work Staff Hours]],NonNurse[[#This Row],[Other Social Work Staff Hours]])/NonNurse[[#This Row],[MDS Census]]</f>
        <v>0.13104796112402281</v>
      </c>
      <c r="P54" s="6">
        <v>4.7038043478260869</v>
      </c>
      <c r="Q54" s="6">
        <v>4.1440217391304346</v>
      </c>
      <c r="R54" s="6">
        <f>SUM(NonNurse[[#This Row],[Qualified Activities Professional Hours]],NonNurse[[#This Row],[Other Activities Professional Hours]])/NonNurse[[#This Row],[MDS Census]]</f>
        <v>0.17198394253116414</v>
      </c>
      <c r="S54" s="6">
        <v>3.9563043478260864</v>
      </c>
      <c r="T54" s="6">
        <v>0.98902173913043456</v>
      </c>
      <c r="U54" s="6">
        <v>0</v>
      </c>
      <c r="V54" s="6">
        <f>SUM(NonNurse[[#This Row],[Occupational Therapist Hours]],NonNurse[[#This Row],[OT Assistant Hours]],NonNurse[[#This Row],[OT Aide Hours]])/NonNurse[[#This Row],[MDS Census]]</f>
        <v>9.6127192055778549E-2</v>
      </c>
      <c r="W54" s="6">
        <v>5.6394565217391293</v>
      </c>
      <c r="X54" s="6">
        <v>1.5618478260869562</v>
      </c>
      <c r="Y54" s="6">
        <v>0</v>
      </c>
      <c r="Z54" s="6">
        <f>SUM(NonNurse[[#This Row],[Physical Therapist (PT) Hours]],NonNurse[[#This Row],[PT Assistant Hours]],NonNurse[[#This Row],[PT Aide Hours]])/NonNurse[[#This Row],[MDS Census]]</f>
        <v>0.13997887175153176</v>
      </c>
      <c r="AA54" s="6">
        <v>0</v>
      </c>
      <c r="AB54" s="6">
        <v>0</v>
      </c>
      <c r="AC54" s="6">
        <v>0</v>
      </c>
      <c r="AD54" s="6">
        <v>0</v>
      </c>
      <c r="AE54" s="6">
        <v>0</v>
      </c>
      <c r="AF54" s="6">
        <v>0</v>
      </c>
      <c r="AG54" s="6">
        <v>0</v>
      </c>
      <c r="AH54" s="1">
        <v>275126</v>
      </c>
      <c r="AI54">
        <v>8</v>
      </c>
    </row>
    <row r="55" spans="1:35" x14ac:dyDescent="0.25">
      <c r="A55" t="s">
        <v>96</v>
      </c>
      <c r="B55" t="s">
        <v>48</v>
      </c>
      <c r="C55" t="s">
        <v>159</v>
      </c>
      <c r="D55" t="s">
        <v>136</v>
      </c>
      <c r="E55" s="6">
        <v>16.913043478260871</v>
      </c>
      <c r="F55" s="6">
        <v>5.3913043478260869</v>
      </c>
      <c r="G55" s="6">
        <v>0</v>
      </c>
      <c r="H55" s="6">
        <v>7.5543478260869573E-2</v>
      </c>
      <c r="I55" s="6">
        <v>0.55434782608695654</v>
      </c>
      <c r="J55" s="6">
        <v>0</v>
      </c>
      <c r="K55" s="6">
        <v>0</v>
      </c>
      <c r="L55" s="6">
        <v>7.8695652173913055E-2</v>
      </c>
      <c r="M55" s="6">
        <v>0</v>
      </c>
      <c r="N55" s="6">
        <v>0</v>
      </c>
      <c r="O55" s="6">
        <f>SUM(NonNurse[[#This Row],[Qualified Social Work Staff Hours]],NonNurse[[#This Row],[Other Social Work Staff Hours]])/NonNurse[[#This Row],[MDS Census]]</f>
        <v>0</v>
      </c>
      <c r="P55" s="6">
        <v>5.8809782608695622</v>
      </c>
      <c r="Q55" s="6">
        <v>0</v>
      </c>
      <c r="R55" s="6">
        <f>SUM(NonNurse[[#This Row],[Qualified Activities Professional Hours]],NonNurse[[#This Row],[Other Activities Professional Hours]])/NonNurse[[#This Row],[MDS Census]]</f>
        <v>0.34771850899742912</v>
      </c>
      <c r="S55" s="6">
        <v>0.89130434782608692</v>
      </c>
      <c r="T55" s="6">
        <v>3.8152173913043479E-2</v>
      </c>
      <c r="U55" s="6">
        <v>0</v>
      </c>
      <c r="V55" s="6">
        <f>SUM(NonNurse[[#This Row],[Occupational Therapist Hours]],NonNurse[[#This Row],[OT Assistant Hours]],NonNurse[[#This Row],[OT Aide Hours]])/NonNurse[[#This Row],[MDS Census]]</f>
        <v>5.4955012853470431E-2</v>
      </c>
      <c r="W55" s="6">
        <v>0.56499999999999995</v>
      </c>
      <c r="X55" s="6">
        <v>0.7015217391304347</v>
      </c>
      <c r="Y55" s="6">
        <v>3.2608695652173912E-2</v>
      </c>
      <c r="Z55" s="6">
        <f>SUM(NonNurse[[#This Row],[Physical Therapist (PT) Hours]],NonNurse[[#This Row],[PT Assistant Hours]],NonNurse[[#This Row],[PT Aide Hours]])/NonNurse[[#This Row],[MDS Census]]</f>
        <v>7.6812339331619517E-2</v>
      </c>
      <c r="AA55" s="6">
        <v>0</v>
      </c>
      <c r="AB55" s="6">
        <v>0</v>
      </c>
      <c r="AC55" s="6">
        <v>0</v>
      </c>
      <c r="AD55" s="6">
        <v>0</v>
      </c>
      <c r="AE55" s="6">
        <v>0</v>
      </c>
      <c r="AF55" s="6">
        <v>0</v>
      </c>
      <c r="AG55" s="6">
        <v>0</v>
      </c>
      <c r="AH55" s="1">
        <v>275114</v>
      </c>
      <c r="AI55">
        <v>8</v>
      </c>
    </row>
    <row r="56" spans="1:35" x14ac:dyDescent="0.25">
      <c r="A56" t="s">
        <v>96</v>
      </c>
      <c r="B56" t="s">
        <v>30</v>
      </c>
      <c r="C56" t="s">
        <v>164</v>
      </c>
      <c r="D56" t="s">
        <v>144</v>
      </c>
      <c r="E56" s="6">
        <v>14.934782608695652</v>
      </c>
      <c r="F56" s="6">
        <v>0</v>
      </c>
      <c r="G56" s="6">
        <v>0</v>
      </c>
      <c r="H56" s="6">
        <v>0</v>
      </c>
      <c r="I56" s="6">
        <v>0</v>
      </c>
      <c r="J56" s="6">
        <v>0</v>
      </c>
      <c r="K56" s="6">
        <v>0</v>
      </c>
      <c r="L56" s="6">
        <v>0</v>
      </c>
      <c r="M56" s="6">
        <v>0</v>
      </c>
      <c r="N56" s="6">
        <v>0</v>
      </c>
      <c r="O56" s="6">
        <f>SUM(NonNurse[[#This Row],[Qualified Social Work Staff Hours]],NonNurse[[#This Row],[Other Social Work Staff Hours]])/NonNurse[[#This Row],[MDS Census]]</f>
        <v>0</v>
      </c>
      <c r="P56" s="6">
        <v>0</v>
      </c>
      <c r="Q56" s="6">
        <v>0</v>
      </c>
      <c r="R56" s="6">
        <f>SUM(NonNurse[[#This Row],[Qualified Activities Professional Hours]],NonNurse[[#This Row],[Other Activities Professional Hours]])/NonNurse[[#This Row],[MDS Census]]</f>
        <v>0</v>
      </c>
      <c r="S56" s="6">
        <v>0</v>
      </c>
      <c r="T56" s="6">
        <v>0</v>
      </c>
      <c r="U56" s="6">
        <v>0</v>
      </c>
      <c r="V56" s="6">
        <f>SUM(NonNurse[[#This Row],[Occupational Therapist Hours]],NonNurse[[#This Row],[OT Assistant Hours]],NonNurse[[#This Row],[OT Aide Hours]])/NonNurse[[#This Row],[MDS Census]]</f>
        <v>0</v>
      </c>
      <c r="W56" s="6">
        <v>0</v>
      </c>
      <c r="X56" s="6">
        <v>0</v>
      </c>
      <c r="Y56" s="6">
        <v>0</v>
      </c>
      <c r="Z56" s="6">
        <f>SUM(NonNurse[[#This Row],[Physical Therapist (PT) Hours]],NonNurse[[#This Row],[PT Assistant Hours]],NonNurse[[#This Row],[PT Aide Hours]])/NonNurse[[#This Row],[MDS Census]]</f>
        <v>0</v>
      </c>
      <c r="AA56" s="6">
        <v>0</v>
      </c>
      <c r="AB56" s="6">
        <v>0</v>
      </c>
      <c r="AC56" s="6">
        <v>0</v>
      </c>
      <c r="AD56" s="6">
        <v>0</v>
      </c>
      <c r="AE56" s="6">
        <v>0</v>
      </c>
      <c r="AF56" s="6">
        <v>0</v>
      </c>
      <c r="AG56" s="6">
        <v>0</v>
      </c>
      <c r="AH56" s="1">
        <v>275072</v>
      </c>
      <c r="AI56">
        <v>8</v>
      </c>
    </row>
    <row r="57" spans="1:35" x14ac:dyDescent="0.25">
      <c r="A57" t="s">
        <v>96</v>
      </c>
      <c r="B57" t="s">
        <v>29</v>
      </c>
      <c r="C57" t="s">
        <v>187</v>
      </c>
      <c r="D57" t="s">
        <v>130</v>
      </c>
      <c r="E57" s="6">
        <v>30.510869565217391</v>
      </c>
      <c r="F57" s="6">
        <v>0</v>
      </c>
      <c r="G57" s="6">
        <v>0</v>
      </c>
      <c r="H57" s="6">
        <v>0</v>
      </c>
      <c r="I57" s="6">
        <v>0</v>
      </c>
      <c r="J57" s="6">
        <v>0</v>
      </c>
      <c r="K57" s="6">
        <v>0</v>
      </c>
      <c r="L57" s="6">
        <v>0</v>
      </c>
      <c r="M57" s="6">
        <v>0</v>
      </c>
      <c r="N57" s="6">
        <v>0</v>
      </c>
      <c r="O57" s="6">
        <f>SUM(NonNurse[[#This Row],[Qualified Social Work Staff Hours]],NonNurse[[#This Row],[Other Social Work Staff Hours]])/NonNurse[[#This Row],[MDS Census]]</f>
        <v>0</v>
      </c>
      <c r="P57" s="6">
        <v>0</v>
      </c>
      <c r="Q57" s="6">
        <v>0</v>
      </c>
      <c r="R57" s="6">
        <f>SUM(NonNurse[[#This Row],[Qualified Activities Professional Hours]],NonNurse[[#This Row],[Other Activities Professional Hours]])/NonNurse[[#This Row],[MDS Census]]</f>
        <v>0</v>
      </c>
      <c r="S57" s="6">
        <v>0</v>
      </c>
      <c r="T57" s="6">
        <v>0</v>
      </c>
      <c r="U57" s="6">
        <v>0</v>
      </c>
      <c r="V57" s="6">
        <f>SUM(NonNurse[[#This Row],[Occupational Therapist Hours]],NonNurse[[#This Row],[OT Assistant Hours]],NonNurse[[#This Row],[OT Aide Hours]])/NonNurse[[#This Row],[MDS Census]]</f>
        <v>0</v>
      </c>
      <c r="W57" s="6">
        <v>0</v>
      </c>
      <c r="X57" s="6">
        <v>0</v>
      </c>
      <c r="Y57" s="6">
        <v>0</v>
      </c>
      <c r="Z57" s="6">
        <f>SUM(NonNurse[[#This Row],[Physical Therapist (PT) Hours]],NonNurse[[#This Row],[PT Assistant Hours]],NonNurse[[#This Row],[PT Aide Hours]])/NonNurse[[#This Row],[MDS Census]]</f>
        <v>0</v>
      </c>
      <c r="AA57" s="6">
        <v>0</v>
      </c>
      <c r="AB57" s="6">
        <v>0</v>
      </c>
      <c r="AC57" s="6">
        <v>0</v>
      </c>
      <c r="AD57" s="6">
        <v>0</v>
      </c>
      <c r="AE57" s="6">
        <v>0</v>
      </c>
      <c r="AF57" s="6">
        <v>0</v>
      </c>
      <c r="AG57" s="6">
        <v>0</v>
      </c>
      <c r="AH57" s="1">
        <v>275070</v>
      </c>
      <c r="AI57">
        <v>8</v>
      </c>
    </row>
    <row r="58" spans="1:35" x14ac:dyDescent="0.25">
      <c r="A58" t="s">
        <v>96</v>
      </c>
      <c r="B58" t="s">
        <v>51</v>
      </c>
      <c r="C58" t="s">
        <v>167</v>
      </c>
      <c r="D58" t="s">
        <v>128</v>
      </c>
      <c r="E58" s="6">
        <v>46.641304347826086</v>
      </c>
      <c r="F58" s="6">
        <v>5.0706521739130439</v>
      </c>
      <c r="G58" s="6">
        <v>0.27173913043478259</v>
      </c>
      <c r="H58" s="6">
        <v>0.86141304347826086</v>
      </c>
      <c r="I58" s="6">
        <v>1.9130434782608696</v>
      </c>
      <c r="J58" s="6">
        <v>0</v>
      </c>
      <c r="K58" s="6">
        <v>0</v>
      </c>
      <c r="L58" s="6">
        <v>0.19891304347826083</v>
      </c>
      <c r="M58" s="6">
        <v>5.0869565217391308</v>
      </c>
      <c r="N58" s="6">
        <v>0</v>
      </c>
      <c r="O58" s="6">
        <f>SUM(NonNurse[[#This Row],[Qualified Social Work Staff Hours]],NonNurse[[#This Row],[Other Social Work Staff Hours]])/NonNurse[[#This Row],[MDS Census]]</f>
        <v>0.10906548590072246</v>
      </c>
      <c r="P58" s="6">
        <v>4.8695652173913047</v>
      </c>
      <c r="Q58" s="6">
        <v>8.2534782608695654</v>
      </c>
      <c r="R58" s="6">
        <f>SUM(NonNurse[[#This Row],[Qualified Activities Professional Hours]],NonNurse[[#This Row],[Other Activities Professional Hours]])/NonNurse[[#This Row],[MDS Census]]</f>
        <v>0.28136098811465859</v>
      </c>
      <c r="S58" s="6">
        <v>0</v>
      </c>
      <c r="T58" s="6">
        <v>0</v>
      </c>
      <c r="U58" s="6">
        <v>0</v>
      </c>
      <c r="V58" s="6">
        <f>SUM(NonNurse[[#This Row],[Occupational Therapist Hours]],NonNurse[[#This Row],[OT Assistant Hours]],NonNurse[[#This Row],[OT Aide Hours]])/NonNurse[[#This Row],[MDS Census]]</f>
        <v>0</v>
      </c>
      <c r="W58" s="6">
        <v>0.46304347826086933</v>
      </c>
      <c r="X58" s="6">
        <v>0</v>
      </c>
      <c r="Y58" s="6">
        <v>0</v>
      </c>
      <c r="Z58" s="6">
        <f>SUM(NonNurse[[#This Row],[Physical Therapist (PT) Hours]],NonNurse[[#This Row],[PT Assistant Hours]],NonNurse[[#This Row],[PT Aide Hours]])/NonNurse[[#This Row],[MDS Census]]</f>
        <v>9.9277557678862684E-3</v>
      </c>
      <c r="AA58" s="6">
        <v>0</v>
      </c>
      <c r="AB58" s="6">
        <v>0</v>
      </c>
      <c r="AC58" s="6">
        <v>0</v>
      </c>
      <c r="AD58" s="6">
        <v>0</v>
      </c>
      <c r="AE58" s="6">
        <v>0</v>
      </c>
      <c r="AF58" s="6">
        <v>0</v>
      </c>
      <c r="AG58" s="6">
        <v>0</v>
      </c>
      <c r="AH58" s="1">
        <v>275121</v>
      </c>
      <c r="AI58">
        <v>8</v>
      </c>
    </row>
    <row r="59" spans="1:35" x14ac:dyDescent="0.25">
      <c r="A59" t="s">
        <v>96</v>
      </c>
      <c r="B59" t="s">
        <v>68</v>
      </c>
      <c r="C59" t="s">
        <v>183</v>
      </c>
      <c r="D59" t="s">
        <v>139</v>
      </c>
      <c r="E59" s="6">
        <v>24.684782608695652</v>
      </c>
      <c r="F59" s="6">
        <v>5.6521739130434785</v>
      </c>
      <c r="G59" s="6">
        <v>0.42391304347826086</v>
      </c>
      <c r="H59" s="6">
        <v>0.53260869565217395</v>
      </c>
      <c r="I59" s="6">
        <v>0</v>
      </c>
      <c r="J59" s="6">
        <v>0</v>
      </c>
      <c r="K59" s="6">
        <v>0</v>
      </c>
      <c r="L59" s="6">
        <v>2.4782608695652173</v>
      </c>
      <c r="M59" s="6">
        <v>1.0434782608695652</v>
      </c>
      <c r="N59" s="6">
        <v>1.826086956521739</v>
      </c>
      <c r="O59" s="6">
        <f>SUM(NonNurse[[#This Row],[Qualified Social Work Staff Hours]],NonNurse[[#This Row],[Other Social Work Staff Hours]])/NonNurse[[#This Row],[MDS Census]]</f>
        <v>0.11624834874504623</v>
      </c>
      <c r="P59" s="6">
        <v>0.51902173913043481</v>
      </c>
      <c r="Q59" s="6">
        <v>10.122282608695652</v>
      </c>
      <c r="R59" s="6">
        <f>SUM(NonNurse[[#This Row],[Qualified Activities Professional Hours]],NonNurse[[#This Row],[Other Activities Professional Hours]])/NonNurse[[#This Row],[MDS Census]]</f>
        <v>0.43108762659621314</v>
      </c>
      <c r="S59" s="6">
        <v>6.9048913043478262</v>
      </c>
      <c r="T59" s="6">
        <v>2.2010869565217392</v>
      </c>
      <c r="U59" s="6">
        <v>0</v>
      </c>
      <c r="V59" s="6">
        <f>SUM(NonNurse[[#This Row],[Occupational Therapist Hours]],NonNurse[[#This Row],[OT Assistant Hours]],NonNurse[[#This Row],[OT Aide Hours]])/NonNurse[[#This Row],[MDS Census]]</f>
        <v>0.36889035667107006</v>
      </c>
      <c r="W59" s="6">
        <v>3.4755434782608696</v>
      </c>
      <c r="X59" s="6">
        <v>8.9755434782608692</v>
      </c>
      <c r="Y59" s="6">
        <v>0</v>
      </c>
      <c r="Z59" s="6">
        <f>SUM(NonNurse[[#This Row],[Physical Therapist (PT) Hours]],NonNurse[[#This Row],[PT Assistant Hours]],NonNurse[[#This Row],[PT Aide Hours]])/NonNurse[[#This Row],[MDS Census]]</f>
        <v>0.50440334654337293</v>
      </c>
      <c r="AA59" s="6">
        <v>0</v>
      </c>
      <c r="AB59" s="6">
        <v>0</v>
      </c>
      <c r="AC59" s="6">
        <v>0</v>
      </c>
      <c r="AD59" s="6">
        <v>0</v>
      </c>
      <c r="AE59" s="6">
        <v>0</v>
      </c>
      <c r="AF59" s="6">
        <v>0</v>
      </c>
      <c r="AG59" s="6">
        <v>0</v>
      </c>
      <c r="AH59" s="1">
        <v>275156</v>
      </c>
      <c r="AI59">
        <v>8</v>
      </c>
    </row>
    <row r="60" spans="1:35" x14ac:dyDescent="0.25">
      <c r="A60" t="s">
        <v>96</v>
      </c>
      <c r="B60" t="s">
        <v>9</v>
      </c>
      <c r="C60" t="s">
        <v>176</v>
      </c>
      <c r="D60" t="s">
        <v>132</v>
      </c>
      <c r="E60" s="6">
        <v>113.82608695652173</v>
      </c>
      <c r="F60" s="6">
        <v>4.260869565217396</v>
      </c>
      <c r="G60" s="6">
        <v>0.56521739130434778</v>
      </c>
      <c r="H60" s="6">
        <v>12.978152173913033</v>
      </c>
      <c r="I60" s="6">
        <v>8.1195652173913047</v>
      </c>
      <c r="J60" s="6">
        <v>0</v>
      </c>
      <c r="K60" s="6">
        <v>0</v>
      </c>
      <c r="L60" s="6">
        <v>0.75989130434782604</v>
      </c>
      <c r="M60" s="6">
        <v>18.130434782608695</v>
      </c>
      <c r="N60" s="6">
        <v>0</v>
      </c>
      <c r="O60" s="6">
        <f>SUM(NonNurse[[#This Row],[Qualified Social Work Staff Hours]],NonNurse[[#This Row],[Other Social Work Staff Hours]])/NonNurse[[#This Row],[MDS Census]]</f>
        <v>0.15928189457601222</v>
      </c>
      <c r="P60" s="6">
        <v>5.5652173913043477</v>
      </c>
      <c r="Q60" s="6">
        <v>30.728260869565219</v>
      </c>
      <c r="R60" s="6">
        <f>SUM(NonNurse[[#This Row],[Qualified Activities Professional Hours]],NonNurse[[#This Row],[Other Activities Professional Hours]])/NonNurse[[#This Row],[MDS Census]]</f>
        <v>0.31885026737967914</v>
      </c>
      <c r="S60" s="6">
        <v>4.2947826086956526</v>
      </c>
      <c r="T60" s="6">
        <v>1.6651086956521739</v>
      </c>
      <c r="U60" s="6">
        <v>0</v>
      </c>
      <c r="V60" s="6">
        <f>SUM(NonNurse[[#This Row],[Occupational Therapist Hours]],NonNurse[[#This Row],[OT Assistant Hours]],NonNurse[[#This Row],[OT Aide Hours]])/NonNurse[[#This Row],[MDS Census]]</f>
        <v>5.2359625668449206E-2</v>
      </c>
      <c r="W60" s="6">
        <v>5.7801086956521752</v>
      </c>
      <c r="X60" s="6">
        <v>2.7293478260869568</v>
      </c>
      <c r="Y60" s="6">
        <v>0</v>
      </c>
      <c r="Z60" s="6">
        <f>SUM(NonNurse[[#This Row],[Physical Therapist (PT) Hours]],NonNurse[[#This Row],[PT Assistant Hours]],NonNurse[[#This Row],[PT Aide Hours]])/NonNurse[[#This Row],[MDS Census]]</f>
        <v>7.4758403361344553E-2</v>
      </c>
      <c r="AA60" s="6">
        <v>0</v>
      </c>
      <c r="AB60" s="6">
        <v>0</v>
      </c>
      <c r="AC60" s="6">
        <v>0</v>
      </c>
      <c r="AD60" s="6">
        <v>0</v>
      </c>
      <c r="AE60" s="6">
        <v>0</v>
      </c>
      <c r="AF60" s="6">
        <v>0</v>
      </c>
      <c r="AG60" s="6">
        <v>0</v>
      </c>
      <c r="AH60" s="1">
        <v>275024</v>
      </c>
      <c r="AI60">
        <v>8</v>
      </c>
    </row>
    <row r="61" spans="1:35" x14ac:dyDescent="0.25">
      <c r="A61" t="s">
        <v>96</v>
      </c>
      <c r="B61" t="s">
        <v>38</v>
      </c>
      <c r="C61" t="s">
        <v>192</v>
      </c>
      <c r="D61" t="s">
        <v>125</v>
      </c>
      <c r="E61" s="6">
        <v>38.347826086956523</v>
      </c>
      <c r="F61" s="6">
        <v>0</v>
      </c>
      <c r="G61" s="6">
        <v>0</v>
      </c>
      <c r="H61" s="6">
        <v>0</v>
      </c>
      <c r="I61" s="6">
        <v>0</v>
      </c>
      <c r="J61" s="6">
        <v>0</v>
      </c>
      <c r="K61" s="6">
        <v>0</v>
      </c>
      <c r="L61" s="6">
        <v>0</v>
      </c>
      <c r="M61" s="6">
        <v>0</v>
      </c>
      <c r="N61" s="6">
        <v>0</v>
      </c>
      <c r="O61" s="6">
        <f>SUM(NonNurse[[#This Row],[Qualified Social Work Staff Hours]],NonNurse[[#This Row],[Other Social Work Staff Hours]])/NonNurse[[#This Row],[MDS Census]]</f>
        <v>0</v>
      </c>
      <c r="P61" s="6">
        <v>0</v>
      </c>
      <c r="Q61" s="6">
        <v>29.489130434782609</v>
      </c>
      <c r="R61" s="6">
        <f>SUM(NonNurse[[#This Row],[Qualified Activities Professional Hours]],NonNurse[[#This Row],[Other Activities Professional Hours]])/NonNurse[[#This Row],[MDS Census]]</f>
        <v>0.76899092970521543</v>
      </c>
      <c r="S61" s="6">
        <v>0</v>
      </c>
      <c r="T61" s="6">
        <v>0</v>
      </c>
      <c r="U61" s="6">
        <v>0</v>
      </c>
      <c r="V61" s="6">
        <f>SUM(NonNurse[[#This Row],[Occupational Therapist Hours]],NonNurse[[#This Row],[OT Assistant Hours]],NonNurse[[#This Row],[OT Aide Hours]])/NonNurse[[#This Row],[MDS Census]]</f>
        <v>0</v>
      </c>
      <c r="W61" s="6">
        <v>0</v>
      </c>
      <c r="X61" s="6">
        <v>0</v>
      </c>
      <c r="Y61" s="6">
        <v>5.3804347826086953</v>
      </c>
      <c r="Z61" s="6">
        <f>SUM(NonNurse[[#This Row],[Physical Therapist (PT) Hours]],NonNurse[[#This Row],[PT Assistant Hours]],NonNurse[[#This Row],[PT Aide Hours]])/NonNurse[[#This Row],[MDS Census]]</f>
        <v>0.14030612244897958</v>
      </c>
      <c r="AA61" s="6">
        <v>0</v>
      </c>
      <c r="AB61" s="6">
        <v>0</v>
      </c>
      <c r="AC61" s="6">
        <v>0</v>
      </c>
      <c r="AD61" s="6">
        <v>0</v>
      </c>
      <c r="AE61" s="6">
        <v>0</v>
      </c>
      <c r="AF61" s="6">
        <v>0</v>
      </c>
      <c r="AG61" s="6">
        <v>0</v>
      </c>
      <c r="AH61" s="1">
        <v>275093</v>
      </c>
      <c r="AI61">
        <v>8</v>
      </c>
    </row>
    <row r="62" spans="1:35" x14ac:dyDescent="0.25">
      <c r="A62" t="s">
        <v>96</v>
      </c>
      <c r="B62" t="s">
        <v>56</v>
      </c>
      <c r="C62" t="s">
        <v>197</v>
      </c>
      <c r="D62" t="s">
        <v>126</v>
      </c>
      <c r="E62" s="6">
        <v>30.184782608695652</v>
      </c>
      <c r="F62" s="6">
        <v>5.3695652173913047</v>
      </c>
      <c r="G62" s="6">
        <v>1</v>
      </c>
      <c r="H62" s="6">
        <v>0</v>
      </c>
      <c r="I62" s="6">
        <v>0</v>
      </c>
      <c r="J62" s="6">
        <v>0</v>
      </c>
      <c r="K62" s="6">
        <v>0</v>
      </c>
      <c r="L62" s="6">
        <v>0</v>
      </c>
      <c r="M62" s="6">
        <v>0</v>
      </c>
      <c r="N62" s="6">
        <v>4.589130434782609</v>
      </c>
      <c r="O62" s="6">
        <f>SUM(NonNurse[[#This Row],[Qualified Social Work Staff Hours]],NonNurse[[#This Row],[Other Social Work Staff Hours]])/NonNurse[[#This Row],[MDS Census]]</f>
        <v>0.15203456967951026</v>
      </c>
      <c r="P62" s="6">
        <v>0</v>
      </c>
      <c r="Q62" s="6">
        <v>13.438043478260866</v>
      </c>
      <c r="R62" s="6">
        <f>SUM(NonNurse[[#This Row],[Qualified Activities Professional Hours]],NonNurse[[#This Row],[Other Activities Professional Hours]])/NonNurse[[#This Row],[MDS Census]]</f>
        <v>0.44519265394310392</v>
      </c>
      <c r="S62" s="6">
        <v>0</v>
      </c>
      <c r="T62" s="6">
        <v>0</v>
      </c>
      <c r="U62" s="6">
        <v>0</v>
      </c>
      <c r="V62" s="6">
        <f>SUM(NonNurse[[#This Row],[Occupational Therapist Hours]],NonNurse[[#This Row],[OT Assistant Hours]],NonNurse[[#This Row],[OT Aide Hours]])/NonNurse[[#This Row],[MDS Census]]</f>
        <v>0</v>
      </c>
      <c r="W62" s="6">
        <v>3.5163043478260869</v>
      </c>
      <c r="X62" s="6">
        <v>0</v>
      </c>
      <c r="Y62" s="6">
        <v>0</v>
      </c>
      <c r="Z62" s="6">
        <f>SUM(NonNurse[[#This Row],[Physical Therapist (PT) Hours]],NonNurse[[#This Row],[PT Assistant Hours]],NonNurse[[#This Row],[PT Aide Hours]])/NonNurse[[#This Row],[MDS Census]]</f>
        <v>0.11649261793302125</v>
      </c>
      <c r="AA62" s="6">
        <v>0</v>
      </c>
      <c r="AB62" s="6">
        <v>0</v>
      </c>
      <c r="AC62" s="6">
        <v>0</v>
      </c>
      <c r="AD62" s="6">
        <v>1.8902173913043472</v>
      </c>
      <c r="AE62" s="6">
        <v>0</v>
      </c>
      <c r="AF62" s="6">
        <v>0</v>
      </c>
      <c r="AG62" s="6">
        <v>0</v>
      </c>
      <c r="AH62" s="1">
        <v>275127</v>
      </c>
      <c r="AI62">
        <v>8</v>
      </c>
    </row>
    <row r="63" spans="1:35" x14ac:dyDescent="0.25">
      <c r="A63" t="s">
        <v>96</v>
      </c>
      <c r="B63" t="s">
        <v>55</v>
      </c>
      <c r="C63" t="s">
        <v>171</v>
      </c>
      <c r="D63" t="s">
        <v>150</v>
      </c>
      <c r="E63" s="6">
        <v>29.869565217391305</v>
      </c>
      <c r="F63" s="6">
        <v>5.4782608695652177</v>
      </c>
      <c r="G63" s="6">
        <v>0.42391304347826086</v>
      </c>
      <c r="H63" s="6">
        <v>0.43478260869565216</v>
      </c>
      <c r="I63" s="6">
        <v>0.55434782608695654</v>
      </c>
      <c r="J63" s="6">
        <v>0</v>
      </c>
      <c r="K63" s="6">
        <v>0</v>
      </c>
      <c r="L63" s="6">
        <v>9.7826086956521743E-2</v>
      </c>
      <c r="M63" s="6">
        <v>0</v>
      </c>
      <c r="N63" s="6">
        <v>1.4704347826086956</v>
      </c>
      <c r="O63" s="6">
        <f>SUM(NonNurse[[#This Row],[Qualified Social Work Staff Hours]],NonNurse[[#This Row],[Other Social Work Staff Hours]])/NonNurse[[#This Row],[MDS Census]]</f>
        <v>4.9228529839883552E-2</v>
      </c>
      <c r="P63" s="6">
        <v>0</v>
      </c>
      <c r="Q63" s="6">
        <v>16.071521739130436</v>
      </c>
      <c r="R63" s="6">
        <f>SUM(NonNurse[[#This Row],[Qualified Activities Professional Hours]],NonNurse[[#This Row],[Other Activities Professional Hours]])/NonNurse[[#This Row],[MDS Census]]</f>
        <v>0.53805676855895201</v>
      </c>
      <c r="S63" s="6">
        <v>1.8831521739130435</v>
      </c>
      <c r="T63" s="6">
        <v>0</v>
      </c>
      <c r="U63" s="6">
        <v>0</v>
      </c>
      <c r="V63" s="6">
        <f>SUM(NonNurse[[#This Row],[Occupational Therapist Hours]],NonNurse[[#This Row],[OT Assistant Hours]],NonNurse[[#This Row],[OT Aide Hours]])/NonNurse[[#This Row],[MDS Census]]</f>
        <v>6.3045851528384281E-2</v>
      </c>
      <c r="W63" s="6">
        <v>5.0326086956521738</v>
      </c>
      <c r="X63" s="6">
        <v>5.2255434782608692</v>
      </c>
      <c r="Y63" s="6">
        <v>0</v>
      </c>
      <c r="Z63" s="6">
        <f>SUM(NonNurse[[#This Row],[Physical Therapist (PT) Hours]],NonNurse[[#This Row],[PT Assistant Hours]],NonNurse[[#This Row],[PT Aide Hours]])/NonNurse[[#This Row],[MDS Census]]</f>
        <v>0.34343158660844247</v>
      </c>
      <c r="AA63" s="6">
        <v>0</v>
      </c>
      <c r="AB63" s="6">
        <v>0</v>
      </c>
      <c r="AC63" s="6">
        <v>0</v>
      </c>
      <c r="AD63" s="6">
        <v>3.4802173913043486</v>
      </c>
      <c r="AE63" s="6">
        <v>0</v>
      </c>
      <c r="AF63" s="6">
        <v>0</v>
      </c>
      <c r="AG63" s="6">
        <v>0</v>
      </c>
      <c r="AH63" s="1">
        <v>275125</v>
      </c>
      <c r="AI63">
        <v>8</v>
      </c>
    </row>
    <row r="64" spans="1:35" x14ac:dyDescent="0.25">
      <c r="A64" t="s">
        <v>96</v>
      </c>
      <c r="B64" t="s">
        <v>67</v>
      </c>
      <c r="C64" t="s">
        <v>160</v>
      </c>
      <c r="D64" t="s">
        <v>122</v>
      </c>
      <c r="E64" s="6">
        <v>22.771739130434781</v>
      </c>
      <c r="F64" s="6">
        <v>4.875</v>
      </c>
      <c r="G64" s="6">
        <v>4.3478260869565216E-2</v>
      </c>
      <c r="H64" s="6">
        <v>6.5217391304347824E-2</v>
      </c>
      <c r="I64" s="6">
        <v>0.11956521739130435</v>
      </c>
      <c r="J64" s="6">
        <v>0</v>
      </c>
      <c r="K64" s="6">
        <v>0</v>
      </c>
      <c r="L64" s="6">
        <v>0.37826086956521737</v>
      </c>
      <c r="M64" s="6">
        <v>0</v>
      </c>
      <c r="N64" s="6">
        <v>3.9586956521739127</v>
      </c>
      <c r="O64" s="6">
        <f>SUM(NonNurse[[#This Row],[Qualified Social Work Staff Hours]],NonNurse[[#This Row],[Other Social Work Staff Hours]])/NonNurse[[#This Row],[MDS Census]]</f>
        <v>0.17384248210023867</v>
      </c>
      <c r="P64" s="6">
        <v>3.9218478260869571</v>
      </c>
      <c r="Q64" s="6">
        <v>0</v>
      </c>
      <c r="R64" s="6">
        <f>SUM(NonNurse[[#This Row],[Qualified Activities Professional Hours]],NonNurse[[#This Row],[Other Activities Professional Hours]])/NonNurse[[#This Row],[MDS Census]]</f>
        <v>0.1722243436754177</v>
      </c>
      <c r="S64" s="6">
        <v>0.20108695652173914</v>
      </c>
      <c r="T64" s="6">
        <v>0</v>
      </c>
      <c r="U64" s="6">
        <v>3.3369565217391304</v>
      </c>
      <c r="V64" s="6">
        <f>SUM(NonNurse[[#This Row],[Occupational Therapist Hours]],NonNurse[[#This Row],[OT Assistant Hours]],NonNurse[[#This Row],[OT Aide Hours]])/NonNurse[[#This Row],[MDS Census]]</f>
        <v>0.15536992840095468</v>
      </c>
      <c r="W64" s="6">
        <v>0.14565217391304347</v>
      </c>
      <c r="X64" s="6">
        <v>0</v>
      </c>
      <c r="Y64" s="6">
        <v>0</v>
      </c>
      <c r="Z64" s="6">
        <f>SUM(NonNurse[[#This Row],[Physical Therapist (PT) Hours]],NonNurse[[#This Row],[PT Assistant Hours]],NonNurse[[#This Row],[PT Aide Hours]])/NonNurse[[#This Row],[MDS Census]]</f>
        <v>6.3961813842482104E-3</v>
      </c>
      <c r="AA64" s="6">
        <v>0</v>
      </c>
      <c r="AB64" s="6">
        <v>0</v>
      </c>
      <c r="AC64" s="6">
        <v>0</v>
      </c>
      <c r="AD64" s="6">
        <v>0</v>
      </c>
      <c r="AE64" s="6">
        <v>0</v>
      </c>
      <c r="AF64" s="6">
        <v>0</v>
      </c>
      <c r="AG64" s="6">
        <v>0</v>
      </c>
      <c r="AH64" s="1">
        <v>275147</v>
      </c>
      <c r="AI64">
        <v>8</v>
      </c>
    </row>
    <row r="65" spans="1:35" x14ac:dyDescent="0.25">
      <c r="A65" t="s">
        <v>96</v>
      </c>
      <c r="B65" t="s">
        <v>8</v>
      </c>
      <c r="C65" t="s">
        <v>173</v>
      </c>
      <c r="D65" t="s">
        <v>133</v>
      </c>
      <c r="E65" s="6">
        <v>33</v>
      </c>
      <c r="F65" s="6">
        <v>5.4782608695652177</v>
      </c>
      <c r="G65" s="6">
        <v>0</v>
      </c>
      <c r="H65" s="6">
        <v>0.17108695652173914</v>
      </c>
      <c r="I65" s="6">
        <v>0.5</v>
      </c>
      <c r="J65" s="6">
        <v>0</v>
      </c>
      <c r="K65" s="6">
        <v>0</v>
      </c>
      <c r="L65" s="6">
        <v>0</v>
      </c>
      <c r="M65" s="6">
        <v>4.4407608695652163</v>
      </c>
      <c r="N65" s="6">
        <v>0</v>
      </c>
      <c r="O65" s="6">
        <f>SUM(NonNurse[[#This Row],[Qualified Social Work Staff Hours]],NonNurse[[#This Row],[Other Social Work Staff Hours]])/NonNurse[[#This Row],[MDS Census]]</f>
        <v>0.13456851119894594</v>
      </c>
      <c r="P65" s="6">
        <v>5.1841304347826087</v>
      </c>
      <c r="Q65" s="6">
        <v>0</v>
      </c>
      <c r="R65" s="6">
        <f>SUM(NonNurse[[#This Row],[Qualified Activities Professional Hours]],NonNurse[[#This Row],[Other Activities Professional Hours]])/NonNurse[[#This Row],[MDS Census]]</f>
        <v>0.15709486166007905</v>
      </c>
      <c r="S65" s="6">
        <v>0.54076086956521752</v>
      </c>
      <c r="T65" s="6">
        <v>0</v>
      </c>
      <c r="U65" s="6">
        <v>0</v>
      </c>
      <c r="V65" s="6">
        <f>SUM(NonNurse[[#This Row],[Occupational Therapist Hours]],NonNurse[[#This Row],[OT Assistant Hours]],NonNurse[[#This Row],[OT Aide Hours]])/NonNurse[[#This Row],[MDS Census]]</f>
        <v>1.6386693017127803E-2</v>
      </c>
      <c r="W65" s="6">
        <v>2.0357608695652178</v>
      </c>
      <c r="X65" s="6">
        <v>0</v>
      </c>
      <c r="Y65" s="6">
        <v>0</v>
      </c>
      <c r="Z65" s="6">
        <f>SUM(NonNurse[[#This Row],[Physical Therapist (PT) Hours]],NonNurse[[#This Row],[PT Assistant Hours]],NonNurse[[#This Row],[PT Aide Hours]])/NonNurse[[#This Row],[MDS Census]]</f>
        <v>6.1689723320158117E-2</v>
      </c>
      <c r="AA65" s="6">
        <v>0</v>
      </c>
      <c r="AB65" s="6">
        <v>0</v>
      </c>
      <c r="AC65" s="6">
        <v>0</v>
      </c>
      <c r="AD65" s="6">
        <v>0</v>
      </c>
      <c r="AE65" s="6">
        <v>0</v>
      </c>
      <c r="AF65" s="6">
        <v>0</v>
      </c>
      <c r="AG65" s="6">
        <v>0</v>
      </c>
      <c r="AH65" s="1">
        <v>275021</v>
      </c>
      <c r="AI65">
        <v>8</v>
      </c>
    </row>
    <row r="66" spans="1:35" x14ac:dyDescent="0.25">
      <c r="A66" t="s">
        <v>96</v>
      </c>
      <c r="B66" t="s">
        <v>41</v>
      </c>
      <c r="C66" t="s">
        <v>157</v>
      </c>
      <c r="D66" t="s">
        <v>150</v>
      </c>
      <c r="E66" s="6">
        <v>34.521739130434781</v>
      </c>
      <c r="F66" s="6">
        <v>3.7391304347826089</v>
      </c>
      <c r="G66" s="6">
        <v>8.1521739130434784E-2</v>
      </c>
      <c r="H66" s="6">
        <v>1.1304347826086956</v>
      </c>
      <c r="I66" s="6">
        <v>1.5</v>
      </c>
      <c r="J66" s="6">
        <v>0</v>
      </c>
      <c r="K66" s="6">
        <v>0</v>
      </c>
      <c r="L66" s="6">
        <v>0</v>
      </c>
      <c r="M66" s="6">
        <v>3.8804347826086958</v>
      </c>
      <c r="N66" s="6">
        <v>0</v>
      </c>
      <c r="O66" s="6">
        <f>SUM(NonNurse[[#This Row],[Qualified Social Work Staff Hours]],NonNurse[[#This Row],[Other Social Work Staff Hours]])/NonNurse[[#This Row],[MDS Census]]</f>
        <v>0.11240554156171285</v>
      </c>
      <c r="P66" s="6">
        <v>4.625</v>
      </c>
      <c r="Q66" s="6">
        <v>9.7934782608695645</v>
      </c>
      <c r="R66" s="6">
        <f>SUM(NonNurse[[#This Row],[Qualified Activities Professional Hours]],NonNurse[[#This Row],[Other Activities Professional Hours]])/NonNurse[[#This Row],[MDS Census]]</f>
        <v>0.41766372795969775</v>
      </c>
      <c r="S66" s="6">
        <v>0.87010869565217408</v>
      </c>
      <c r="T66" s="6">
        <v>1.5733695652173916</v>
      </c>
      <c r="U66" s="6">
        <v>0</v>
      </c>
      <c r="V66" s="6">
        <f>SUM(NonNurse[[#This Row],[Occupational Therapist Hours]],NonNurse[[#This Row],[OT Assistant Hours]],NonNurse[[#This Row],[OT Aide Hours]])/NonNurse[[#This Row],[MDS Census]]</f>
        <v>7.0780856423173819E-2</v>
      </c>
      <c r="W66" s="6">
        <v>0.40489130434782611</v>
      </c>
      <c r="X66" s="6">
        <v>3.8845652173913061</v>
      </c>
      <c r="Y66" s="6">
        <v>0</v>
      </c>
      <c r="Z66" s="6">
        <f>SUM(NonNurse[[#This Row],[Physical Therapist (PT) Hours]],NonNurse[[#This Row],[PT Assistant Hours]],NonNurse[[#This Row],[PT Aide Hours]])/NonNurse[[#This Row],[MDS Census]]</f>
        <v>0.12425377833753154</v>
      </c>
      <c r="AA66" s="6">
        <v>0</v>
      </c>
      <c r="AB66" s="6">
        <v>0</v>
      </c>
      <c r="AC66" s="6">
        <v>0</v>
      </c>
      <c r="AD66" s="6">
        <v>0</v>
      </c>
      <c r="AE66" s="6">
        <v>0</v>
      </c>
      <c r="AF66" s="6">
        <v>0</v>
      </c>
      <c r="AG66" s="6">
        <v>0</v>
      </c>
      <c r="AH66" s="1">
        <v>275101</v>
      </c>
      <c r="AI66">
        <v>8</v>
      </c>
    </row>
    <row r="67" spans="1:35" x14ac:dyDescent="0.25">
      <c r="A67" t="s">
        <v>96</v>
      </c>
      <c r="B67" t="s">
        <v>37</v>
      </c>
      <c r="C67" t="s">
        <v>169</v>
      </c>
      <c r="D67" t="s">
        <v>127</v>
      </c>
      <c r="E67" s="6">
        <v>48.858695652173914</v>
      </c>
      <c r="F67" s="6">
        <v>0</v>
      </c>
      <c r="G67" s="6">
        <v>0</v>
      </c>
      <c r="H67" s="6">
        <v>0.10869565217391304</v>
      </c>
      <c r="I67" s="6">
        <v>0</v>
      </c>
      <c r="J67" s="6">
        <v>0</v>
      </c>
      <c r="K67" s="6">
        <v>0</v>
      </c>
      <c r="L67" s="6">
        <v>0</v>
      </c>
      <c r="M67" s="6">
        <v>0</v>
      </c>
      <c r="N67" s="6">
        <v>2.1197826086956524</v>
      </c>
      <c r="O67" s="6">
        <f>SUM(NonNurse[[#This Row],[Qualified Social Work Staff Hours]],NonNurse[[#This Row],[Other Social Work Staff Hours]])/NonNurse[[#This Row],[MDS Census]]</f>
        <v>4.3385984427141269E-2</v>
      </c>
      <c r="P67" s="6">
        <v>0.90902173913043471</v>
      </c>
      <c r="Q67" s="6">
        <v>4.1785869565217402</v>
      </c>
      <c r="R67" s="6">
        <f>SUM(NonNurse[[#This Row],[Qualified Activities Professional Hours]],NonNurse[[#This Row],[Other Activities Professional Hours]])/NonNurse[[#This Row],[MDS Census]]</f>
        <v>0.10412903225806454</v>
      </c>
      <c r="S67" s="6">
        <v>0</v>
      </c>
      <c r="T67" s="6">
        <v>0</v>
      </c>
      <c r="U67" s="6">
        <v>0</v>
      </c>
      <c r="V67" s="6">
        <f>SUM(NonNurse[[#This Row],[Occupational Therapist Hours]],NonNurse[[#This Row],[OT Assistant Hours]],NonNurse[[#This Row],[OT Aide Hours]])/NonNurse[[#This Row],[MDS Census]]</f>
        <v>0</v>
      </c>
      <c r="W67" s="6">
        <v>0</v>
      </c>
      <c r="X67" s="6">
        <v>0</v>
      </c>
      <c r="Y67" s="6">
        <v>0</v>
      </c>
      <c r="Z67" s="6">
        <f>SUM(NonNurse[[#This Row],[Physical Therapist (PT) Hours]],NonNurse[[#This Row],[PT Assistant Hours]],NonNurse[[#This Row],[PT Aide Hours]])/NonNurse[[#This Row],[MDS Census]]</f>
        <v>0</v>
      </c>
      <c r="AA67" s="6">
        <v>0</v>
      </c>
      <c r="AB67" s="6">
        <v>0</v>
      </c>
      <c r="AC67" s="6">
        <v>0</v>
      </c>
      <c r="AD67" s="6">
        <v>0</v>
      </c>
      <c r="AE67" s="6">
        <v>0</v>
      </c>
      <c r="AF67" s="6">
        <v>0</v>
      </c>
      <c r="AG67" s="6">
        <v>0</v>
      </c>
      <c r="AH67" s="1">
        <v>275091</v>
      </c>
      <c r="AI67">
        <v>8</v>
      </c>
    </row>
    <row r="68" spans="1:35" x14ac:dyDescent="0.25">
      <c r="A68" t="s">
        <v>96</v>
      </c>
      <c r="B68" t="s">
        <v>16</v>
      </c>
      <c r="C68" t="s">
        <v>178</v>
      </c>
      <c r="D68" t="s">
        <v>135</v>
      </c>
      <c r="E68" s="6">
        <v>98.206521739130437</v>
      </c>
      <c r="F68" s="6">
        <v>5.7391304347826084</v>
      </c>
      <c r="G68" s="6">
        <v>0</v>
      </c>
      <c r="H68" s="6">
        <v>2.8695652173913042</v>
      </c>
      <c r="I68" s="6">
        <v>5.6304347826086953</v>
      </c>
      <c r="J68" s="6">
        <v>0</v>
      </c>
      <c r="K68" s="6">
        <v>0</v>
      </c>
      <c r="L68" s="6">
        <v>0.64608695652173909</v>
      </c>
      <c r="M68" s="6">
        <v>5.6114130434782608</v>
      </c>
      <c r="N68" s="6">
        <v>6.3858695652173916</v>
      </c>
      <c r="O68" s="6">
        <f>SUM(NonNurse[[#This Row],[Qualified Social Work Staff Hours]],NonNurse[[#This Row],[Other Social Work Staff Hours]])/NonNurse[[#This Row],[MDS Census]]</f>
        <v>0.12216380741560598</v>
      </c>
      <c r="P68" s="6">
        <v>5.2853260869565215</v>
      </c>
      <c r="Q68" s="6">
        <v>35.375</v>
      </c>
      <c r="R68" s="6">
        <f>SUM(NonNurse[[#This Row],[Qualified Activities Professional Hours]],NonNurse[[#This Row],[Other Activities Professional Hours]])/NonNurse[[#This Row],[MDS Census]]</f>
        <v>0.41402877697841728</v>
      </c>
      <c r="S68" s="6">
        <v>9.1795652173913034</v>
      </c>
      <c r="T68" s="6">
        <v>0.82902173913043486</v>
      </c>
      <c r="U68" s="6">
        <v>0</v>
      </c>
      <c r="V68" s="6">
        <f>SUM(NonNurse[[#This Row],[Occupational Therapist Hours]],NonNurse[[#This Row],[OT Assistant Hours]],NonNurse[[#This Row],[OT Aide Hours]])/NonNurse[[#This Row],[MDS Census]]</f>
        <v>0.10191366906474818</v>
      </c>
      <c r="W68" s="6">
        <v>11.811413043478259</v>
      </c>
      <c r="X68" s="6">
        <v>5.5545652173913052</v>
      </c>
      <c r="Y68" s="6">
        <v>0</v>
      </c>
      <c r="Z68" s="6">
        <f>SUM(NonNurse[[#This Row],[Physical Therapist (PT) Hours]],NonNurse[[#This Row],[PT Assistant Hours]],NonNurse[[#This Row],[PT Aide Hours]])/NonNurse[[#This Row],[MDS Census]]</f>
        <v>0.17683121195351409</v>
      </c>
      <c r="AA68" s="6">
        <v>0</v>
      </c>
      <c r="AB68" s="6">
        <v>0</v>
      </c>
      <c r="AC68" s="6">
        <v>0</v>
      </c>
      <c r="AD68" s="6">
        <v>0</v>
      </c>
      <c r="AE68" s="6">
        <v>0</v>
      </c>
      <c r="AF68" s="6">
        <v>0</v>
      </c>
      <c r="AG68" s="6">
        <v>0</v>
      </c>
      <c r="AH68" s="1">
        <v>275043</v>
      </c>
      <c r="AI68">
        <v>8</v>
      </c>
    </row>
    <row r="69" spans="1:35" x14ac:dyDescent="0.25">
      <c r="A69" t="s">
        <v>96</v>
      </c>
      <c r="B69" t="s">
        <v>60</v>
      </c>
      <c r="C69" t="s">
        <v>199</v>
      </c>
      <c r="D69" t="s">
        <v>134</v>
      </c>
      <c r="E69" s="6">
        <v>71.5</v>
      </c>
      <c r="F69" s="6">
        <v>0</v>
      </c>
      <c r="G69" s="6">
        <v>0.32608695652173914</v>
      </c>
      <c r="H69" s="6">
        <v>0</v>
      </c>
      <c r="I69" s="6">
        <v>4.6630434782608692</v>
      </c>
      <c r="J69" s="6">
        <v>0</v>
      </c>
      <c r="K69" s="6">
        <v>0</v>
      </c>
      <c r="L69" s="6">
        <v>0</v>
      </c>
      <c r="M69" s="6">
        <v>0</v>
      </c>
      <c r="N69" s="6">
        <v>0</v>
      </c>
      <c r="O69" s="6">
        <f>SUM(NonNurse[[#This Row],[Qualified Social Work Staff Hours]],NonNurse[[#This Row],[Other Social Work Staff Hours]])/NonNurse[[#This Row],[MDS Census]]</f>
        <v>0</v>
      </c>
      <c r="P69" s="6">
        <v>0</v>
      </c>
      <c r="Q69" s="6">
        <v>4.3014130434782611</v>
      </c>
      <c r="R69" s="6">
        <f>SUM(NonNurse[[#This Row],[Qualified Activities Professional Hours]],NonNurse[[#This Row],[Other Activities Professional Hours]])/NonNurse[[#This Row],[MDS Census]]</f>
        <v>6.0159622985709947E-2</v>
      </c>
      <c r="S69" s="6">
        <v>7.9900000000000029</v>
      </c>
      <c r="T69" s="6">
        <v>1.8677173913043477</v>
      </c>
      <c r="U69" s="6">
        <v>0</v>
      </c>
      <c r="V69" s="6">
        <f>SUM(NonNurse[[#This Row],[Occupational Therapist Hours]],NonNurse[[#This Row],[OT Assistant Hours]],NonNurse[[#This Row],[OT Aide Hours]])/NonNurse[[#This Row],[MDS Census]]</f>
        <v>0.13787017330495593</v>
      </c>
      <c r="W69" s="6">
        <v>7.6172826086956515</v>
      </c>
      <c r="X69" s="6">
        <v>6.8838043478260875</v>
      </c>
      <c r="Y69" s="6">
        <v>1.7173913043478262</v>
      </c>
      <c r="Z69" s="6">
        <f>SUM(NonNurse[[#This Row],[Physical Therapist (PT) Hours]],NonNurse[[#This Row],[PT Assistant Hours]],NonNurse[[#This Row],[PT Aide Hours]])/NonNurse[[#This Row],[MDS Census]]</f>
        <v>0.22683186378838555</v>
      </c>
      <c r="AA69" s="6">
        <v>0</v>
      </c>
      <c r="AB69" s="6">
        <v>0</v>
      </c>
      <c r="AC69" s="6">
        <v>0</v>
      </c>
      <c r="AD69" s="6">
        <v>2.0490217391304348</v>
      </c>
      <c r="AE69" s="6">
        <v>0</v>
      </c>
      <c r="AF69" s="6">
        <v>0</v>
      </c>
      <c r="AG69" s="6">
        <v>0</v>
      </c>
      <c r="AH69" s="1">
        <v>275132</v>
      </c>
      <c r="AI69">
        <v>8</v>
      </c>
    </row>
    <row r="70" spans="1:35" x14ac:dyDescent="0.25">
      <c r="A70" t="s">
        <v>96</v>
      </c>
      <c r="B70" t="s">
        <v>31</v>
      </c>
      <c r="C70" t="s">
        <v>189</v>
      </c>
      <c r="D70" t="s">
        <v>146</v>
      </c>
      <c r="E70" s="6">
        <v>30.065217391304348</v>
      </c>
      <c r="F70" s="6">
        <v>0</v>
      </c>
      <c r="G70" s="6">
        <v>0</v>
      </c>
      <c r="H70" s="6">
        <v>0</v>
      </c>
      <c r="I70" s="6">
        <v>0</v>
      </c>
      <c r="J70" s="6">
        <v>6.5217391304347824E-2</v>
      </c>
      <c r="K70" s="6">
        <v>5.9782608695652176E-2</v>
      </c>
      <c r="L70" s="6">
        <v>0</v>
      </c>
      <c r="M70" s="6">
        <v>0</v>
      </c>
      <c r="N70" s="6">
        <v>0</v>
      </c>
      <c r="O70" s="6">
        <f>SUM(NonNurse[[#This Row],[Qualified Social Work Staff Hours]],NonNurse[[#This Row],[Other Social Work Staff Hours]])/NonNurse[[#This Row],[MDS Census]]</f>
        <v>0</v>
      </c>
      <c r="P70" s="6">
        <v>0</v>
      </c>
      <c r="Q70" s="6">
        <v>0</v>
      </c>
      <c r="R70" s="6">
        <f>SUM(NonNurse[[#This Row],[Qualified Activities Professional Hours]],NonNurse[[#This Row],[Other Activities Professional Hours]])/NonNurse[[#This Row],[MDS Census]]</f>
        <v>0</v>
      </c>
      <c r="S70" s="6">
        <v>0</v>
      </c>
      <c r="T70" s="6">
        <v>0</v>
      </c>
      <c r="U70" s="6">
        <v>0</v>
      </c>
      <c r="V70" s="6">
        <f>SUM(NonNurse[[#This Row],[Occupational Therapist Hours]],NonNurse[[#This Row],[OT Assistant Hours]],NonNurse[[#This Row],[OT Aide Hours]])/NonNurse[[#This Row],[MDS Census]]</f>
        <v>0</v>
      </c>
      <c r="W70" s="6">
        <v>6.25E-2</v>
      </c>
      <c r="X70" s="6">
        <v>0</v>
      </c>
      <c r="Y70" s="6">
        <v>0</v>
      </c>
      <c r="Z70" s="6">
        <f>SUM(NonNurse[[#This Row],[Physical Therapist (PT) Hours]],NonNurse[[#This Row],[PT Assistant Hours]],NonNurse[[#This Row],[PT Aide Hours]])/NonNurse[[#This Row],[MDS Census]]</f>
        <v>2.0788141720896602E-3</v>
      </c>
      <c r="AA70" s="6">
        <v>0</v>
      </c>
      <c r="AB70" s="6">
        <v>0</v>
      </c>
      <c r="AC70" s="6">
        <v>0</v>
      </c>
      <c r="AD70" s="6">
        <v>0</v>
      </c>
      <c r="AE70" s="6">
        <v>0</v>
      </c>
      <c r="AF70" s="6">
        <v>0</v>
      </c>
      <c r="AG70" s="6">
        <v>2.1739130434782608E-2</v>
      </c>
      <c r="AH70" s="1">
        <v>275079</v>
      </c>
      <c r="AI70">
        <v>8</v>
      </c>
    </row>
  </sheetData>
  <pageMargins left="0.7" right="0.7" top="0.75" bottom="0.75" header="0.3" footer="0.3"/>
  <pageSetup orientation="portrait" horizontalDpi="1200" verticalDpi="1200"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83E4C-2B42-4CBD-BCCC-6E227936B813}">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15" customWidth="1"/>
    <col min="2" max="2" width="27.28515625" style="15" customWidth="1"/>
    <col min="3" max="3" width="16.7109375" style="15" customWidth="1"/>
    <col min="4" max="4" width="11.5703125" style="15" customWidth="1"/>
    <col min="5" max="5" width="4.5703125" style="15" customWidth="1"/>
    <col min="6" max="6" width="10" style="15" customWidth="1"/>
    <col min="7" max="7" width="12.5703125" style="15" customWidth="1"/>
    <col min="8" max="10" width="8.5703125" style="15" customWidth="1"/>
    <col min="11" max="11" width="9.140625" style="15" customWidth="1"/>
    <col min="12" max="12" width="4.5703125" style="15" customWidth="1"/>
    <col min="13" max="13" width="7.5703125" style="15" customWidth="1"/>
    <col min="14" max="14" width="10.7109375" style="22" customWidth="1"/>
    <col min="15" max="18" width="8.5703125" style="15" customWidth="1"/>
    <col min="19" max="19" width="5.42578125" style="15" customWidth="1"/>
    <col min="20" max="20" width="40.5703125" style="15" customWidth="1"/>
    <col min="21" max="22" width="12.5703125" style="15" customWidth="1"/>
    <col min="23" max="25" width="8.85546875" style="15"/>
    <col min="26" max="26" width="37.140625" style="15" customWidth="1"/>
    <col min="27" max="27" width="11.5703125" style="15" customWidth="1"/>
    <col min="28" max="32" width="8.85546875" style="15"/>
    <col min="33" max="33" width="22.85546875" style="15" customWidth="1"/>
    <col min="34" max="34" width="16.42578125" style="15" customWidth="1"/>
    <col min="35" max="35" width="13.5703125" style="15" customWidth="1"/>
    <col min="36" max="16384" width="8.85546875" style="15"/>
  </cols>
  <sheetData>
    <row r="2" spans="2:29" ht="85.5" customHeight="1" x14ac:dyDescent="0.25">
      <c r="B2" s="11" t="s">
        <v>323</v>
      </c>
      <c r="C2" s="11" t="s">
        <v>203</v>
      </c>
      <c r="D2" s="11" t="s">
        <v>322</v>
      </c>
      <c r="E2" s="12"/>
      <c r="F2" s="13" t="s">
        <v>236</v>
      </c>
      <c r="G2" s="13" t="s">
        <v>252</v>
      </c>
      <c r="H2" s="13" t="s">
        <v>209</v>
      </c>
      <c r="I2" s="13" t="s">
        <v>253</v>
      </c>
      <c r="J2" s="14" t="s">
        <v>254</v>
      </c>
      <c r="K2" s="13" t="s">
        <v>255</v>
      </c>
      <c r="L2" s="13"/>
      <c r="M2" s="13" t="s">
        <v>203</v>
      </c>
      <c r="N2" s="13" t="s">
        <v>252</v>
      </c>
      <c r="O2" s="13" t="s">
        <v>209</v>
      </c>
      <c r="P2" s="13" t="s">
        <v>253</v>
      </c>
      <c r="Q2" s="14" t="s">
        <v>254</v>
      </c>
      <c r="R2" s="13" t="s">
        <v>255</v>
      </c>
      <c r="T2" s="15" t="s">
        <v>256</v>
      </c>
      <c r="U2" s="15" t="s">
        <v>355</v>
      </c>
      <c r="V2" s="16" t="s">
        <v>257</v>
      </c>
      <c r="W2" s="16" t="s">
        <v>258</v>
      </c>
    </row>
    <row r="3" spans="2:29" ht="15" customHeight="1" x14ac:dyDescent="0.25">
      <c r="B3" s="17" t="s">
        <v>259</v>
      </c>
      <c r="C3" s="49">
        <f>AVERAGE(Nurse[MDS Census])</f>
        <v>45.543005671077516</v>
      </c>
      <c r="D3" s="18">
        <v>77.233814336253971</v>
      </c>
      <c r="E3" s="18"/>
      <c r="F3" s="15">
        <v>1</v>
      </c>
      <c r="G3" s="19">
        <v>69376.123698714116</v>
      </c>
      <c r="H3" s="20">
        <v>3.585165701050407</v>
      </c>
      <c r="I3" s="19">
        <v>5</v>
      </c>
      <c r="J3" s="21">
        <v>0.67575468162975694</v>
      </c>
      <c r="K3" s="19">
        <v>5</v>
      </c>
      <c r="M3" t="s">
        <v>71</v>
      </c>
      <c r="N3" s="19">
        <v>536.8478260869565</v>
      </c>
      <c r="O3" s="20">
        <v>6.2660022271714926</v>
      </c>
      <c r="P3" s="22">
        <v>1</v>
      </c>
      <c r="Q3" s="21">
        <v>1.8396440575015187</v>
      </c>
      <c r="R3" s="22">
        <v>1</v>
      </c>
      <c r="T3" s="23" t="s">
        <v>260</v>
      </c>
      <c r="U3" s="19">
        <f>SUM(Nurse[Total Nurse Staff Hours])</f>
        <v>11049.277717391304</v>
      </c>
      <c r="V3" s="24" t="s">
        <v>261</v>
      </c>
      <c r="W3" s="20">
        <f>Category[[#This Row],[State Total]]/D9</f>
        <v>9.7807271626610022E-3</v>
      </c>
    </row>
    <row r="4" spans="2:29" ht="15" customHeight="1" x14ac:dyDescent="0.25">
      <c r="B4" s="25" t="s">
        <v>209</v>
      </c>
      <c r="C4" s="26">
        <f>SUM(Nurse[Total Nurse Staff Hours])/SUM(Nurse[MDS Census])</f>
        <v>3.5161153137073806</v>
      </c>
      <c r="D4" s="26">
        <v>3.6146323434825098</v>
      </c>
      <c r="E4" s="18"/>
      <c r="F4" s="15">
        <v>2</v>
      </c>
      <c r="G4" s="19">
        <v>128365.44534598908</v>
      </c>
      <c r="H4" s="20">
        <v>3.4549500632802785</v>
      </c>
      <c r="I4" s="19">
        <v>9</v>
      </c>
      <c r="J4" s="21">
        <v>0.64433762203163525</v>
      </c>
      <c r="K4" s="19">
        <v>6</v>
      </c>
      <c r="M4" t="s">
        <v>70</v>
      </c>
      <c r="N4" s="19">
        <v>19423.242804654012</v>
      </c>
      <c r="O4" s="20">
        <v>3.6919809269804467</v>
      </c>
      <c r="P4" s="22">
        <v>25</v>
      </c>
      <c r="Q4" s="21">
        <v>0.53868769221148449</v>
      </c>
      <c r="R4" s="22">
        <v>40</v>
      </c>
      <c r="T4" s="19" t="s">
        <v>262</v>
      </c>
      <c r="U4" s="19">
        <f>SUM(Nurse[Total Direct Care Staff Hours])</f>
        <v>10268.642608695658</v>
      </c>
      <c r="V4" s="24">
        <f>Category[[#This Row],[State Total]]/U3</f>
        <v>0.92934967075115282</v>
      </c>
      <c r="W4" s="20">
        <f>Category[[#This Row],[State Total]]/D9</f>
        <v>9.0897155683258603E-3</v>
      </c>
    </row>
    <row r="5" spans="2:29" ht="15" customHeight="1" x14ac:dyDescent="0.25">
      <c r="B5" s="27" t="s">
        <v>263</v>
      </c>
      <c r="C5" s="28">
        <f>SUM(Nurse[Total Direct Care Staff Hours])/SUM(Nurse[MDS Census])</f>
        <v>3.2677006091170409</v>
      </c>
      <c r="D5" s="28">
        <v>3.347724410414429</v>
      </c>
      <c r="E5" s="29"/>
      <c r="F5" s="15">
        <v>3</v>
      </c>
      <c r="G5" s="19">
        <v>124443.71892222908</v>
      </c>
      <c r="H5" s="20">
        <v>3.5696801497282227</v>
      </c>
      <c r="I5" s="19">
        <v>6</v>
      </c>
      <c r="J5" s="21">
        <v>0.67837118001727315</v>
      </c>
      <c r="K5" s="19">
        <v>4</v>
      </c>
      <c r="M5" t="s">
        <v>73</v>
      </c>
      <c r="N5" s="19">
        <v>14765.612676056329</v>
      </c>
      <c r="O5" s="20">
        <v>3.8700512739470958</v>
      </c>
      <c r="P5" s="22">
        <v>18</v>
      </c>
      <c r="Q5" s="21">
        <v>0.36267289415247567</v>
      </c>
      <c r="R5" s="22">
        <v>48</v>
      </c>
      <c r="T5" s="23" t="s">
        <v>264</v>
      </c>
      <c r="U5" s="19">
        <f>SUM(Nurse[Total RN Hours (w/ Admin, DON)])</f>
        <v>2503.7545652173917</v>
      </c>
      <c r="V5" s="24">
        <f>Category[[#This Row],[State Total]]/U3</f>
        <v>0.22659893517533194</v>
      </c>
      <c r="W5" s="20">
        <f>Category[[#This Row],[State Total]]/D9</f>
        <v>2.2163023602994286E-3</v>
      </c>
      <c r="X5" s="30"/>
      <c r="Y5" s="30"/>
      <c r="AB5" s="30"/>
      <c r="AC5" s="30"/>
    </row>
    <row r="6" spans="2:29" ht="15" customHeight="1" x14ac:dyDescent="0.25">
      <c r="B6" s="31" t="s">
        <v>211</v>
      </c>
      <c r="C6" s="28">
        <f>SUM(Nurse[Total RN Hours (w/ Admin, DON)])/SUM(Nurse[MDS Census])</f>
        <v>0.79674798603977071</v>
      </c>
      <c r="D6" s="28">
        <v>0.60780873997534479</v>
      </c>
      <c r="E6"/>
      <c r="F6" s="15">
        <v>4</v>
      </c>
      <c r="G6" s="19">
        <v>216891.50627679119</v>
      </c>
      <c r="H6" s="20">
        <v>3.71816551616583</v>
      </c>
      <c r="I6" s="19">
        <v>4</v>
      </c>
      <c r="J6" s="21">
        <v>0.5592343612490972</v>
      </c>
      <c r="K6" s="19">
        <v>9</v>
      </c>
      <c r="M6" t="s">
        <v>72</v>
      </c>
      <c r="N6" s="19">
        <v>10619.366350275568</v>
      </c>
      <c r="O6" s="20">
        <v>3.9203935832782837</v>
      </c>
      <c r="P6" s="22">
        <v>14</v>
      </c>
      <c r="Q6" s="21">
        <v>0.6428263273804441</v>
      </c>
      <c r="R6" s="22">
        <v>30</v>
      </c>
      <c r="T6" s="32" t="s">
        <v>265</v>
      </c>
      <c r="U6" s="19">
        <f>SUM(Nurse[RN Hours (excl. Admin, DON)])</f>
        <v>1856.7090217391305</v>
      </c>
      <c r="V6" s="24">
        <f>Category[[#This Row],[State Total]]/U3</f>
        <v>0.16803894962443691</v>
      </c>
      <c r="W6" s="20">
        <f>Category[[#This Row],[State Total]]/D9</f>
        <v>1.6435431189767539E-3</v>
      </c>
      <c r="X6" s="30"/>
      <c r="Y6" s="30"/>
      <c r="AB6" s="30"/>
      <c r="AC6" s="30"/>
    </row>
    <row r="7" spans="2:29" ht="15" customHeight="1" thickBot="1" x14ac:dyDescent="0.3">
      <c r="B7" s="33" t="s">
        <v>266</v>
      </c>
      <c r="C7" s="28">
        <f>SUM(Nurse[RN Hours (excl. Admin, DON)])/SUM(Nurse[MDS Census])</f>
        <v>0.59084432407378573</v>
      </c>
      <c r="D7" s="28">
        <v>0.41441568490090208</v>
      </c>
      <c r="E7"/>
      <c r="F7" s="15">
        <v>5</v>
      </c>
      <c r="G7" s="19">
        <v>218161.62905695051</v>
      </c>
      <c r="H7" s="20">
        <v>3.471756650011959</v>
      </c>
      <c r="I7" s="19">
        <v>8</v>
      </c>
      <c r="J7" s="21">
        <v>0.68815139377795254</v>
      </c>
      <c r="K7" s="19">
        <v>3</v>
      </c>
      <c r="M7" t="s">
        <v>74</v>
      </c>
      <c r="N7" s="19">
        <v>90304.505664421289</v>
      </c>
      <c r="O7" s="20">
        <v>4.0950436576657667</v>
      </c>
      <c r="P7" s="22">
        <v>8</v>
      </c>
      <c r="Q7" s="21">
        <v>0.53846761894166961</v>
      </c>
      <c r="R7" s="22">
        <v>41</v>
      </c>
      <c r="T7" s="32" t="s">
        <v>267</v>
      </c>
      <c r="U7" s="19">
        <f>SUM(Nurse[RN Admin Hours])</f>
        <v>355.07043478260869</v>
      </c>
      <c r="V7" s="24">
        <f>Category[[#This Row],[State Total]]/U3</f>
        <v>3.2135171534672907E-2</v>
      </c>
      <c r="W7" s="20">
        <f>Category[[#This Row],[State Total]]/D9</f>
        <v>3.1430534510594596E-4</v>
      </c>
      <c r="X7" s="30"/>
      <c r="Y7" s="30"/>
      <c r="Z7" s="30"/>
      <c r="AA7" s="30"/>
      <c r="AB7" s="30"/>
      <c r="AC7" s="30"/>
    </row>
    <row r="8" spans="2:29" ht="15" customHeight="1" thickTop="1" x14ac:dyDescent="0.25">
      <c r="B8" s="34" t="s">
        <v>268</v>
      </c>
      <c r="C8" s="35">
        <f>COUNTA(Nurse[Provider])</f>
        <v>69</v>
      </c>
      <c r="D8" s="35">
        <v>14627</v>
      </c>
      <c r="F8" s="15">
        <v>6</v>
      </c>
      <c r="G8" s="19">
        <v>133738.05679730567</v>
      </c>
      <c r="H8" s="20">
        <v>3.4421626203964988</v>
      </c>
      <c r="I8" s="19">
        <v>10</v>
      </c>
      <c r="J8" s="21">
        <v>0.34690920997212554</v>
      </c>
      <c r="K8" s="19">
        <v>10</v>
      </c>
      <c r="M8" t="s">
        <v>75</v>
      </c>
      <c r="N8" s="19">
        <v>13996.251684017152</v>
      </c>
      <c r="O8" s="20">
        <v>3.5742923169789274</v>
      </c>
      <c r="P8" s="22">
        <v>34</v>
      </c>
      <c r="Q8" s="21">
        <v>0.85380187117283868</v>
      </c>
      <c r="R8" s="22">
        <v>11</v>
      </c>
      <c r="T8" s="32" t="s">
        <v>269</v>
      </c>
      <c r="U8" s="19">
        <f>SUM(Nurse[RN DON Hours])</f>
        <v>291.97510869565212</v>
      </c>
      <c r="V8" s="24">
        <f>Category[[#This Row],[State Total]]/U3</f>
        <v>2.6424814016222088E-2</v>
      </c>
      <c r="W8" s="20">
        <f>Category[[#This Row],[State Total]]/D9</f>
        <v>2.5845389621672856E-4</v>
      </c>
      <c r="X8" s="30"/>
      <c r="Y8" s="30"/>
      <c r="Z8" s="30"/>
      <c r="AA8" s="30"/>
      <c r="AB8" s="30"/>
      <c r="AC8" s="30"/>
    </row>
    <row r="9" spans="2:29" ht="15" customHeight="1" x14ac:dyDescent="0.25">
      <c r="B9" s="34" t="s">
        <v>270</v>
      </c>
      <c r="C9" s="35">
        <f>SUM(Nurse[MDS Census])</f>
        <v>3142.4673913043484</v>
      </c>
      <c r="D9" s="35">
        <v>1129699.0022963868</v>
      </c>
      <c r="F9" s="15">
        <v>7</v>
      </c>
      <c r="G9" s="19">
        <v>73847.771586037998</v>
      </c>
      <c r="H9" s="20">
        <v>3.4771723639610803</v>
      </c>
      <c r="I9" s="19">
        <v>7</v>
      </c>
      <c r="J9" s="21">
        <v>0.57887406787921447</v>
      </c>
      <c r="K9" s="19">
        <v>8</v>
      </c>
      <c r="M9" t="s">
        <v>76</v>
      </c>
      <c r="N9" s="19">
        <v>18800.971524800971</v>
      </c>
      <c r="O9" s="20">
        <v>3.379841237553149</v>
      </c>
      <c r="P9" s="22">
        <v>47</v>
      </c>
      <c r="Q9" s="21">
        <v>0.62562655856161031</v>
      </c>
      <c r="R9" s="22">
        <v>35</v>
      </c>
      <c r="T9" s="23" t="s">
        <v>271</v>
      </c>
      <c r="U9" s="19">
        <f>SUM(Nurse[Total LPN Hours (w/ Admin)])</f>
        <v>1699.9076086956525</v>
      </c>
      <c r="V9" s="24">
        <f>Category[[#This Row],[State Total]]/U3</f>
        <v>0.15384784889785491</v>
      </c>
      <c r="W9" s="20">
        <f>Category[[#This Row],[State Total]]/D9</f>
        <v>1.5047438346322149E-3</v>
      </c>
      <c r="X9" s="30"/>
      <c r="Y9" s="30"/>
      <c r="Z9" s="30"/>
      <c r="AA9" s="30"/>
      <c r="AB9" s="30"/>
      <c r="AC9" s="30"/>
    </row>
    <row r="10" spans="2:29" ht="15" customHeight="1" x14ac:dyDescent="0.25">
      <c r="F10" s="15">
        <v>8</v>
      </c>
      <c r="G10" s="19">
        <v>33298.427587262697</v>
      </c>
      <c r="H10" s="20">
        <v>3.7381932825195308</v>
      </c>
      <c r="I10" s="19">
        <v>3</v>
      </c>
      <c r="J10" s="21">
        <v>0.87940662888310206</v>
      </c>
      <c r="K10" s="19">
        <v>1</v>
      </c>
      <c r="M10" t="s">
        <v>78</v>
      </c>
      <c r="N10" s="19">
        <v>2001.0333741579916</v>
      </c>
      <c r="O10" s="20">
        <v>3.9151059449534258</v>
      </c>
      <c r="P10" s="22">
        <v>15</v>
      </c>
      <c r="Q10" s="21">
        <v>1.0911259376852895</v>
      </c>
      <c r="R10" s="22">
        <v>3</v>
      </c>
      <c r="T10" s="32" t="s">
        <v>272</v>
      </c>
      <c r="U10" s="19">
        <f>SUM(Nurse[LPN Hours (excl. Admin)])</f>
        <v>1566.3180434782605</v>
      </c>
      <c r="V10" s="24">
        <f>Category[[#This Row],[State Total]]/U3</f>
        <v>0.14175750519990213</v>
      </c>
      <c r="W10" s="20">
        <f>Category[[#This Row],[State Total]]/D9</f>
        <v>1.3864914816197409E-3</v>
      </c>
      <c r="X10" s="30"/>
      <c r="Y10" s="30"/>
      <c r="Z10" s="30"/>
      <c r="AA10" s="30"/>
      <c r="AB10" s="30"/>
      <c r="AC10" s="30"/>
    </row>
    <row r="11" spans="2:29" ht="15" customHeight="1" x14ac:dyDescent="0.25">
      <c r="F11" s="15">
        <v>9</v>
      </c>
      <c r="G11" s="19">
        <v>109332.77602571936</v>
      </c>
      <c r="H11" s="20">
        <v>4.0754949217501784</v>
      </c>
      <c r="I11" s="19">
        <v>2</v>
      </c>
      <c r="J11" s="21">
        <v>0.58405330055976667</v>
      </c>
      <c r="K11" s="19">
        <v>7</v>
      </c>
      <c r="M11" t="s">
        <v>77</v>
      </c>
      <c r="N11" s="19">
        <v>3447.8586956521731</v>
      </c>
      <c r="O11" s="20">
        <v>3.9688255155216066</v>
      </c>
      <c r="P11" s="22">
        <v>11</v>
      </c>
      <c r="Q11" s="21">
        <v>0.94962364794784426</v>
      </c>
      <c r="R11" s="22">
        <v>8</v>
      </c>
      <c r="T11" s="32" t="s">
        <v>273</v>
      </c>
      <c r="U11" s="19">
        <f>SUM(Nurse[LPN Admin Hours])</f>
        <v>133.58956521739128</v>
      </c>
      <c r="V11" s="24">
        <f>Category[[#This Row],[State Total]]/U3</f>
        <v>1.2090343697952713E-2</v>
      </c>
      <c r="W11" s="20">
        <f>Category[[#This Row],[State Total]]/D9</f>
        <v>1.1825235301247336E-4</v>
      </c>
      <c r="X11" s="30"/>
      <c r="Y11" s="30"/>
      <c r="Z11" s="30"/>
      <c r="AA11" s="30"/>
      <c r="AB11" s="30"/>
      <c r="AC11" s="30"/>
    </row>
    <row r="12" spans="2:29" ht="15" customHeight="1" x14ac:dyDescent="0.25">
      <c r="F12" s="15">
        <v>10</v>
      </c>
      <c r="G12" s="19">
        <v>22243.546999387629</v>
      </c>
      <c r="H12" s="20">
        <v>4.3144138862761752</v>
      </c>
      <c r="I12" s="19">
        <v>1</v>
      </c>
      <c r="J12" s="21">
        <v>0.85085378711532988</v>
      </c>
      <c r="K12" s="19">
        <v>2</v>
      </c>
      <c r="M12" t="s">
        <v>79</v>
      </c>
      <c r="N12" s="19">
        <v>66629.00734843839</v>
      </c>
      <c r="O12" s="20">
        <v>4.0461510158814251</v>
      </c>
      <c r="P12" s="22">
        <v>10</v>
      </c>
      <c r="Q12" s="21">
        <v>0.65170667436305396</v>
      </c>
      <c r="R12" s="22">
        <v>29</v>
      </c>
      <c r="T12" s="23" t="s">
        <v>274</v>
      </c>
      <c r="U12" s="19">
        <f>SUM(Nurse[Total CNA, NA TR, Med Aide/Tech Hours])</f>
        <v>6845.6155434782604</v>
      </c>
      <c r="V12" s="24">
        <f>Category[[#This Row],[State Total]]/U3</f>
        <v>0.61955321592681323</v>
      </c>
      <c r="W12" s="20">
        <f>Category[[#This Row],[State Total]]/D9</f>
        <v>6.0596809677293589E-3</v>
      </c>
      <c r="X12" s="30"/>
      <c r="Y12" s="30"/>
      <c r="Z12" s="30"/>
      <c r="AA12" s="30"/>
      <c r="AB12" s="30"/>
      <c r="AC12" s="30"/>
    </row>
    <row r="13" spans="2:29" ht="15" customHeight="1" x14ac:dyDescent="0.25">
      <c r="I13" s="19"/>
      <c r="J13" s="19"/>
      <c r="K13" s="19"/>
      <c r="M13" t="s">
        <v>80</v>
      </c>
      <c r="N13" s="19">
        <v>27047.194427434184</v>
      </c>
      <c r="O13" s="20">
        <v>3.3334159425604026</v>
      </c>
      <c r="P13" s="22">
        <v>48</v>
      </c>
      <c r="Q13" s="21">
        <v>0.4036688437032282</v>
      </c>
      <c r="R13" s="22">
        <v>46</v>
      </c>
      <c r="T13" s="32" t="s">
        <v>275</v>
      </c>
      <c r="U13" s="19">
        <f>SUM(Nurse[CNA Hours])</f>
        <v>6340.8965217391305</v>
      </c>
      <c r="V13" s="24">
        <f>Category[[#This Row],[State Total]]/U3</f>
        <v>0.57387430055800914</v>
      </c>
      <c r="W13" s="20">
        <f>Category[[#This Row],[State Total]]/D9</f>
        <v>5.6129079594208044E-3</v>
      </c>
      <c r="X13" s="30"/>
      <c r="Y13" s="30"/>
      <c r="Z13" s="30"/>
      <c r="AA13" s="30"/>
      <c r="AB13" s="30"/>
      <c r="AC13" s="30"/>
    </row>
    <row r="14" spans="2:29" ht="15" customHeight="1" x14ac:dyDescent="0.25">
      <c r="G14" s="20"/>
      <c r="I14" s="19"/>
      <c r="J14" s="19"/>
      <c r="K14" s="19"/>
      <c r="M14" t="s">
        <v>81</v>
      </c>
      <c r="N14" s="19">
        <v>3263.663043478261</v>
      </c>
      <c r="O14" s="20">
        <v>4.4084708100060954</v>
      </c>
      <c r="P14" s="22">
        <v>4</v>
      </c>
      <c r="Q14" s="21">
        <v>1.4454388074216427</v>
      </c>
      <c r="R14" s="22">
        <v>2</v>
      </c>
      <c r="T14" s="32" t="s">
        <v>276</v>
      </c>
      <c r="U14" s="19">
        <f>SUM(Nurse[NA TR Hours])</f>
        <v>268.75293478260875</v>
      </c>
      <c r="V14" s="24">
        <f>Category[[#This Row],[State Total]]/U3</f>
        <v>2.4323122438998698E-2</v>
      </c>
      <c r="W14" s="20">
        <f>Category[[#This Row],[State Total]]/D9</f>
        <v>2.378978243198439E-4</v>
      </c>
    </row>
    <row r="15" spans="2:29" ht="15" customHeight="1" x14ac:dyDescent="0.25">
      <c r="I15" s="19"/>
      <c r="J15" s="19"/>
      <c r="K15" s="19"/>
      <c r="M15" t="s">
        <v>85</v>
      </c>
      <c r="N15" s="19">
        <v>19016.558481322707</v>
      </c>
      <c r="O15" s="20">
        <v>3.6135143049020404</v>
      </c>
      <c r="P15" s="22">
        <v>31</v>
      </c>
      <c r="Q15" s="21">
        <v>0.70210559181671839</v>
      </c>
      <c r="R15" s="22">
        <v>21</v>
      </c>
      <c r="T15" s="36" t="s">
        <v>277</v>
      </c>
      <c r="U15" s="37">
        <f>SUM(Nurse[Med Aide/Tech Hours])</f>
        <v>235.96608695652174</v>
      </c>
      <c r="V15" s="24">
        <f>Category[[#This Row],[State Total]]/U3</f>
        <v>2.1355792929805415E-2</v>
      </c>
      <c r="W15" s="20">
        <f>Category[[#This Row],[State Total]]/D9</f>
        <v>2.0887518398871163E-4</v>
      </c>
    </row>
    <row r="16" spans="2:29" ht="15" customHeight="1" x14ac:dyDescent="0.25">
      <c r="I16" s="19"/>
      <c r="J16" s="19"/>
      <c r="K16" s="19"/>
      <c r="M16" t="s">
        <v>82</v>
      </c>
      <c r="N16" s="19">
        <v>3575.7164727495401</v>
      </c>
      <c r="O16" s="20">
        <v>4.1596000463252762</v>
      </c>
      <c r="P16" s="22">
        <v>7</v>
      </c>
      <c r="Q16" s="21">
        <v>0.89615304423849729</v>
      </c>
      <c r="R16" s="22">
        <v>9</v>
      </c>
    </row>
    <row r="17" spans="9:23" ht="15" customHeight="1" x14ac:dyDescent="0.25">
      <c r="I17" s="19"/>
      <c r="J17" s="19"/>
      <c r="K17" s="19"/>
      <c r="M17" t="s">
        <v>83</v>
      </c>
      <c r="N17" s="19">
        <v>55939.917483159865</v>
      </c>
      <c r="O17" s="20">
        <v>2.9656991045590826</v>
      </c>
      <c r="P17" s="22">
        <v>51</v>
      </c>
      <c r="Q17" s="21">
        <v>0.65815085334220447</v>
      </c>
      <c r="R17" s="22">
        <v>28</v>
      </c>
    </row>
    <row r="18" spans="9:23" ht="15" customHeight="1" x14ac:dyDescent="0.25">
      <c r="I18" s="19"/>
      <c r="J18" s="19"/>
      <c r="K18" s="19"/>
      <c r="M18" t="s">
        <v>84</v>
      </c>
      <c r="N18" s="19">
        <v>34295.675137783197</v>
      </c>
      <c r="O18" s="20">
        <v>3.4285543140358197</v>
      </c>
      <c r="P18" s="22">
        <v>43</v>
      </c>
      <c r="Q18" s="21">
        <v>0.57097472562080043</v>
      </c>
      <c r="R18" s="22">
        <v>37</v>
      </c>
      <c r="T18" s="15" t="s">
        <v>278</v>
      </c>
      <c r="U18" s="15" t="s">
        <v>355</v>
      </c>
    </row>
    <row r="19" spans="9:23" ht="15" customHeight="1" x14ac:dyDescent="0.25">
      <c r="M19" t="s">
        <v>86</v>
      </c>
      <c r="N19" s="19">
        <v>14478.901255358249</v>
      </c>
      <c r="O19" s="20">
        <v>3.8209594408139687</v>
      </c>
      <c r="P19" s="22">
        <v>20</v>
      </c>
      <c r="Q19" s="21">
        <v>0.68653707149505028</v>
      </c>
      <c r="R19" s="22">
        <v>26</v>
      </c>
      <c r="T19" s="15" t="s">
        <v>279</v>
      </c>
      <c r="U19" s="19">
        <f>SUM(Nurse[RN Hours Contract (excl. Admin, DON)])</f>
        <v>225.23054347826084</v>
      </c>
    </row>
    <row r="20" spans="9:23" ht="15" customHeight="1" x14ac:dyDescent="0.25">
      <c r="M20" t="s">
        <v>87</v>
      </c>
      <c r="N20" s="19">
        <v>20179.736834047766</v>
      </c>
      <c r="O20" s="20">
        <v>3.6234626550899827</v>
      </c>
      <c r="P20" s="22">
        <v>30</v>
      </c>
      <c r="Q20" s="21">
        <v>0.63141179459022878</v>
      </c>
      <c r="R20" s="22">
        <v>33</v>
      </c>
      <c r="T20" s="15" t="s">
        <v>280</v>
      </c>
      <c r="U20" s="19">
        <f>SUM(Nurse[RN Admin Hours Contract])</f>
        <v>0</v>
      </c>
      <c r="W20" s="19"/>
    </row>
    <row r="21" spans="9:23" ht="15" customHeight="1" x14ac:dyDescent="0.25">
      <c r="M21" t="s">
        <v>88</v>
      </c>
      <c r="N21" s="19">
        <v>21713.855174525426</v>
      </c>
      <c r="O21" s="20">
        <v>3.4276349481314496</v>
      </c>
      <c r="P21" s="22">
        <v>44</v>
      </c>
      <c r="Q21" s="21">
        <v>0.22995066355388311</v>
      </c>
      <c r="R21" s="22">
        <v>51</v>
      </c>
      <c r="T21" s="15" t="s">
        <v>281</v>
      </c>
      <c r="U21" s="19">
        <f>SUM(Nurse[RN DON Hours Contract])</f>
        <v>1.8478260869565217</v>
      </c>
    </row>
    <row r="22" spans="9:23" ht="15" customHeight="1" x14ac:dyDescent="0.25">
      <c r="M22" t="s">
        <v>91</v>
      </c>
      <c r="N22" s="19">
        <v>31609.482088181256</v>
      </c>
      <c r="O22" s="20">
        <v>3.5766830777603746</v>
      </c>
      <c r="P22" s="22">
        <v>33</v>
      </c>
      <c r="Q22" s="21">
        <v>0.63151705366882682</v>
      </c>
      <c r="R22" s="22">
        <v>32</v>
      </c>
      <c r="T22" s="15" t="s">
        <v>282</v>
      </c>
      <c r="U22" s="19">
        <f>SUM(Nurse[LPN Hours Contract (excl. Admin)])</f>
        <v>215.70163043478263</v>
      </c>
    </row>
    <row r="23" spans="9:23" ht="15" customHeight="1" x14ac:dyDescent="0.25">
      <c r="M23" t="s">
        <v>90</v>
      </c>
      <c r="N23" s="19">
        <v>21067.939375382732</v>
      </c>
      <c r="O23" s="20">
        <v>3.702235346411582</v>
      </c>
      <c r="P23" s="22">
        <v>24</v>
      </c>
      <c r="Q23" s="21">
        <v>0.76651287635763865</v>
      </c>
      <c r="R23" s="22">
        <v>16</v>
      </c>
      <c r="T23" s="15" t="s">
        <v>283</v>
      </c>
      <c r="U23" s="19">
        <f>SUM(Nurse[LPN Admin Hours Contract])</f>
        <v>1.1141304347826086</v>
      </c>
    </row>
    <row r="24" spans="9:23" ht="15" customHeight="1" x14ac:dyDescent="0.25">
      <c r="M24" t="s">
        <v>89</v>
      </c>
      <c r="N24" s="19">
        <v>4706.4853031230869</v>
      </c>
      <c r="O24" s="20">
        <v>4.2908077351670615</v>
      </c>
      <c r="P24" s="22">
        <v>5</v>
      </c>
      <c r="Q24" s="21">
        <v>1.0535412211824036</v>
      </c>
      <c r="R24" s="22">
        <v>6</v>
      </c>
      <c r="T24" s="15" t="s">
        <v>284</v>
      </c>
      <c r="U24" s="19">
        <f>SUM(Nurse[CNA Hours Contract])</f>
        <v>1007.994891304348</v>
      </c>
    </row>
    <row r="25" spans="9:23" ht="15" customHeight="1" x14ac:dyDescent="0.25">
      <c r="M25" t="s">
        <v>92</v>
      </c>
      <c r="N25" s="19">
        <v>29784.779087568884</v>
      </c>
      <c r="O25" s="20">
        <v>3.8152594065353851</v>
      </c>
      <c r="P25" s="22">
        <v>21</v>
      </c>
      <c r="Q25" s="21">
        <v>0.72680523692894061</v>
      </c>
      <c r="R25" s="22">
        <v>19</v>
      </c>
      <c r="T25" s="15" t="s">
        <v>285</v>
      </c>
      <c r="U25" s="19">
        <f>SUM(Nurse[NA TR Hours Contract])</f>
        <v>0</v>
      </c>
    </row>
    <row r="26" spans="9:23" ht="15" customHeight="1" x14ac:dyDescent="0.25">
      <c r="M26" t="s">
        <v>93</v>
      </c>
      <c r="N26" s="19">
        <v>18654.419320269433</v>
      </c>
      <c r="O26" s="20">
        <v>4.1827830651924156</v>
      </c>
      <c r="P26" s="22">
        <v>6</v>
      </c>
      <c r="Q26" s="21">
        <v>1.0685266044542867</v>
      </c>
      <c r="R26" s="22">
        <v>5</v>
      </c>
      <c r="T26" s="15" t="s">
        <v>286</v>
      </c>
      <c r="U26" s="19">
        <f>SUM(Nurse[Med Aide/Tech Hours Contract])</f>
        <v>13.256739130434784</v>
      </c>
    </row>
    <row r="27" spans="9:23" ht="15" customHeight="1" x14ac:dyDescent="0.25">
      <c r="M27" t="s">
        <v>95</v>
      </c>
      <c r="N27" s="19">
        <v>30915.301745254106</v>
      </c>
      <c r="O27" s="20">
        <v>3.0868578483482887</v>
      </c>
      <c r="P27" s="22">
        <v>50</v>
      </c>
      <c r="Q27" s="21">
        <v>0.40359827435993229</v>
      </c>
      <c r="R27" s="22">
        <v>47</v>
      </c>
      <c r="T27" s="15" t="s">
        <v>204</v>
      </c>
      <c r="U27" s="19">
        <f>SUM(Nurse[Total Contract Hours])</f>
        <v>1465.145760869565</v>
      </c>
    </row>
    <row r="28" spans="9:23" ht="15" customHeight="1" x14ac:dyDescent="0.25">
      <c r="M28" t="s">
        <v>94</v>
      </c>
      <c r="N28" s="19">
        <v>13613.024341702383</v>
      </c>
      <c r="O28" s="20">
        <v>3.8706506835477068</v>
      </c>
      <c r="P28" s="22">
        <v>17</v>
      </c>
      <c r="Q28" s="21">
        <v>0.54461092917222786</v>
      </c>
      <c r="R28" s="22">
        <v>39</v>
      </c>
      <c r="T28" s="15" t="s">
        <v>287</v>
      </c>
      <c r="U28" s="19">
        <f>SUM(Nurse[Total Nurse Staff Hours])</f>
        <v>11049.277717391304</v>
      </c>
    </row>
    <row r="29" spans="9:23" ht="15" customHeight="1" x14ac:dyDescent="0.25">
      <c r="M29" t="s">
        <v>96</v>
      </c>
      <c r="N29" s="19">
        <v>3142.4673913043484</v>
      </c>
      <c r="O29" s="20">
        <v>3.5161153137073806</v>
      </c>
      <c r="P29" s="22">
        <v>39</v>
      </c>
      <c r="Q29" s="21">
        <v>0.79674798603977071</v>
      </c>
      <c r="R29" s="22">
        <v>15</v>
      </c>
      <c r="T29" s="15" t="s">
        <v>288</v>
      </c>
      <c r="U29" s="38">
        <f>U27/U28</f>
        <v>0.13260104400882783</v>
      </c>
    </row>
    <row r="30" spans="9:23" ht="15" customHeight="1" x14ac:dyDescent="0.25">
      <c r="M30" t="s">
        <v>103</v>
      </c>
      <c r="N30" s="19">
        <v>31397.817207593369</v>
      </c>
      <c r="O30" s="20">
        <v>3.4417155121175713</v>
      </c>
      <c r="P30" s="22">
        <v>42</v>
      </c>
      <c r="Q30" s="21">
        <v>0.50629516352831194</v>
      </c>
      <c r="R30" s="22">
        <v>45</v>
      </c>
    </row>
    <row r="31" spans="9:23" ht="15" customHeight="1" x14ac:dyDescent="0.25">
      <c r="M31" t="s">
        <v>104</v>
      </c>
      <c r="N31" s="19">
        <v>4392.4673913043471</v>
      </c>
      <c r="O31" s="20">
        <v>4.4756414019059303</v>
      </c>
      <c r="P31" s="22">
        <v>3</v>
      </c>
      <c r="Q31" s="21">
        <v>0.83480991420589112</v>
      </c>
      <c r="R31" s="22">
        <v>13</v>
      </c>
      <c r="U31" s="19"/>
    </row>
    <row r="32" spans="9:23" ht="15" customHeight="1" x14ac:dyDescent="0.25">
      <c r="M32" t="s">
        <v>97</v>
      </c>
      <c r="N32" s="19">
        <v>9437.0101041028774</v>
      </c>
      <c r="O32" s="20">
        <v>3.9536238400260872</v>
      </c>
      <c r="P32" s="22">
        <v>12</v>
      </c>
      <c r="Q32" s="21">
        <v>0.73956294588721605</v>
      </c>
      <c r="R32" s="22">
        <v>18</v>
      </c>
    </row>
    <row r="33" spans="13:23" ht="15" customHeight="1" x14ac:dyDescent="0.25">
      <c r="M33" t="s">
        <v>99</v>
      </c>
      <c r="N33" s="19">
        <v>5478.8913043478278</v>
      </c>
      <c r="O33" s="20">
        <v>3.6689014954628241</v>
      </c>
      <c r="P33" s="22">
        <v>26</v>
      </c>
      <c r="Q33" s="21">
        <v>0.69069482083411027</v>
      </c>
      <c r="R33" s="22">
        <v>25</v>
      </c>
      <c r="T33" s="15" t="s">
        <v>256</v>
      </c>
      <c r="U33" s="16" t="s">
        <v>258</v>
      </c>
    </row>
    <row r="34" spans="13:23" ht="15" customHeight="1" x14ac:dyDescent="0.25">
      <c r="M34" t="s">
        <v>100</v>
      </c>
      <c r="N34" s="19">
        <v>37141.731475811372</v>
      </c>
      <c r="O34" s="20">
        <v>3.6107114278034693</v>
      </c>
      <c r="P34" s="22">
        <v>32</v>
      </c>
      <c r="Q34" s="21">
        <v>0.6783616567987637</v>
      </c>
      <c r="R34" s="22">
        <v>27</v>
      </c>
      <c r="T34" s="23" t="s">
        <v>289</v>
      </c>
      <c r="U34" s="20">
        <v>3.7466213862576487</v>
      </c>
    </row>
    <row r="35" spans="13:23" ht="15" customHeight="1" x14ac:dyDescent="0.25">
      <c r="M35" t="s">
        <v>101</v>
      </c>
      <c r="N35" s="19">
        <v>4791.5774647887329</v>
      </c>
      <c r="O35" s="20">
        <v>3.478749758455526</v>
      </c>
      <c r="P35" s="22">
        <v>41</v>
      </c>
      <c r="Q35" s="21">
        <v>0.63604079500848976</v>
      </c>
      <c r="R35" s="22">
        <v>31</v>
      </c>
      <c r="T35" s="19" t="s">
        <v>290</v>
      </c>
      <c r="U35" s="28">
        <f>SUM(Nurse[Total RN Hours (w/ Admin, DON)])/SUM(Nurse[MDS Census])</f>
        <v>0.79674798603977071</v>
      </c>
    </row>
    <row r="36" spans="13:23" ht="15" customHeight="1" x14ac:dyDescent="0.25">
      <c r="M36" t="s">
        <v>98</v>
      </c>
      <c r="N36" s="19">
        <v>5145.2409675443978</v>
      </c>
      <c r="O36" s="20">
        <v>3.8413014005831938</v>
      </c>
      <c r="P36" s="22">
        <v>19</v>
      </c>
      <c r="Q36" s="21">
        <v>0.71644517490315163</v>
      </c>
      <c r="R36" s="22">
        <v>20</v>
      </c>
      <c r="T36" s="19" t="s">
        <v>291</v>
      </c>
      <c r="U36" s="28">
        <f>SUM(Nurse[RN Hours (excl. Admin, DON)])/SUM(Nurse[MDS Census])</f>
        <v>0.59084432407378573</v>
      </c>
    </row>
    <row r="37" spans="13:23" ht="15" customHeight="1" x14ac:dyDescent="0.25">
      <c r="M37" t="s">
        <v>102</v>
      </c>
      <c r="N37" s="19">
        <v>91093.670391916734</v>
      </c>
      <c r="O37" s="20">
        <v>3.3920817889897901</v>
      </c>
      <c r="P37" s="22">
        <v>46</v>
      </c>
      <c r="Q37" s="21">
        <v>0.62838777517583722</v>
      </c>
      <c r="R37" s="22">
        <v>34</v>
      </c>
      <c r="T37" s="19" t="s">
        <v>292</v>
      </c>
      <c r="U37" s="28">
        <f>SUM(Nurse[Total CNA, NA TR, Med Aide/Tech Hours])/SUM(Nurse[MDS Census])</f>
        <v>2.1784205501769236</v>
      </c>
      <c r="W37" s="20"/>
    </row>
    <row r="38" spans="13:23" ht="15" customHeight="1" x14ac:dyDescent="0.25">
      <c r="M38" t="s">
        <v>105</v>
      </c>
      <c r="N38" s="19">
        <v>62098.361298224219</v>
      </c>
      <c r="O38" s="20">
        <v>3.4827578464943199</v>
      </c>
      <c r="P38" s="22">
        <v>40</v>
      </c>
      <c r="Q38" s="21">
        <v>0.57093758118305848</v>
      </c>
      <c r="R38" s="22">
        <v>38</v>
      </c>
    </row>
    <row r="39" spans="13:23" ht="15" customHeight="1" x14ac:dyDescent="0.25">
      <c r="M39" t="s">
        <v>106</v>
      </c>
      <c r="N39" s="19">
        <v>15314.761022657687</v>
      </c>
      <c r="O39" s="20">
        <v>3.7048972593561507</v>
      </c>
      <c r="P39" s="22">
        <v>23</v>
      </c>
      <c r="Q39" s="21">
        <v>0.34739869296478082</v>
      </c>
      <c r="R39" s="22">
        <v>50</v>
      </c>
    </row>
    <row r="40" spans="13:23" ht="15" customHeight="1" x14ac:dyDescent="0.25">
      <c r="M40" t="s">
        <v>107</v>
      </c>
      <c r="N40" s="19">
        <v>6050.0549601959565</v>
      </c>
      <c r="O40" s="20">
        <v>4.6872022066674388</v>
      </c>
      <c r="P40" s="22">
        <v>2</v>
      </c>
      <c r="Q40" s="21">
        <v>0.69411304457690826</v>
      </c>
      <c r="R40" s="22">
        <v>24</v>
      </c>
    </row>
    <row r="41" spans="13:23" ht="15" customHeight="1" x14ac:dyDescent="0.25">
      <c r="M41" t="s">
        <v>108</v>
      </c>
      <c r="N41" s="19">
        <v>63705.130128597702</v>
      </c>
      <c r="O41" s="20">
        <v>3.5464409930734</v>
      </c>
      <c r="P41" s="22">
        <v>36</v>
      </c>
      <c r="Q41" s="21">
        <v>0.69528611620089797</v>
      </c>
      <c r="R41" s="22">
        <v>23</v>
      </c>
    </row>
    <row r="42" spans="13:23" ht="15" customHeight="1" x14ac:dyDescent="0.25">
      <c r="M42" t="s">
        <v>109</v>
      </c>
      <c r="N42" s="19">
        <v>6548.130434782609</v>
      </c>
      <c r="O42" s="20">
        <v>3.5264193563380197</v>
      </c>
      <c r="P42" s="22">
        <v>38</v>
      </c>
      <c r="Q42" s="21">
        <v>0.74178549137822269</v>
      </c>
      <c r="R42" s="22">
        <v>17</v>
      </c>
    </row>
    <row r="43" spans="13:23" ht="15" customHeight="1" x14ac:dyDescent="0.25">
      <c r="M43" t="s">
        <v>110</v>
      </c>
      <c r="N43" s="19">
        <v>15013.476117575008</v>
      </c>
      <c r="O43" s="20">
        <v>3.6477515116904691</v>
      </c>
      <c r="P43" s="22">
        <v>28</v>
      </c>
      <c r="Q43" s="21">
        <v>0.53383004079229701</v>
      </c>
      <c r="R43" s="22">
        <v>42</v>
      </c>
    </row>
    <row r="44" spans="13:23" ht="15" customHeight="1" x14ac:dyDescent="0.25">
      <c r="M44" t="s">
        <v>111</v>
      </c>
      <c r="N44" s="19">
        <v>4556.4399877526012</v>
      </c>
      <c r="O44" s="20">
        <v>3.5445452329438498</v>
      </c>
      <c r="P44" s="22">
        <v>37</v>
      </c>
      <c r="Q44" s="21">
        <v>0.83146373211324598</v>
      </c>
      <c r="R44" s="22">
        <v>14</v>
      </c>
    </row>
    <row r="45" spans="13:23" ht="15" customHeight="1" x14ac:dyDescent="0.25">
      <c r="M45" t="s">
        <v>112</v>
      </c>
      <c r="N45" s="19">
        <v>23588.007195346021</v>
      </c>
      <c r="O45" s="20">
        <v>3.6602554979328654</v>
      </c>
      <c r="P45" s="22">
        <v>27</v>
      </c>
      <c r="Q45" s="21">
        <v>0.52665362034272378</v>
      </c>
      <c r="R45" s="22">
        <v>43</v>
      </c>
    </row>
    <row r="46" spans="13:23" ht="15" customHeight="1" x14ac:dyDescent="0.25">
      <c r="M46" t="s">
        <v>113</v>
      </c>
      <c r="N46" s="19">
        <v>77152.250459277362</v>
      </c>
      <c r="O46" s="20">
        <v>3.3099355679287084</v>
      </c>
      <c r="P46" s="22">
        <v>49</v>
      </c>
      <c r="Q46" s="21">
        <v>0.35875549800231565</v>
      </c>
      <c r="R46" s="22">
        <v>49</v>
      </c>
    </row>
    <row r="47" spans="13:23" ht="15" customHeight="1" x14ac:dyDescent="0.25">
      <c r="M47" t="s">
        <v>114</v>
      </c>
      <c r="N47" s="19">
        <v>5291.7033067973089</v>
      </c>
      <c r="O47" s="20">
        <v>3.9247848395010867</v>
      </c>
      <c r="P47" s="22">
        <v>13</v>
      </c>
      <c r="Q47" s="21">
        <v>1.0879953653661694</v>
      </c>
      <c r="R47" s="22">
        <v>4</v>
      </c>
    </row>
    <row r="48" spans="13:23" ht="15" customHeight="1" x14ac:dyDescent="0.25">
      <c r="M48" t="s">
        <v>116</v>
      </c>
      <c r="N48" s="19">
        <v>25489.041028781343</v>
      </c>
      <c r="O48" s="20">
        <v>3.4141958363336409</v>
      </c>
      <c r="P48" s="22">
        <v>45</v>
      </c>
      <c r="Q48" s="21">
        <v>0.51625486340635118</v>
      </c>
      <c r="R48" s="22">
        <v>44</v>
      </c>
    </row>
    <row r="49" spans="13:18" ht="15" customHeight="1" x14ac:dyDescent="0.25">
      <c r="M49" t="s">
        <v>115</v>
      </c>
      <c r="N49" s="19">
        <v>2232.1630434782601</v>
      </c>
      <c r="O49" s="20">
        <v>3.9136525791418939</v>
      </c>
      <c r="P49" s="22">
        <v>16</v>
      </c>
      <c r="Q49" s="21">
        <v>0.69748489231053945</v>
      </c>
      <c r="R49" s="22">
        <v>22</v>
      </c>
    </row>
    <row r="50" spans="13:18" ht="15" customHeight="1" x14ac:dyDescent="0.25">
      <c r="M50" t="s">
        <v>117</v>
      </c>
      <c r="N50" s="19">
        <v>12080.927740355173</v>
      </c>
      <c r="O50" s="20">
        <v>4.0868216477922026</v>
      </c>
      <c r="P50" s="22">
        <v>9</v>
      </c>
      <c r="Q50" s="21">
        <v>0.87200140966045714</v>
      </c>
      <c r="R50" s="22">
        <v>10</v>
      </c>
    </row>
    <row r="51" spans="13:18" ht="15" customHeight="1" x14ac:dyDescent="0.25">
      <c r="M51" t="s">
        <v>119</v>
      </c>
      <c r="N51" s="19">
        <v>17388.476729944887</v>
      </c>
      <c r="O51" s="20">
        <v>3.7945207317598215</v>
      </c>
      <c r="P51" s="22">
        <v>22</v>
      </c>
      <c r="Q51" s="21">
        <v>0.96009537140413648</v>
      </c>
      <c r="R51" s="22">
        <v>7</v>
      </c>
    </row>
    <row r="52" spans="13:18" ht="15" customHeight="1" x14ac:dyDescent="0.25">
      <c r="M52" t="s">
        <v>118</v>
      </c>
      <c r="N52" s="19">
        <v>8732.7163196570727</v>
      </c>
      <c r="O52" s="20">
        <v>3.6365012061354052</v>
      </c>
      <c r="P52" s="22">
        <v>29</v>
      </c>
      <c r="Q52" s="21">
        <v>0.61384155542091412</v>
      </c>
      <c r="R52" s="22">
        <v>36</v>
      </c>
    </row>
    <row r="53" spans="13:18" ht="15" customHeight="1" x14ac:dyDescent="0.25">
      <c r="M53" t="s">
        <v>120</v>
      </c>
      <c r="N53" s="19">
        <v>1919.0978260869563</v>
      </c>
      <c r="O53" s="20">
        <v>3.554572461018255</v>
      </c>
      <c r="P53" s="22">
        <v>35</v>
      </c>
      <c r="Q53" s="21">
        <v>0.84223893700051566</v>
      </c>
      <c r="R53" s="22">
        <v>12</v>
      </c>
    </row>
    <row r="54" spans="13:18" ht="15" customHeight="1" x14ac:dyDescent="0.25"/>
  </sheetData>
  <phoneticPr fontId="10" type="noConversion"/>
  <pageMargins left="0.7" right="0.7" top="0.75" bottom="0.75" header="0.3" footer="0.3"/>
  <pageSetup orientation="portrait" horizontalDpi="300" verticalDpi="300" r:id="rId1"/>
  <ignoredErrors>
    <ignoredError sqref="V3:W15 U19:U29" calculatedColumn="1"/>
  </ignoredErrors>
  <drawing r:id="rId2"/>
  <tableParts count="6">
    <tablePart r:id="rId3"/>
    <tablePart r:id="rId4"/>
    <tablePart r:id="rId5"/>
    <tablePart r:id="rId6"/>
    <tablePart r:id="rId7"/>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FD2367-F88A-42A2-B1BD-DD58CA84D9C2}">
  <dimension ref="B2:D28"/>
  <sheetViews>
    <sheetView zoomScale="70" zoomScaleNormal="70" workbookViewId="0"/>
  </sheetViews>
  <sheetFormatPr defaultColWidth="8.85546875" defaultRowHeight="15.75" x14ac:dyDescent="0.25"/>
  <cols>
    <col min="1" max="1" width="100.140625" style="15" customWidth="1"/>
    <col min="2" max="2" width="4.140625" style="15" customWidth="1"/>
    <col min="3" max="3" width="21.5703125" style="15" customWidth="1"/>
    <col min="4" max="4" width="66.85546875" style="15" customWidth="1"/>
    <col min="5" max="16384" width="8.85546875" style="15"/>
  </cols>
  <sheetData>
    <row r="2" spans="2:4" ht="23.25" x14ac:dyDescent="0.35">
      <c r="C2" s="39" t="s">
        <v>324</v>
      </c>
      <c r="D2" s="40"/>
    </row>
    <row r="3" spans="2:4" x14ac:dyDescent="0.25">
      <c r="C3" s="41" t="s">
        <v>275</v>
      </c>
      <c r="D3" s="42" t="s">
        <v>325</v>
      </c>
    </row>
    <row r="4" spans="2:4" x14ac:dyDescent="0.25">
      <c r="C4" s="43" t="s">
        <v>258</v>
      </c>
      <c r="D4" s="44" t="s">
        <v>326</v>
      </c>
    </row>
    <row r="5" spans="2:4" x14ac:dyDescent="0.25">
      <c r="C5" s="43" t="s">
        <v>327</v>
      </c>
      <c r="D5" s="44" t="s">
        <v>328</v>
      </c>
    </row>
    <row r="6" spans="2:4" ht="15.6" customHeight="1" x14ac:dyDescent="0.25">
      <c r="C6" s="43" t="s">
        <v>277</v>
      </c>
      <c r="D6" s="44" t="s">
        <v>329</v>
      </c>
    </row>
    <row r="7" spans="2:4" ht="15.6" customHeight="1" x14ac:dyDescent="0.25">
      <c r="C7" s="43" t="s">
        <v>276</v>
      </c>
      <c r="D7" s="44" t="s">
        <v>330</v>
      </c>
    </row>
    <row r="8" spans="2:4" x14ac:dyDescent="0.25">
      <c r="C8" s="43" t="s">
        <v>331</v>
      </c>
      <c r="D8" s="44" t="s">
        <v>332</v>
      </c>
    </row>
    <row r="9" spans="2:4" x14ac:dyDescent="0.25">
      <c r="C9" s="45" t="s">
        <v>333</v>
      </c>
      <c r="D9" s="43" t="s">
        <v>334</v>
      </c>
    </row>
    <row r="10" spans="2:4" x14ac:dyDescent="0.25">
      <c r="B10" s="46"/>
      <c r="C10" s="43" t="s">
        <v>335</v>
      </c>
      <c r="D10" s="44" t="s">
        <v>336</v>
      </c>
    </row>
    <row r="11" spans="2:4" x14ac:dyDescent="0.25">
      <c r="C11" s="43" t="s">
        <v>108</v>
      </c>
      <c r="D11" s="44" t="s">
        <v>337</v>
      </c>
    </row>
    <row r="12" spans="2:4" x14ac:dyDescent="0.25">
      <c r="C12" s="43" t="s">
        <v>338</v>
      </c>
      <c r="D12" s="44" t="s">
        <v>339</v>
      </c>
    </row>
    <row r="13" spans="2:4" x14ac:dyDescent="0.25">
      <c r="C13" s="43" t="s">
        <v>335</v>
      </c>
      <c r="D13" s="44" t="s">
        <v>336</v>
      </c>
    </row>
    <row r="14" spans="2:4" x14ac:dyDescent="0.25">
      <c r="C14" s="43" t="s">
        <v>108</v>
      </c>
      <c r="D14" s="44" t="s">
        <v>340</v>
      </c>
    </row>
    <row r="15" spans="2:4" x14ac:dyDescent="0.25">
      <c r="C15" s="47" t="s">
        <v>338</v>
      </c>
      <c r="D15" s="48" t="s">
        <v>339</v>
      </c>
    </row>
    <row r="17" spans="3:4" ht="23.25" x14ac:dyDescent="0.35">
      <c r="C17" s="39" t="s">
        <v>341</v>
      </c>
      <c r="D17" s="40"/>
    </row>
    <row r="18" spans="3:4" x14ac:dyDescent="0.25">
      <c r="C18" s="43" t="s">
        <v>258</v>
      </c>
      <c r="D18" s="44" t="s">
        <v>342</v>
      </c>
    </row>
    <row r="19" spans="3:4" x14ac:dyDescent="0.25">
      <c r="C19" s="43" t="s">
        <v>289</v>
      </c>
      <c r="D19" s="44" t="s">
        <v>343</v>
      </c>
    </row>
    <row r="20" spans="3:4" x14ac:dyDescent="0.25">
      <c r="C20" s="45" t="s">
        <v>344</v>
      </c>
      <c r="D20" s="43" t="s">
        <v>345</v>
      </c>
    </row>
    <row r="21" spans="3:4" x14ac:dyDescent="0.25">
      <c r="C21" s="43" t="s">
        <v>346</v>
      </c>
      <c r="D21" s="44" t="s">
        <v>347</v>
      </c>
    </row>
    <row r="22" spans="3:4" x14ac:dyDescent="0.25">
      <c r="C22" s="43" t="s">
        <v>348</v>
      </c>
      <c r="D22" s="44" t="s">
        <v>349</v>
      </c>
    </row>
    <row r="23" spans="3:4" x14ac:dyDescent="0.25">
      <c r="C23" s="43" t="s">
        <v>350</v>
      </c>
      <c r="D23" s="44" t="s">
        <v>351</v>
      </c>
    </row>
    <row r="24" spans="3:4" x14ac:dyDescent="0.25">
      <c r="C24" s="43" t="s">
        <v>352</v>
      </c>
      <c r="D24" s="44" t="s">
        <v>353</v>
      </c>
    </row>
    <row r="25" spans="3:4" x14ac:dyDescent="0.25">
      <c r="C25" s="43" t="s">
        <v>264</v>
      </c>
      <c r="D25" s="44" t="s">
        <v>354</v>
      </c>
    </row>
    <row r="26" spans="3:4" x14ac:dyDescent="0.25">
      <c r="C26" s="43" t="s">
        <v>348</v>
      </c>
      <c r="D26" s="44" t="s">
        <v>349</v>
      </c>
    </row>
    <row r="27" spans="3:4" x14ac:dyDescent="0.25">
      <c r="C27" s="43" t="s">
        <v>350</v>
      </c>
      <c r="D27" s="44" t="s">
        <v>351</v>
      </c>
    </row>
    <row r="28" spans="3:4" x14ac:dyDescent="0.25">
      <c r="C28" s="47" t="s">
        <v>352</v>
      </c>
      <c r="D28" s="48" t="s">
        <v>353</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m o D G V A N 4 j Q + k A A A A 9 g A A A B I A H A B D b 2 5 m a W c v U G F j a 2 F n Z S 5 4 b W w g o h g A K K A U A A A A A A A A A A A A A A A A A A A A A A A A A A A A h Y 8 x D o I w G I W v Q r r T l q K J I a U M r p K Y E I 1 r U y o 0 w o + h x X I 3 B 4 / k F c Q o 6 u b 4 v v c N 7 9 2 v N 5 6 N b R N c d G 9 N B y m K M E W B B t W V B q o U D e 4 Y r l A m + F a q k 6 x 0 M M l g k 9 G W K a q d O y e E e O + x j 3 H X V 4 R R G p F D v i l U r V u J P r L 5 L 4 c G r J O g N B J 8 / x o j G I 7 o E s c L h i k n M + S 5 g a / A p r 3 P 9 g f y 9 d C 4 o d d C Q 7 g r O J k j J + 8 P 4 g F Q S w M E F A A C A A g A m o D G 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q A x l Q o i k e 4 D g A A A B E A A A A T A B w A R m 9 y b X V s Y X M v U 2 V j d G l v b j E u b S C i G A A o o B Q A A A A A A A A A A A A A A A A A A A A A A A A A A A A r T k 0 u y c z P U w i G 0 I b W A F B L A Q I t A B Q A A g A I A J q A x l Q D e I 0 P p A A A A P Y A A A A S A A A A A A A A A A A A A A A A A A A A A A B D b 2 5 m a W c v U G F j a 2 F n Z S 5 4 b W x Q S w E C L Q A U A A I A C A C a g M Z U D 8 r p q 6 Q A A A D p A A A A E w A A A A A A A A A A A A A A A A D w A A A A W 0 N v b n R l b n R f V H l w Z X N d L n h t b F B L A Q I t A B Q A A g A I A J q A x l 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B L y H m + 1 k p M R 5 j S z x F W 9 6 b x A A A A A A I A A A A A A B B m A A A A A Q A A I A A A A G + b 7 f 7 r e q A u a X 4 z U 5 1 N 4 X a 0 C d f o J x N 4 e Y B v x 7 a u / E N E A A A A A A 6 A A A A A A g A A I A A A A G Y q B g 3 D e t h v h 4 / X h M A / L Z K q 3 f o J J A g l k + 7 8 F l R h e F n 0 U A A A A G d M K j M f f F g O E E i n h g P h k M E 3 i 1 y r u 4 p 1 x r 0 p 1 O y 1 2 O j 5 x h g 6 j U 2 6 7 o O x 8 c d x C P M g D W 3 7 O L z 6 m n N W A T 3 T z D z I i m r n W x G 7 I / v m r t e z p B b 2 k M n s Q A A A A L r y H I U U G z Y u e 6 a 7 N v 6 Y M r h l + N W R a p e 4 Y m x V a e 3 2 v u N 5 W G g Q Z T d C h n 1 7 Y A 8 n / T E S F E n Z 5 F f w W g q / / X D E V t t H H Q U = < / D a t a M a s h u p > 
</file>

<file path=customXml/itemProps1.xml><?xml version="1.0" encoding="utf-8"?>
<ds:datastoreItem xmlns:ds="http://schemas.openxmlformats.org/officeDocument/2006/customXml" ds:itemID="{813E278D-4020-4CEB-AD01-1DFC1942BC4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2015-06-05T18:17:20Z</dcterms:created>
  <dcterms:modified xsi:type="dcterms:W3CDTF">2022-06-08T20:17:52Z</dcterms:modified>
</cp:coreProperties>
</file>