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B95404F2-840B-441E-AC63-05761F1009E4}" xr6:coauthVersionLast="47" xr6:coauthVersionMax="47" xr10:uidLastSave="{00000000-0000-0000-0000-000000000000}"/>
  <bookViews>
    <workbookView xWindow="-120" yWindow="-120" windowWidth="29040" windowHeight="15720" activeTab="2"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6" l="1"/>
  <c r="C8" i="6"/>
  <c r="C7" i="6"/>
  <c r="C3" i="6"/>
  <c r="Z202" i="7"/>
  <c r="V202" i="7"/>
  <c r="R202" i="7"/>
  <c r="O202" i="7"/>
  <c r="Z201" i="7"/>
  <c r="V201" i="7"/>
  <c r="R201" i="7"/>
  <c r="O201" i="7"/>
  <c r="Z200" i="7"/>
  <c r="V200" i="7"/>
  <c r="R200" i="7"/>
  <c r="O200" i="7"/>
  <c r="Z199" i="7"/>
  <c r="V199" i="7"/>
  <c r="R199" i="7"/>
  <c r="O199" i="7"/>
  <c r="Z198" i="7"/>
  <c r="V198" i="7"/>
  <c r="R198" i="7"/>
  <c r="O198" i="7"/>
  <c r="Z197" i="7"/>
  <c r="V197" i="7"/>
  <c r="R197" i="7"/>
  <c r="O197" i="7"/>
  <c r="Z196" i="7"/>
  <c r="V196" i="7"/>
  <c r="R196" i="7"/>
  <c r="O196" i="7"/>
  <c r="Z195" i="7"/>
  <c r="V195" i="7"/>
  <c r="R195" i="7"/>
  <c r="O195" i="7"/>
  <c r="Z194" i="7"/>
  <c r="V194" i="7"/>
  <c r="R194" i="7"/>
  <c r="O194" i="7"/>
  <c r="Z193" i="7"/>
  <c r="V193" i="7"/>
  <c r="R193" i="7"/>
  <c r="O193" i="7"/>
  <c r="Z192" i="7"/>
  <c r="V192" i="7"/>
  <c r="R192" i="7"/>
  <c r="O192" i="7"/>
  <c r="Z191" i="7"/>
  <c r="V191" i="7"/>
  <c r="R191" i="7"/>
  <c r="O191" i="7"/>
  <c r="Z190" i="7"/>
  <c r="V190" i="7"/>
  <c r="R190" i="7"/>
  <c r="O190" i="7"/>
  <c r="Z189" i="7"/>
  <c r="V189" i="7"/>
  <c r="R189" i="7"/>
  <c r="O189" i="7"/>
  <c r="Z188" i="7"/>
  <c r="V188" i="7"/>
  <c r="R188" i="7"/>
  <c r="O188" i="7"/>
  <c r="Z187" i="7"/>
  <c r="V187" i="7"/>
  <c r="R187" i="7"/>
  <c r="O187" i="7"/>
  <c r="Z186" i="7"/>
  <c r="V186" i="7"/>
  <c r="R186" i="7"/>
  <c r="O186" i="7"/>
  <c r="Z185" i="7"/>
  <c r="V185" i="7"/>
  <c r="R185" i="7"/>
  <c r="O185" i="7"/>
  <c r="Z184" i="7"/>
  <c r="V184" i="7"/>
  <c r="R184" i="7"/>
  <c r="O184" i="7"/>
  <c r="Z183" i="7"/>
  <c r="V183" i="7"/>
  <c r="R183" i="7"/>
  <c r="O183" i="7"/>
  <c r="Z182" i="7"/>
  <c r="V182" i="7"/>
  <c r="R182" i="7"/>
  <c r="O182" i="7"/>
  <c r="Z181" i="7"/>
  <c r="V181" i="7"/>
  <c r="R181" i="7"/>
  <c r="O181" i="7"/>
  <c r="Z180" i="7"/>
  <c r="V180" i="7"/>
  <c r="R180" i="7"/>
  <c r="O180" i="7"/>
  <c r="Z179" i="7"/>
  <c r="V179" i="7"/>
  <c r="R179" i="7"/>
  <c r="O179" i="7"/>
  <c r="Z178" i="7"/>
  <c r="V178" i="7"/>
  <c r="R178" i="7"/>
  <c r="O178" i="7"/>
  <c r="Z177" i="7"/>
  <c r="V177" i="7"/>
  <c r="R177" i="7"/>
  <c r="O177" i="7"/>
  <c r="Z176" i="7"/>
  <c r="V176" i="7"/>
  <c r="R176" i="7"/>
  <c r="O176" i="7"/>
  <c r="Z175" i="7"/>
  <c r="V175" i="7"/>
  <c r="R175" i="7"/>
  <c r="O175" i="7"/>
  <c r="Z174" i="7"/>
  <c r="V174" i="7"/>
  <c r="R174" i="7"/>
  <c r="O174" i="7"/>
  <c r="Z173" i="7"/>
  <c r="V173" i="7"/>
  <c r="R173" i="7"/>
  <c r="O173" i="7"/>
  <c r="Z172" i="7"/>
  <c r="V172" i="7"/>
  <c r="R172" i="7"/>
  <c r="O172" i="7"/>
  <c r="Z171" i="7"/>
  <c r="V171" i="7"/>
  <c r="R171" i="7"/>
  <c r="O171" i="7"/>
  <c r="Z170" i="7"/>
  <c r="V170" i="7"/>
  <c r="R170" i="7"/>
  <c r="O170" i="7"/>
  <c r="Z169" i="7"/>
  <c r="V169" i="7"/>
  <c r="R169" i="7"/>
  <c r="O169" i="7"/>
  <c r="Z168" i="7"/>
  <c r="V168" i="7"/>
  <c r="R168" i="7"/>
  <c r="O168" i="7"/>
  <c r="Z167" i="7"/>
  <c r="V167" i="7"/>
  <c r="R167" i="7"/>
  <c r="O167" i="7"/>
  <c r="Z166" i="7"/>
  <c r="V166" i="7"/>
  <c r="R166" i="7"/>
  <c r="O166" i="7"/>
  <c r="Z165" i="7"/>
  <c r="V165" i="7"/>
  <c r="R165" i="7"/>
  <c r="O165" i="7"/>
  <c r="Z164" i="7"/>
  <c r="V164" i="7"/>
  <c r="R164" i="7"/>
  <c r="O164" i="7"/>
  <c r="Z163" i="7"/>
  <c r="V163" i="7"/>
  <c r="R163" i="7"/>
  <c r="O163" i="7"/>
  <c r="Z162" i="7"/>
  <c r="V162" i="7"/>
  <c r="R162" i="7"/>
  <c r="O162" i="7"/>
  <c r="Z161" i="7"/>
  <c r="V161" i="7"/>
  <c r="R161" i="7"/>
  <c r="O161" i="7"/>
  <c r="Z160" i="7"/>
  <c r="V160" i="7"/>
  <c r="R160" i="7"/>
  <c r="O160" i="7"/>
  <c r="Z159" i="7"/>
  <c r="V159" i="7"/>
  <c r="R159" i="7"/>
  <c r="O159" i="7"/>
  <c r="Z158" i="7"/>
  <c r="V158" i="7"/>
  <c r="R158" i="7"/>
  <c r="O158" i="7"/>
  <c r="Z157" i="7"/>
  <c r="V157" i="7"/>
  <c r="R157" i="7"/>
  <c r="O157" i="7"/>
  <c r="Z156" i="7"/>
  <c r="V156" i="7"/>
  <c r="R156" i="7"/>
  <c r="O156" i="7"/>
  <c r="Z155" i="7"/>
  <c r="V155" i="7"/>
  <c r="R155" i="7"/>
  <c r="O155" i="7"/>
  <c r="Z154" i="7"/>
  <c r="V154" i="7"/>
  <c r="R154" i="7"/>
  <c r="O154" i="7"/>
  <c r="Z153" i="7"/>
  <c r="V153" i="7"/>
  <c r="R153" i="7"/>
  <c r="O153" i="7"/>
  <c r="Z152" i="7"/>
  <c r="V152" i="7"/>
  <c r="R152" i="7"/>
  <c r="O152" i="7"/>
  <c r="Z151" i="7"/>
  <c r="V151" i="7"/>
  <c r="R151" i="7"/>
  <c r="O151" i="7"/>
  <c r="Z150" i="7"/>
  <c r="V150" i="7"/>
  <c r="R150" i="7"/>
  <c r="O150" i="7"/>
  <c r="Z149" i="7"/>
  <c r="V149" i="7"/>
  <c r="R149" i="7"/>
  <c r="O149" i="7"/>
  <c r="Z148" i="7"/>
  <c r="V148" i="7"/>
  <c r="R148" i="7"/>
  <c r="O148" i="7"/>
  <c r="Z147" i="7"/>
  <c r="V147" i="7"/>
  <c r="R147" i="7"/>
  <c r="O147" i="7"/>
  <c r="Z146" i="7"/>
  <c r="V146" i="7"/>
  <c r="R146" i="7"/>
  <c r="O146" i="7"/>
  <c r="Z145" i="7"/>
  <c r="V145" i="7"/>
  <c r="R145" i="7"/>
  <c r="O145" i="7"/>
  <c r="Z144" i="7"/>
  <c r="V144" i="7"/>
  <c r="R144" i="7"/>
  <c r="O144" i="7"/>
  <c r="Z143" i="7"/>
  <c r="V143" i="7"/>
  <c r="R143" i="7"/>
  <c r="O143" i="7"/>
  <c r="Z142" i="7"/>
  <c r="V142" i="7"/>
  <c r="R142" i="7"/>
  <c r="O142" i="7"/>
  <c r="Z141" i="7"/>
  <c r="V141" i="7"/>
  <c r="R141" i="7"/>
  <c r="O141" i="7"/>
  <c r="Z140" i="7"/>
  <c r="V140" i="7"/>
  <c r="R140" i="7"/>
  <c r="O140" i="7"/>
  <c r="Z139" i="7"/>
  <c r="V139" i="7"/>
  <c r="R139" i="7"/>
  <c r="O139" i="7"/>
  <c r="Z138" i="7"/>
  <c r="V138" i="7"/>
  <c r="R138" i="7"/>
  <c r="O138" i="7"/>
  <c r="Z137" i="7"/>
  <c r="V137" i="7"/>
  <c r="R137" i="7"/>
  <c r="O137" i="7"/>
  <c r="Z136" i="7"/>
  <c r="V136" i="7"/>
  <c r="R136" i="7"/>
  <c r="O136" i="7"/>
  <c r="Z135" i="7"/>
  <c r="V135" i="7"/>
  <c r="R135" i="7"/>
  <c r="O135" i="7"/>
  <c r="Z134" i="7"/>
  <c r="V134" i="7"/>
  <c r="R134" i="7"/>
  <c r="O134" i="7"/>
  <c r="Z133" i="7"/>
  <c r="V133" i="7"/>
  <c r="R133" i="7"/>
  <c r="O133" i="7"/>
  <c r="Z132" i="7"/>
  <c r="V132" i="7"/>
  <c r="R132" i="7"/>
  <c r="O132" i="7"/>
  <c r="Z131" i="7"/>
  <c r="V131" i="7"/>
  <c r="R131" i="7"/>
  <c r="O131" i="7"/>
  <c r="Z130" i="7"/>
  <c r="V130" i="7"/>
  <c r="R130" i="7"/>
  <c r="O130" i="7"/>
  <c r="Z129" i="7"/>
  <c r="V129" i="7"/>
  <c r="R129" i="7"/>
  <c r="O129" i="7"/>
  <c r="Z128" i="7"/>
  <c r="V128" i="7"/>
  <c r="R128" i="7"/>
  <c r="O128" i="7"/>
  <c r="Z127" i="7"/>
  <c r="V127" i="7"/>
  <c r="R127" i="7"/>
  <c r="O127" i="7"/>
  <c r="Z126" i="7"/>
  <c r="V126" i="7"/>
  <c r="R126" i="7"/>
  <c r="O126" i="7"/>
  <c r="Z125" i="7"/>
  <c r="V125" i="7"/>
  <c r="R125" i="7"/>
  <c r="O125" i="7"/>
  <c r="Z124" i="7"/>
  <c r="V124" i="7"/>
  <c r="R124" i="7"/>
  <c r="O124" i="7"/>
  <c r="Z123" i="7"/>
  <c r="V123" i="7"/>
  <c r="R123" i="7"/>
  <c r="O123" i="7"/>
  <c r="Z122" i="7"/>
  <c r="V122" i="7"/>
  <c r="R122" i="7"/>
  <c r="O122" i="7"/>
  <c r="Z121" i="7"/>
  <c r="V121" i="7"/>
  <c r="R121" i="7"/>
  <c r="O121" i="7"/>
  <c r="Z120" i="7"/>
  <c r="V120" i="7"/>
  <c r="R120" i="7"/>
  <c r="O120" i="7"/>
  <c r="Z119" i="7"/>
  <c r="V119" i="7"/>
  <c r="R119" i="7"/>
  <c r="O119" i="7"/>
  <c r="Z118" i="7"/>
  <c r="V118" i="7"/>
  <c r="R118" i="7"/>
  <c r="O118" i="7"/>
  <c r="Z117" i="7"/>
  <c r="V117" i="7"/>
  <c r="R117" i="7"/>
  <c r="O117" i="7"/>
  <c r="Z116" i="7"/>
  <c r="V116" i="7"/>
  <c r="R116" i="7"/>
  <c r="O116" i="7"/>
  <c r="Z115" i="7"/>
  <c r="V115" i="7"/>
  <c r="R115" i="7"/>
  <c r="O115" i="7"/>
  <c r="Z114" i="7"/>
  <c r="V114" i="7"/>
  <c r="R114" i="7"/>
  <c r="O114" i="7"/>
  <c r="Z113" i="7"/>
  <c r="V113" i="7"/>
  <c r="R113" i="7"/>
  <c r="O113" i="7"/>
  <c r="Z112" i="7"/>
  <c r="V112" i="7"/>
  <c r="R112" i="7"/>
  <c r="O112" i="7"/>
  <c r="Z111" i="7"/>
  <c r="V111" i="7"/>
  <c r="R111" i="7"/>
  <c r="O111" i="7"/>
  <c r="Z110" i="7"/>
  <c r="V110" i="7"/>
  <c r="R110" i="7"/>
  <c r="O110" i="7"/>
  <c r="Z109" i="7"/>
  <c r="V109" i="7"/>
  <c r="R109" i="7"/>
  <c r="O109" i="7"/>
  <c r="Z108" i="7"/>
  <c r="V108" i="7"/>
  <c r="R108" i="7"/>
  <c r="O108" i="7"/>
  <c r="Z107" i="7"/>
  <c r="V107" i="7"/>
  <c r="R107" i="7"/>
  <c r="O107" i="7"/>
  <c r="Z106" i="7"/>
  <c r="V106" i="7"/>
  <c r="R106" i="7"/>
  <c r="O106" i="7"/>
  <c r="Z105" i="7"/>
  <c r="V105" i="7"/>
  <c r="R105" i="7"/>
  <c r="O105" i="7"/>
  <c r="Z104" i="7"/>
  <c r="V104" i="7"/>
  <c r="R104" i="7"/>
  <c r="O104" i="7"/>
  <c r="Z103" i="7"/>
  <c r="V103" i="7"/>
  <c r="R103" i="7"/>
  <c r="O103" i="7"/>
  <c r="Z102" i="7"/>
  <c r="V102" i="7"/>
  <c r="R102" i="7"/>
  <c r="O102" i="7"/>
  <c r="Z101" i="7"/>
  <c r="V101" i="7"/>
  <c r="R101" i="7"/>
  <c r="O101" i="7"/>
  <c r="Z100" i="7"/>
  <c r="V100" i="7"/>
  <c r="R100" i="7"/>
  <c r="O100" i="7"/>
  <c r="Z99" i="7"/>
  <c r="V99" i="7"/>
  <c r="R99" i="7"/>
  <c r="O99" i="7"/>
  <c r="Z98" i="7"/>
  <c r="V98" i="7"/>
  <c r="R98" i="7"/>
  <c r="O98" i="7"/>
  <c r="Z97" i="7"/>
  <c r="V97" i="7"/>
  <c r="R97" i="7"/>
  <c r="O97" i="7"/>
  <c r="Z96" i="7"/>
  <c r="V96" i="7"/>
  <c r="R96" i="7"/>
  <c r="O96" i="7"/>
  <c r="Z95" i="7"/>
  <c r="V95" i="7"/>
  <c r="R95" i="7"/>
  <c r="O95" i="7"/>
  <c r="Z94" i="7"/>
  <c r="V94" i="7"/>
  <c r="R94" i="7"/>
  <c r="O94" i="7"/>
  <c r="Z93" i="7"/>
  <c r="V93" i="7"/>
  <c r="R93" i="7"/>
  <c r="O93" i="7"/>
  <c r="Z92" i="7"/>
  <c r="V92" i="7"/>
  <c r="R92" i="7"/>
  <c r="O92" i="7"/>
  <c r="Z91" i="7"/>
  <c r="V91" i="7"/>
  <c r="R91" i="7"/>
  <c r="O91" i="7"/>
  <c r="Z90" i="7"/>
  <c r="V90" i="7"/>
  <c r="R90" i="7"/>
  <c r="O90" i="7"/>
  <c r="Z89" i="7"/>
  <c r="V89" i="7"/>
  <c r="R89" i="7"/>
  <c r="O89" i="7"/>
  <c r="Z88" i="7"/>
  <c r="V88" i="7"/>
  <c r="R88" i="7"/>
  <c r="O88" i="7"/>
  <c r="Z87" i="7"/>
  <c r="V87" i="7"/>
  <c r="R87" i="7"/>
  <c r="O87" i="7"/>
  <c r="Z86" i="7"/>
  <c r="V86" i="7"/>
  <c r="R86" i="7"/>
  <c r="O86" i="7"/>
  <c r="Z85" i="7"/>
  <c r="V85" i="7"/>
  <c r="R85" i="7"/>
  <c r="O85" i="7"/>
  <c r="Z84" i="7"/>
  <c r="V84" i="7"/>
  <c r="R84" i="7"/>
  <c r="O84" i="7"/>
  <c r="Z83" i="7"/>
  <c r="V83" i="7"/>
  <c r="R83" i="7"/>
  <c r="O83" i="7"/>
  <c r="Z82" i="7"/>
  <c r="V82" i="7"/>
  <c r="R82" i="7"/>
  <c r="O82" i="7"/>
  <c r="Z81" i="7"/>
  <c r="V81" i="7"/>
  <c r="R81" i="7"/>
  <c r="O81" i="7"/>
  <c r="Z80" i="7"/>
  <c r="V80" i="7"/>
  <c r="R80" i="7"/>
  <c r="O80" i="7"/>
  <c r="Z79" i="7"/>
  <c r="V79" i="7"/>
  <c r="R79" i="7"/>
  <c r="O79" i="7"/>
  <c r="Z78" i="7"/>
  <c r="V78" i="7"/>
  <c r="R78" i="7"/>
  <c r="O78" i="7"/>
  <c r="Z77" i="7"/>
  <c r="V77" i="7"/>
  <c r="R77" i="7"/>
  <c r="O77" i="7"/>
  <c r="Z76" i="7"/>
  <c r="V76" i="7"/>
  <c r="R76" i="7"/>
  <c r="O76" i="7"/>
  <c r="Z75" i="7"/>
  <c r="V75" i="7"/>
  <c r="R75" i="7"/>
  <c r="O75" i="7"/>
  <c r="Z74" i="7"/>
  <c r="V74" i="7"/>
  <c r="R74" i="7"/>
  <c r="O74" i="7"/>
  <c r="Z73" i="7"/>
  <c r="V73" i="7"/>
  <c r="R73" i="7"/>
  <c r="O73" i="7"/>
  <c r="Z72" i="7"/>
  <c r="V72" i="7"/>
  <c r="R72" i="7"/>
  <c r="O72" i="7"/>
  <c r="Z71" i="7"/>
  <c r="V71" i="7"/>
  <c r="R71" i="7"/>
  <c r="O71" i="7"/>
  <c r="Z70" i="7"/>
  <c r="V70" i="7"/>
  <c r="R70" i="7"/>
  <c r="O70" i="7"/>
  <c r="Z69" i="7"/>
  <c r="V69" i="7"/>
  <c r="R69" i="7"/>
  <c r="O69" i="7"/>
  <c r="Z68" i="7"/>
  <c r="V68" i="7"/>
  <c r="R68" i="7"/>
  <c r="O68" i="7"/>
  <c r="Z67" i="7"/>
  <c r="V67" i="7"/>
  <c r="R67" i="7"/>
  <c r="O67" i="7"/>
  <c r="Z66" i="7"/>
  <c r="V66" i="7"/>
  <c r="R66" i="7"/>
  <c r="O66" i="7"/>
  <c r="Z65" i="7"/>
  <c r="V65" i="7"/>
  <c r="R65" i="7"/>
  <c r="O65" i="7"/>
  <c r="Z64" i="7"/>
  <c r="V64" i="7"/>
  <c r="R64" i="7"/>
  <c r="O64" i="7"/>
  <c r="Z63" i="7"/>
  <c r="V63" i="7"/>
  <c r="R63" i="7"/>
  <c r="O63" i="7"/>
  <c r="Z62" i="7"/>
  <c r="V62" i="7"/>
  <c r="R62" i="7"/>
  <c r="O62" i="7"/>
  <c r="Z61" i="7"/>
  <c r="V61" i="7"/>
  <c r="R61" i="7"/>
  <c r="O61" i="7"/>
  <c r="Z60" i="7"/>
  <c r="V60" i="7"/>
  <c r="R60" i="7"/>
  <c r="O60" i="7"/>
  <c r="Z59" i="7"/>
  <c r="V59" i="7"/>
  <c r="R59" i="7"/>
  <c r="O59" i="7"/>
  <c r="Z58" i="7"/>
  <c r="V58" i="7"/>
  <c r="R58" i="7"/>
  <c r="O58" i="7"/>
  <c r="Z57" i="7"/>
  <c r="V57" i="7"/>
  <c r="R57" i="7"/>
  <c r="O57" i="7"/>
  <c r="Z56" i="7"/>
  <c r="V56" i="7"/>
  <c r="R56" i="7"/>
  <c r="O56" i="7"/>
  <c r="Z55" i="7"/>
  <c r="V55" i="7"/>
  <c r="R55" i="7"/>
  <c r="O55" i="7"/>
  <c r="Z54" i="7"/>
  <c r="V54" i="7"/>
  <c r="R54" i="7"/>
  <c r="O54" i="7"/>
  <c r="Z53" i="7"/>
  <c r="V53" i="7"/>
  <c r="R53" i="7"/>
  <c r="O53" i="7"/>
  <c r="Z52" i="7"/>
  <c r="V52" i="7"/>
  <c r="R52" i="7"/>
  <c r="O52" i="7"/>
  <c r="Z51" i="7"/>
  <c r="V51" i="7"/>
  <c r="R51" i="7"/>
  <c r="O51" i="7"/>
  <c r="Z50" i="7"/>
  <c r="V50" i="7"/>
  <c r="R50" i="7"/>
  <c r="O50" i="7"/>
  <c r="Z49" i="7"/>
  <c r="V49" i="7"/>
  <c r="R49" i="7"/>
  <c r="O49" i="7"/>
  <c r="Z48" i="7"/>
  <c r="V48" i="7"/>
  <c r="R48" i="7"/>
  <c r="O48" i="7"/>
  <c r="Z47" i="7"/>
  <c r="V47" i="7"/>
  <c r="R47" i="7"/>
  <c r="O47" i="7"/>
  <c r="Z46" i="7"/>
  <c r="V46" i="7"/>
  <c r="R46" i="7"/>
  <c r="O46" i="7"/>
  <c r="Z45" i="7"/>
  <c r="V45" i="7"/>
  <c r="R45" i="7"/>
  <c r="O45" i="7"/>
  <c r="Z44" i="7"/>
  <c r="V44" i="7"/>
  <c r="R44" i="7"/>
  <c r="O44" i="7"/>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S91" i="4" l="1"/>
  <c r="S107" i="4"/>
  <c r="S20" i="4"/>
  <c r="S175" i="4"/>
  <c r="S27" i="4"/>
  <c r="S110" i="4"/>
  <c r="S26" i="4"/>
  <c r="S58" i="4"/>
  <c r="S115" i="4"/>
  <c r="S55" i="4"/>
  <c r="S62" i="4"/>
  <c r="S74" i="4"/>
  <c r="S57" i="4"/>
  <c r="S22" i="4"/>
  <c r="S180" i="4"/>
  <c r="S56" i="4"/>
  <c r="S121" i="4"/>
  <c r="S193" i="4"/>
  <c r="S144" i="4"/>
  <c r="S155" i="4"/>
  <c r="S36" i="4"/>
  <c r="S113" i="4"/>
  <c r="S96" i="4"/>
  <c r="S53" i="4"/>
  <c r="S54" i="4"/>
  <c r="S50" i="4"/>
  <c r="S31" i="4"/>
  <c r="S195" i="4"/>
  <c r="S178" i="4"/>
  <c r="S177" i="4"/>
  <c r="S185" i="4"/>
  <c r="S128" i="4"/>
  <c r="S5" i="4"/>
  <c r="S51" i="4"/>
  <c r="S170" i="4"/>
  <c r="S139" i="4"/>
  <c r="S134" i="4"/>
  <c r="S44" i="4"/>
  <c r="S202" i="4"/>
  <c r="S200" i="4"/>
  <c r="S15" i="4"/>
  <c r="S13" i="4"/>
  <c r="S14" i="4"/>
  <c r="S46" i="4"/>
  <c r="S75" i="4"/>
  <c r="S11" i="4"/>
  <c r="S138" i="4"/>
  <c r="S47" i="4"/>
  <c r="S130" i="4"/>
  <c r="S182" i="4"/>
  <c r="S118" i="4"/>
  <c r="S90" i="4"/>
  <c r="S119" i="4"/>
  <c r="S2" i="4"/>
  <c r="S198" i="4"/>
  <c r="S166" i="4"/>
  <c r="S68" i="4"/>
  <c r="S164" i="4"/>
  <c r="S52" i="4"/>
  <c r="S105" i="4"/>
  <c r="S67" i="4"/>
  <c r="S98" i="4"/>
  <c r="S86" i="4"/>
  <c r="S6" i="4"/>
  <c r="S34" i="4"/>
  <c r="S7" i="4"/>
  <c r="S143" i="4"/>
  <c r="S140" i="4"/>
  <c r="S45" i="4"/>
  <c r="S116" i="4"/>
  <c r="S104" i="4"/>
  <c r="S101" i="4"/>
  <c r="S154" i="4"/>
  <c r="S152" i="4"/>
  <c r="S179" i="4"/>
  <c r="S3" i="4"/>
  <c r="S159" i="4"/>
  <c r="S78" i="4"/>
  <c r="S183" i="4"/>
  <c r="S127" i="4"/>
  <c r="S38" i="4"/>
  <c r="S48" i="4"/>
  <c r="S83" i="4"/>
  <c r="S43" i="4"/>
  <c r="S8" i="4"/>
  <c r="S158" i="4"/>
  <c r="S18" i="4"/>
  <c r="S167" i="4"/>
  <c r="S150" i="4"/>
  <c r="S41" i="4"/>
  <c r="S124" i="4"/>
  <c r="S122" i="4"/>
  <c r="S123" i="4"/>
  <c r="S188" i="4"/>
  <c r="S176" i="4"/>
  <c r="S85" i="4"/>
  <c r="S82" i="4"/>
  <c r="S174" i="4"/>
  <c r="S103" i="4"/>
  <c r="S109" i="4"/>
  <c r="S197" i="4"/>
  <c r="S21" i="4"/>
  <c r="S35" i="4"/>
  <c r="S129" i="4"/>
  <c r="S135" i="4"/>
  <c r="S145" i="4"/>
  <c r="S108" i="4"/>
  <c r="S126" i="4"/>
  <c r="S64" i="4"/>
  <c r="S80" i="4"/>
  <c r="S112" i="4"/>
  <c r="S172" i="4"/>
  <c r="S73" i="4"/>
  <c r="S81" i="4"/>
  <c r="S156" i="4"/>
  <c r="S25" i="4"/>
  <c r="S102" i="4"/>
  <c r="S37" i="4"/>
  <c r="S187" i="4"/>
  <c r="S79" i="4"/>
  <c r="S40" i="4"/>
  <c r="S142" i="4"/>
  <c r="S136" i="4"/>
  <c r="S97" i="4"/>
  <c r="S151" i="4"/>
  <c r="S59" i="4"/>
  <c r="S42" i="4"/>
  <c r="S106" i="4"/>
  <c r="S161" i="4"/>
  <c r="S71" i="4"/>
  <c r="S49" i="4"/>
  <c r="S17" i="4"/>
  <c r="S189" i="4"/>
  <c r="S196" i="4"/>
  <c r="S28" i="4"/>
  <c r="S157" i="4"/>
  <c r="S23" i="4"/>
  <c r="S173" i="4"/>
  <c r="S153" i="4"/>
  <c r="S63" i="4"/>
  <c r="S69" i="4"/>
  <c r="S117" i="4"/>
  <c r="S30" i="4"/>
  <c r="S162" i="4"/>
  <c r="S70" i="4"/>
  <c r="S186" i="4"/>
  <c r="S60" i="4"/>
  <c r="S191" i="4"/>
  <c r="S147" i="4"/>
  <c r="S171" i="4"/>
  <c r="S87" i="4"/>
  <c r="S168" i="4"/>
  <c r="S100" i="4"/>
  <c r="S77" i="4"/>
  <c r="S61" i="4"/>
  <c r="S72" i="4"/>
  <c r="S24" i="4"/>
  <c r="S199" i="4"/>
  <c r="S141" i="4"/>
  <c r="S114" i="4"/>
  <c r="S12" i="4"/>
  <c r="S111" i="4"/>
  <c r="S4" i="4"/>
  <c r="S84" i="4"/>
  <c r="S66" i="4"/>
  <c r="S184" i="4"/>
  <c r="S65" i="4"/>
  <c r="S95" i="4"/>
  <c r="S99" i="4"/>
  <c r="S33" i="4"/>
  <c r="S131" i="4"/>
  <c r="S76" i="4"/>
  <c r="S125" i="4"/>
  <c r="S16" i="4"/>
  <c r="S148" i="4"/>
  <c r="S165" i="4"/>
  <c r="S32" i="4"/>
  <c r="S181" i="4"/>
  <c r="S137" i="4"/>
  <c r="S163" i="4"/>
  <c r="S29" i="4"/>
  <c r="S149" i="4"/>
  <c r="S160" i="4"/>
  <c r="S201" i="4"/>
  <c r="S89" i="4"/>
  <c r="S19" i="4"/>
  <c r="S169" i="4"/>
  <c r="S92" i="4"/>
  <c r="S9" i="4"/>
  <c r="S132" i="4"/>
  <c r="S146" i="4"/>
  <c r="S39" i="4"/>
  <c r="S192" i="4"/>
  <c r="S93" i="4"/>
  <c r="S94" i="4"/>
  <c r="S120" i="4"/>
  <c r="S10" i="4"/>
  <c r="S88" i="4"/>
  <c r="S190" i="4"/>
  <c r="S194" i="4"/>
  <c r="S133" i="4"/>
  <c r="P91" i="4"/>
  <c r="P107" i="4"/>
  <c r="P20" i="4"/>
  <c r="P175" i="4"/>
  <c r="P27" i="4"/>
  <c r="P110" i="4"/>
  <c r="P26" i="4"/>
  <c r="P58" i="4"/>
  <c r="P115" i="4"/>
  <c r="P55" i="4"/>
  <c r="P62" i="4"/>
  <c r="P74" i="4"/>
  <c r="P57" i="4"/>
  <c r="P22" i="4"/>
  <c r="P180" i="4"/>
  <c r="P56" i="4"/>
  <c r="P121" i="4"/>
  <c r="P193" i="4"/>
  <c r="P144" i="4"/>
  <c r="P155" i="4"/>
  <c r="P36" i="4"/>
  <c r="P113" i="4"/>
  <c r="P96" i="4"/>
  <c r="P53" i="4"/>
  <c r="P54" i="4"/>
  <c r="P50" i="4"/>
  <c r="P31" i="4"/>
  <c r="P195" i="4"/>
  <c r="P178" i="4"/>
  <c r="P177" i="4"/>
  <c r="P185" i="4"/>
  <c r="P128" i="4"/>
  <c r="P5" i="4"/>
  <c r="P51" i="4"/>
  <c r="P170" i="4"/>
  <c r="P139" i="4"/>
  <c r="P134" i="4"/>
  <c r="P44" i="4"/>
  <c r="P202" i="4"/>
  <c r="P200" i="4"/>
  <c r="P15" i="4"/>
  <c r="P13" i="4"/>
  <c r="P14" i="4"/>
  <c r="P46" i="4"/>
  <c r="P75" i="4"/>
  <c r="P11" i="4"/>
  <c r="P138" i="4"/>
  <c r="P47" i="4"/>
  <c r="P130" i="4"/>
  <c r="P182" i="4"/>
  <c r="P118" i="4"/>
  <c r="P90" i="4"/>
  <c r="P119" i="4"/>
  <c r="P2" i="4"/>
  <c r="P198" i="4"/>
  <c r="P166" i="4"/>
  <c r="P68" i="4"/>
  <c r="P164" i="4"/>
  <c r="P52" i="4"/>
  <c r="P105" i="4"/>
  <c r="P67" i="4"/>
  <c r="P98" i="4"/>
  <c r="P86" i="4"/>
  <c r="P6" i="4"/>
  <c r="P34" i="4"/>
  <c r="P7" i="4"/>
  <c r="P143" i="4"/>
  <c r="P140" i="4"/>
  <c r="P45" i="4"/>
  <c r="P116" i="4"/>
  <c r="P104" i="4"/>
  <c r="P101" i="4"/>
  <c r="P154" i="4"/>
  <c r="P152" i="4"/>
  <c r="P179" i="4"/>
  <c r="P3" i="4"/>
  <c r="P159" i="4"/>
  <c r="P78" i="4"/>
  <c r="P183" i="4"/>
  <c r="P127" i="4"/>
  <c r="P38" i="4"/>
  <c r="P48" i="4"/>
  <c r="P83" i="4"/>
  <c r="P43" i="4"/>
  <c r="P8" i="4"/>
  <c r="P158" i="4"/>
  <c r="P18" i="4"/>
  <c r="P167" i="4"/>
  <c r="P150" i="4"/>
  <c r="P41" i="4"/>
  <c r="P124" i="4"/>
  <c r="P122" i="4"/>
  <c r="P123" i="4"/>
  <c r="P188" i="4"/>
  <c r="P176" i="4"/>
  <c r="P85" i="4"/>
  <c r="P82" i="4"/>
  <c r="P174" i="4"/>
  <c r="P103" i="4"/>
  <c r="P109" i="4"/>
  <c r="P197" i="4"/>
  <c r="P21" i="4"/>
  <c r="P35" i="4"/>
  <c r="P129" i="4"/>
  <c r="P135" i="4"/>
  <c r="P145" i="4"/>
  <c r="P108" i="4"/>
  <c r="P126" i="4"/>
  <c r="P64" i="4"/>
  <c r="P80" i="4"/>
  <c r="P112" i="4"/>
  <c r="P172" i="4"/>
  <c r="P73" i="4"/>
  <c r="P81" i="4"/>
  <c r="P156" i="4"/>
  <c r="P25" i="4"/>
  <c r="P102" i="4"/>
  <c r="P37" i="4"/>
  <c r="P187" i="4"/>
  <c r="P79" i="4"/>
  <c r="P40" i="4"/>
  <c r="P142" i="4"/>
  <c r="P136" i="4"/>
  <c r="P97" i="4"/>
  <c r="P151" i="4"/>
  <c r="P59" i="4"/>
  <c r="P42" i="4"/>
  <c r="P106" i="4"/>
  <c r="P161" i="4"/>
  <c r="P71" i="4"/>
  <c r="P49" i="4"/>
  <c r="P17" i="4"/>
  <c r="P189" i="4"/>
  <c r="P196" i="4"/>
  <c r="P28" i="4"/>
  <c r="P157" i="4"/>
  <c r="P23" i="4"/>
  <c r="P173" i="4"/>
  <c r="P153" i="4"/>
  <c r="P63" i="4"/>
  <c r="P69" i="4"/>
  <c r="P117" i="4"/>
  <c r="P30" i="4"/>
  <c r="P162" i="4"/>
  <c r="P70" i="4"/>
  <c r="P186" i="4"/>
  <c r="P60" i="4"/>
  <c r="P191" i="4"/>
  <c r="P147" i="4"/>
  <c r="P171" i="4"/>
  <c r="P87" i="4"/>
  <c r="P168" i="4"/>
  <c r="P100" i="4"/>
  <c r="P77" i="4"/>
  <c r="P61" i="4"/>
  <c r="P72" i="4"/>
  <c r="P24" i="4"/>
  <c r="P199" i="4"/>
  <c r="P141" i="4"/>
  <c r="P114" i="4"/>
  <c r="P12" i="4"/>
  <c r="P111" i="4"/>
  <c r="P4" i="4"/>
  <c r="P84" i="4"/>
  <c r="P66" i="4"/>
  <c r="P184" i="4"/>
  <c r="P65" i="4"/>
  <c r="P95" i="4"/>
  <c r="P99" i="4"/>
  <c r="P33" i="4"/>
  <c r="P131" i="4"/>
  <c r="P76" i="4"/>
  <c r="P125" i="4"/>
  <c r="P16" i="4"/>
  <c r="P148" i="4"/>
  <c r="P165" i="4"/>
  <c r="P32" i="4"/>
  <c r="P181" i="4"/>
  <c r="P137" i="4"/>
  <c r="P163" i="4"/>
  <c r="P29" i="4"/>
  <c r="P149" i="4"/>
  <c r="P160" i="4"/>
  <c r="P201" i="4"/>
  <c r="P89" i="4"/>
  <c r="P19" i="4"/>
  <c r="P169" i="4"/>
  <c r="P92" i="4"/>
  <c r="P9" i="4"/>
  <c r="P132" i="4"/>
  <c r="P146" i="4"/>
  <c r="P39" i="4"/>
  <c r="P192" i="4"/>
  <c r="P93" i="4"/>
  <c r="P94" i="4"/>
  <c r="P120" i="4"/>
  <c r="P10" i="4"/>
  <c r="P88" i="4"/>
  <c r="P190" i="4"/>
  <c r="P194" i="4"/>
  <c r="P133" i="4"/>
  <c r="L91" i="4"/>
  <c r="L107" i="4"/>
  <c r="L20" i="4"/>
  <c r="L175" i="4"/>
  <c r="H175" i="4" s="1"/>
  <c r="L27" i="4"/>
  <c r="H27" i="4" s="1"/>
  <c r="L110" i="4"/>
  <c r="H110" i="4" s="1"/>
  <c r="L26" i="4"/>
  <c r="L58" i="4"/>
  <c r="L115" i="4"/>
  <c r="L55" i="4"/>
  <c r="L62" i="4"/>
  <c r="L74" i="4"/>
  <c r="H74" i="4" s="1"/>
  <c r="L57" i="4"/>
  <c r="H57" i="4" s="1"/>
  <c r="L22" i="4"/>
  <c r="H22" i="4" s="1"/>
  <c r="L180" i="4"/>
  <c r="L56" i="4"/>
  <c r="L121" i="4"/>
  <c r="L193" i="4"/>
  <c r="L144" i="4"/>
  <c r="L155" i="4"/>
  <c r="H155" i="4" s="1"/>
  <c r="L36" i="4"/>
  <c r="H36" i="4" s="1"/>
  <c r="L113" i="4"/>
  <c r="H113" i="4" s="1"/>
  <c r="L96" i="4"/>
  <c r="L53" i="4"/>
  <c r="L54" i="4"/>
  <c r="L50" i="4"/>
  <c r="L31" i="4"/>
  <c r="L195" i="4"/>
  <c r="H195" i="4" s="1"/>
  <c r="L178" i="4"/>
  <c r="H178" i="4" s="1"/>
  <c r="L177" i="4"/>
  <c r="H177" i="4" s="1"/>
  <c r="L185" i="4"/>
  <c r="L128" i="4"/>
  <c r="L5" i="4"/>
  <c r="L51" i="4"/>
  <c r="L170" i="4"/>
  <c r="L139" i="4"/>
  <c r="H139" i="4" s="1"/>
  <c r="L134" i="4"/>
  <c r="H134" i="4" s="1"/>
  <c r="L44" i="4"/>
  <c r="H44" i="4" s="1"/>
  <c r="L202" i="4"/>
  <c r="L200" i="4"/>
  <c r="L15" i="4"/>
  <c r="L13" i="4"/>
  <c r="L14" i="4"/>
  <c r="L46" i="4"/>
  <c r="H46" i="4" s="1"/>
  <c r="L75" i="4"/>
  <c r="H75" i="4" s="1"/>
  <c r="L11" i="4"/>
  <c r="H11" i="4" s="1"/>
  <c r="L138" i="4"/>
  <c r="L47" i="4"/>
  <c r="L130" i="4"/>
  <c r="L182" i="4"/>
  <c r="L118" i="4"/>
  <c r="L90" i="4"/>
  <c r="H90" i="4" s="1"/>
  <c r="L119" i="4"/>
  <c r="H119" i="4" s="1"/>
  <c r="L2" i="4"/>
  <c r="H2" i="4" s="1"/>
  <c r="L198" i="4"/>
  <c r="L166" i="4"/>
  <c r="L68" i="4"/>
  <c r="L164" i="4"/>
  <c r="L52" i="4"/>
  <c r="L105" i="4"/>
  <c r="H105" i="4" s="1"/>
  <c r="L67" i="4"/>
  <c r="H67" i="4" s="1"/>
  <c r="L98" i="4"/>
  <c r="H98" i="4" s="1"/>
  <c r="L86" i="4"/>
  <c r="L6" i="4"/>
  <c r="L34" i="4"/>
  <c r="L7" i="4"/>
  <c r="L143" i="4"/>
  <c r="L140" i="4"/>
  <c r="H140" i="4" s="1"/>
  <c r="L45" i="4"/>
  <c r="H45" i="4" s="1"/>
  <c r="L116" i="4"/>
  <c r="H116" i="4" s="1"/>
  <c r="L104" i="4"/>
  <c r="L101" i="4"/>
  <c r="L154" i="4"/>
  <c r="L152" i="4"/>
  <c r="L179" i="4"/>
  <c r="L3" i="4"/>
  <c r="H3" i="4" s="1"/>
  <c r="L159" i="4"/>
  <c r="H159" i="4" s="1"/>
  <c r="L78" i="4"/>
  <c r="H78" i="4" s="1"/>
  <c r="L183" i="4"/>
  <c r="L127" i="4"/>
  <c r="L38" i="4"/>
  <c r="L48" i="4"/>
  <c r="L83" i="4"/>
  <c r="L43" i="4"/>
  <c r="H43" i="4" s="1"/>
  <c r="L8" i="4"/>
  <c r="H8" i="4" s="1"/>
  <c r="L158" i="4"/>
  <c r="H158" i="4" s="1"/>
  <c r="L18" i="4"/>
  <c r="L167" i="4"/>
  <c r="L150" i="4"/>
  <c r="L41" i="4"/>
  <c r="L124" i="4"/>
  <c r="L122" i="4"/>
  <c r="H122" i="4" s="1"/>
  <c r="L123" i="4"/>
  <c r="H123" i="4" s="1"/>
  <c r="L188" i="4"/>
  <c r="H188" i="4" s="1"/>
  <c r="L176" i="4"/>
  <c r="L85" i="4"/>
  <c r="L82" i="4"/>
  <c r="L174" i="4"/>
  <c r="L103" i="4"/>
  <c r="L109" i="4"/>
  <c r="H109" i="4" s="1"/>
  <c r="L197" i="4"/>
  <c r="H197" i="4" s="1"/>
  <c r="L21" i="4"/>
  <c r="H21" i="4" s="1"/>
  <c r="L35" i="4"/>
  <c r="L129" i="4"/>
  <c r="L135" i="4"/>
  <c r="L145" i="4"/>
  <c r="L108" i="4"/>
  <c r="L126" i="4"/>
  <c r="H126" i="4" s="1"/>
  <c r="L64" i="4"/>
  <c r="H64" i="4" s="1"/>
  <c r="L80" i="4"/>
  <c r="H80" i="4" s="1"/>
  <c r="L112" i="4"/>
  <c r="L172" i="4"/>
  <c r="L73" i="4"/>
  <c r="L81" i="4"/>
  <c r="L156" i="4"/>
  <c r="L25" i="4"/>
  <c r="H25" i="4" s="1"/>
  <c r="L102" i="4"/>
  <c r="H102" i="4" s="1"/>
  <c r="L37" i="4"/>
  <c r="H37" i="4" s="1"/>
  <c r="L187" i="4"/>
  <c r="L79" i="4"/>
  <c r="L40" i="4"/>
  <c r="L142" i="4"/>
  <c r="L136" i="4"/>
  <c r="L97" i="4"/>
  <c r="H97" i="4" s="1"/>
  <c r="L151" i="4"/>
  <c r="H151" i="4" s="1"/>
  <c r="L59" i="4"/>
  <c r="H59" i="4" s="1"/>
  <c r="L42" i="4"/>
  <c r="L106" i="4"/>
  <c r="L161" i="4"/>
  <c r="L71" i="4"/>
  <c r="L49" i="4"/>
  <c r="L17" i="4"/>
  <c r="H17" i="4" s="1"/>
  <c r="L189" i="4"/>
  <c r="H189" i="4" s="1"/>
  <c r="L196" i="4"/>
  <c r="H196" i="4" s="1"/>
  <c r="L28" i="4"/>
  <c r="L157" i="4"/>
  <c r="L23" i="4"/>
  <c r="L173" i="4"/>
  <c r="L153" i="4"/>
  <c r="L63" i="4"/>
  <c r="H63" i="4" s="1"/>
  <c r="L69" i="4"/>
  <c r="H69" i="4" s="1"/>
  <c r="L117" i="4"/>
  <c r="H117" i="4" s="1"/>
  <c r="L30" i="4"/>
  <c r="L162" i="4"/>
  <c r="L70" i="4"/>
  <c r="L186" i="4"/>
  <c r="L60" i="4"/>
  <c r="L191" i="4"/>
  <c r="H191" i="4" s="1"/>
  <c r="L147" i="4"/>
  <c r="H147" i="4" s="1"/>
  <c r="L171" i="4"/>
  <c r="H171" i="4" s="1"/>
  <c r="L87" i="4"/>
  <c r="L168" i="4"/>
  <c r="L100" i="4"/>
  <c r="L77" i="4"/>
  <c r="L61" i="4"/>
  <c r="L72" i="4"/>
  <c r="H72" i="4" s="1"/>
  <c r="L24" i="4"/>
  <c r="H24" i="4" s="1"/>
  <c r="L199" i="4"/>
  <c r="H199" i="4" s="1"/>
  <c r="L141" i="4"/>
  <c r="L114" i="4"/>
  <c r="L12" i="4"/>
  <c r="L111" i="4"/>
  <c r="L4" i="4"/>
  <c r="L84" i="4"/>
  <c r="H84" i="4" s="1"/>
  <c r="L66" i="4"/>
  <c r="H66" i="4" s="1"/>
  <c r="L184" i="4"/>
  <c r="H184" i="4" s="1"/>
  <c r="L65" i="4"/>
  <c r="L95" i="4"/>
  <c r="L99" i="4"/>
  <c r="L33" i="4"/>
  <c r="L131" i="4"/>
  <c r="L76" i="4"/>
  <c r="H76" i="4" s="1"/>
  <c r="L125" i="4"/>
  <c r="H125" i="4" s="1"/>
  <c r="L16" i="4"/>
  <c r="H16" i="4" s="1"/>
  <c r="L148" i="4"/>
  <c r="L165" i="4"/>
  <c r="L32" i="4"/>
  <c r="L181" i="4"/>
  <c r="L137" i="4"/>
  <c r="L163" i="4"/>
  <c r="H163" i="4" s="1"/>
  <c r="L29" i="4"/>
  <c r="H29" i="4" s="1"/>
  <c r="L149" i="4"/>
  <c r="H149" i="4" s="1"/>
  <c r="L160" i="4"/>
  <c r="L201" i="4"/>
  <c r="L89" i="4"/>
  <c r="L19" i="4"/>
  <c r="L169" i="4"/>
  <c r="L92" i="4"/>
  <c r="H92" i="4" s="1"/>
  <c r="L9" i="4"/>
  <c r="H9" i="4" s="1"/>
  <c r="L132" i="4"/>
  <c r="H132" i="4" s="1"/>
  <c r="L146" i="4"/>
  <c r="L39" i="4"/>
  <c r="L192" i="4"/>
  <c r="L93" i="4"/>
  <c r="L94" i="4"/>
  <c r="L120" i="4"/>
  <c r="H120" i="4" s="1"/>
  <c r="L10" i="4"/>
  <c r="H10" i="4" s="1"/>
  <c r="L88" i="4"/>
  <c r="H88" i="4" s="1"/>
  <c r="L190" i="4"/>
  <c r="L194" i="4"/>
  <c r="L133" i="4"/>
  <c r="K91" i="4"/>
  <c r="K107" i="4"/>
  <c r="K20" i="4"/>
  <c r="G20" i="4" s="1"/>
  <c r="K175" i="4"/>
  <c r="G175" i="4" s="1"/>
  <c r="K27" i="4"/>
  <c r="G27" i="4" s="1"/>
  <c r="K110" i="4"/>
  <c r="K26" i="4"/>
  <c r="K58" i="4"/>
  <c r="K115" i="4"/>
  <c r="K55" i="4"/>
  <c r="K62" i="4"/>
  <c r="G62" i="4" s="1"/>
  <c r="K74" i="4"/>
  <c r="G74" i="4" s="1"/>
  <c r="K57" i="4"/>
  <c r="G57" i="4" s="1"/>
  <c r="K22" i="4"/>
  <c r="K180" i="4"/>
  <c r="K56" i="4"/>
  <c r="K121" i="4"/>
  <c r="K193" i="4"/>
  <c r="K144" i="4"/>
  <c r="G144" i="4" s="1"/>
  <c r="K155" i="4"/>
  <c r="G155" i="4" s="1"/>
  <c r="K36" i="4"/>
  <c r="G36" i="4" s="1"/>
  <c r="K113" i="4"/>
  <c r="K96" i="4"/>
  <c r="K53" i="4"/>
  <c r="K54" i="4"/>
  <c r="K50" i="4"/>
  <c r="K31" i="4"/>
  <c r="G31" i="4" s="1"/>
  <c r="K195" i="4"/>
  <c r="G195" i="4" s="1"/>
  <c r="K178" i="4"/>
  <c r="G178" i="4" s="1"/>
  <c r="K177" i="4"/>
  <c r="K185" i="4"/>
  <c r="K128" i="4"/>
  <c r="K5" i="4"/>
  <c r="K51" i="4"/>
  <c r="K170" i="4"/>
  <c r="G170" i="4" s="1"/>
  <c r="K139" i="4"/>
  <c r="G139" i="4" s="1"/>
  <c r="K134" i="4"/>
  <c r="G134" i="4" s="1"/>
  <c r="K44" i="4"/>
  <c r="K202" i="4"/>
  <c r="K200" i="4"/>
  <c r="K15" i="4"/>
  <c r="K13" i="4"/>
  <c r="K14" i="4"/>
  <c r="G14" i="4" s="1"/>
  <c r="K46" i="4"/>
  <c r="G46" i="4" s="1"/>
  <c r="K75" i="4"/>
  <c r="G75" i="4" s="1"/>
  <c r="K11" i="4"/>
  <c r="K138" i="4"/>
  <c r="K47" i="4"/>
  <c r="K130" i="4"/>
  <c r="K182" i="4"/>
  <c r="K118" i="4"/>
  <c r="G118" i="4" s="1"/>
  <c r="K90" i="4"/>
  <c r="G90" i="4" s="1"/>
  <c r="K119" i="4"/>
  <c r="G119" i="4" s="1"/>
  <c r="K2" i="4"/>
  <c r="K198" i="4"/>
  <c r="K166" i="4"/>
  <c r="K68" i="4"/>
  <c r="K164" i="4"/>
  <c r="K52" i="4"/>
  <c r="G52" i="4" s="1"/>
  <c r="K105" i="4"/>
  <c r="G105" i="4" s="1"/>
  <c r="K67" i="4"/>
  <c r="G67" i="4" s="1"/>
  <c r="K98" i="4"/>
  <c r="K86" i="4"/>
  <c r="K6" i="4"/>
  <c r="K34" i="4"/>
  <c r="K7" i="4"/>
  <c r="K143" i="4"/>
  <c r="G143" i="4" s="1"/>
  <c r="K140" i="4"/>
  <c r="G140" i="4" s="1"/>
  <c r="K45" i="4"/>
  <c r="G45" i="4" s="1"/>
  <c r="K116" i="4"/>
  <c r="K104" i="4"/>
  <c r="K101" i="4"/>
  <c r="K154" i="4"/>
  <c r="K152" i="4"/>
  <c r="K179" i="4"/>
  <c r="G179" i="4" s="1"/>
  <c r="K3" i="4"/>
  <c r="G3" i="4" s="1"/>
  <c r="K159" i="4"/>
  <c r="G159" i="4" s="1"/>
  <c r="K78" i="4"/>
  <c r="K183" i="4"/>
  <c r="K127" i="4"/>
  <c r="K38" i="4"/>
  <c r="K48" i="4"/>
  <c r="K83" i="4"/>
  <c r="G83" i="4" s="1"/>
  <c r="K43" i="4"/>
  <c r="G43" i="4" s="1"/>
  <c r="K8" i="4"/>
  <c r="G8" i="4" s="1"/>
  <c r="K158" i="4"/>
  <c r="K18" i="4"/>
  <c r="K167" i="4"/>
  <c r="K150" i="4"/>
  <c r="K41" i="4"/>
  <c r="K124" i="4"/>
  <c r="G124" i="4" s="1"/>
  <c r="K122" i="4"/>
  <c r="G122" i="4" s="1"/>
  <c r="K123" i="4"/>
  <c r="G123" i="4" s="1"/>
  <c r="K188" i="4"/>
  <c r="K176" i="4"/>
  <c r="K85" i="4"/>
  <c r="K82" i="4"/>
  <c r="K174" i="4"/>
  <c r="K103" i="4"/>
  <c r="G103" i="4" s="1"/>
  <c r="K109" i="4"/>
  <c r="G109" i="4" s="1"/>
  <c r="K197" i="4"/>
  <c r="G197" i="4" s="1"/>
  <c r="K21" i="4"/>
  <c r="K35" i="4"/>
  <c r="K129" i="4"/>
  <c r="K135" i="4"/>
  <c r="K145" i="4"/>
  <c r="K108" i="4"/>
  <c r="G108" i="4" s="1"/>
  <c r="K126" i="4"/>
  <c r="G126" i="4" s="1"/>
  <c r="K64" i="4"/>
  <c r="G64" i="4" s="1"/>
  <c r="K80" i="4"/>
  <c r="K112" i="4"/>
  <c r="K172" i="4"/>
  <c r="K73" i="4"/>
  <c r="K81" i="4"/>
  <c r="K156" i="4"/>
  <c r="G156" i="4" s="1"/>
  <c r="K25" i="4"/>
  <c r="G25" i="4" s="1"/>
  <c r="K102" i="4"/>
  <c r="G102" i="4" s="1"/>
  <c r="K37" i="4"/>
  <c r="K187" i="4"/>
  <c r="K79" i="4"/>
  <c r="K40" i="4"/>
  <c r="K142" i="4"/>
  <c r="K136" i="4"/>
  <c r="G136" i="4" s="1"/>
  <c r="K97" i="4"/>
  <c r="G97" i="4" s="1"/>
  <c r="K151" i="4"/>
  <c r="G151" i="4" s="1"/>
  <c r="K59" i="4"/>
  <c r="K42" i="4"/>
  <c r="K106" i="4"/>
  <c r="K161" i="4"/>
  <c r="K71" i="4"/>
  <c r="K49" i="4"/>
  <c r="G49" i="4" s="1"/>
  <c r="K17" i="4"/>
  <c r="G17" i="4" s="1"/>
  <c r="K189" i="4"/>
  <c r="G189" i="4" s="1"/>
  <c r="K196" i="4"/>
  <c r="K28" i="4"/>
  <c r="K157" i="4"/>
  <c r="K23" i="4"/>
  <c r="K173" i="4"/>
  <c r="K153" i="4"/>
  <c r="G153" i="4" s="1"/>
  <c r="K63" i="4"/>
  <c r="G63" i="4" s="1"/>
  <c r="K69" i="4"/>
  <c r="G69" i="4" s="1"/>
  <c r="K117" i="4"/>
  <c r="K30" i="4"/>
  <c r="K162" i="4"/>
  <c r="K70" i="4"/>
  <c r="K186" i="4"/>
  <c r="K60" i="4"/>
  <c r="G60" i="4" s="1"/>
  <c r="K191" i="4"/>
  <c r="G191" i="4" s="1"/>
  <c r="K147" i="4"/>
  <c r="G147" i="4" s="1"/>
  <c r="K171" i="4"/>
  <c r="K87" i="4"/>
  <c r="K168" i="4"/>
  <c r="K100" i="4"/>
  <c r="K77" i="4"/>
  <c r="K61" i="4"/>
  <c r="G61" i="4" s="1"/>
  <c r="K72" i="4"/>
  <c r="G72" i="4" s="1"/>
  <c r="K24" i="4"/>
  <c r="G24" i="4" s="1"/>
  <c r="K199" i="4"/>
  <c r="K141" i="4"/>
  <c r="K114" i="4"/>
  <c r="K12" i="4"/>
  <c r="K111" i="4"/>
  <c r="K4" i="4"/>
  <c r="G4" i="4" s="1"/>
  <c r="K84" i="4"/>
  <c r="G84" i="4" s="1"/>
  <c r="K66" i="4"/>
  <c r="G66" i="4" s="1"/>
  <c r="K184" i="4"/>
  <c r="K65" i="4"/>
  <c r="K95" i="4"/>
  <c r="K99" i="4"/>
  <c r="K33" i="4"/>
  <c r="K131" i="4"/>
  <c r="G131" i="4" s="1"/>
  <c r="K76" i="4"/>
  <c r="G76" i="4" s="1"/>
  <c r="K125" i="4"/>
  <c r="G125" i="4" s="1"/>
  <c r="K16" i="4"/>
  <c r="K148" i="4"/>
  <c r="K165" i="4"/>
  <c r="K32" i="4"/>
  <c r="K181" i="4"/>
  <c r="K137" i="4"/>
  <c r="G137" i="4" s="1"/>
  <c r="K163" i="4"/>
  <c r="G163" i="4" s="1"/>
  <c r="K29" i="4"/>
  <c r="G29" i="4" s="1"/>
  <c r="K149" i="4"/>
  <c r="K160" i="4"/>
  <c r="K201" i="4"/>
  <c r="K89" i="4"/>
  <c r="K19" i="4"/>
  <c r="K169" i="4"/>
  <c r="G169" i="4" s="1"/>
  <c r="K92" i="4"/>
  <c r="G92" i="4" s="1"/>
  <c r="K9" i="4"/>
  <c r="G9" i="4" s="1"/>
  <c r="K132" i="4"/>
  <c r="K146" i="4"/>
  <c r="K39" i="4"/>
  <c r="K192" i="4"/>
  <c r="K93" i="4"/>
  <c r="K94" i="4"/>
  <c r="G94" i="4" s="1"/>
  <c r="K120" i="4"/>
  <c r="G120" i="4" s="1"/>
  <c r="K10" i="4"/>
  <c r="G10" i="4" s="1"/>
  <c r="K88" i="4"/>
  <c r="K190" i="4"/>
  <c r="K194" i="4"/>
  <c r="K133" i="4"/>
  <c r="W91" i="4"/>
  <c r="W107" i="4"/>
  <c r="W20" i="4"/>
  <c r="W175" i="4"/>
  <c r="W27" i="4"/>
  <c r="W110" i="4"/>
  <c r="W26" i="4"/>
  <c r="W58" i="4"/>
  <c r="W115" i="4"/>
  <c r="W55" i="4"/>
  <c r="W62" i="4"/>
  <c r="W74" i="4"/>
  <c r="W57" i="4"/>
  <c r="W22" i="4"/>
  <c r="W180" i="4"/>
  <c r="W56" i="4"/>
  <c r="W121" i="4"/>
  <c r="W193" i="4"/>
  <c r="W144" i="4"/>
  <c r="W155" i="4"/>
  <c r="W36" i="4"/>
  <c r="W113" i="4"/>
  <c r="W96" i="4"/>
  <c r="W53" i="4"/>
  <c r="W54" i="4"/>
  <c r="W50" i="4"/>
  <c r="W31" i="4"/>
  <c r="W195" i="4"/>
  <c r="W178" i="4"/>
  <c r="W177" i="4"/>
  <c r="W185" i="4"/>
  <c r="W128" i="4"/>
  <c r="W5" i="4"/>
  <c r="W51" i="4"/>
  <c r="W170" i="4"/>
  <c r="W139" i="4"/>
  <c r="W134" i="4"/>
  <c r="W44" i="4"/>
  <c r="W202" i="4"/>
  <c r="W200" i="4"/>
  <c r="W15" i="4"/>
  <c r="W13" i="4"/>
  <c r="W14" i="4"/>
  <c r="W46" i="4"/>
  <c r="W75" i="4"/>
  <c r="W11" i="4"/>
  <c r="W138" i="4"/>
  <c r="W47" i="4"/>
  <c r="W130" i="4"/>
  <c r="W182" i="4"/>
  <c r="W118" i="4"/>
  <c r="W90" i="4"/>
  <c r="W119" i="4"/>
  <c r="W2" i="4"/>
  <c r="W198" i="4"/>
  <c r="W166" i="4"/>
  <c r="W68" i="4"/>
  <c r="W164" i="4"/>
  <c r="W52" i="4"/>
  <c r="W105" i="4"/>
  <c r="W67" i="4"/>
  <c r="W98" i="4"/>
  <c r="W86" i="4"/>
  <c r="W6" i="4"/>
  <c r="W34" i="4"/>
  <c r="W7" i="4"/>
  <c r="W143" i="4"/>
  <c r="W140" i="4"/>
  <c r="W45" i="4"/>
  <c r="W116" i="4"/>
  <c r="W104" i="4"/>
  <c r="W101" i="4"/>
  <c r="W154" i="4"/>
  <c r="W152" i="4"/>
  <c r="W179" i="4"/>
  <c r="W3" i="4"/>
  <c r="W159" i="4"/>
  <c r="W78" i="4"/>
  <c r="W183" i="4"/>
  <c r="W127" i="4"/>
  <c r="W38" i="4"/>
  <c r="W48" i="4"/>
  <c r="W83" i="4"/>
  <c r="W43" i="4"/>
  <c r="W8" i="4"/>
  <c r="W158" i="4"/>
  <c r="W18" i="4"/>
  <c r="W167" i="4"/>
  <c r="W150" i="4"/>
  <c r="W41" i="4"/>
  <c r="W124" i="4"/>
  <c r="W122" i="4"/>
  <c r="W123" i="4"/>
  <c r="W188" i="4"/>
  <c r="W176" i="4"/>
  <c r="W85" i="4"/>
  <c r="W82" i="4"/>
  <c r="W174" i="4"/>
  <c r="W103" i="4"/>
  <c r="W109" i="4"/>
  <c r="W197" i="4"/>
  <c r="W21" i="4"/>
  <c r="W35" i="4"/>
  <c r="W129" i="4"/>
  <c r="W135" i="4"/>
  <c r="W145" i="4"/>
  <c r="W108" i="4"/>
  <c r="W126" i="4"/>
  <c r="W64" i="4"/>
  <c r="W80" i="4"/>
  <c r="W112" i="4"/>
  <c r="W172" i="4"/>
  <c r="W73" i="4"/>
  <c r="W81" i="4"/>
  <c r="W156" i="4"/>
  <c r="W25" i="4"/>
  <c r="W102" i="4"/>
  <c r="W37" i="4"/>
  <c r="W187" i="4"/>
  <c r="W79" i="4"/>
  <c r="W40" i="4"/>
  <c r="W142" i="4"/>
  <c r="W136" i="4"/>
  <c r="W97" i="4"/>
  <c r="W151" i="4"/>
  <c r="W59" i="4"/>
  <c r="W42" i="4"/>
  <c r="W106" i="4"/>
  <c r="W161" i="4"/>
  <c r="W71" i="4"/>
  <c r="W49" i="4"/>
  <c r="W17" i="4"/>
  <c r="W189" i="4"/>
  <c r="W196" i="4"/>
  <c r="W28" i="4"/>
  <c r="W157" i="4"/>
  <c r="W23" i="4"/>
  <c r="W173" i="4"/>
  <c r="W153" i="4"/>
  <c r="W63" i="4"/>
  <c r="W69" i="4"/>
  <c r="W117" i="4"/>
  <c r="W30" i="4"/>
  <c r="W162" i="4"/>
  <c r="W70" i="4"/>
  <c r="W186" i="4"/>
  <c r="W60" i="4"/>
  <c r="W191" i="4"/>
  <c r="W147" i="4"/>
  <c r="W171" i="4"/>
  <c r="W87" i="4"/>
  <c r="W168" i="4"/>
  <c r="W100" i="4"/>
  <c r="W77" i="4"/>
  <c r="W61" i="4"/>
  <c r="W72" i="4"/>
  <c r="W24" i="4"/>
  <c r="W199" i="4"/>
  <c r="W141" i="4"/>
  <c r="W114" i="4"/>
  <c r="W12" i="4"/>
  <c r="W111" i="4"/>
  <c r="W4" i="4"/>
  <c r="W84" i="4"/>
  <c r="W66" i="4"/>
  <c r="W184" i="4"/>
  <c r="W65" i="4"/>
  <c r="W95" i="4"/>
  <c r="W99" i="4"/>
  <c r="W33" i="4"/>
  <c r="W131" i="4"/>
  <c r="W76" i="4"/>
  <c r="W125" i="4"/>
  <c r="W16" i="4"/>
  <c r="W148" i="4"/>
  <c r="W165" i="4"/>
  <c r="W32" i="4"/>
  <c r="W181" i="4"/>
  <c r="W137" i="4"/>
  <c r="W163" i="4"/>
  <c r="W29" i="4"/>
  <c r="W149" i="4"/>
  <c r="W160" i="4"/>
  <c r="W201" i="4"/>
  <c r="W89" i="4"/>
  <c r="W19" i="4"/>
  <c r="W169" i="4"/>
  <c r="W92" i="4"/>
  <c r="W9" i="4"/>
  <c r="W132" i="4"/>
  <c r="W146" i="4"/>
  <c r="W39" i="4"/>
  <c r="W192" i="4"/>
  <c r="W93" i="4"/>
  <c r="W94" i="4"/>
  <c r="W120" i="4"/>
  <c r="W10" i="4"/>
  <c r="W88" i="4"/>
  <c r="W190" i="4"/>
  <c r="W194" i="4"/>
  <c r="W133" i="4"/>
  <c r="I91" i="4"/>
  <c r="I107" i="4"/>
  <c r="I20" i="4"/>
  <c r="I175" i="4"/>
  <c r="I27" i="4"/>
  <c r="I110" i="4"/>
  <c r="I26" i="4"/>
  <c r="I58" i="4"/>
  <c r="I115" i="4"/>
  <c r="I55" i="4"/>
  <c r="I62" i="4"/>
  <c r="I74" i="4"/>
  <c r="I57" i="4"/>
  <c r="I22" i="4"/>
  <c r="I180" i="4"/>
  <c r="I56" i="4"/>
  <c r="I121" i="4"/>
  <c r="I193" i="4"/>
  <c r="I144" i="4"/>
  <c r="I155" i="4"/>
  <c r="I36" i="4"/>
  <c r="I113" i="4"/>
  <c r="I96" i="4"/>
  <c r="I53" i="4"/>
  <c r="I54" i="4"/>
  <c r="I50" i="4"/>
  <c r="I31" i="4"/>
  <c r="I195" i="4"/>
  <c r="I178" i="4"/>
  <c r="I177" i="4"/>
  <c r="I185" i="4"/>
  <c r="I128" i="4"/>
  <c r="I5" i="4"/>
  <c r="I51" i="4"/>
  <c r="I170" i="4"/>
  <c r="I139" i="4"/>
  <c r="I134" i="4"/>
  <c r="I44" i="4"/>
  <c r="I202" i="4"/>
  <c r="I200" i="4"/>
  <c r="I15" i="4"/>
  <c r="I13" i="4"/>
  <c r="I14" i="4"/>
  <c r="I46" i="4"/>
  <c r="I75" i="4"/>
  <c r="I11" i="4"/>
  <c r="I138" i="4"/>
  <c r="I47" i="4"/>
  <c r="I130" i="4"/>
  <c r="I182" i="4"/>
  <c r="I118" i="4"/>
  <c r="I90" i="4"/>
  <c r="I119" i="4"/>
  <c r="I2" i="4"/>
  <c r="I198" i="4"/>
  <c r="I166" i="4"/>
  <c r="I68" i="4"/>
  <c r="I164" i="4"/>
  <c r="I52" i="4"/>
  <c r="I105" i="4"/>
  <c r="I67" i="4"/>
  <c r="I98" i="4"/>
  <c r="I86" i="4"/>
  <c r="I6" i="4"/>
  <c r="I34" i="4"/>
  <c r="I7" i="4"/>
  <c r="I143" i="4"/>
  <c r="I140" i="4"/>
  <c r="I45" i="4"/>
  <c r="I116" i="4"/>
  <c r="I104" i="4"/>
  <c r="I101" i="4"/>
  <c r="I154" i="4"/>
  <c r="I152" i="4"/>
  <c r="I179" i="4"/>
  <c r="I3" i="4"/>
  <c r="I159" i="4"/>
  <c r="I78" i="4"/>
  <c r="I183" i="4"/>
  <c r="I127" i="4"/>
  <c r="I38" i="4"/>
  <c r="I48" i="4"/>
  <c r="I83" i="4"/>
  <c r="I43" i="4"/>
  <c r="I8" i="4"/>
  <c r="I158" i="4"/>
  <c r="I18" i="4"/>
  <c r="I167" i="4"/>
  <c r="I150" i="4"/>
  <c r="I41" i="4"/>
  <c r="I124" i="4"/>
  <c r="I122" i="4"/>
  <c r="I123" i="4"/>
  <c r="I188" i="4"/>
  <c r="I176" i="4"/>
  <c r="I85" i="4"/>
  <c r="I82" i="4"/>
  <c r="I174" i="4"/>
  <c r="I103" i="4"/>
  <c r="I109" i="4"/>
  <c r="I197" i="4"/>
  <c r="I21" i="4"/>
  <c r="I35" i="4"/>
  <c r="I129" i="4"/>
  <c r="I135" i="4"/>
  <c r="I145" i="4"/>
  <c r="I108" i="4"/>
  <c r="I126" i="4"/>
  <c r="I64" i="4"/>
  <c r="I80" i="4"/>
  <c r="I112" i="4"/>
  <c r="I172" i="4"/>
  <c r="I73" i="4"/>
  <c r="I81" i="4"/>
  <c r="I156" i="4"/>
  <c r="I25" i="4"/>
  <c r="I102" i="4"/>
  <c r="I37" i="4"/>
  <c r="I187" i="4"/>
  <c r="I79" i="4"/>
  <c r="I40" i="4"/>
  <c r="I142" i="4"/>
  <c r="I136" i="4"/>
  <c r="I97" i="4"/>
  <c r="I151" i="4"/>
  <c r="I59" i="4"/>
  <c r="I42" i="4"/>
  <c r="I106" i="4"/>
  <c r="I161" i="4"/>
  <c r="I71" i="4"/>
  <c r="I49" i="4"/>
  <c r="I17" i="4"/>
  <c r="I189" i="4"/>
  <c r="I196" i="4"/>
  <c r="I28" i="4"/>
  <c r="I157" i="4"/>
  <c r="I23" i="4"/>
  <c r="I173" i="4"/>
  <c r="I153" i="4"/>
  <c r="I63" i="4"/>
  <c r="I69" i="4"/>
  <c r="I117" i="4"/>
  <c r="I30" i="4"/>
  <c r="I162" i="4"/>
  <c r="I70" i="4"/>
  <c r="I186" i="4"/>
  <c r="I60" i="4"/>
  <c r="I191" i="4"/>
  <c r="I147" i="4"/>
  <c r="I171" i="4"/>
  <c r="I87" i="4"/>
  <c r="I168" i="4"/>
  <c r="I100" i="4"/>
  <c r="I77" i="4"/>
  <c r="I61" i="4"/>
  <c r="I72" i="4"/>
  <c r="I24" i="4"/>
  <c r="I199" i="4"/>
  <c r="I141" i="4"/>
  <c r="I114" i="4"/>
  <c r="I12" i="4"/>
  <c r="I111" i="4"/>
  <c r="I4" i="4"/>
  <c r="I84" i="4"/>
  <c r="I66" i="4"/>
  <c r="I184" i="4"/>
  <c r="I65" i="4"/>
  <c r="I95" i="4"/>
  <c r="I99" i="4"/>
  <c r="I33" i="4"/>
  <c r="I131" i="4"/>
  <c r="I76" i="4"/>
  <c r="I125" i="4"/>
  <c r="I16" i="4"/>
  <c r="I148" i="4"/>
  <c r="I165" i="4"/>
  <c r="I32" i="4"/>
  <c r="I181" i="4"/>
  <c r="I137" i="4"/>
  <c r="I163" i="4"/>
  <c r="I29" i="4"/>
  <c r="I149" i="4"/>
  <c r="I160" i="4"/>
  <c r="I201" i="4"/>
  <c r="I89" i="4"/>
  <c r="I19" i="4"/>
  <c r="I169" i="4"/>
  <c r="I92" i="4"/>
  <c r="I9" i="4"/>
  <c r="I132" i="4"/>
  <c r="I146" i="4"/>
  <c r="I39" i="4"/>
  <c r="I192" i="4"/>
  <c r="I93" i="4"/>
  <c r="I94" i="4"/>
  <c r="I120" i="4"/>
  <c r="I10" i="4"/>
  <c r="I88" i="4"/>
  <c r="I190" i="4"/>
  <c r="I194" i="4"/>
  <c r="I133" i="4"/>
  <c r="J91" i="4"/>
  <c r="F91" i="4" s="1"/>
  <c r="J107" i="4"/>
  <c r="F107" i="4" s="1"/>
  <c r="J20" i="4"/>
  <c r="F20" i="4" s="1"/>
  <c r="J175" i="4"/>
  <c r="F175" i="4" s="1"/>
  <c r="J27" i="4"/>
  <c r="F27" i="4" s="1"/>
  <c r="J110" i="4"/>
  <c r="F110" i="4" s="1"/>
  <c r="J26" i="4"/>
  <c r="F26" i="4" s="1"/>
  <c r="J58" i="4"/>
  <c r="F58" i="4" s="1"/>
  <c r="J115" i="4"/>
  <c r="F115" i="4" s="1"/>
  <c r="J55" i="4"/>
  <c r="F55" i="4" s="1"/>
  <c r="J62" i="4"/>
  <c r="F62" i="4" s="1"/>
  <c r="J74" i="4"/>
  <c r="F74" i="4" s="1"/>
  <c r="J57" i="4"/>
  <c r="F57" i="4" s="1"/>
  <c r="J22" i="4"/>
  <c r="F22" i="4" s="1"/>
  <c r="J180" i="4"/>
  <c r="F180" i="4" s="1"/>
  <c r="J56" i="4"/>
  <c r="F56" i="4" s="1"/>
  <c r="J121" i="4"/>
  <c r="F121" i="4" s="1"/>
  <c r="J193" i="4"/>
  <c r="F193" i="4" s="1"/>
  <c r="J144" i="4"/>
  <c r="F144" i="4" s="1"/>
  <c r="J155" i="4"/>
  <c r="F155" i="4" s="1"/>
  <c r="J36" i="4"/>
  <c r="F36" i="4" s="1"/>
  <c r="J113" i="4"/>
  <c r="F113" i="4" s="1"/>
  <c r="J96" i="4"/>
  <c r="F96" i="4" s="1"/>
  <c r="J53" i="4"/>
  <c r="F53" i="4" s="1"/>
  <c r="J54" i="4"/>
  <c r="F54" i="4" s="1"/>
  <c r="J50" i="4"/>
  <c r="F50" i="4" s="1"/>
  <c r="J31" i="4"/>
  <c r="F31" i="4" s="1"/>
  <c r="J195" i="4"/>
  <c r="F195" i="4" s="1"/>
  <c r="J178" i="4"/>
  <c r="F178" i="4" s="1"/>
  <c r="J177" i="4"/>
  <c r="F177" i="4" s="1"/>
  <c r="J185" i="4"/>
  <c r="F185" i="4" s="1"/>
  <c r="J128" i="4"/>
  <c r="F128" i="4" s="1"/>
  <c r="J5" i="4"/>
  <c r="F5" i="4" s="1"/>
  <c r="J51" i="4"/>
  <c r="F51" i="4" s="1"/>
  <c r="J170" i="4"/>
  <c r="F170" i="4" s="1"/>
  <c r="J139" i="4"/>
  <c r="F139" i="4" s="1"/>
  <c r="J134" i="4"/>
  <c r="F134" i="4" s="1"/>
  <c r="J44" i="4"/>
  <c r="F44" i="4" s="1"/>
  <c r="J202" i="4"/>
  <c r="F202" i="4" s="1"/>
  <c r="J200" i="4"/>
  <c r="F200" i="4" s="1"/>
  <c r="J15" i="4"/>
  <c r="F15" i="4" s="1"/>
  <c r="J13" i="4"/>
  <c r="F13" i="4" s="1"/>
  <c r="J14" i="4"/>
  <c r="F14" i="4" s="1"/>
  <c r="J46" i="4"/>
  <c r="F46" i="4" s="1"/>
  <c r="J75" i="4"/>
  <c r="F75" i="4" s="1"/>
  <c r="J11" i="4"/>
  <c r="F11" i="4" s="1"/>
  <c r="J138" i="4"/>
  <c r="F138" i="4" s="1"/>
  <c r="J47" i="4"/>
  <c r="F47" i="4" s="1"/>
  <c r="J130" i="4"/>
  <c r="F130" i="4" s="1"/>
  <c r="J182" i="4"/>
  <c r="F182" i="4" s="1"/>
  <c r="J118" i="4"/>
  <c r="F118" i="4" s="1"/>
  <c r="J90" i="4"/>
  <c r="F90" i="4" s="1"/>
  <c r="J119" i="4"/>
  <c r="F119" i="4" s="1"/>
  <c r="J2" i="4"/>
  <c r="J198" i="4"/>
  <c r="F198" i="4" s="1"/>
  <c r="J166" i="4"/>
  <c r="F166" i="4" s="1"/>
  <c r="J68" i="4"/>
  <c r="F68" i="4" s="1"/>
  <c r="J164" i="4"/>
  <c r="F164" i="4" s="1"/>
  <c r="J52" i="4"/>
  <c r="F52" i="4" s="1"/>
  <c r="J105" i="4"/>
  <c r="F105" i="4" s="1"/>
  <c r="J67" i="4"/>
  <c r="F67" i="4" s="1"/>
  <c r="J98" i="4"/>
  <c r="F98" i="4" s="1"/>
  <c r="J86" i="4"/>
  <c r="F86" i="4" s="1"/>
  <c r="J6" i="4"/>
  <c r="F6" i="4" s="1"/>
  <c r="J34" i="4"/>
  <c r="F34" i="4" s="1"/>
  <c r="J7" i="4"/>
  <c r="F7" i="4" s="1"/>
  <c r="J143" i="4"/>
  <c r="F143" i="4" s="1"/>
  <c r="J140" i="4"/>
  <c r="F140" i="4" s="1"/>
  <c r="J45" i="4"/>
  <c r="F45" i="4" s="1"/>
  <c r="J116" i="4"/>
  <c r="F116" i="4" s="1"/>
  <c r="J104" i="4"/>
  <c r="F104" i="4" s="1"/>
  <c r="J101" i="4"/>
  <c r="F101" i="4" s="1"/>
  <c r="J154" i="4"/>
  <c r="F154" i="4" s="1"/>
  <c r="J152" i="4"/>
  <c r="F152" i="4" s="1"/>
  <c r="J179" i="4"/>
  <c r="F179" i="4" s="1"/>
  <c r="J3" i="4"/>
  <c r="F3" i="4" s="1"/>
  <c r="J159" i="4"/>
  <c r="F159" i="4" s="1"/>
  <c r="J78" i="4"/>
  <c r="F78" i="4" s="1"/>
  <c r="J183" i="4"/>
  <c r="F183" i="4" s="1"/>
  <c r="J127" i="4"/>
  <c r="F127" i="4" s="1"/>
  <c r="J38" i="4"/>
  <c r="F38" i="4" s="1"/>
  <c r="J48" i="4"/>
  <c r="F48" i="4" s="1"/>
  <c r="J83" i="4"/>
  <c r="F83" i="4" s="1"/>
  <c r="J43" i="4"/>
  <c r="F43" i="4" s="1"/>
  <c r="J8" i="4"/>
  <c r="F8" i="4" s="1"/>
  <c r="J158" i="4"/>
  <c r="F158" i="4" s="1"/>
  <c r="J18" i="4"/>
  <c r="F18" i="4" s="1"/>
  <c r="J167" i="4"/>
  <c r="F167" i="4" s="1"/>
  <c r="J150" i="4"/>
  <c r="F150" i="4" s="1"/>
  <c r="J41" i="4"/>
  <c r="F41" i="4" s="1"/>
  <c r="J124" i="4"/>
  <c r="F124" i="4" s="1"/>
  <c r="J122" i="4"/>
  <c r="F122" i="4" s="1"/>
  <c r="J123" i="4"/>
  <c r="F123" i="4" s="1"/>
  <c r="J188" i="4"/>
  <c r="F188" i="4" s="1"/>
  <c r="J176" i="4"/>
  <c r="F176" i="4" s="1"/>
  <c r="J85" i="4"/>
  <c r="F85" i="4" s="1"/>
  <c r="J82" i="4"/>
  <c r="F82" i="4" s="1"/>
  <c r="J174" i="4"/>
  <c r="F174" i="4" s="1"/>
  <c r="J103" i="4"/>
  <c r="F103" i="4" s="1"/>
  <c r="J109" i="4"/>
  <c r="F109" i="4" s="1"/>
  <c r="J197" i="4"/>
  <c r="F197" i="4" s="1"/>
  <c r="J21" i="4"/>
  <c r="F21" i="4" s="1"/>
  <c r="J35" i="4"/>
  <c r="F35" i="4" s="1"/>
  <c r="J129" i="4"/>
  <c r="F129" i="4" s="1"/>
  <c r="J135" i="4"/>
  <c r="F135" i="4" s="1"/>
  <c r="J145" i="4"/>
  <c r="F145" i="4" s="1"/>
  <c r="J108" i="4"/>
  <c r="F108" i="4" s="1"/>
  <c r="J126" i="4"/>
  <c r="F126" i="4" s="1"/>
  <c r="J64" i="4"/>
  <c r="F64" i="4" s="1"/>
  <c r="J80" i="4"/>
  <c r="F80" i="4" s="1"/>
  <c r="J112" i="4"/>
  <c r="F112" i="4" s="1"/>
  <c r="J172" i="4"/>
  <c r="F172" i="4" s="1"/>
  <c r="J73" i="4"/>
  <c r="F73" i="4" s="1"/>
  <c r="J81" i="4"/>
  <c r="F81" i="4" s="1"/>
  <c r="J156" i="4"/>
  <c r="F156" i="4" s="1"/>
  <c r="J25" i="4"/>
  <c r="F25" i="4" s="1"/>
  <c r="J102" i="4"/>
  <c r="F102" i="4" s="1"/>
  <c r="J37" i="4"/>
  <c r="F37" i="4" s="1"/>
  <c r="J187" i="4"/>
  <c r="F187" i="4" s="1"/>
  <c r="J79" i="4"/>
  <c r="F79" i="4" s="1"/>
  <c r="J40" i="4"/>
  <c r="F40" i="4" s="1"/>
  <c r="J142" i="4"/>
  <c r="F142" i="4" s="1"/>
  <c r="J136" i="4"/>
  <c r="F136" i="4" s="1"/>
  <c r="J97" i="4"/>
  <c r="F97" i="4" s="1"/>
  <c r="J151" i="4"/>
  <c r="F151" i="4" s="1"/>
  <c r="J59" i="4"/>
  <c r="F59" i="4" s="1"/>
  <c r="J42" i="4"/>
  <c r="F42" i="4" s="1"/>
  <c r="J106" i="4"/>
  <c r="F106" i="4" s="1"/>
  <c r="J161" i="4"/>
  <c r="F161" i="4" s="1"/>
  <c r="J71" i="4"/>
  <c r="F71" i="4" s="1"/>
  <c r="J49" i="4"/>
  <c r="F49" i="4" s="1"/>
  <c r="J17" i="4"/>
  <c r="F17" i="4" s="1"/>
  <c r="J189" i="4"/>
  <c r="F189" i="4" s="1"/>
  <c r="J196" i="4"/>
  <c r="F196" i="4" s="1"/>
  <c r="J28" i="4"/>
  <c r="F28" i="4" s="1"/>
  <c r="J157" i="4"/>
  <c r="F157" i="4" s="1"/>
  <c r="J23" i="4"/>
  <c r="F23" i="4" s="1"/>
  <c r="J173" i="4"/>
  <c r="F173" i="4" s="1"/>
  <c r="J153" i="4"/>
  <c r="F153" i="4" s="1"/>
  <c r="J63" i="4"/>
  <c r="F63" i="4" s="1"/>
  <c r="J69" i="4"/>
  <c r="F69" i="4" s="1"/>
  <c r="J117" i="4"/>
  <c r="F117" i="4" s="1"/>
  <c r="J30" i="4"/>
  <c r="F30" i="4" s="1"/>
  <c r="J162" i="4"/>
  <c r="F162" i="4" s="1"/>
  <c r="J70" i="4"/>
  <c r="F70" i="4" s="1"/>
  <c r="J186" i="4"/>
  <c r="F186" i="4" s="1"/>
  <c r="J60" i="4"/>
  <c r="F60" i="4" s="1"/>
  <c r="J191" i="4"/>
  <c r="F191" i="4" s="1"/>
  <c r="J147" i="4"/>
  <c r="F147" i="4" s="1"/>
  <c r="J171" i="4"/>
  <c r="F171" i="4" s="1"/>
  <c r="J87" i="4"/>
  <c r="F87" i="4" s="1"/>
  <c r="J168" i="4"/>
  <c r="F168" i="4" s="1"/>
  <c r="J100" i="4"/>
  <c r="F100" i="4" s="1"/>
  <c r="J77" i="4"/>
  <c r="F77" i="4" s="1"/>
  <c r="J61" i="4"/>
  <c r="F61" i="4" s="1"/>
  <c r="J72" i="4"/>
  <c r="F72" i="4" s="1"/>
  <c r="J24" i="4"/>
  <c r="F24" i="4" s="1"/>
  <c r="J199" i="4"/>
  <c r="F199" i="4" s="1"/>
  <c r="J141" i="4"/>
  <c r="F141" i="4" s="1"/>
  <c r="J114" i="4"/>
  <c r="F114" i="4" s="1"/>
  <c r="J12" i="4"/>
  <c r="F12" i="4" s="1"/>
  <c r="J111" i="4"/>
  <c r="F111" i="4" s="1"/>
  <c r="J4" i="4"/>
  <c r="F4" i="4" s="1"/>
  <c r="J84" i="4"/>
  <c r="F84" i="4" s="1"/>
  <c r="J66" i="4"/>
  <c r="F66" i="4" s="1"/>
  <c r="J184" i="4"/>
  <c r="F184" i="4" s="1"/>
  <c r="J65" i="4"/>
  <c r="F65" i="4" s="1"/>
  <c r="J95" i="4"/>
  <c r="F95" i="4" s="1"/>
  <c r="J99" i="4"/>
  <c r="F99" i="4" s="1"/>
  <c r="J33" i="4"/>
  <c r="F33" i="4" s="1"/>
  <c r="J131" i="4"/>
  <c r="F131" i="4" s="1"/>
  <c r="J76" i="4"/>
  <c r="F76" i="4" s="1"/>
  <c r="J125" i="4"/>
  <c r="F125" i="4" s="1"/>
  <c r="J16" i="4"/>
  <c r="F16" i="4" s="1"/>
  <c r="J148" i="4"/>
  <c r="F148" i="4" s="1"/>
  <c r="J165" i="4"/>
  <c r="F165" i="4" s="1"/>
  <c r="J32" i="4"/>
  <c r="F32" i="4" s="1"/>
  <c r="J181" i="4"/>
  <c r="F181" i="4" s="1"/>
  <c r="J137" i="4"/>
  <c r="F137" i="4" s="1"/>
  <c r="J163" i="4"/>
  <c r="F163" i="4" s="1"/>
  <c r="J29" i="4"/>
  <c r="F29" i="4" s="1"/>
  <c r="J149" i="4"/>
  <c r="F149" i="4" s="1"/>
  <c r="J160" i="4"/>
  <c r="F160" i="4" s="1"/>
  <c r="J201" i="4"/>
  <c r="F201" i="4" s="1"/>
  <c r="J89" i="4"/>
  <c r="F89" i="4" s="1"/>
  <c r="J19" i="4"/>
  <c r="F19" i="4" s="1"/>
  <c r="J169" i="4"/>
  <c r="F169" i="4" s="1"/>
  <c r="J92" i="4"/>
  <c r="F92" i="4" s="1"/>
  <c r="J9" i="4"/>
  <c r="F9" i="4" s="1"/>
  <c r="J132" i="4"/>
  <c r="F132" i="4" s="1"/>
  <c r="J146" i="4"/>
  <c r="F146" i="4" s="1"/>
  <c r="J39" i="4"/>
  <c r="F39" i="4" s="1"/>
  <c r="J192" i="4"/>
  <c r="F192" i="4" s="1"/>
  <c r="J93" i="4"/>
  <c r="F93" i="4" s="1"/>
  <c r="J94" i="4"/>
  <c r="F94" i="4" s="1"/>
  <c r="J120" i="4"/>
  <c r="F120" i="4" s="1"/>
  <c r="J10" i="4"/>
  <c r="F10" i="4" s="1"/>
  <c r="J88" i="4"/>
  <c r="F88" i="4" s="1"/>
  <c r="J190" i="4"/>
  <c r="F190" i="4" s="1"/>
  <c r="J194" i="4"/>
  <c r="F194" i="4" s="1"/>
  <c r="J133" i="4"/>
  <c r="F133" i="4" s="1"/>
  <c r="H91" i="4"/>
  <c r="H107" i="4"/>
  <c r="H20" i="4"/>
  <c r="H26" i="4"/>
  <c r="H58" i="4"/>
  <c r="H115" i="4"/>
  <c r="H55" i="4"/>
  <c r="H62" i="4"/>
  <c r="H180" i="4"/>
  <c r="H56" i="4"/>
  <c r="H121" i="4"/>
  <c r="H193" i="4"/>
  <c r="H144" i="4"/>
  <c r="H96" i="4"/>
  <c r="H53" i="4"/>
  <c r="H54" i="4"/>
  <c r="H50" i="4"/>
  <c r="H31" i="4"/>
  <c r="H185" i="4"/>
  <c r="H128" i="4"/>
  <c r="H5" i="4"/>
  <c r="H51" i="4"/>
  <c r="H170" i="4"/>
  <c r="H202" i="4"/>
  <c r="H200" i="4"/>
  <c r="H15" i="4"/>
  <c r="H13" i="4"/>
  <c r="H14" i="4"/>
  <c r="H138" i="4"/>
  <c r="H47" i="4"/>
  <c r="H130" i="4"/>
  <c r="H182" i="4"/>
  <c r="H118" i="4"/>
  <c r="H198" i="4"/>
  <c r="H166" i="4"/>
  <c r="H68" i="4"/>
  <c r="H164" i="4"/>
  <c r="H52" i="4"/>
  <c r="H86" i="4"/>
  <c r="H6" i="4"/>
  <c r="H34" i="4"/>
  <c r="H7" i="4"/>
  <c r="H143" i="4"/>
  <c r="H104" i="4"/>
  <c r="H101" i="4"/>
  <c r="H154" i="4"/>
  <c r="H152" i="4"/>
  <c r="H179" i="4"/>
  <c r="H183" i="4"/>
  <c r="H127" i="4"/>
  <c r="H38" i="4"/>
  <c r="H48" i="4"/>
  <c r="H83" i="4"/>
  <c r="H18" i="4"/>
  <c r="H167" i="4"/>
  <c r="H150" i="4"/>
  <c r="H41" i="4"/>
  <c r="H124" i="4"/>
  <c r="H176" i="4"/>
  <c r="H85" i="4"/>
  <c r="H82" i="4"/>
  <c r="H174" i="4"/>
  <c r="H103" i="4"/>
  <c r="H35" i="4"/>
  <c r="H129" i="4"/>
  <c r="H135" i="4"/>
  <c r="H145" i="4"/>
  <c r="H108" i="4"/>
  <c r="H112" i="4"/>
  <c r="H172" i="4"/>
  <c r="H73" i="4"/>
  <c r="H81" i="4"/>
  <c r="H156" i="4"/>
  <c r="H187" i="4"/>
  <c r="H79" i="4"/>
  <c r="H40" i="4"/>
  <c r="H142" i="4"/>
  <c r="H136" i="4"/>
  <c r="H42" i="4"/>
  <c r="H106" i="4"/>
  <c r="H161" i="4"/>
  <c r="H71" i="4"/>
  <c r="H49" i="4"/>
  <c r="H28" i="4"/>
  <c r="H157" i="4"/>
  <c r="H23" i="4"/>
  <c r="H173" i="4"/>
  <c r="H153" i="4"/>
  <c r="H30" i="4"/>
  <c r="H162" i="4"/>
  <c r="H70" i="4"/>
  <c r="H186" i="4"/>
  <c r="H60" i="4"/>
  <c r="H87" i="4"/>
  <c r="H168" i="4"/>
  <c r="H100" i="4"/>
  <c r="H77" i="4"/>
  <c r="H61" i="4"/>
  <c r="H141" i="4"/>
  <c r="H114" i="4"/>
  <c r="H12" i="4"/>
  <c r="H111" i="4"/>
  <c r="H4" i="4"/>
  <c r="H65" i="4"/>
  <c r="H95" i="4"/>
  <c r="H99" i="4"/>
  <c r="H33" i="4"/>
  <c r="H131" i="4"/>
  <c r="H148" i="4"/>
  <c r="H165" i="4"/>
  <c r="H32" i="4"/>
  <c r="H181" i="4"/>
  <c r="H137" i="4"/>
  <c r="H160" i="4"/>
  <c r="H201" i="4"/>
  <c r="H89" i="4"/>
  <c r="H19" i="4"/>
  <c r="H169" i="4"/>
  <c r="H146" i="4"/>
  <c r="H39" i="4"/>
  <c r="H192" i="4"/>
  <c r="H93" i="4"/>
  <c r="H94" i="4"/>
  <c r="H190" i="4"/>
  <c r="H194" i="4"/>
  <c r="H133" i="4"/>
  <c r="G91" i="4"/>
  <c r="G107" i="4"/>
  <c r="G110" i="4"/>
  <c r="G26" i="4"/>
  <c r="G58" i="4"/>
  <c r="G115" i="4"/>
  <c r="G55" i="4"/>
  <c r="G22" i="4"/>
  <c r="G180" i="4"/>
  <c r="G56" i="4"/>
  <c r="G121" i="4"/>
  <c r="G193" i="4"/>
  <c r="G113" i="4"/>
  <c r="G96" i="4"/>
  <c r="G53" i="4"/>
  <c r="G54" i="4"/>
  <c r="G50" i="4"/>
  <c r="G177" i="4"/>
  <c r="G185" i="4"/>
  <c r="G128" i="4"/>
  <c r="G5" i="4"/>
  <c r="G51" i="4"/>
  <c r="G44" i="4"/>
  <c r="G202" i="4"/>
  <c r="G200" i="4"/>
  <c r="G15" i="4"/>
  <c r="G13" i="4"/>
  <c r="G11" i="4"/>
  <c r="G138" i="4"/>
  <c r="G47" i="4"/>
  <c r="G130" i="4"/>
  <c r="G182" i="4"/>
  <c r="G2" i="4"/>
  <c r="G198" i="4"/>
  <c r="G166" i="4"/>
  <c r="G68" i="4"/>
  <c r="G164" i="4"/>
  <c r="G98" i="4"/>
  <c r="G86" i="4"/>
  <c r="G6" i="4"/>
  <c r="G34" i="4"/>
  <c r="G7" i="4"/>
  <c r="G116" i="4"/>
  <c r="G104" i="4"/>
  <c r="G101" i="4"/>
  <c r="G154" i="4"/>
  <c r="G152" i="4"/>
  <c r="G78" i="4"/>
  <c r="G183" i="4"/>
  <c r="G127" i="4"/>
  <c r="G38" i="4"/>
  <c r="G48" i="4"/>
  <c r="G158" i="4"/>
  <c r="G18" i="4"/>
  <c r="G167" i="4"/>
  <c r="G150" i="4"/>
  <c r="G41" i="4"/>
  <c r="G188" i="4"/>
  <c r="G176" i="4"/>
  <c r="G85" i="4"/>
  <c r="G82" i="4"/>
  <c r="G174" i="4"/>
  <c r="G21" i="4"/>
  <c r="G35" i="4"/>
  <c r="G129" i="4"/>
  <c r="G135" i="4"/>
  <c r="G145" i="4"/>
  <c r="G80" i="4"/>
  <c r="G112" i="4"/>
  <c r="G172" i="4"/>
  <c r="G73" i="4"/>
  <c r="G81" i="4"/>
  <c r="G37" i="4"/>
  <c r="G187" i="4"/>
  <c r="G79" i="4"/>
  <c r="G40" i="4"/>
  <c r="G142" i="4"/>
  <c r="G59" i="4"/>
  <c r="G42" i="4"/>
  <c r="G106" i="4"/>
  <c r="G161" i="4"/>
  <c r="G71" i="4"/>
  <c r="G196" i="4"/>
  <c r="G28" i="4"/>
  <c r="G157" i="4"/>
  <c r="G23" i="4"/>
  <c r="G173" i="4"/>
  <c r="G117" i="4"/>
  <c r="G30" i="4"/>
  <c r="G162" i="4"/>
  <c r="G70" i="4"/>
  <c r="G186" i="4"/>
  <c r="G171" i="4"/>
  <c r="G87" i="4"/>
  <c r="G168" i="4"/>
  <c r="G100" i="4"/>
  <c r="G77" i="4"/>
  <c r="G199" i="4"/>
  <c r="G141" i="4"/>
  <c r="G114" i="4"/>
  <c r="G12" i="4"/>
  <c r="G111" i="4"/>
  <c r="G184" i="4"/>
  <c r="G65" i="4"/>
  <c r="G95" i="4"/>
  <c r="G99" i="4"/>
  <c r="G33" i="4"/>
  <c r="G16" i="4"/>
  <c r="G148" i="4"/>
  <c r="G165" i="4"/>
  <c r="G32" i="4"/>
  <c r="G181" i="4"/>
  <c r="G149" i="4"/>
  <c r="G160" i="4"/>
  <c r="G201" i="4"/>
  <c r="G89" i="4"/>
  <c r="G19" i="4"/>
  <c r="G132" i="4"/>
  <c r="G146" i="4"/>
  <c r="G39" i="4"/>
  <c r="G192" i="4"/>
  <c r="G93" i="4"/>
  <c r="G88" i="4"/>
  <c r="G190" i="4"/>
  <c r="G194" i="4"/>
  <c r="G133" i="4"/>
  <c r="C6" i="6" l="1"/>
  <c r="C4" i="6"/>
  <c r="C5" i="6"/>
  <c r="U9" i="6"/>
  <c r="W9" i="6" s="1"/>
  <c r="F2" i="4"/>
  <c r="U27" i="6"/>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<sst xmlns="http://schemas.openxmlformats.org/spreadsheetml/2006/main" count="3149" uniqueCount="619">
  <si>
    <t>25A123</t>
  </si>
  <si>
    <t>25A162</t>
  </si>
  <si>
    <t>25A174</t>
  </si>
  <si>
    <t>25A178</t>
  </si>
  <si>
    <t>25A188</t>
  </si>
  <si>
    <t>25A190</t>
  </si>
  <si>
    <t>25A197</t>
  </si>
  <si>
    <t>25A233</t>
  </si>
  <si>
    <t>25A374</t>
  </si>
  <si>
    <t>25A380</t>
  </si>
  <si>
    <t>25A381</t>
  </si>
  <si>
    <t>25A389</t>
  </si>
  <si>
    <t>25A402</t>
  </si>
  <si>
    <t>25A404</t>
  </si>
  <si>
    <t>25A414</t>
  </si>
  <si>
    <t>25A416</t>
  </si>
  <si>
    <t>25A418</t>
  </si>
  <si>
    <t>25A422</t>
  </si>
  <si>
    <t>SHELBY HEALTH AND REHABILITATION CENTER</t>
  </si>
  <si>
    <t>JEFFERSON DAVIS COMMUNITY HOSPITAL ECF</t>
  </si>
  <si>
    <t>LEXINGTON MANOR SENIOR CARE, LLC</t>
  </si>
  <si>
    <t>BOYINGTON HEALTH AND REHABILITATION</t>
  </si>
  <si>
    <t>THE PILLARS OF BILOXI</t>
  </si>
  <si>
    <t>CARE CENTER OF LAUREL</t>
  </si>
  <si>
    <t>LOUISVILLE HEALTHCARE LLC</t>
  </si>
  <si>
    <t>CARE CENTER OF ABERDEEN</t>
  </si>
  <si>
    <t>DIVERSICARE OF TYLERTOWN</t>
  </si>
  <si>
    <t>MCCOMB NURSING AND REHABILITATION CENTER LLC</t>
  </si>
  <si>
    <t>DIVERSICARE OF RIPLEY</t>
  </si>
  <si>
    <t>EDGEWOOD HEALTH &amp; REHABILITATION</t>
  </si>
  <si>
    <t>GRENADA LIVING CENTER</t>
  </si>
  <si>
    <t>DIVERSICARE OF TUPELO</t>
  </si>
  <si>
    <t>BRANDON NURSING AND REHABILITATION CENTER</t>
  </si>
  <si>
    <t>TREND HEALTH &amp; REHAB OF CARTHAGE LLC</t>
  </si>
  <si>
    <t>DIVERSICARE OF SOUTHAVEN</t>
  </si>
  <si>
    <t>MS CARE CENTER OF ALCORN COUNTY, INC-SNF</t>
  </si>
  <si>
    <t>WEST POINT COMMUNITY LIVING CENTER</t>
  </si>
  <si>
    <t>PLEASANT HILLS COM LIV CENTER</t>
  </si>
  <si>
    <t>RULEVILLE NURSING AND REHABILITATION CENTER LLC</t>
  </si>
  <si>
    <t>CLEVELAND NURSING AND REHABILITATION CENTER</t>
  </si>
  <si>
    <t>MANHATTAN NURSING AND REHABILITATION CENTER LLC</t>
  </si>
  <si>
    <t>LAKELAND NURSING AND REHABILITATION CENTER LLC</t>
  </si>
  <si>
    <t>DIVERSICARE OF EUPORA</t>
  </si>
  <si>
    <t>DIVERSICARE OF MERIDIAN</t>
  </si>
  <si>
    <t>DIVERSICARE OF AMORY</t>
  </si>
  <si>
    <t>CHADWICK NURSING AND REHABILITATION CENTER LLC</t>
  </si>
  <si>
    <t>WILKINSON COUNTY SENIOR CARE</t>
  </si>
  <si>
    <t>TISHOMINGO COMM LIVING CENTER</t>
  </si>
  <si>
    <t>TIPPAH COUNTY NURSING HOME</t>
  </si>
  <si>
    <t>TUPELO NURSING AND REHABILITATION CENTER</t>
  </si>
  <si>
    <t>NESHOBA COUNTY NURSING HOME</t>
  </si>
  <si>
    <t>ASHLAND HEALTH AND REHABILITATION</t>
  </si>
  <si>
    <t>DIVERSICARE OF BATESVILLE</t>
  </si>
  <si>
    <t>THE BLUFFS REHABILITATION AND HEALTHCARE CENTER</t>
  </si>
  <si>
    <t>PICAYUNE REHABILITATION AND HEALTHCARE CENTER</t>
  </si>
  <si>
    <t>OCEAN SPRINGS HEALTH &amp; REHABILITATION CENTER</t>
  </si>
  <si>
    <t>COURTYARD REHABILITATION AND HEALTHCARE</t>
  </si>
  <si>
    <t>YAZOO CITY REHABILITATION AND HEALTHCARE CENTER</t>
  </si>
  <si>
    <t>WOODLANDS REHABILITATION AND HEALTHCARE CENTER</t>
  </si>
  <si>
    <t>BEDFORD CARE CENTER OF PETAL</t>
  </si>
  <si>
    <t>BEDFORD CARE CENTER OF MENDENH</t>
  </si>
  <si>
    <t>BEDFORD CARE CENTER OF NEWTON</t>
  </si>
  <si>
    <t>CRYSTAL REHABILITATION AND HEALTHCARE CENTER</t>
  </si>
  <si>
    <t>GRENADA REHABILITATION AND HEALTHCARE CENTER</t>
  </si>
  <si>
    <t>BEDFORD CARE CENTER OF HATTIESBURG</t>
  </si>
  <si>
    <t>PERRY COUNTY NURSING CENTER</t>
  </si>
  <si>
    <t>DANIEL HEALTH CARE INC DBA THE MEADOWS</t>
  </si>
  <si>
    <t>NMMC BALDWYN NURSING FACILITY</t>
  </si>
  <si>
    <t>TREND HEALTH AND REHAB OF BROOKHAVEN</t>
  </si>
  <si>
    <t>MEMORIAL WOODLAND VILLAGE NURSING CENTER</t>
  </si>
  <si>
    <t>JEFFERSON COUNTY NURSING HOME</t>
  </si>
  <si>
    <t>MERIT HEALTH WESLEY</t>
  </si>
  <si>
    <t>ADAMS COUNTY NURSING CENTER</t>
  </si>
  <si>
    <t>WINONA MANOR HEALTH CARE AND REHABILITATION CENTER</t>
  </si>
  <si>
    <t>STARKVILLE MANOR HEALTH CARE AND REHABILITATION CE</t>
  </si>
  <si>
    <t>GLENBURNEY HEALTH CARE AND REHABILITATION CENTER</t>
  </si>
  <si>
    <t>SINGING RIVER HEALTH AND REHABILITATION CENTER</t>
  </si>
  <si>
    <t>DIVERSICARE OF BROOKHAVEN</t>
  </si>
  <si>
    <t>LEAKESVILLE REHABILITATION AND NURSING CENTER, INC</t>
  </si>
  <si>
    <t>GLEN OAKS NURSING CENTER</t>
  </si>
  <si>
    <t>LAKEVIEW NURSING CENTER</t>
  </si>
  <si>
    <t>INDIANOLA REHABILITATION AND HEALTHCARE CENTER</t>
  </si>
  <si>
    <t>ATTALA COUNTY NURSING CENTER</t>
  </si>
  <si>
    <t>CLAIBORNE COUNTY SENIOR CARE</t>
  </si>
  <si>
    <t>AURORA HEALTH AND REHABILITATION</t>
  </si>
  <si>
    <t>PLAZA COMMUNITY LIVING CENTER</t>
  </si>
  <si>
    <t>PINE CREST GUEST HOME INC</t>
  </si>
  <si>
    <t>COURTYARDS COMM LIVING CENTER</t>
  </si>
  <si>
    <t>MEADVILLE CONVALESCENT HOME</t>
  </si>
  <si>
    <t>LAWRENCE CO NURSING CENTER</t>
  </si>
  <si>
    <t>LANDMARK OF COLLINS</t>
  </si>
  <si>
    <t>RIVERVIEW NURSING &amp; REHABILITATION CENTER</t>
  </si>
  <si>
    <t>RIVER HEIGHTS HEALTHCARE CENTER</t>
  </si>
  <si>
    <t>TISHOMINGO MANOR</t>
  </si>
  <si>
    <t>ARBOR WALK HEALTHCARE CENTER</t>
  </si>
  <si>
    <t>SHARKEY-ISSAQUENA NURSING HOME</t>
  </si>
  <si>
    <t>HAVEN HALL HEALTH CARE CENTER</t>
  </si>
  <si>
    <t>TRINITY HEALTHCARE CENTER</t>
  </si>
  <si>
    <t>NATCHEZ REHABILITATION AND HEALTHCARE CENTER</t>
  </si>
  <si>
    <t>COLUMBIA REHABILITATION AND HEALTHCARE CENTER</t>
  </si>
  <si>
    <t>DELTA REHABILITATION AND HEALTHCARE CENTER</t>
  </si>
  <si>
    <t>HOLLY SPRINGS REHABILITATION AND HEALTHCARE CENTER</t>
  </si>
  <si>
    <t>CORNERSTONE REHABILITATION AND HEALTHCARE CENTER</t>
  </si>
  <si>
    <t>AZALEA GARDENS NURSING CENTER</t>
  </si>
  <si>
    <t>SHADY LAWN HEALTH AND REHABILITATION</t>
  </si>
  <si>
    <t>BILLDORA SENIOR CARE</t>
  </si>
  <si>
    <t>SUNPLEX SUB-ACUTE CENTER</t>
  </si>
  <si>
    <t>REST HAVEN HEALTH AND REHABILITATION</t>
  </si>
  <si>
    <t>COMPERE NH INC</t>
  </si>
  <si>
    <t>MS CARE CENTER OF MORTON</t>
  </si>
  <si>
    <t>MS CARE CENTER OF DEKALB</t>
  </si>
  <si>
    <t>MS CARE CENTER OF GREENVILLE</t>
  </si>
  <si>
    <t>VICKSBURG CONVALESCENT CENTER</t>
  </si>
  <si>
    <t>THE WINDSOR PLACE</t>
  </si>
  <si>
    <t>HUMPHREYS CO NURSING CENTER</t>
  </si>
  <si>
    <t>HILLTOP MANOR HEALTH AND REHABILITATION CENTER</t>
  </si>
  <si>
    <t>THE OAKS REHABILITATION AND HEALTHCARE CENTER</t>
  </si>
  <si>
    <t>LAURELWOOD COMMUNITY LIVING CENTER</t>
  </si>
  <si>
    <t>LONGWOOD COMM LIVING CENTER</t>
  </si>
  <si>
    <t>WINDHAM HOUSE OF HATTIESBURG</t>
  </si>
  <si>
    <t>BRANDON COURT</t>
  </si>
  <si>
    <t>CLARKSDALE NURSING CENTER</t>
  </si>
  <si>
    <t>NEW ALBANY HEALTH &amp; REHAB CENTER</t>
  </si>
  <si>
    <t>OXFORD HEALTH &amp; REHAB CENTER</t>
  </si>
  <si>
    <t>PONTOTOC HEALTH &amp; REHAB CENTER</t>
  </si>
  <si>
    <t>LIBERTY COMMUNITY LIVING CTR</t>
  </si>
  <si>
    <t>MYRTLES NURSING CENTER, LLC</t>
  </si>
  <si>
    <t>FOREST HILL NURSING CENTER</t>
  </si>
  <si>
    <t>HIGHLAND HOME</t>
  </si>
  <si>
    <t>MAGNOLIA SENIOR CARE, LLC</t>
  </si>
  <si>
    <t>THE MADISON HEALTH AND REHAB</t>
  </si>
  <si>
    <t>GREENE COUNTY HEALTH AND REHABILITATION</t>
  </si>
  <si>
    <t>HILLCREST NURSING CENTER, LLC</t>
  </si>
  <si>
    <t>SARDIS COMMUNITY  NH</t>
  </si>
  <si>
    <t>CAMELLIA ESTATES</t>
  </si>
  <si>
    <t>LANDMARK OF DESOTO</t>
  </si>
  <si>
    <t>CLINTON HEALTHCARE LLC - SNF</t>
  </si>
  <si>
    <t>VAIDEN COMMUNITY LIVING CENTER</t>
  </si>
  <si>
    <t>HERITAGE HOUSE NURSING CENTER</t>
  </si>
  <si>
    <t>COMMUNITY PLACE</t>
  </si>
  <si>
    <t>PINEVIEW HEALTH AND REHABILITATION CENTER</t>
  </si>
  <si>
    <t>PASS CHRISTIAN HEALTH AND REHABILIATION CENTER</t>
  </si>
  <si>
    <t>LAKESIDE HEALTH AND REHABILITATION CENTER</t>
  </si>
  <si>
    <t>RIVER CHASE VILLAGE</t>
  </si>
  <si>
    <t>DRIFTWOOD NURSING CENTER</t>
  </si>
  <si>
    <t>COPIAH LIVING CENTER</t>
  </si>
  <si>
    <t>LEGACY MANOR NURSING AND REHABILITATION</t>
  </si>
  <si>
    <t>GREENBOUGH HEALTH AND REHABILITATION CENTER</t>
  </si>
  <si>
    <t>DESOTO HEALTHCARE CENTER</t>
  </si>
  <si>
    <t>BEDFORD CARE CTR-MONROE HALL</t>
  </si>
  <si>
    <t>VINEYARD COURT NURSING CENTER</t>
  </si>
  <si>
    <t>WILLOW CREEK RETIREMENT CENTER</t>
  </si>
  <si>
    <t>CARRINGTON, LLC D/B/A THE CARRINGTON</t>
  </si>
  <si>
    <t>SENATOBIA HEALTHCARE &amp; REHAB</t>
  </si>
  <si>
    <t>BRIAR HILL REST HOME</t>
  </si>
  <si>
    <t>THE NICHOLS CENTER</t>
  </si>
  <si>
    <t>RIVER PLACE NURSING CENTER</t>
  </si>
  <si>
    <t>FLOY DYER MANOR NH</t>
  </si>
  <si>
    <t>GOLDEN AGE NURSING HOME</t>
  </si>
  <si>
    <t>MEMORIAL STONE COUNTY NURSING &amp; REHABILITATION CTR</t>
  </si>
  <si>
    <t>CEDARS HEALTH CENTER</t>
  </si>
  <si>
    <t>SILVER CROSS HEALTH &amp; REHAB</t>
  </si>
  <si>
    <t>GREAT OAKS REHABILITATION AND HEALTHCARE CENTER</t>
  </si>
  <si>
    <t>UNION CO HEALTH AND REHAB CENTER, INC</t>
  </si>
  <si>
    <t>DUGAN MEMORIAL HOME</t>
  </si>
  <si>
    <t>WASHINGTON CARE CENTER</t>
  </si>
  <si>
    <t>POPLAR SPRINGS NURSING CTR, LLC</t>
  </si>
  <si>
    <t>THE GROVE</t>
  </si>
  <si>
    <t>J G ALEXANDER NURSING CENTER</t>
  </si>
  <si>
    <t>SUNSHINE HEALTH CARE, INC</t>
  </si>
  <si>
    <t>LANDMARK NURSING AND REHAB CENTER</t>
  </si>
  <si>
    <t>HATTIESBURG HEALTH &amp; REHAB CENTER</t>
  </si>
  <si>
    <t>DUNBAR VILLAGE TERRACE</t>
  </si>
  <si>
    <t>GREENBRIAR NURSING CENTER</t>
  </si>
  <si>
    <t>BRUCE COMMUNITY LIVING CENTER</t>
  </si>
  <si>
    <t>WISTERIA GARDENS</t>
  </si>
  <si>
    <t>PINE FOREST HEALTH AND REHABILITATION</t>
  </si>
  <si>
    <t>MARTHA COKER GREEN HOUSE HOME</t>
  </si>
  <si>
    <t>BEDFORD CARE CENTER OF MARION</t>
  </si>
  <si>
    <t>MADISON CO NH</t>
  </si>
  <si>
    <t>ARRINGTON LIVING CENTER</t>
  </si>
  <si>
    <t>HOLMES COUNTY LONG TERM CARE CENTER - DURANT</t>
  </si>
  <si>
    <t>GEORGE REGIONAL HEALTH &amp; REHAB CENTER</t>
  </si>
  <si>
    <t>TUNICA COUNTY HEALTH &amp; REHAB, LLC</t>
  </si>
  <si>
    <t>FORREST GENERAL HOSPITAL SKILLED NURSING UNIT</t>
  </si>
  <si>
    <t>JONES CO REST HOME</t>
  </si>
  <si>
    <t>LAMAR HEALTHCARE &amp; REHABILITATION CENTER</t>
  </si>
  <si>
    <t>CHOCTAW RESIDENTIAL CENTER</t>
  </si>
  <si>
    <t>NORTH POINTE HEALTH &amp; REHABILITATION</t>
  </si>
  <si>
    <t>GULFPORT CARE CENTER</t>
  </si>
  <si>
    <t>MS CARE CENTER OF RALEIGH</t>
  </si>
  <si>
    <t>BEDFORD CARE CENTER OF PICAYUNE</t>
  </si>
  <si>
    <t>QUITMAN COUNTY HEALTH &amp; REHAB LLC</t>
  </si>
  <si>
    <t>SINGING RIVER SKILLED NURSING FACILITY</t>
  </si>
  <si>
    <t>CHOCTAW NURSING AND REHABILITATION CENTER</t>
  </si>
  <si>
    <t>TREND HEALTH &amp; REHAB OF MERIDIAN LLC</t>
  </si>
  <si>
    <t>PEARL RIVER CO NURSING HOME</t>
  </si>
  <si>
    <t>SINGING RIVER GULFPORT SKILLED NURSING FACILITY</t>
  </si>
  <si>
    <t>CARTHAGE SENIOR CARE</t>
  </si>
  <si>
    <t>REGINALD P WHITE NURSING FACILITY</t>
  </si>
  <si>
    <t>SHEARER-RICHARDSON MEMORIAL NURSING HOME</t>
  </si>
  <si>
    <t>YALOBUSHA COUNTY NURSING HOME</t>
  </si>
  <si>
    <t>JASPER COUNTY NH</t>
  </si>
  <si>
    <t>BOLIVAR MEDICAL CENTER LTC</t>
  </si>
  <si>
    <t>TALLAHATCHIE GENERAL HOSP ECF</t>
  </si>
  <si>
    <t>JNH-JAQUITH INN</t>
  </si>
  <si>
    <t>BAPTIST NURSING HOME-CALHOUN, INC</t>
  </si>
  <si>
    <t>NOXUBEE COUNTY NURSING HOME</t>
  </si>
  <si>
    <t>PONTOTOC NURSING HOME</t>
  </si>
  <si>
    <t>COMFORT CARE NURSING CENTER</t>
  </si>
  <si>
    <t>WEBSTER HEALTH SERVICES NURSING FACILTY</t>
  </si>
  <si>
    <t>JNH-JEFFERSON INN</t>
  </si>
  <si>
    <t>JNH-MADISON INN</t>
  </si>
  <si>
    <t>METHODIST SPECIALTY CARE CENTER</t>
  </si>
  <si>
    <t>BEDFORD ALZHEIMER'S CARE CENTER</t>
  </si>
  <si>
    <t>JAMES T CHAMPION</t>
  </si>
  <si>
    <t>WALTER B CROOK NURSING FACILITY</t>
  </si>
  <si>
    <t>WHITFIELD NURSING HOME</t>
  </si>
  <si>
    <t>OAK GROVE RETIREMENT HOME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</si>
  <si>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</si>
  <si>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</si>
  <si>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</si>
  <si>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</si>
  <si>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</si>
  <si>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</si>
  <si>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</si>
  <si>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</si>
  <si>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</si>
  <si>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</si>
  <si>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</si>
  <si>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</si>
  <si>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</si>
  <si>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</si>
  <si>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</si>
  <si>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</si>
  <si>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</si>
  <si>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</si>
  <si>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</si>
  <si>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</si>
  <si>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</si>
  <si>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</si>
  <si>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</si>
  <si>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</si>
  <si>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</si>
  <si>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</si>
  <si>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</si>
  <si>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</si>
  <si>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</si>
  <si>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</si>
  <si>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</si>
  <si>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</si>
  <si>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</si>
  <si>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</si>
  <si>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</si>
  <si>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</si>
  <si>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</si>
  <si>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</si>
  <si>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</si>
  <si>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</si>
  <si>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</si>
  <si>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</si>
  <si>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</si>
  <si>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</si>
  <si>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</si>
  <si>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</si>
  <si>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</si>
  <si>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</si>
  <si>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</si>
  <si>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</si>
  <si>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</si>
  <si>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Franklin</t>
  </si>
  <si>
    <t>Jefferson</t>
  </si>
  <si>
    <t>Lauderdale</t>
  </si>
  <si>
    <t>Montgomery</t>
  </si>
  <si>
    <t>Marshall</t>
  </si>
  <si>
    <t>Perry</t>
  </si>
  <si>
    <t>Madison</t>
  </si>
  <si>
    <t>Calhoun</t>
  </si>
  <si>
    <t>Washington</t>
  </si>
  <si>
    <t>Clay</t>
  </si>
  <si>
    <t>Lawrence</t>
  </si>
  <si>
    <t>Winston</t>
  </si>
  <si>
    <t>Marion</t>
  </si>
  <si>
    <t>Choctaw</t>
  </si>
  <si>
    <t>Jackson</t>
  </si>
  <si>
    <t>Clarke</t>
  </si>
  <si>
    <t>Lee</t>
  </si>
  <si>
    <t>Covington</t>
  </si>
  <si>
    <t>Pike</t>
  </si>
  <si>
    <t>Lamar</t>
  </si>
  <si>
    <t>Monroe</t>
  </si>
  <si>
    <t>Lowndes</t>
  </si>
  <si>
    <t>Benton</t>
  </si>
  <si>
    <t>Stone</t>
  </si>
  <si>
    <t>Greene</t>
  </si>
  <si>
    <t>Union</t>
  </si>
  <si>
    <t>Lafayette</t>
  </si>
  <si>
    <t>Carroll</t>
  </si>
  <si>
    <t>Lincoln</t>
  </si>
  <si>
    <t>Adams</t>
  </si>
  <si>
    <t>Holmes</t>
  </si>
  <si>
    <t>De Soto</t>
  </si>
  <si>
    <t>Warren</t>
  </si>
  <si>
    <t>Newton</t>
  </si>
  <si>
    <t>Hancock</t>
  </si>
  <si>
    <t>Wayne</t>
  </si>
  <si>
    <t>Wilkinson</t>
  </si>
  <si>
    <t>Jones</t>
  </si>
  <si>
    <t>Jasper</t>
  </si>
  <si>
    <t>Scott</t>
  </si>
  <si>
    <t>Harrison</t>
  </si>
  <si>
    <t>Webster</t>
  </si>
  <si>
    <t>Chickasaw</t>
  </si>
  <si>
    <t>Smith</t>
  </si>
  <si>
    <t>Simpson</t>
  </si>
  <si>
    <t>Claiborne</t>
  </si>
  <si>
    <t>Jefferson Davis</t>
  </si>
  <si>
    <t>Walthall</t>
  </si>
  <si>
    <t>Tippah</t>
  </si>
  <si>
    <t>Hinds</t>
  </si>
  <si>
    <t>Grenada</t>
  </si>
  <si>
    <t>Rankin</t>
  </si>
  <si>
    <t>Leake</t>
  </si>
  <si>
    <t>Alcorn</t>
  </si>
  <si>
    <t>Sunflower</t>
  </si>
  <si>
    <t>Bolivar</t>
  </si>
  <si>
    <t>Tishomingo</t>
  </si>
  <si>
    <t>Neshoba</t>
  </si>
  <si>
    <t>Panola</t>
  </si>
  <si>
    <t>Pearl River</t>
  </si>
  <si>
    <t>Yazoo</t>
  </si>
  <si>
    <t>Forrest</t>
  </si>
  <si>
    <t>Leflore</t>
  </si>
  <si>
    <t>Itawamba</t>
  </si>
  <si>
    <t>Oktibbeha</t>
  </si>
  <si>
    <t>George</t>
  </si>
  <si>
    <t>Attala</t>
  </si>
  <si>
    <t>Copiah</t>
  </si>
  <si>
    <t>Sharkey</t>
  </si>
  <si>
    <t>Kemper</t>
  </si>
  <si>
    <t>Humphreys</t>
  </si>
  <si>
    <t>Prentiss</t>
  </si>
  <si>
    <t>Coahoma</t>
  </si>
  <si>
    <t>Pontotoc</t>
  </si>
  <si>
    <t>Amite</t>
  </si>
  <si>
    <t>Tate</t>
  </si>
  <si>
    <t>Tunica</t>
  </si>
  <si>
    <t>Quitman</t>
  </si>
  <si>
    <t>Yalobusha</t>
  </si>
  <si>
    <t>Tallahatchie</t>
  </si>
  <si>
    <t>Noxubee</t>
  </si>
  <si>
    <t>FLORENCE</t>
  </si>
  <si>
    <t>MARION</t>
  </si>
  <si>
    <t>ASHLAND</t>
  </si>
  <si>
    <t>OXFORD</t>
  </si>
  <si>
    <t>FAYETTE</t>
  </si>
  <si>
    <t>JACKSON</t>
  </si>
  <si>
    <t>GREENVILLE</t>
  </si>
  <si>
    <t>MADISON</t>
  </si>
  <si>
    <t>CENTREVILLE</t>
  </si>
  <si>
    <t>MONTICELLO</t>
  </si>
  <si>
    <t>BATESVILLE</t>
  </si>
  <si>
    <t>BOONEVILLE</t>
  </si>
  <si>
    <t>CLINTON</t>
  </si>
  <si>
    <t>CHARLESTON</t>
  </si>
  <si>
    <t>GREENWOOD</t>
  </si>
  <si>
    <t>LOUISVILLE</t>
  </si>
  <si>
    <t>GULFPORT</t>
  </si>
  <si>
    <t>BRANDON</t>
  </si>
  <si>
    <t>COLUMBUS</t>
  </si>
  <si>
    <t>MACON</t>
  </si>
  <si>
    <t>WAYNESBORO</t>
  </si>
  <si>
    <t>QUITMAN</t>
  </si>
  <si>
    <t>CANTON</t>
  </si>
  <si>
    <t>CLEVELAND</t>
  </si>
  <si>
    <t>HAZLEHURST</t>
  </si>
  <si>
    <t>INDIANOLA</t>
  </si>
  <si>
    <t>NEWTON</t>
  </si>
  <si>
    <t>WEST POINT</t>
  </si>
  <si>
    <t>MERIDIAN</t>
  </si>
  <si>
    <t>MORTON</t>
  </si>
  <si>
    <t>COLUMBIA</t>
  </si>
  <si>
    <t>NEW ALBANY</t>
  </si>
  <si>
    <t>LIBERTY</t>
  </si>
  <si>
    <t>FULTON</t>
  </si>
  <si>
    <t>LEXINGTON</t>
  </si>
  <si>
    <t>UNION</t>
  </si>
  <si>
    <t>LAUREL</t>
  </si>
  <si>
    <t>WINONA</t>
  </si>
  <si>
    <t>HOUSTON</t>
  </si>
  <si>
    <t>CARTHAGE</t>
  </si>
  <si>
    <t>ELLISVILLE</t>
  </si>
  <si>
    <t>PRENTISS</t>
  </si>
  <si>
    <t>BILOXI</t>
  </si>
  <si>
    <t>ABERDEEN</t>
  </si>
  <si>
    <t>TYLERTOWN</t>
  </si>
  <si>
    <t>MCCOMB</t>
  </si>
  <si>
    <t>RIPLEY</t>
  </si>
  <si>
    <t>BYRAM</t>
  </si>
  <si>
    <t>GRENADA</t>
  </si>
  <si>
    <t>TUPELO</t>
  </si>
  <si>
    <t>SOUTHAVEN</t>
  </si>
  <si>
    <t>CORINTH</t>
  </si>
  <si>
    <t>RULEVILLE</t>
  </si>
  <si>
    <t>EUPORA</t>
  </si>
  <si>
    <t>AMORY</t>
  </si>
  <si>
    <t>IUKA</t>
  </si>
  <si>
    <t>PHILADELPHIA</t>
  </si>
  <si>
    <t>VICKSBURG</t>
  </si>
  <si>
    <t>PICAYUNE</t>
  </si>
  <si>
    <t>OCEAN SPRINGS</t>
  </si>
  <si>
    <t>YAZOO CITY</t>
  </si>
  <si>
    <t>PETAL</t>
  </si>
  <si>
    <t>MENDENHALL</t>
  </si>
  <si>
    <t>HATTIESBURG</t>
  </si>
  <si>
    <t>RICHTON</t>
  </si>
  <si>
    <t>BALDWYN</t>
  </si>
  <si>
    <t>BROOKHAVEN</t>
  </si>
  <si>
    <t>DIAMONDHEAD</t>
  </si>
  <si>
    <t>NATCHEZ</t>
  </si>
  <si>
    <t>STARKVILLE</t>
  </si>
  <si>
    <t>MOSS POINT</t>
  </si>
  <si>
    <t>LEAKESVILLE</t>
  </si>
  <si>
    <t>LUCEDALE</t>
  </si>
  <si>
    <t>KOSCIUSKO</t>
  </si>
  <si>
    <t>PORT GIBSON</t>
  </si>
  <si>
    <t>PASCAGOULA</t>
  </si>
  <si>
    <t>MEADVILLE</t>
  </si>
  <si>
    <t>COLLINS</t>
  </si>
  <si>
    <t>ROLLING FORK</t>
  </si>
  <si>
    <t>HOLLY SPRINGS</t>
  </si>
  <si>
    <t>WIGGINS</t>
  </si>
  <si>
    <t>DE KALB</t>
  </si>
  <si>
    <t>BELZONI</t>
  </si>
  <si>
    <t>CLARKSDALE</t>
  </si>
  <si>
    <t>PONTOTOC</t>
  </si>
  <si>
    <t>RIDGELAND</t>
  </si>
  <si>
    <t>MAGEE</t>
  </si>
  <si>
    <t>SARDIS</t>
  </si>
  <si>
    <t>HORN LAKE</t>
  </si>
  <si>
    <t>VAIDEN</t>
  </si>
  <si>
    <t>PASS CHRISTIAN</t>
  </si>
  <si>
    <t>GAUTIER</t>
  </si>
  <si>
    <t>CRYSTAL SPRINGS</t>
  </si>
  <si>
    <t>SHELBY</t>
  </si>
  <si>
    <t>SENATOBIA</t>
  </si>
  <si>
    <t>BYHALIA</t>
  </si>
  <si>
    <t>BAY SAINT LOUIS</t>
  </si>
  <si>
    <t>DIBERVILLE</t>
  </si>
  <si>
    <t>BRUCE</t>
  </si>
  <si>
    <t>PEARL</t>
  </si>
  <si>
    <t>DURANT</t>
  </si>
  <si>
    <t>TUNICA</t>
  </si>
  <si>
    <t>LUMBERTON</t>
  </si>
  <si>
    <t>CHOCTAW</t>
  </si>
  <si>
    <t>RALEIGH</t>
  </si>
  <si>
    <t>MARKS</t>
  </si>
  <si>
    <t>ACKERMAN</t>
  </si>
  <si>
    <t>POPLARVILLE</t>
  </si>
  <si>
    <t>OKOLONA</t>
  </si>
  <si>
    <t>WATER VALLEY</t>
  </si>
  <si>
    <t>BAY SPRINGS</t>
  </si>
  <si>
    <t>WHITFIELD</t>
  </si>
  <si>
    <t>CALHOUN CITY</t>
  </si>
  <si>
    <t>FLOWOOD</t>
  </si>
  <si>
    <t>DUNCAN</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</si>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</sst>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11"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202" totalsRowShown="0" headerRowDxfId="131">
  <autoFilter ref="A1:AG202" xr:uid="{F6C3CB19-CE12-4B14-8BE9-BE2DA56924F3}"/>
  <sortState xmlns:xlrd2="http://schemas.microsoft.com/office/spreadsheetml/2017/richdata2" ref="A2:AG202">
    <sortCondition ref="A1:A202"/>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202" totalsRowShown="0" headerRowDxfId="102">
  <autoFilter ref="A1:AN202" xr:uid="{F6C3CB19-CE12-4B14-8BE9-BE2DA56924F3}"/>
  <sortState xmlns:xlrd2="http://schemas.microsoft.com/office/spreadsheetml/2017/richdata2" ref="A2:AN202">
    <sortCondition ref="A1:A202"/>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202" totalsRowShown="0" headerRowDxfId="67">
  <autoFilter ref="A1:AI202" xr:uid="{0BC5ADF1-15D4-4F74-902E-CBC634AC45F1}"/>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393"/>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466</v>
      </c>
      <c r="B1" s="2" t="s">
        <v>468</v>
      </c>
      <c r="C1" s="2" t="s">
        <v>469</v>
      </c>
      <c r="D1" s="2" t="s">
        <v>470</v>
      </c>
      <c r="E1" s="2" t="s">
        <v>471</v>
      </c>
      <c r="F1" s="2" t="s">
        <v>472</v>
      </c>
      <c r="G1" s="2" t="s">
        <v>473</v>
      </c>
      <c r="H1" s="2" t="s">
        <v>474</v>
      </c>
      <c r="I1" s="2" t="s">
        <v>475</v>
      </c>
      <c r="J1" s="2" t="s">
        <v>476</v>
      </c>
      <c r="K1" s="2" t="s">
        <v>477</v>
      </c>
      <c r="L1" s="2" t="s">
        <v>478</v>
      </c>
      <c r="M1" s="2" t="s">
        <v>479</v>
      </c>
      <c r="N1" s="2" t="s">
        <v>480</v>
      </c>
      <c r="O1" s="2" t="s">
        <v>481</v>
      </c>
      <c r="P1" s="2" t="s">
        <v>482</v>
      </c>
      <c r="Q1" s="2" t="s">
        <v>483</v>
      </c>
      <c r="R1" s="2" t="s">
        <v>484</v>
      </c>
      <c r="S1" s="2" t="s">
        <v>485</v>
      </c>
      <c r="T1" s="2" t="s">
        <v>486</v>
      </c>
      <c r="U1" s="2" t="s">
        <v>487</v>
      </c>
      <c r="V1" s="2" t="s">
        <v>488</v>
      </c>
      <c r="W1" s="2" t="s">
        <v>489</v>
      </c>
      <c r="X1" s="2" t="s">
        <v>490</v>
      </c>
      <c r="Y1" s="2" t="s">
        <v>491</v>
      </c>
      <c r="Z1" s="2" t="s">
        <v>492</v>
      </c>
      <c r="AA1" s="2" t="s">
        <v>493</v>
      </c>
      <c r="AB1" s="2" t="s">
        <v>494</v>
      </c>
      <c r="AC1" s="2" t="s">
        <v>495</v>
      </c>
      <c r="AD1" s="2" t="s">
        <v>496</v>
      </c>
      <c r="AE1" s="2" t="s">
        <v>497</v>
      </c>
      <c r="AF1" s="2" t="s">
        <v>498</v>
      </c>
      <c r="AG1" s="3" t="s">
        <v>499</v>
      </c>
    </row>
    <row r="2" spans="1:34" x14ac:dyDescent="0.25">
      <c r="A2" t="s">
        <v>243</v>
      </c>
      <c r="B2" t="s">
        <v>72</v>
      </c>
      <c r="C2" t="s">
        <v>419</v>
      </c>
      <c r="D2" t="s">
        <v>299</v>
      </c>
      <c r="E2" s="4">
        <v>58.771739130434781</v>
      </c>
      <c r="F2" s="4">
        <f>Nurse[[#This Row],[Total Nurse Staff Hours]]/Nurse[[#This Row],[MDS Census]]</f>
        <v>3.3405215461438877</v>
      </c>
      <c r="G2" s="4">
        <f>Nurse[[#This Row],[Total Direct Care Staff Hours]]/Nurse[[#This Row],[MDS Census]]</f>
        <v>3.2421305714814133</v>
      </c>
      <c r="H2" s="4">
        <f>Nurse[[#This Row],[Total RN Hours (w/ Admin, DON)]]/Nurse[[#This Row],[MDS Census]]</f>
        <v>0.67364527464398005</v>
      </c>
      <c r="I2" s="4">
        <f>Nurse[[#This Row],[RN Hours (excl. Admin, DON)]]/Nurse[[#This Row],[MDS Census]]</f>
        <v>0.57525429998150557</v>
      </c>
      <c r="J2" s="4">
        <f>SUM(Nurse[[#This Row],[RN Hours (excl. Admin, DON)]],Nurse[[#This Row],[RN Admin Hours]],Nurse[[#This Row],[RN DON Hours]],Nurse[[#This Row],[LPN Hours (excl. Admin)]],Nurse[[#This Row],[LPN Admin Hours]],Nurse[[#This Row],[CNA Hours]],Nurse[[#This Row],[NA TR Hours]],Nurse[[#This Row],[Med Aide/Tech Hours]])</f>
        <v>196.32826086956521</v>
      </c>
      <c r="K2" s="4">
        <f>SUM(Nurse[[#This Row],[RN Hours (excl. Admin, DON)]],Nurse[[#This Row],[LPN Hours (excl. Admin)]],Nurse[[#This Row],[CNA Hours]],Nurse[[#This Row],[NA TR Hours]],Nurse[[#This Row],[Med Aide/Tech Hours]])</f>
        <v>190.54565217391306</v>
      </c>
      <c r="L2" s="4">
        <f>SUM(Nurse[[#This Row],[RN Hours (excl. Admin, DON)]],Nurse[[#This Row],[RN Admin Hours]],Nurse[[#This Row],[RN DON Hours]])</f>
        <v>39.591304347826089</v>
      </c>
      <c r="M2" s="4">
        <v>33.808695652173917</v>
      </c>
      <c r="N2" s="4">
        <v>4.3478260869565216E-2</v>
      </c>
      <c r="O2" s="4">
        <v>5.7391304347826084</v>
      </c>
      <c r="P2" s="4">
        <f>SUM(Nurse[[#This Row],[LPN Hours (excl. Admin)]],Nurse[[#This Row],[LPN Admin Hours]])</f>
        <v>47.72173913043477</v>
      </c>
      <c r="Q2" s="4">
        <v>47.72173913043477</v>
      </c>
      <c r="R2" s="4">
        <v>0</v>
      </c>
      <c r="S2" s="4">
        <f>SUM(Nurse[[#This Row],[CNA Hours]],Nurse[[#This Row],[NA TR Hours]],Nurse[[#This Row],[Med Aide/Tech Hours]])</f>
        <v>109.01521739130436</v>
      </c>
      <c r="T2" s="4">
        <v>109.01521739130436</v>
      </c>
      <c r="U2" s="4">
        <v>0</v>
      </c>
      <c r="V2" s="4">
        <v>0</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10.396739130434781</v>
      </c>
      <c r="X2" s="4">
        <v>0</v>
      </c>
      <c r="Y2" s="4">
        <v>4.3478260869565216E-2</v>
      </c>
      <c r="Z2" s="4">
        <v>0</v>
      </c>
      <c r="AA2" s="4">
        <v>1.9728260869565217</v>
      </c>
      <c r="AB2" s="4">
        <v>0</v>
      </c>
      <c r="AC2" s="4">
        <v>8.3804347826086953</v>
      </c>
      <c r="AD2" s="4">
        <v>0</v>
      </c>
      <c r="AE2" s="4">
        <v>0</v>
      </c>
      <c r="AF2" s="1">
        <v>255169</v>
      </c>
      <c r="AG2" s="1">
        <v>4</v>
      </c>
      <c r="AH2"/>
    </row>
    <row r="3" spans="1:34" x14ac:dyDescent="0.25">
      <c r="A3" t="s">
        <v>243</v>
      </c>
      <c r="B3" t="s">
        <v>94</v>
      </c>
      <c r="C3" t="s">
        <v>357</v>
      </c>
      <c r="D3" t="s">
        <v>278</v>
      </c>
      <c r="E3" s="4">
        <v>48.608695652173914</v>
      </c>
      <c r="F3" s="4">
        <f>Nurse[[#This Row],[Total Nurse Staff Hours]]/Nurse[[#This Row],[MDS Census]]</f>
        <v>3.0857468694096601</v>
      </c>
      <c r="G3" s="4">
        <f>Nurse[[#This Row],[Total Direct Care Staff Hours]]/Nurse[[#This Row],[MDS Census]]</f>
        <v>2.8083072450805013</v>
      </c>
      <c r="H3" s="4">
        <f>Nurse[[#This Row],[Total RN Hours (w/ Admin, DON)]]/Nurse[[#This Row],[MDS Census]]</f>
        <v>0.32166815742397137</v>
      </c>
      <c r="I3" s="4">
        <f>Nurse[[#This Row],[RN Hours (excl. Admin, DON)]]/Nurse[[#This Row],[MDS Census]]</f>
        <v>0.14831171735241502</v>
      </c>
      <c r="J3" s="4">
        <f>SUM(Nurse[[#This Row],[RN Hours (excl. Admin, DON)]],Nurse[[#This Row],[RN Admin Hours]],Nurse[[#This Row],[RN DON Hours]],Nurse[[#This Row],[LPN Hours (excl. Admin)]],Nurse[[#This Row],[LPN Admin Hours]],Nurse[[#This Row],[CNA Hours]],Nurse[[#This Row],[NA TR Hours]],Nurse[[#This Row],[Med Aide/Tech Hours]])</f>
        <v>149.99413043478262</v>
      </c>
      <c r="K3" s="4">
        <f>SUM(Nurse[[#This Row],[RN Hours (excl. Admin, DON)]],Nurse[[#This Row],[LPN Hours (excl. Admin)]],Nurse[[#This Row],[CNA Hours]],Nurse[[#This Row],[NA TR Hours]],Nurse[[#This Row],[Med Aide/Tech Hours]])</f>
        <v>136.50815217391306</v>
      </c>
      <c r="L3" s="4">
        <f>SUM(Nurse[[#This Row],[RN Hours (excl. Admin, DON)]],Nurse[[#This Row],[RN Admin Hours]],Nurse[[#This Row],[RN DON Hours]])</f>
        <v>15.635869565217391</v>
      </c>
      <c r="M3" s="4">
        <v>7.2092391304347823</v>
      </c>
      <c r="N3" s="4">
        <v>4</v>
      </c>
      <c r="O3" s="4">
        <v>4.4266304347826084</v>
      </c>
      <c r="P3" s="4">
        <f>SUM(Nurse[[#This Row],[LPN Hours (excl. Admin)]],Nurse[[#This Row],[LPN Admin Hours]])</f>
        <v>38.140869565217393</v>
      </c>
      <c r="Q3" s="4">
        <v>33.081521739130437</v>
      </c>
      <c r="R3" s="4">
        <v>5.059347826086956</v>
      </c>
      <c r="S3" s="4">
        <f>SUM(Nurse[[#This Row],[CNA Hours]],Nurse[[#This Row],[NA TR Hours]],Nurse[[#This Row],[Med Aide/Tech Hours]])</f>
        <v>96.217391304347828</v>
      </c>
      <c r="T3" s="4">
        <v>95.505434782608702</v>
      </c>
      <c r="U3" s="4">
        <v>0.71195652173913049</v>
      </c>
      <c r="V3" s="4">
        <v>0</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 s="4">
        <v>0</v>
      </c>
      <c r="Y3" s="4">
        <v>0</v>
      </c>
      <c r="Z3" s="4">
        <v>0</v>
      </c>
      <c r="AA3" s="4">
        <v>0</v>
      </c>
      <c r="AB3" s="4">
        <v>0</v>
      </c>
      <c r="AC3" s="4">
        <v>0</v>
      </c>
      <c r="AD3" s="4">
        <v>0</v>
      </c>
      <c r="AE3" s="4">
        <v>0</v>
      </c>
      <c r="AF3" s="1">
        <v>255219</v>
      </c>
      <c r="AG3" s="1">
        <v>4</v>
      </c>
      <c r="AH3"/>
    </row>
    <row r="4" spans="1:34" x14ac:dyDescent="0.25">
      <c r="A4" t="s">
        <v>243</v>
      </c>
      <c r="B4" t="s">
        <v>180</v>
      </c>
      <c r="C4" t="s">
        <v>428</v>
      </c>
      <c r="D4" t="s">
        <v>287</v>
      </c>
      <c r="E4" s="4">
        <v>55.586956521739133</v>
      </c>
      <c r="F4" s="4">
        <f>Nurse[[#This Row],[Total Nurse Staff Hours]]/Nurse[[#This Row],[MDS Census]]</f>
        <v>3.9643820883848258</v>
      </c>
      <c r="G4" s="4">
        <f>Nurse[[#This Row],[Total Direct Care Staff Hours]]/Nurse[[#This Row],[MDS Census]]</f>
        <v>3.6718028940164253</v>
      </c>
      <c r="H4" s="4">
        <f>Nurse[[#This Row],[Total RN Hours (w/ Admin, DON)]]/Nurse[[#This Row],[MDS Census]]</f>
        <v>1.0026886976926086</v>
      </c>
      <c r="I4" s="4">
        <f>Nurse[[#This Row],[RN Hours (excl. Admin, DON)]]/Nurse[[#This Row],[MDS Census]]</f>
        <v>0.71010950332420808</v>
      </c>
      <c r="J4" s="4">
        <f>SUM(Nurse[[#This Row],[RN Hours (excl. Admin, DON)]],Nurse[[#This Row],[RN Admin Hours]],Nurse[[#This Row],[RN DON Hours]],Nurse[[#This Row],[LPN Hours (excl. Admin)]],Nurse[[#This Row],[LPN Admin Hours]],Nurse[[#This Row],[CNA Hours]],Nurse[[#This Row],[NA TR Hours]],Nurse[[#This Row],[Med Aide/Tech Hours]])</f>
        <v>220.3679347826087</v>
      </c>
      <c r="K4" s="4">
        <f>SUM(Nurse[[#This Row],[RN Hours (excl. Admin, DON)]],Nurse[[#This Row],[LPN Hours (excl. Admin)]],Nurse[[#This Row],[CNA Hours]],Nurse[[#This Row],[NA TR Hours]],Nurse[[#This Row],[Med Aide/Tech Hours]])</f>
        <v>204.10434782608695</v>
      </c>
      <c r="L4" s="4">
        <f>SUM(Nurse[[#This Row],[RN Hours (excl. Admin, DON)]],Nurse[[#This Row],[RN Admin Hours]],Nurse[[#This Row],[RN DON Hours]])</f>
        <v>55.736413043478265</v>
      </c>
      <c r="M4" s="4">
        <v>39.472826086956523</v>
      </c>
      <c r="N4" s="4">
        <v>10.130434782608695</v>
      </c>
      <c r="O4" s="4">
        <v>6.1331521739130439</v>
      </c>
      <c r="P4" s="4">
        <f>SUM(Nurse[[#This Row],[LPN Hours (excl. Admin)]],Nurse[[#This Row],[LPN Admin Hours]])</f>
        <v>37.107065217391302</v>
      </c>
      <c r="Q4" s="4">
        <v>37.107065217391302</v>
      </c>
      <c r="R4" s="4">
        <v>0</v>
      </c>
      <c r="S4" s="4">
        <f>SUM(Nurse[[#This Row],[CNA Hours]],Nurse[[#This Row],[NA TR Hours]],Nurse[[#This Row],[Med Aide/Tech Hours]])</f>
        <v>127.52445652173913</v>
      </c>
      <c r="T4" s="4">
        <v>127.52445652173913</v>
      </c>
      <c r="U4" s="4">
        <v>0</v>
      </c>
      <c r="V4" s="4">
        <v>0</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 s="4">
        <v>0</v>
      </c>
      <c r="Y4" s="4">
        <v>0</v>
      </c>
      <c r="Z4" s="4">
        <v>0</v>
      </c>
      <c r="AA4" s="4">
        <v>0</v>
      </c>
      <c r="AB4" s="4">
        <v>0</v>
      </c>
      <c r="AC4" s="4">
        <v>0</v>
      </c>
      <c r="AD4" s="4">
        <v>0</v>
      </c>
      <c r="AE4" s="4">
        <v>0</v>
      </c>
      <c r="AF4" s="1">
        <v>255331</v>
      </c>
      <c r="AG4" s="1">
        <v>4</v>
      </c>
      <c r="AH4"/>
    </row>
    <row r="5" spans="1:34" x14ac:dyDescent="0.25">
      <c r="A5" t="s">
        <v>243</v>
      </c>
      <c r="B5" t="s">
        <v>51</v>
      </c>
      <c r="C5" t="s">
        <v>353</v>
      </c>
      <c r="D5" t="s">
        <v>292</v>
      </c>
      <c r="E5" s="4">
        <v>39.793478260869563</v>
      </c>
      <c r="F5" s="4">
        <f>Nurse[[#This Row],[Total Nurse Staff Hours]]/Nurse[[#This Row],[MDS Census]]</f>
        <v>3.9267686424474189</v>
      </c>
      <c r="G5" s="4">
        <f>Nurse[[#This Row],[Total Direct Care Staff Hours]]/Nurse[[#This Row],[MDS Census]]</f>
        <v>3.4228926522807979</v>
      </c>
      <c r="H5" s="4">
        <f>Nurse[[#This Row],[Total RN Hours (w/ Admin, DON)]]/Nurse[[#This Row],[MDS Census]]</f>
        <v>0.76991805517618106</v>
      </c>
      <c r="I5" s="4">
        <f>Nurse[[#This Row],[RN Hours (excl. Admin, DON)]]/Nurse[[#This Row],[MDS Census]]</f>
        <v>0.39842939087680934</v>
      </c>
      <c r="J5" s="4">
        <f>SUM(Nurse[[#This Row],[RN Hours (excl. Admin, DON)]],Nurse[[#This Row],[RN Admin Hours]],Nurse[[#This Row],[RN DON Hours]],Nurse[[#This Row],[LPN Hours (excl. Admin)]],Nurse[[#This Row],[LPN Admin Hours]],Nurse[[#This Row],[CNA Hours]],Nurse[[#This Row],[NA TR Hours]],Nurse[[#This Row],[Med Aide/Tech Hours]])</f>
        <v>156.25978260869564</v>
      </c>
      <c r="K5" s="4">
        <f>SUM(Nurse[[#This Row],[RN Hours (excl. Admin, DON)]],Nurse[[#This Row],[LPN Hours (excl. Admin)]],Nurse[[#This Row],[CNA Hours]],Nurse[[#This Row],[NA TR Hours]],Nurse[[#This Row],[Med Aide/Tech Hours]])</f>
        <v>136.20880434782609</v>
      </c>
      <c r="L5" s="4">
        <f>SUM(Nurse[[#This Row],[RN Hours (excl. Admin, DON)]],Nurse[[#This Row],[RN Admin Hours]],Nurse[[#This Row],[RN DON Hours]])</f>
        <v>30.637717391304335</v>
      </c>
      <c r="M5" s="4">
        <v>15.854891304347815</v>
      </c>
      <c r="N5" s="4">
        <v>9.2502173913043482</v>
      </c>
      <c r="O5" s="4">
        <v>5.5326086956521738</v>
      </c>
      <c r="P5" s="4">
        <f>SUM(Nurse[[#This Row],[LPN Hours (excl. Admin)]],Nurse[[#This Row],[LPN Admin Hours]])</f>
        <v>62.864021739130443</v>
      </c>
      <c r="Q5" s="4">
        <v>57.595869565217399</v>
      </c>
      <c r="R5" s="4">
        <v>5.2681521739130437</v>
      </c>
      <c r="S5" s="4">
        <f>SUM(Nurse[[#This Row],[CNA Hours]],Nurse[[#This Row],[NA TR Hours]],Nurse[[#This Row],[Med Aide/Tech Hours]])</f>
        <v>62.758043478260859</v>
      </c>
      <c r="T5" s="4">
        <v>58.034782608695643</v>
      </c>
      <c r="U5" s="4">
        <v>4.723260869565217</v>
      </c>
      <c r="V5" s="4">
        <v>0</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 s="4">
        <v>0</v>
      </c>
      <c r="Y5" s="4">
        <v>0</v>
      </c>
      <c r="Z5" s="4">
        <v>0</v>
      </c>
      <c r="AA5" s="4">
        <v>0</v>
      </c>
      <c r="AB5" s="4">
        <v>0</v>
      </c>
      <c r="AC5" s="4">
        <v>0</v>
      </c>
      <c r="AD5" s="4">
        <v>0</v>
      </c>
      <c r="AE5" s="4">
        <v>0</v>
      </c>
      <c r="AF5" s="1">
        <v>255138</v>
      </c>
      <c r="AG5" s="1">
        <v>4</v>
      </c>
      <c r="AH5"/>
    </row>
    <row r="6" spans="1:34" x14ac:dyDescent="0.25">
      <c r="A6" t="s">
        <v>243</v>
      </c>
      <c r="B6" t="s">
        <v>82</v>
      </c>
      <c r="C6" t="s">
        <v>424</v>
      </c>
      <c r="D6" t="s">
        <v>336</v>
      </c>
      <c r="E6" s="4">
        <v>92.858695652173907</v>
      </c>
      <c r="F6" s="4">
        <f>Nurse[[#This Row],[Total Nurse Staff Hours]]/Nurse[[#This Row],[MDS Census]]</f>
        <v>3.6554769987123965</v>
      </c>
      <c r="G6" s="4">
        <f>Nurse[[#This Row],[Total Direct Care Staff Hours]]/Nurse[[#This Row],[MDS Census]]</f>
        <v>3.5909797495025169</v>
      </c>
      <c r="H6" s="4">
        <f>Nurse[[#This Row],[Total RN Hours (w/ Admin, DON)]]/Nurse[[#This Row],[MDS Census]]</f>
        <v>0.27505794217488</v>
      </c>
      <c r="I6" s="4">
        <f>Nurse[[#This Row],[RN Hours (excl. Admin, DON)]]/Nurse[[#This Row],[MDS Census]]</f>
        <v>0.21056069296500055</v>
      </c>
      <c r="J6" s="4">
        <f>SUM(Nurse[[#This Row],[RN Hours (excl. Admin, DON)]],Nurse[[#This Row],[RN Admin Hours]],Nurse[[#This Row],[RN DON Hours]],Nurse[[#This Row],[LPN Hours (excl. Admin)]],Nurse[[#This Row],[LPN Admin Hours]],Nurse[[#This Row],[CNA Hours]],Nurse[[#This Row],[NA TR Hours]],Nurse[[#This Row],[Med Aide/Tech Hours]])</f>
        <v>339.44282608695653</v>
      </c>
      <c r="K6" s="4">
        <f>SUM(Nurse[[#This Row],[RN Hours (excl. Admin, DON)]],Nurse[[#This Row],[LPN Hours (excl. Admin)]],Nurse[[#This Row],[CNA Hours]],Nurse[[#This Row],[NA TR Hours]],Nurse[[#This Row],[Med Aide/Tech Hours]])</f>
        <v>333.45369565217391</v>
      </c>
      <c r="L6" s="4">
        <f>SUM(Nurse[[#This Row],[RN Hours (excl. Admin, DON)]],Nurse[[#This Row],[RN Admin Hours]],Nurse[[#This Row],[RN DON Hours]])</f>
        <v>25.541521739130431</v>
      </c>
      <c r="M6" s="4">
        <v>19.552391304347822</v>
      </c>
      <c r="N6" s="4">
        <v>0.25</v>
      </c>
      <c r="O6" s="4">
        <v>5.7391304347826084</v>
      </c>
      <c r="P6" s="4">
        <f>SUM(Nurse[[#This Row],[LPN Hours (excl. Admin)]],Nurse[[#This Row],[LPN Admin Hours]])</f>
        <v>107.60402173913042</v>
      </c>
      <c r="Q6" s="4">
        <v>107.60402173913042</v>
      </c>
      <c r="R6" s="4">
        <v>0</v>
      </c>
      <c r="S6" s="4">
        <f>SUM(Nurse[[#This Row],[CNA Hours]],Nurse[[#This Row],[NA TR Hours]],Nurse[[#This Row],[Med Aide/Tech Hours]])</f>
        <v>206.29728260869567</v>
      </c>
      <c r="T6" s="4">
        <v>187.20597826086959</v>
      </c>
      <c r="U6" s="4">
        <v>19.091304347826082</v>
      </c>
      <c r="V6" s="4">
        <v>0</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20.595000000000006</v>
      </c>
      <c r="X6" s="4">
        <v>1.7730434782608697</v>
      </c>
      <c r="Y6" s="4">
        <v>0.25</v>
      </c>
      <c r="Z6" s="4">
        <v>0</v>
      </c>
      <c r="AA6" s="4">
        <v>5.384456521739132</v>
      </c>
      <c r="AB6" s="4">
        <v>0</v>
      </c>
      <c r="AC6" s="4">
        <v>13.187500000000005</v>
      </c>
      <c r="AD6" s="4">
        <v>0</v>
      </c>
      <c r="AE6" s="4">
        <v>0</v>
      </c>
      <c r="AF6" s="1">
        <v>255191</v>
      </c>
      <c r="AG6" s="1">
        <v>4</v>
      </c>
      <c r="AH6"/>
    </row>
    <row r="7" spans="1:34" x14ac:dyDescent="0.25">
      <c r="A7" t="s">
        <v>243</v>
      </c>
      <c r="B7" t="s">
        <v>84</v>
      </c>
      <c r="C7" t="s">
        <v>369</v>
      </c>
      <c r="D7" t="s">
        <v>291</v>
      </c>
      <c r="E7" s="4">
        <v>78.358695652173907</v>
      </c>
      <c r="F7" s="4">
        <f>Nurse[[#This Row],[Total Nurse Staff Hours]]/Nurse[[#This Row],[MDS Census]]</f>
        <v>3.5961672908863909</v>
      </c>
      <c r="G7" s="4">
        <f>Nurse[[#This Row],[Total Direct Care Staff Hours]]/Nurse[[#This Row],[MDS Census]]</f>
        <v>3.3229574143431813</v>
      </c>
      <c r="H7" s="4">
        <f>Nurse[[#This Row],[Total RN Hours (w/ Admin, DON)]]/Nurse[[#This Row],[MDS Census]]</f>
        <v>0.60487030101262318</v>
      </c>
      <c r="I7" s="4">
        <f>Nurse[[#This Row],[RN Hours (excl. Admin, DON)]]/Nurse[[#This Row],[MDS Census]]</f>
        <v>0.46310306561242898</v>
      </c>
      <c r="J7" s="4">
        <f>SUM(Nurse[[#This Row],[RN Hours (excl. Admin, DON)]],Nurse[[#This Row],[RN Admin Hours]],Nurse[[#This Row],[RN DON Hours]],Nurse[[#This Row],[LPN Hours (excl. Admin)]],Nurse[[#This Row],[LPN Admin Hours]],Nurse[[#This Row],[CNA Hours]],Nurse[[#This Row],[NA TR Hours]],Nurse[[#This Row],[Med Aide/Tech Hours]])</f>
        <v>281.79097826086945</v>
      </c>
      <c r="K7" s="4">
        <f>SUM(Nurse[[#This Row],[RN Hours (excl. Admin, DON)]],Nurse[[#This Row],[LPN Hours (excl. Admin)]],Nurse[[#This Row],[CNA Hours]],Nurse[[#This Row],[NA TR Hours]],Nurse[[#This Row],[Med Aide/Tech Hours]])</f>
        <v>260.3826086956521</v>
      </c>
      <c r="L7" s="4">
        <f>SUM(Nurse[[#This Row],[RN Hours (excl. Admin, DON)]],Nurse[[#This Row],[RN Admin Hours]],Nurse[[#This Row],[RN DON Hours]])</f>
        <v>47.396847826086962</v>
      </c>
      <c r="M7" s="4">
        <v>36.288152173913048</v>
      </c>
      <c r="N7" s="4">
        <v>5.6521739130434785</v>
      </c>
      <c r="O7" s="4">
        <v>5.4565217391304346</v>
      </c>
      <c r="P7" s="4">
        <f>SUM(Nurse[[#This Row],[LPN Hours (excl. Admin)]],Nurse[[#This Row],[LPN Admin Hours]])</f>
        <v>85.298804347826106</v>
      </c>
      <c r="Q7" s="4">
        <v>74.999130434782629</v>
      </c>
      <c r="R7" s="4">
        <v>10.299673913043476</v>
      </c>
      <c r="S7" s="4">
        <f>SUM(Nurse[[#This Row],[CNA Hours]],Nurse[[#This Row],[NA TR Hours]],Nurse[[#This Row],[Med Aide/Tech Hours]])</f>
        <v>149.09532608695642</v>
      </c>
      <c r="T7" s="4">
        <v>149.09532608695642</v>
      </c>
      <c r="U7" s="4">
        <v>0</v>
      </c>
      <c r="V7" s="4">
        <v>0</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4.7536956521739135</v>
      </c>
      <c r="X7" s="4">
        <v>0</v>
      </c>
      <c r="Y7" s="4">
        <v>0</v>
      </c>
      <c r="Z7" s="4">
        <v>0</v>
      </c>
      <c r="AA7" s="4">
        <v>2.51945652173913</v>
      </c>
      <c r="AB7" s="4">
        <v>0</v>
      </c>
      <c r="AC7" s="4">
        <v>2.2342391304347831</v>
      </c>
      <c r="AD7" s="4">
        <v>0</v>
      </c>
      <c r="AE7" s="4">
        <v>0</v>
      </c>
      <c r="AF7" s="1">
        <v>255206</v>
      </c>
      <c r="AG7" s="1">
        <v>4</v>
      </c>
      <c r="AH7"/>
    </row>
    <row r="8" spans="1:34" x14ac:dyDescent="0.25">
      <c r="A8" t="s">
        <v>243</v>
      </c>
      <c r="B8" t="s">
        <v>103</v>
      </c>
      <c r="C8" t="s">
        <v>431</v>
      </c>
      <c r="D8" t="s">
        <v>293</v>
      </c>
      <c r="E8" s="4">
        <v>57.793478260869563</v>
      </c>
      <c r="F8" s="4">
        <f>Nurse[[#This Row],[Total Nurse Staff Hours]]/Nurse[[#This Row],[MDS Census]]</f>
        <v>3.5197047207071659</v>
      </c>
      <c r="G8" s="4">
        <f>Nurse[[#This Row],[Total Direct Care Staff Hours]]/Nurse[[#This Row],[MDS Census]]</f>
        <v>3.4720744780891484</v>
      </c>
      <c r="H8" s="4">
        <f>Nurse[[#This Row],[Total RN Hours (w/ Admin, DON)]]/Nurse[[#This Row],[MDS Census]]</f>
        <v>0.63464735753244317</v>
      </c>
      <c r="I8" s="4">
        <f>Nurse[[#This Row],[RN Hours (excl. Admin, DON)]]/Nurse[[#This Row],[MDS Census]]</f>
        <v>0.58701711491442554</v>
      </c>
      <c r="J8" s="4">
        <f>SUM(Nurse[[#This Row],[RN Hours (excl. Admin, DON)]],Nurse[[#This Row],[RN Admin Hours]],Nurse[[#This Row],[RN DON Hours]],Nurse[[#This Row],[LPN Hours (excl. Admin)]],Nurse[[#This Row],[LPN Admin Hours]],Nurse[[#This Row],[CNA Hours]],Nurse[[#This Row],[NA TR Hours]],Nurse[[#This Row],[Med Aide/Tech Hours]])</f>
        <v>203.41597826086957</v>
      </c>
      <c r="K8" s="4">
        <f>SUM(Nurse[[#This Row],[RN Hours (excl. Admin, DON)]],Nurse[[#This Row],[LPN Hours (excl. Admin)]],Nurse[[#This Row],[CNA Hours]],Nurse[[#This Row],[NA TR Hours]],Nurse[[#This Row],[Med Aide/Tech Hours]])</f>
        <v>200.66326086956522</v>
      </c>
      <c r="L8" s="4">
        <f>SUM(Nurse[[#This Row],[RN Hours (excl. Admin, DON)]],Nurse[[#This Row],[RN Admin Hours]],Nurse[[#This Row],[RN DON Hours]])</f>
        <v>36.678478260869568</v>
      </c>
      <c r="M8" s="4">
        <v>33.925760869565224</v>
      </c>
      <c r="N8" s="4">
        <v>0</v>
      </c>
      <c r="O8" s="4">
        <v>2.7527173913043477</v>
      </c>
      <c r="P8" s="4">
        <f>SUM(Nurse[[#This Row],[LPN Hours (excl. Admin)]],Nurse[[#This Row],[LPN Admin Hours]])</f>
        <v>52.903260869565223</v>
      </c>
      <c r="Q8" s="4">
        <v>52.903260869565223</v>
      </c>
      <c r="R8" s="4">
        <v>0</v>
      </c>
      <c r="S8" s="4">
        <f>SUM(Nurse[[#This Row],[CNA Hours]],Nurse[[#This Row],[NA TR Hours]],Nurse[[#This Row],[Med Aide/Tech Hours]])</f>
        <v>113.83423913043478</v>
      </c>
      <c r="T8" s="4">
        <v>113.83423913043478</v>
      </c>
      <c r="U8" s="4">
        <v>0</v>
      </c>
      <c r="V8" s="4">
        <v>0</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10.688586956521739</v>
      </c>
      <c r="X8" s="4">
        <v>0</v>
      </c>
      <c r="Y8" s="4">
        <v>0</v>
      </c>
      <c r="Z8" s="4">
        <v>0</v>
      </c>
      <c r="AA8" s="4">
        <v>10.601630434782608</v>
      </c>
      <c r="AB8" s="4">
        <v>0</v>
      </c>
      <c r="AC8" s="4">
        <v>8.6956521739130432E-2</v>
      </c>
      <c r="AD8" s="4">
        <v>0</v>
      </c>
      <c r="AE8" s="4">
        <v>0</v>
      </c>
      <c r="AF8" s="1">
        <v>255233</v>
      </c>
      <c r="AG8" s="1">
        <v>4</v>
      </c>
      <c r="AH8"/>
    </row>
    <row r="9" spans="1:34" x14ac:dyDescent="0.25">
      <c r="A9" t="s">
        <v>243</v>
      </c>
      <c r="B9" t="s">
        <v>206</v>
      </c>
      <c r="C9" t="s">
        <v>463</v>
      </c>
      <c r="D9" t="s">
        <v>277</v>
      </c>
      <c r="E9" s="4">
        <v>83.021739130434781</v>
      </c>
      <c r="F9" s="4">
        <f>Nurse[[#This Row],[Total Nurse Staff Hours]]/Nurse[[#This Row],[MDS Census]]</f>
        <v>3.9042026708562449</v>
      </c>
      <c r="G9" s="4">
        <f>Nurse[[#This Row],[Total Direct Care Staff Hours]]/Nurse[[#This Row],[MDS Census]]</f>
        <v>3.6794056035611415</v>
      </c>
      <c r="H9" s="4">
        <f>Nurse[[#This Row],[Total RN Hours (w/ Admin, DON)]]/Nurse[[#This Row],[MDS Census]]</f>
        <v>0.33295103430217338</v>
      </c>
      <c r="I9" s="4">
        <f>Nurse[[#This Row],[RN Hours (excl. Admin, DON)]]/Nurse[[#This Row],[MDS Census]]</f>
        <v>0.26487038491751769</v>
      </c>
      <c r="J9" s="4">
        <f>SUM(Nurse[[#This Row],[RN Hours (excl. Admin, DON)]],Nurse[[#This Row],[RN Admin Hours]],Nurse[[#This Row],[RN DON Hours]],Nurse[[#This Row],[LPN Hours (excl. Admin)]],Nurse[[#This Row],[LPN Admin Hours]],Nurse[[#This Row],[CNA Hours]],Nurse[[#This Row],[NA TR Hours]],Nurse[[#This Row],[Med Aide/Tech Hours]])</f>
        <v>324.13369565217391</v>
      </c>
      <c r="K9" s="4">
        <f>SUM(Nurse[[#This Row],[RN Hours (excl. Admin, DON)]],Nurse[[#This Row],[LPN Hours (excl. Admin)]],Nurse[[#This Row],[CNA Hours]],Nurse[[#This Row],[NA TR Hours]],Nurse[[#This Row],[Med Aide/Tech Hours]])</f>
        <v>305.47065217391304</v>
      </c>
      <c r="L9" s="4">
        <f>SUM(Nurse[[#This Row],[RN Hours (excl. Admin, DON)]],Nurse[[#This Row],[RN Admin Hours]],Nurse[[#This Row],[RN DON Hours]])</f>
        <v>27.642173913043479</v>
      </c>
      <c r="M9" s="4">
        <v>21.99</v>
      </c>
      <c r="N9" s="4">
        <v>0</v>
      </c>
      <c r="O9" s="4">
        <v>5.6521739130434785</v>
      </c>
      <c r="P9" s="4">
        <f>SUM(Nurse[[#This Row],[LPN Hours (excl. Admin)]],Nurse[[#This Row],[LPN Admin Hours]])</f>
        <v>91.478260869565219</v>
      </c>
      <c r="Q9" s="4">
        <v>78.467391304347828</v>
      </c>
      <c r="R9" s="4">
        <v>13.010869565217391</v>
      </c>
      <c r="S9" s="4">
        <f>SUM(Nurse[[#This Row],[CNA Hours]],Nurse[[#This Row],[NA TR Hours]],Nurse[[#This Row],[Med Aide/Tech Hours]])</f>
        <v>205.01326086956524</v>
      </c>
      <c r="T9" s="4">
        <v>195.41815217391306</v>
      </c>
      <c r="U9" s="4">
        <v>9.5951086956521738</v>
      </c>
      <c r="V9" s="4">
        <v>0</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4.6630434782608692</v>
      </c>
      <c r="X9" s="4">
        <v>0</v>
      </c>
      <c r="Y9" s="4">
        <v>0</v>
      </c>
      <c r="Z9" s="4">
        <v>0</v>
      </c>
      <c r="AA9" s="4">
        <v>2.7880434782608696</v>
      </c>
      <c r="AB9" s="4">
        <v>0</v>
      </c>
      <c r="AC9" s="4">
        <v>1.875</v>
      </c>
      <c r="AD9" s="4">
        <v>0</v>
      </c>
      <c r="AE9" s="4">
        <v>0</v>
      </c>
      <c r="AF9" t="s">
        <v>7</v>
      </c>
      <c r="AG9" s="1">
        <v>4</v>
      </c>
      <c r="AH9"/>
    </row>
    <row r="10" spans="1:34" x14ac:dyDescent="0.25">
      <c r="A10" t="s">
        <v>243</v>
      </c>
      <c r="B10" t="s">
        <v>214</v>
      </c>
      <c r="C10" t="s">
        <v>414</v>
      </c>
      <c r="D10" t="s">
        <v>331</v>
      </c>
      <c r="E10" s="4">
        <v>52.576086956521742</v>
      </c>
      <c r="F10" s="4">
        <f>Nurse[[#This Row],[Total Nurse Staff Hours]]/Nurse[[#This Row],[MDS Census]]</f>
        <v>5.0036344841844125</v>
      </c>
      <c r="G10" s="4">
        <f>Nurse[[#This Row],[Total Direct Care Staff Hours]]/Nurse[[#This Row],[MDS Census]]</f>
        <v>4.6842919164771555</v>
      </c>
      <c r="H10" s="4">
        <f>Nurse[[#This Row],[Total RN Hours (w/ Admin, DON)]]/Nurse[[#This Row],[MDS Census]]</f>
        <v>0.44665908621046102</v>
      </c>
      <c r="I10" s="4">
        <f>Nurse[[#This Row],[RN Hours (excl. Admin, DON)]]/Nurse[[#This Row],[MDS Census]]</f>
        <v>0.12731651850320447</v>
      </c>
      <c r="J10" s="4">
        <f>SUM(Nurse[[#This Row],[RN Hours (excl. Admin, DON)]],Nurse[[#This Row],[RN Admin Hours]],Nurse[[#This Row],[RN DON Hours]],Nurse[[#This Row],[LPN Hours (excl. Admin)]],Nurse[[#This Row],[LPN Admin Hours]],Nurse[[#This Row],[CNA Hours]],Nurse[[#This Row],[NA TR Hours]],Nurse[[#This Row],[Med Aide/Tech Hours]])</f>
        <v>263.0715217391305</v>
      </c>
      <c r="K10" s="4">
        <f>SUM(Nurse[[#This Row],[RN Hours (excl. Admin, DON)]],Nurse[[#This Row],[LPN Hours (excl. Admin)]],Nurse[[#This Row],[CNA Hours]],Nurse[[#This Row],[NA TR Hours]],Nurse[[#This Row],[Med Aide/Tech Hours]])</f>
        <v>246.28173913043483</v>
      </c>
      <c r="L10" s="4">
        <f>SUM(Nurse[[#This Row],[RN Hours (excl. Admin, DON)]],Nurse[[#This Row],[RN Admin Hours]],Nurse[[#This Row],[RN DON Hours]])</f>
        <v>23.483586956521741</v>
      </c>
      <c r="M10" s="4">
        <v>6.6938043478260871</v>
      </c>
      <c r="N10" s="4">
        <v>11.309782608695654</v>
      </c>
      <c r="O10" s="4">
        <v>5.4800000000000013</v>
      </c>
      <c r="P10" s="4">
        <f>SUM(Nurse[[#This Row],[LPN Hours (excl. Admin)]],Nurse[[#This Row],[LPN Admin Hours]])</f>
        <v>70.34391304347831</v>
      </c>
      <c r="Q10" s="4">
        <v>70.34391304347831</v>
      </c>
      <c r="R10" s="4">
        <v>0</v>
      </c>
      <c r="S10" s="4">
        <f>SUM(Nurse[[#This Row],[CNA Hours]],Nurse[[#This Row],[NA TR Hours]],Nurse[[#This Row],[Med Aide/Tech Hours]])</f>
        <v>169.24402173913043</v>
      </c>
      <c r="T10" s="4">
        <v>169.24402173913043</v>
      </c>
      <c r="U10" s="4">
        <v>0</v>
      </c>
      <c r="V10" s="4">
        <v>0</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95.220434782608748</v>
      </c>
      <c r="X10" s="4">
        <v>3.7453260869565224</v>
      </c>
      <c r="Y10" s="4">
        <v>0</v>
      </c>
      <c r="Z10" s="4">
        <v>0</v>
      </c>
      <c r="AA10" s="4">
        <v>19.194456521739134</v>
      </c>
      <c r="AB10" s="4">
        <v>0</v>
      </c>
      <c r="AC10" s="4">
        <v>72.280652173913083</v>
      </c>
      <c r="AD10" s="4">
        <v>0</v>
      </c>
      <c r="AE10" s="4">
        <v>0</v>
      </c>
      <c r="AF10" t="s">
        <v>15</v>
      </c>
      <c r="AG10" s="1">
        <v>4</v>
      </c>
      <c r="AH10"/>
    </row>
    <row r="11" spans="1:34" x14ac:dyDescent="0.25">
      <c r="A11" t="s">
        <v>243</v>
      </c>
      <c r="B11" t="s">
        <v>64</v>
      </c>
      <c r="C11" t="s">
        <v>414</v>
      </c>
      <c r="D11" t="s">
        <v>331</v>
      </c>
      <c r="E11" s="4">
        <v>76.445652173913047</v>
      </c>
      <c r="F11" s="4">
        <f>Nurse[[#This Row],[Total Nurse Staff Hours]]/Nurse[[#This Row],[MDS Census]]</f>
        <v>4.2513465093132368</v>
      </c>
      <c r="G11" s="4">
        <f>Nurse[[#This Row],[Total Direct Care Staff Hours]]/Nurse[[#This Row],[MDS Census]]</f>
        <v>4.0886421157400816</v>
      </c>
      <c r="H11" s="4">
        <f>Nurse[[#This Row],[Total RN Hours (w/ Admin, DON)]]/Nurse[[#This Row],[MDS Census]]</f>
        <v>0.70639982937579981</v>
      </c>
      <c r="I11" s="4">
        <f>Nurse[[#This Row],[RN Hours (excl. Admin, DON)]]/Nurse[[#This Row],[MDS Census]]</f>
        <v>0.54369543580264468</v>
      </c>
      <c r="J11" s="4">
        <f>SUM(Nurse[[#This Row],[RN Hours (excl. Admin, DON)]],Nurse[[#This Row],[RN Admin Hours]],Nurse[[#This Row],[RN DON Hours]],Nurse[[#This Row],[LPN Hours (excl. Admin)]],Nurse[[#This Row],[LPN Admin Hours]],Nurse[[#This Row],[CNA Hours]],Nurse[[#This Row],[NA TR Hours]],Nurse[[#This Row],[Med Aide/Tech Hours]])</f>
        <v>324.99695652173909</v>
      </c>
      <c r="K11" s="4">
        <f>SUM(Nurse[[#This Row],[RN Hours (excl. Admin, DON)]],Nurse[[#This Row],[LPN Hours (excl. Admin)]],Nurse[[#This Row],[CNA Hours]],Nurse[[#This Row],[NA TR Hours]],Nurse[[#This Row],[Med Aide/Tech Hours]])</f>
        <v>312.55891304347824</v>
      </c>
      <c r="L11" s="4">
        <f>SUM(Nurse[[#This Row],[RN Hours (excl. Admin, DON)]],Nurse[[#This Row],[RN Admin Hours]],Nurse[[#This Row],[RN DON Hours]])</f>
        <v>54.001195652173912</v>
      </c>
      <c r="M11" s="4">
        <v>41.563152173913046</v>
      </c>
      <c r="N11" s="4">
        <v>6.0413043478260855</v>
      </c>
      <c r="O11" s="4">
        <v>6.3967391304347823</v>
      </c>
      <c r="P11" s="4">
        <f>SUM(Nurse[[#This Row],[LPN Hours (excl. Admin)]],Nurse[[#This Row],[LPN Admin Hours]])</f>
        <v>83.47228260869565</v>
      </c>
      <c r="Q11" s="4">
        <v>83.47228260869565</v>
      </c>
      <c r="R11" s="4">
        <v>0</v>
      </c>
      <c r="S11" s="4">
        <f>SUM(Nurse[[#This Row],[CNA Hours]],Nurse[[#This Row],[NA TR Hours]],Nurse[[#This Row],[Med Aide/Tech Hours]])</f>
        <v>187.52347826086955</v>
      </c>
      <c r="T11" s="4">
        <v>187.52347826086955</v>
      </c>
      <c r="U11" s="4">
        <v>0</v>
      </c>
      <c r="V11" s="4">
        <v>0</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56.085978260869567</v>
      </c>
      <c r="X11" s="4">
        <v>0</v>
      </c>
      <c r="Y11" s="4">
        <v>0</v>
      </c>
      <c r="Z11" s="4">
        <v>0</v>
      </c>
      <c r="AA11" s="4">
        <v>24.356521739130432</v>
      </c>
      <c r="AB11" s="4">
        <v>0</v>
      </c>
      <c r="AC11" s="4">
        <v>31.729456521739138</v>
      </c>
      <c r="AD11" s="4">
        <v>0</v>
      </c>
      <c r="AE11" s="4">
        <v>0</v>
      </c>
      <c r="AF11" s="1">
        <v>255158</v>
      </c>
      <c r="AG11" s="1">
        <v>4</v>
      </c>
      <c r="AH11"/>
    </row>
    <row r="12" spans="1:34" x14ac:dyDescent="0.25">
      <c r="A12" t="s">
        <v>243</v>
      </c>
      <c r="B12" t="s">
        <v>178</v>
      </c>
      <c r="C12" t="s">
        <v>352</v>
      </c>
      <c r="D12" t="s">
        <v>272</v>
      </c>
      <c r="E12" s="4">
        <v>75.652173913043484</v>
      </c>
      <c r="F12" s="4">
        <f>Nurse[[#This Row],[Total Nurse Staff Hours]]/Nurse[[#This Row],[MDS Census]]</f>
        <v>4.1814310344827588</v>
      </c>
      <c r="G12" s="4">
        <f>Nurse[[#This Row],[Total Direct Care Staff Hours]]/Nurse[[#This Row],[MDS Census]]</f>
        <v>3.9388692528735634</v>
      </c>
      <c r="H12" s="4">
        <f>Nurse[[#This Row],[Total RN Hours (w/ Admin, DON)]]/Nurse[[#This Row],[MDS Census]]</f>
        <v>0.51408189655172398</v>
      </c>
      <c r="I12" s="4">
        <f>Nurse[[#This Row],[RN Hours (excl. Admin, DON)]]/Nurse[[#This Row],[MDS Census]]</f>
        <v>0.2715201149425287</v>
      </c>
      <c r="J12" s="4">
        <f>SUM(Nurse[[#This Row],[RN Hours (excl. Admin, DON)]],Nurse[[#This Row],[RN Admin Hours]],Nurse[[#This Row],[RN DON Hours]],Nurse[[#This Row],[LPN Hours (excl. Admin)]],Nurse[[#This Row],[LPN Admin Hours]],Nurse[[#This Row],[CNA Hours]],Nurse[[#This Row],[NA TR Hours]],Nurse[[#This Row],[Med Aide/Tech Hours]])</f>
        <v>316.33434782608697</v>
      </c>
      <c r="K12" s="4">
        <f>SUM(Nurse[[#This Row],[RN Hours (excl. Admin, DON)]],Nurse[[#This Row],[LPN Hours (excl. Admin)]],Nurse[[#This Row],[CNA Hours]],Nurse[[#This Row],[NA TR Hours]],Nurse[[#This Row],[Med Aide/Tech Hours]])</f>
        <v>297.98402173913047</v>
      </c>
      <c r="L12" s="4">
        <f>SUM(Nurse[[#This Row],[RN Hours (excl. Admin, DON)]],Nurse[[#This Row],[RN Admin Hours]],Nurse[[#This Row],[RN DON Hours]])</f>
        <v>38.891413043478252</v>
      </c>
      <c r="M12" s="4">
        <v>20.541086956521738</v>
      </c>
      <c r="N12" s="4">
        <v>15.065434782608692</v>
      </c>
      <c r="O12" s="4">
        <v>3.2848913043478265</v>
      </c>
      <c r="P12" s="4">
        <f>SUM(Nurse[[#This Row],[LPN Hours (excl. Admin)]],Nurse[[#This Row],[LPN Admin Hours]])</f>
        <v>70.127282608695666</v>
      </c>
      <c r="Q12" s="4">
        <v>70.127282608695666</v>
      </c>
      <c r="R12" s="4">
        <v>0</v>
      </c>
      <c r="S12" s="4">
        <f>SUM(Nurse[[#This Row],[CNA Hours]],Nurse[[#This Row],[NA TR Hours]],Nurse[[#This Row],[Med Aide/Tech Hours]])</f>
        <v>207.31565217391307</v>
      </c>
      <c r="T12" s="4">
        <v>207.31565217391307</v>
      </c>
      <c r="U12" s="4">
        <v>0</v>
      </c>
      <c r="V12" s="4">
        <v>0</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101.2375</v>
      </c>
      <c r="X12" s="4">
        <v>9.5894565217391285</v>
      </c>
      <c r="Y12" s="4">
        <v>0</v>
      </c>
      <c r="Z12" s="4">
        <v>0</v>
      </c>
      <c r="AA12" s="4">
        <v>29.176956521739132</v>
      </c>
      <c r="AB12" s="4">
        <v>0</v>
      </c>
      <c r="AC12" s="4">
        <v>62.471086956521738</v>
      </c>
      <c r="AD12" s="4">
        <v>0</v>
      </c>
      <c r="AE12" s="4">
        <v>0</v>
      </c>
      <c r="AF12" s="1">
        <v>255328</v>
      </c>
      <c r="AG12" s="1">
        <v>4</v>
      </c>
      <c r="AH12"/>
    </row>
    <row r="13" spans="1:34" x14ac:dyDescent="0.25">
      <c r="A13" t="s">
        <v>243</v>
      </c>
      <c r="B13" t="s">
        <v>60</v>
      </c>
      <c r="C13" t="s">
        <v>413</v>
      </c>
      <c r="D13" t="s">
        <v>314</v>
      </c>
      <c r="E13" s="4">
        <v>48.891304347826086</v>
      </c>
      <c r="F13" s="4">
        <f>Nurse[[#This Row],[Total Nurse Staff Hours]]/Nurse[[#This Row],[MDS Census]]</f>
        <v>4.135560248999556</v>
      </c>
      <c r="G13" s="4">
        <f>Nurse[[#This Row],[Total Direct Care Staff Hours]]/Nurse[[#This Row],[MDS Census]]</f>
        <v>3.8858359270787024</v>
      </c>
      <c r="H13" s="4">
        <f>Nurse[[#This Row],[Total RN Hours (w/ Admin, DON)]]/Nurse[[#This Row],[MDS Census]]</f>
        <v>0.60264339706536241</v>
      </c>
      <c r="I13" s="4">
        <f>Nurse[[#This Row],[RN Hours (excl. Admin, DON)]]/Nurse[[#This Row],[MDS Census]]</f>
        <v>0.35291907514450876</v>
      </c>
      <c r="J13" s="4">
        <f>SUM(Nurse[[#This Row],[RN Hours (excl. Admin, DON)]],Nurse[[#This Row],[RN Admin Hours]],Nurse[[#This Row],[RN DON Hours]],Nurse[[#This Row],[LPN Hours (excl. Admin)]],Nurse[[#This Row],[LPN Admin Hours]],Nurse[[#This Row],[CNA Hours]],Nurse[[#This Row],[NA TR Hours]],Nurse[[#This Row],[Med Aide/Tech Hours]])</f>
        <v>202.19293478260872</v>
      </c>
      <c r="K13" s="4">
        <f>SUM(Nurse[[#This Row],[RN Hours (excl. Admin, DON)]],Nurse[[#This Row],[LPN Hours (excl. Admin)]],Nurse[[#This Row],[CNA Hours]],Nurse[[#This Row],[NA TR Hours]],Nurse[[#This Row],[Med Aide/Tech Hours]])</f>
        <v>189.98358695652178</v>
      </c>
      <c r="L13" s="4">
        <f>SUM(Nurse[[#This Row],[RN Hours (excl. Admin, DON)]],Nurse[[#This Row],[RN Admin Hours]],Nurse[[#This Row],[RN DON Hours]])</f>
        <v>29.464021739130438</v>
      </c>
      <c r="M13" s="4">
        <v>17.254673913043483</v>
      </c>
      <c r="N13" s="4">
        <v>5.5353260869565215</v>
      </c>
      <c r="O13" s="4">
        <v>6.6740217391304331</v>
      </c>
      <c r="P13" s="4">
        <f>SUM(Nurse[[#This Row],[LPN Hours (excl. Admin)]],Nurse[[#This Row],[LPN Admin Hours]])</f>
        <v>45.188152173913046</v>
      </c>
      <c r="Q13" s="4">
        <v>45.188152173913046</v>
      </c>
      <c r="R13" s="4">
        <v>0</v>
      </c>
      <c r="S13" s="4">
        <f>SUM(Nurse[[#This Row],[CNA Hours]],Nurse[[#This Row],[NA TR Hours]],Nurse[[#This Row],[Med Aide/Tech Hours]])</f>
        <v>127.54076086956523</v>
      </c>
      <c r="T13" s="4">
        <v>127.54076086956523</v>
      </c>
      <c r="U13" s="4">
        <v>0</v>
      </c>
      <c r="V13" s="4">
        <v>0</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95.969021739130454</v>
      </c>
      <c r="X13" s="4">
        <v>1.9447826086956523</v>
      </c>
      <c r="Y13" s="4">
        <v>0</v>
      </c>
      <c r="Z13" s="4">
        <v>0</v>
      </c>
      <c r="AA13" s="4">
        <v>15.750217391304352</v>
      </c>
      <c r="AB13" s="4">
        <v>0</v>
      </c>
      <c r="AC13" s="4">
        <v>78.274021739130447</v>
      </c>
      <c r="AD13" s="4">
        <v>0</v>
      </c>
      <c r="AE13" s="4">
        <v>0</v>
      </c>
      <c r="AF13" s="1">
        <v>255150</v>
      </c>
      <c r="AG13" s="1">
        <v>4</v>
      </c>
      <c r="AH13"/>
    </row>
    <row r="14" spans="1:34" x14ac:dyDescent="0.25">
      <c r="A14" t="s">
        <v>243</v>
      </c>
      <c r="B14" t="s">
        <v>61</v>
      </c>
      <c r="C14" t="s">
        <v>377</v>
      </c>
      <c r="D14" t="s">
        <v>303</v>
      </c>
      <c r="E14" s="4">
        <v>60.739130434782609</v>
      </c>
      <c r="F14" s="4">
        <f>Nurse[[#This Row],[Total Nurse Staff Hours]]/Nurse[[#This Row],[MDS Census]]</f>
        <v>4.3841195418754477</v>
      </c>
      <c r="G14" s="4">
        <f>Nurse[[#This Row],[Total Direct Care Staff Hours]]/Nurse[[#This Row],[MDS Census]]</f>
        <v>4.1368736578382252</v>
      </c>
      <c r="H14" s="4">
        <f>Nurse[[#This Row],[Total RN Hours (w/ Admin, DON)]]/Nurse[[#This Row],[MDS Census]]</f>
        <v>0.45720830350751579</v>
      </c>
      <c r="I14" s="4">
        <f>Nurse[[#This Row],[RN Hours (excl. Admin, DON)]]/Nurse[[#This Row],[MDS Census]]</f>
        <v>0.30285790980672844</v>
      </c>
      <c r="J14" s="4">
        <f>SUM(Nurse[[#This Row],[RN Hours (excl. Admin, DON)]],Nurse[[#This Row],[RN Admin Hours]],Nurse[[#This Row],[RN DON Hours]],Nurse[[#This Row],[LPN Hours (excl. Admin)]],Nurse[[#This Row],[LPN Admin Hours]],Nurse[[#This Row],[CNA Hours]],Nurse[[#This Row],[NA TR Hours]],Nurse[[#This Row],[Med Aide/Tech Hours]])</f>
        <v>266.28760869565218</v>
      </c>
      <c r="K14" s="4">
        <f>SUM(Nurse[[#This Row],[RN Hours (excl. Admin, DON)]],Nurse[[#This Row],[LPN Hours (excl. Admin)]],Nurse[[#This Row],[CNA Hours]],Nurse[[#This Row],[NA TR Hours]],Nurse[[#This Row],[Med Aide/Tech Hours]])</f>
        <v>251.2701086956522</v>
      </c>
      <c r="L14" s="4">
        <f>SUM(Nurse[[#This Row],[RN Hours (excl. Admin, DON)]],Nurse[[#This Row],[RN Admin Hours]],Nurse[[#This Row],[RN DON Hours]])</f>
        <v>27.770434782608678</v>
      </c>
      <c r="M14" s="4">
        <v>18.395326086956505</v>
      </c>
      <c r="N14" s="4">
        <v>3.6023913043478264</v>
      </c>
      <c r="O14" s="4">
        <v>5.7727173913043472</v>
      </c>
      <c r="P14" s="4">
        <f>SUM(Nurse[[#This Row],[LPN Hours (excl. Admin)]],Nurse[[#This Row],[LPN Admin Hours]])</f>
        <v>73.11956521739134</v>
      </c>
      <c r="Q14" s="4">
        <v>67.477173913043515</v>
      </c>
      <c r="R14" s="4">
        <v>5.6423913043478242</v>
      </c>
      <c r="S14" s="4">
        <f>SUM(Nurse[[#This Row],[CNA Hours]],Nurse[[#This Row],[NA TR Hours]],Nurse[[#This Row],[Med Aide/Tech Hours]])</f>
        <v>165.39760869565217</v>
      </c>
      <c r="T14" s="4">
        <v>165.39760869565217</v>
      </c>
      <c r="U14" s="4">
        <v>0</v>
      </c>
      <c r="V14" s="4">
        <v>0</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68.879021739130451</v>
      </c>
      <c r="X14" s="4">
        <v>10.726195652173915</v>
      </c>
      <c r="Y14" s="4">
        <v>0</v>
      </c>
      <c r="Z14" s="4">
        <v>0</v>
      </c>
      <c r="AA14" s="4">
        <v>14.863913043478261</v>
      </c>
      <c r="AB14" s="4">
        <v>0</v>
      </c>
      <c r="AC14" s="4">
        <v>43.288913043478267</v>
      </c>
      <c r="AD14" s="4">
        <v>0</v>
      </c>
      <c r="AE14" s="4">
        <v>0</v>
      </c>
      <c r="AF14" s="1">
        <v>255153</v>
      </c>
      <c r="AG14" s="1">
        <v>4</v>
      </c>
      <c r="AH14"/>
    </row>
    <row r="15" spans="1:34" x14ac:dyDescent="0.25">
      <c r="A15" t="s">
        <v>243</v>
      </c>
      <c r="B15" t="s">
        <v>59</v>
      </c>
      <c r="C15" t="s">
        <v>412</v>
      </c>
      <c r="D15" t="s">
        <v>331</v>
      </c>
      <c r="E15" s="4">
        <v>49.673913043478258</v>
      </c>
      <c r="F15" s="4">
        <f>Nurse[[#This Row],[Total Nurse Staff Hours]]/Nurse[[#This Row],[MDS Census]]</f>
        <v>4.3634070021881843</v>
      </c>
      <c r="G15" s="4">
        <f>Nurse[[#This Row],[Total Direct Care Staff Hours]]/Nurse[[#This Row],[MDS Census]]</f>
        <v>4.1611991247264779</v>
      </c>
      <c r="H15" s="4">
        <f>Nurse[[#This Row],[Total RN Hours (w/ Admin, DON)]]/Nurse[[#This Row],[MDS Census]]</f>
        <v>0.68081181619256026</v>
      </c>
      <c r="I15" s="4">
        <f>Nurse[[#This Row],[RN Hours (excl. Admin, DON)]]/Nurse[[#This Row],[MDS Census]]</f>
        <v>0.4786039387308535</v>
      </c>
      <c r="J15" s="4">
        <f>SUM(Nurse[[#This Row],[RN Hours (excl. Admin, DON)]],Nurse[[#This Row],[RN Admin Hours]],Nurse[[#This Row],[RN DON Hours]],Nurse[[#This Row],[LPN Hours (excl. Admin)]],Nurse[[#This Row],[LPN Admin Hours]],Nurse[[#This Row],[CNA Hours]],Nurse[[#This Row],[NA TR Hours]],Nurse[[#This Row],[Med Aide/Tech Hours]])</f>
        <v>216.74750000000003</v>
      </c>
      <c r="K15" s="4">
        <f>SUM(Nurse[[#This Row],[RN Hours (excl. Admin, DON)]],Nurse[[#This Row],[LPN Hours (excl. Admin)]],Nurse[[#This Row],[CNA Hours]],Nurse[[#This Row],[NA TR Hours]],Nurse[[#This Row],[Med Aide/Tech Hours]])</f>
        <v>206.70304347826089</v>
      </c>
      <c r="L15" s="4">
        <f>SUM(Nurse[[#This Row],[RN Hours (excl. Admin, DON)]],Nurse[[#This Row],[RN Admin Hours]],Nurse[[#This Row],[RN DON Hours]])</f>
        <v>33.818586956521742</v>
      </c>
      <c r="M15" s="4">
        <v>23.774130434782613</v>
      </c>
      <c r="N15" s="4">
        <v>5.4656521739130435</v>
      </c>
      <c r="O15" s="4">
        <v>4.5788043478260878</v>
      </c>
      <c r="P15" s="4">
        <f>SUM(Nurse[[#This Row],[LPN Hours (excl. Admin)]],Nurse[[#This Row],[LPN Admin Hours]])</f>
        <v>51.550108695652177</v>
      </c>
      <c r="Q15" s="4">
        <v>51.550108695652177</v>
      </c>
      <c r="R15" s="4">
        <v>0</v>
      </c>
      <c r="S15" s="4">
        <f>SUM(Nurse[[#This Row],[CNA Hours]],Nurse[[#This Row],[NA TR Hours]],Nurse[[#This Row],[Med Aide/Tech Hours]])</f>
        <v>131.3788043478261</v>
      </c>
      <c r="T15" s="4">
        <v>131.3788043478261</v>
      </c>
      <c r="U15" s="4">
        <v>0</v>
      </c>
      <c r="V15" s="4">
        <v>0</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25.42652173913044</v>
      </c>
      <c r="X15" s="4">
        <v>0</v>
      </c>
      <c r="Y15" s="4">
        <v>0</v>
      </c>
      <c r="Z15" s="4">
        <v>0</v>
      </c>
      <c r="AA15" s="4">
        <v>5.442717391304349</v>
      </c>
      <c r="AB15" s="4">
        <v>0</v>
      </c>
      <c r="AC15" s="4">
        <v>19.983804347826091</v>
      </c>
      <c r="AD15" s="4">
        <v>0</v>
      </c>
      <c r="AE15" s="4">
        <v>0</v>
      </c>
      <c r="AF15" s="1">
        <v>255149</v>
      </c>
      <c r="AG15" s="1">
        <v>4</v>
      </c>
      <c r="AH15"/>
    </row>
    <row r="16" spans="1:34" x14ac:dyDescent="0.25">
      <c r="A16" t="s">
        <v>243</v>
      </c>
      <c r="B16" t="s">
        <v>191</v>
      </c>
      <c r="C16" t="s">
        <v>409</v>
      </c>
      <c r="D16" t="s">
        <v>329</v>
      </c>
      <c r="E16" s="4">
        <v>54.858695652173914</v>
      </c>
      <c r="F16" s="4">
        <f>Nurse[[#This Row],[Total Nurse Staff Hours]]/Nurse[[#This Row],[MDS Census]]</f>
        <v>4.2461561323558543</v>
      </c>
      <c r="G16" s="4">
        <f>Nurse[[#This Row],[Total Direct Care Staff Hours]]/Nurse[[#This Row],[MDS Census]]</f>
        <v>3.9972221121458285</v>
      </c>
      <c r="H16" s="4">
        <f>Nurse[[#This Row],[Total RN Hours (w/ Admin, DON)]]/Nurse[[#This Row],[MDS Census]]</f>
        <v>0.96403804240142688</v>
      </c>
      <c r="I16" s="4">
        <f>Nurse[[#This Row],[RN Hours (excl. Admin, DON)]]/Nurse[[#This Row],[MDS Census]]</f>
        <v>0.71510402219140101</v>
      </c>
      <c r="J16" s="4">
        <f>SUM(Nurse[[#This Row],[RN Hours (excl. Admin, DON)]],Nurse[[#This Row],[RN Admin Hours]],Nurse[[#This Row],[RN DON Hours]],Nurse[[#This Row],[LPN Hours (excl. Admin)]],Nurse[[#This Row],[LPN Admin Hours]],Nurse[[#This Row],[CNA Hours]],Nurse[[#This Row],[NA TR Hours]],Nurse[[#This Row],[Med Aide/Tech Hours]])</f>
        <v>232.9385869565217</v>
      </c>
      <c r="K16" s="4">
        <f>SUM(Nurse[[#This Row],[RN Hours (excl. Admin, DON)]],Nurse[[#This Row],[LPN Hours (excl. Admin)]],Nurse[[#This Row],[CNA Hours]],Nurse[[#This Row],[NA TR Hours]],Nurse[[#This Row],[Med Aide/Tech Hours]])</f>
        <v>219.28239130434778</v>
      </c>
      <c r="L16" s="4">
        <f>SUM(Nurse[[#This Row],[RN Hours (excl. Admin, DON)]],Nurse[[#This Row],[RN Admin Hours]],Nurse[[#This Row],[RN DON Hours]])</f>
        <v>52.885869565217405</v>
      </c>
      <c r="M16" s="4">
        <v>39.229673913043491</v>
      </c>
      <c r="N16" s="4">
        <v>9.378043478260869</v>
      </c>
      <c r="O16" s="4">
        <v>4.2781521739130444</v>
      </c>
      <c r="P16" s="4">
        <f>SUM(Nurse[[#This Row],[LPN Hours (excl. Admin)]],Nurse[[#This Row],[LPN Admin Hours]])</f>
        <v>47.179999999999993</v>
      </c>
      <c r="Q16" s="4">
        <v>47.179999999999993</v>
      </c>
      <c r="R16" s="4">
        <v>0</v>
      </c>
      <c r="S16" s="4">
        <f>SUM(Nurse[[#This Row],[CNA Hours]],Nurse[[#This Row],[NA TR Hours]],Nurse[[#This Row],[Med Aide/Tech Hours]])</f>
        <v>132.87271739130429</v>
      </c>
      <c r="T16" s="4">
        <v>132.87271739130429</v>
      </c>
      <c r="U16" s="4">
        <v>0</v>
      </c>
      <c r="V16" s="4">
        <v>0</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1.388586956521739</v>
      </c>
      <c r="X16" s="4">
        <v>0</v>
      </c>
      <c r="Y16" s="4">
        <v>0</v>
      </c>
      <c r="Z16" s="4">
        <v>0</v>
      </c>
      <c r="AA16" s="4">
        <v>1.388586956521739</v>
      </c>
      <c r="AB16" s="4">
        <v>0</v>
      </c>
      <c r="AC16" s="4">
        <v>0</v>
      </c>
      <c r="AD16" s="4">
        <v>0</v>
      </c>
      <c r="AE16" s="4">
        <v>0</v>
      </c>
      <c r="AF16" s="1">
        <v>255343</v>
      </c>
      <c r="AG16" s="1">
        <v>4</v>
      </c>
      <c r="AH16"/>
    </row>
    <row r="17" spans="1:34" x14ac:dyDescent="0.25">
      <c r="A17" t="s">
        <v>243</v>
      </c>
      <c r="B17" t="s">
        <v>149</v>
      </c>
      <c r="C17" t="s">
        <v>414</v>
      </c>
      <c r="D17" t="s">
        <v>331</v>
      </c>
      <c r="E17" s="4">
        <v>69.847826086956516</v>
      </c>
      <c r="F17" s="4">
        <f>Nurse[[#This Row],[Total Nurse Staff Hours]]/Nurse[[#This Row],[MDS Census]]</f>
        <v>4.1813056333644569</v>
      </c>
      <c r="G17" s="4">
        <f>Nurse[[#This Row],[Total Direct Care Staff Hours]]/Nurse[[#This Row],[MDS Census]]</f>
        <v>3.7823653906006842</v>
      </c>
      <c r="H17" s="4">
        <f>Nurse[[#This Row],[Total RN Hours (w/ Admin, DON)]]/Nurse[[#This Row],[MDS Census]]</f>
        <v>0.66382819794584524</v>
      </c>
      <c r="I17" s="4">
        <f>Nurse[[#This Row],[RN Hours (excl. Admin, DON)]]/Nurse[[#This Row],[MDS Census]]</f>
        <v>0.34319950202303151</v>
      </c>
      <c r="J17" s="4">
        <f>SUM(Nurse[[#This Row],[RN Hours (excl. Admin, DON)]],Nurse[[#This Row],[RN Admin Hours]],Nurse[[#This Row],[RN DON Hours]],Nurse[[#This Row],[LPN Hours (excl. Admin)]],Nurse[[#This Row],[LPN Admin Hours]],Nurse[[#This Row],[CNA Hours]],Nurse[[#This Row],[NA TR Hours]],Nurse[[#This Row],[Med Aide/Tech Hours]])</f>
        <v>292.05510869565217</v>
      </c>
      <c r="K17" s="4">
        <f>SUM(Nurse[[#This Row],[RN Hours (excl. Admin, DON)]],Nurse[[#This Row],[LPN Hours (excl. Admin)]],Nurse[[#This Row],[CNA Hours]],Nurse[[#This Row],[NA TR Hours]],Nurse[[#This Row],[Med Aide/Tech Hours]])</f>
        <v>264.18999999999994</v>
      </c>
      <c r="L17" s="4">
        <f>SUM(Nurse[[#This Row],[RN Hours (excl. Admin, DON)]],Nurse[[#This Row],[RN Admin Hours]],Nurse[[#This Row],[RN DON Hours]])</f>
        <v>46.366956521739141</v>
      </c>
      <c r="M17" s="4">
        <v>23.971739130434788</v>
      </c>
      <c r="N17" s="4">
        <v>16.972608695652173</v>
      </c>
      <c r="O17" s="4">
        <v>5.4226086956521762</v>
      </c>
      <c r="P17" s="4">
        <f>SUM(Nurse[[#This Row],[LPN Hours (excl. Admin)]],Nurse[[#This Row],[LPN Admin Hours]])</f>
        <v>77.304021739130434</v>
      </c>
      <c r="Q17" s="4">
        <v>71.834130434782608</v>
      </c>
      <c r="R17" s="4">
        <v>5.4698913043478266</v>
      </c>
      <c r="S17" s="4">
        <f>SUM(Nurse[[#This Row],[CNA Hours]],Nurse[[#This Row],[NA TR Hours]],Nurse[[#This Row],[Med Aide/Tech Hours]])</f>
        <v>168.38413043478258</v>
      </c>
      <c r="T17" s="4">
        <v>168.38413043478258</v>
      </c>
      <c r="U17" s="4">
        <v>0</v>
      </c>
      <c r="V17" s="4">
        <v>0</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83.465869565217346</v>
      </c>
      <c r="X17" s="4">
        <v>1.2717391304347824E-2</v>
      </c>
      <c r="Y17" s="4">
        <v>0</v>
      </c>
      <c r="Z17" s="4">
        <v>0</v>
      </c>
      <c r="AA17" s="4">
        <v>16.477500000000006</v>
      </c>
      <c r="AB17" s="4">
        <v>0</v>
      </c>
      <c r="AC17" s="4">
        <v>66.975652173912991</v>
      </c>
      <c r="AD17" s="4">
        <v>0</v>
      </c>
      <c r="AE17" s="4">
        <v>0</v>
      </c>
      <c r="AF17" s="1">
        <v>255297</v>
      </c>
      <c r="AG17" s="1">
        <v>4</v>
      </c>
      <c r="AH17"/>
    </row>
    <row r="18" spans="1:34" x14ac:dyDescent="0.25">
      <c r="A18" t="s">
        <v>243</v>
      </c>
      <c r="B18" t="s">
        <v>105</v>
      </c>
      <c r="C18" t="s">
        <v>395</v>
      </c>
      <c r="D18" t="s">
        <v>317</v>
      </c>
      <c r="E18" s="4">
        <v>45.293478260869563</v>
      </c>
      <c r="F18" s="4">
        <f>Nurse[[#This Row],[Total Nurse Staff Hours]]/Nurse[[#This Row],[MDS Census]]</f>
        <v>4.0863954883609308</v>
      </c>
      <c r="G18" s="4">
        <f>Nurse[[#This Row],[Total Direct Care Staff Hours]]/Nurse[[#This Row],[MDS Census]]</f>
        <v>3.7217062634989193</v>
      </c>
      <c r="H18" s="4">
        <f>Nurse[[#This Row],[Total RN Hours (w/ Admin, DON)]]/Nurse[[#This Row],[MDS Census]]</f>
        <v>0.64800095992320605</v>
      </c>
      <c r="I18" s="4">
        <f>Nurse[[#This Row],[RN Hours (excl. Admin, DON)]]/Nurse[[#This Row],[MDS Census]]</f>
        <v>0.40862730981521472</v>
      </c>
      <c r="J18" s="4">
        <f>SUM(Nurse[[#This Row],[RN Hours (excl. Admin, DON)]],Nurse[[#This Row],[RN Admin Hours]],Nurse[[#This Row],[RN DON Hours]],Nurse[[#This Row],[LPN Hours (excl. Admin)]],Nurse[[#This Row],[LPN Admin Hours]],Nurse[[#This Row],[CNA Hours]],Nurse[[#This Row],[NA TR Hours]],Nurse[[#This Row],[Med Aide/Tech Hours]])</f>
        <v>185.08706521739128</v>
      </c>
      <c r="K18" s="4">
        <f>SUM(Nurse[[#This Row],[RN Hours (excl. Admin, DON)]],Nurse[[#This Row],[LPN Hours (excl. Admin)]],Nurse[[#This Row],[CNA Hours]],Nurse[[#This Row],[NA TR Hours]],Nurse[[#This Row],[Med Aide/Tech Hours]])</f>
        <v>168.56902173913039</v>
      </c>
      <c r="L18" s="4">
        <f>SUM(Nurse[[#This Row],[RN Hours (excl. Admin, DON)]],Nurse[[#This Row],[RN Admin Hours]],Nurse[[#This Row],[RN DON Hours]])</f>
        <v>29.350217391304341</v>
      </c>
      <c r="M18" s="4">
        <v>18.508152173913039</v>
      </c>
      <c r="N18" s="4">
        <v>5.7116304347826077</v>
      </c>
      <c r="O18" s="4">
        <v>5.1304347826086953</v>
      </c>
      <c r="P18" s="4">
        <f>SUM(Nurse[[#This Row],[LPN Hours (excl. Admin)]],Nurse[[#This Row],[LPN Admin Hours]])</f>
        <v>54.844021739130405</v>
      </c>
      <c r="Q18" s="4">
        <v>49.168043478260842</v>
      </c>
      <c r="R18" s="4">
        <v>5.6759782608695648</v>
      </c>
      <c r="S18" s="4">
        <f>SUM(Nurse[[#This Row],[CNA Hours]],Nurse[[#This Row],[NA TR Hours]],Nurse[[#This Row],[Med Aide/Tech Hours]])</f>
        <v>100.89282608695652</v>
      </c>
      <c r="T18" s="4">
        <v>100.89282608695652</v>
      </c>
      <c r="U18" s="4">
        <v>0</v>
      </c>
      <c r="V18" s="4">
        <v>0</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 s="4">
        <v>0</v>
      </c>
      <c r="Y18" s="4">
        <v>0</v>
      </c>
      <c r="Z18" s="4">
        <v>0</v>
      </c>
      <c r="AA18" s="4">
        <v>0</v>
      </c>
      <c r="AB18" s="4">
        <v>0</v>
      </c>
      <c r="AC18" s="4">
        <v>0</v>
      </c>
      <c r="AD18" s="4">
        <v>0</v>
      </c>
      <c r="AE18" s="4">
        <v>0</v>
      </c>
      <c r="AF18" s="1">
        <v>255243</v>
      </c>
      <c r="AG18" s="1">
        <v>4</v>
      </c>
      <c r="AH18"/>
    </row>
    <row r="19" spans="1:34" x14ac:dyDescent="0.25">
      <c r="A19" t="s">
        <v>243</v>
      </c>
      <c r="B19" t="s">
        <v>203</v>
      </c>
      <c r="C19" t="s">
        <v>374</v>
      </c>
      <c r="D19" t="s">
        <v>325</v>
      </c>
      <c r="E19" s="4">
        <v>28.183098591549296</v>
      </c>
      <c r="F19" s="4">
        <f>Nurse[[#This Row],[Total Nurse Staff Hours]]/Nurse[[#This Row],[MDS Census]]</f>
        <v>3.4478210894552723</v>
      </c>
      <c r="G19" s="4">
        <f>Nurse[[#This Row],[Total Direct Care Staff Hours]]/Nurse[[#This Row],[MDS Census]]</f>
        <v>2.8210044977511242</v>
      </c>
      <c r="H19" s="4">
        <f>Nurse[[#This Row],[Total RN Hours (w/ Admin, DON)]]/Nurse[[#This Row],[MDS Census]]</f>
        <v>0.94308345827086448</v>
      </c>
      <c r="I19" s="4">
        <f>Nurse[[#This Row],[RN Hours (excl. Admin, DON)]]/Nurse[[#This Row],[MDS Census]]</f>
        <v>0.31626686656671665</v>
      </c>
      <c r="J19" s="4">
        <f>SUM(Nurse[[#This Row],[RN Hours (excl. Admin, DON)]],Nurse[[#This Row],[RN Admin Hours]],Nurse[[#This Row],[RN DON Hours]],Nurse[[#This Row],[LPN Hours (excl. Admin)]],Nurse[[#This Row],[LPN Admin Hours]],Nurse[[#This Row],[CNA Hours]],Nurse[[#This Row],[NA TR Hours]],Nurse[[#This Row],[Med Aide/Tech Hours]])</f>
        <v>97.17028169014084</v>
      </c>
      <c r="K19" s="4">
        <f>SUM(Nurse[[#This Row],[RN Hours (excl. Admin, DON)]],Nurse[[#This Row],[LPN Hours (excl. Admin)]],Nurse[[#This Row],[CNA Hours]],Nurse[[#This Row],[NA TR Hours]],Nurse[[#This Row],[Med Aide/Tech Hours]])</f>
        <v>79.504647887323941</v>
      </c>
      <c r="L19" s="4">
        <f>SUM(Nurse[[#This Row],[RN Hours (excl. Admin, DON)]],Nurse[[#This Row],[RN Admin Hours]],Nurse[[#This Row],[RN DON Hours]])</f>
        <v>26.57901408450704</v>
      </c>
      <c r="M19" s="4">
        <v>8.9133802816901415</v>
      </c>
      <c r="N19" s="4">
        <v>12.820563380281689</v>
      </c>
      <c r="O19" s="4">
        <v>4.845070422535211</v>
      </c>
      <c r="P19" s="4">
        <f>SUM(Nurse[[#This Row],[LPN Hours (excl. Admin)]],Nurse[[#This Row],[LPN Admin Hours]])</f>
        <v>18.748309859154929</v>
      </c>
      <c r="Q19" s="4">
        <v>18.748309859154929</v>
      </c>
      <c r="R19" s="4">
        <v>0</v>
      </c>
      <c r="S19" s="4">
        <f>SUM(Nurse[[#This Row],[CNA Hours]],Nurse[[#This Row],[NA TR Hours]],Nurse[[#This Row],[Med Aide/Tech Hours]])</f>
        <v>51.842957746478874</v>
      </c>
      <c r="T19" s="4">
        <v>51.842957746478874</v>
      </c>
      <c r="U19" s="4">
        <v>0</v>
      </c>
      <c r="V19" s="4">
        <v>0</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 s="4">
        <v>0</v>
      </c>
      <c r="Y19" s="4">
        <v>0</v>
      </c>
      <c r="Z19" s="4">
        <v>0</v>
      </c>
      <c r="AA19" s="4">
        <v>0</v>
      </c>
      <c r="AB19" s="4">
        <v>0</v>
      </c>
      <c r="AC19" s="4">
        <v>0</v>
      </c>
      <c r="AD19" s="4">
        <v>0</v>
      </c>
      <c r="AE19" s="4">
        <v>0</v>
      </c>
      <c r="AF19" t="s">
        <v>4</v>
      </c>
      <c r="AG19" s="1">
        <v>4</v>
      </c>
      <c r="AH19"/>
    </row>
    <row r="20" spans="1:34" x14ac:dyDescent="0.25">
      <c r="A20" t="s">
        <v>243</v>
      </c>
      <c r="B20" t="s">
        <v>21</v>
      </c>
      <c r="C20" t="s">
        <v>367</v>
      </c>
      <c r="D20" t="s">
        <v>310</v>
      </c>
      <c r="E20" s="4">
        <v>110.73913043478261</v>
      </c>
      <c r="F20" s="4">
        <f>Nurse[[#This Row],[Total Nurse Staff Hours]]/Nurse[[#This Row],[MDS Census]]</f>
        <v>3.3838564978405969</v>
      </c>
      <c r="G20" s="4">
        <f>Nurse[[#This Row],[Total Direct Care Staff Hours]]/Nurse[[#This Row],[MDS Census]]</f>
        <v>3.0099528857479387</v>
      </c>
      <c r="H20" s="4">
        <f>Nurse[[#This Row],[Total RN Hours (w/ Admin, DON)]]/Nurse[[#This Row],[MDS Census]]</f>
        <v>0.48144091087553986</v>
      </c>
      <c r="I20" s="4">
        <f>Nurse[[#This Row],[RN Hours (excl. Admin, DON)]]/Nurse[[#This Row],[MDS Census]]</f>
        <v>0.27840007852375348</v>
      </c>
      <c r="J20" s="4">
        <f>SUM(Nurse[[#This Row],[RN Hours (excl. Admin, DON)]],Nurse[[#This Row],[RN Admin Hours]],Nurse[[#This Row],[RN DON Hours]],Nurse[[#This Row],[LPN Hours (excl. Admin)]],Nurse[[#This Row],[LPN Admin Hours]],Nurse[[#This Row],[CNA Hours]],Nurse[[#This Row],[NA TR Hours]],Nurse[[#This Row],[Med Aide/Tech Hours]])</f>
        <v>374.72532608695656</v>
      </c>
      <c r="K20" s="4">
        <f>SUM(Nurse[[#This Row],[RN Hours (excl. Admin, DON)]],Nurse[[#This Row],[LPN Hours (excl. Admin)]],Nurse[[#This Row],[CNA Hours]],Nurse[[#This Row],[NA TR Hours]],Nurse[[#This Row],[Med Aide/Tech Hours]])</f>
        <v>333.3195652173913</v>
      </c>
      <c r="L20" s="4">
        <f>SUM(Nurse[[#This Row],[RN Hours (excl. Admin, DON)]],Nurse[[#This Row],[RN Admin Hours]],Nurse[[#This Row],[RN DON Hours]])</f>
        <v>53.314347826086959</v>
      </c>
      <c r="M20" s="4">
        <v>30.829782608695655</v>
      </c>
      <c r="N20" s="4">
        <v>17.611413043478262</v>
      </c>
      <c r="O20" s="4">
        <v>4.8731521739130441</v>
      </c>
      <c r="P20" s="4">
        <f>SUM(Nurse[[#This Row],[LPN Hours (excl. Admin)]],Nurse[[#This Row],[LPN Admin Hours]])</f>
        <v>96.266956521739132</v>
      </c>
      <c r="Q20" s="4">
        <v>77.345760869565225</v>
      </c>
      <c r="R20" s="4">
        <v>18.921195652173914</v>
      </c>
      <c r="S20" s="4">
        <f>SUM(Nurse[[#This Row],[CNA Hours]],Nurse[[#This Row],[NA TR Hours]],Nurse[[#This Row],[Med Aide/Tech Hours]])</f>
        <v>225.14402173913044</v>
      </c>
      <c r="T20" s="4">
        <v>222.35597826086956</v>
      </c>
      <c r="U20" s="4">
        <v>2.7880434782608696</v>
      </c>
      <c r="V20" s="4">
        <v>0</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33.016304347826086</v>
      </c>
      <c r="X20" s="4">
        <v>0</v>
      </c>
      <c r="Y20" s="4">
        <v>0</v>
      </c>
      <c r="Z20" s="4">
        <v>0</v>
      </c>
      <c r="AA20" s="4">
        <v>33.016304347826086</v>
      </c>
      <c r="AB20" s="4">
        <v>0</v>
      </c>
      <c r="AC20" s="4">
        <v>0</v>
      </c>
      <c r="AD20" s="4">
        <v>0</v>
      </c>
      <c r="AE20" s="4">
        <v>0</v>
      </c>
      <c r="AF20" s="1">
        <v>255092</v>
      </c>
      <c r="AG20" s="1">
        <v>4</v>
      </c>
      <c r="AH20"/>
    </row>
    <row r="21" spans="1:34" x14ac:dyDescent="0.25">
      <c r="A21" t="s">
        <v>243</v>
      </c>
      <c r="B21" t="s">
        <v>120</v>
      </c>
      <c r="C21" t="s">
        <v>368</v>
      </c>
      <c r="D21" t="s">
        <v>321</v>
      </c>
      <c r="E21" s="4">
        <v>78.043478260869563</v>
      </c>
      <c r="F21" s="4">
        <f>Nurse[[#This Row],[Total Nurse Staff Hours]]/Nurse[[#This Row],[MDS Census]]</f>
        <v>3.6749052924791092</v>
      </c>
      <c r="G21" s="4">
        <f>Nurse[[#This Row],[Total Direct Care Staff Hours]]/Nurse[[#This Row],[MDS Census]]</f>
        <v>3.5913050139275771</v>
      </c>
      <c r="H21" s="4">
        <f>Nurse[[#This Row],[Total RN Hours (w/ Admin, DON)]]/Nurse[[#This Row],[MDS Census]]</f>
        <v>0.35360027855153209</v>
      </c>
      <c r="I21" s="4">
        <f>Nurse[[#This Row],[RN Hours (excl. Admin, DON)]]/Nurse[[#This Row],[MDS Census]]</f>
        <v>0.27000000000000007</v>
      </c>
      <c r="J21" s="4">
        <f>SUM(Nurse[[#This Row],[RN Hours (excl. Admin, DON)]],Nurse[[#This Row],[RN Admin Hours]],Nurse[[#This Row],[RN DON Hours]],Nurse[[#This Row],[LPN Hours (excl. Admin)]],Nurse[[#This Row],[LPN Admin Hours]],Nurse[[#This Row],[CNA Hours]],Nurse[[#This Row],[NA TR Hours]],Nurse[[#This Row],[Med Aide/Tech Hours]])</f>
        <v>286.80239130434785</v>
      </c>
      <c r="K21" s="4">
        <f>SUM(Nurse[[#This Row],[RN Hours (excl. Admin, DON)]],Nurse[[#This Row],[LPN Hours (excl. Admin)]],Nurse[[#This Row],[CNA Hours]],Nurse[[#This Row],[NA TR Hours]],Nurse[[#This Row],[Med Aide/Tech Hours]])</f>
        <v>280.27793478260872</v>
      </c>
      <c r="L21" s="4">
        <f>SUM(Nurse[[#This Row],[RN Hours (excl. Admin, DON)]],Nurse[[#This Row],[RN Admin Hours]],Nurse[[#This Row],[RN DON Hours]])</f>
        <v>27.596195652173918</v>
      </c>
      <c r="M21" s="4">
        <v>21.071739130434786</v>
      </c>
      <c r="N21" s="4">
        <v>0.78532608695652173</v>
      </c>
      <c r="O21" s="4">
        <v>5.7391304347826084</v>
      </c>
      <c r="P21" s="4">
        <f>SUM(Nurse[[#This Row],[LPN Hours (excl. Admin)]],Nurse[[#This Row],[LPN Admin Hours]])</f>
        <v>98.477173913043458</v>
      </c>
      <c r="Q21" s="4">
        <v>98.477173913043458</v>
      </c>
      <c r="R21" s="4">
        <v>0</v>
      </c>
      <c r="S21" s="4">
        <f>SUM(Nurse[[#This Row],[CNA Hours]],Nurse[[#This Row],[NA TR Hours]],Nurse[[#This Row],[Med Aide/Tech Hours]])</f>
        <v>160.72902173913047</v>
      </c>
      <c r="T21" s="4">
        <v>158.48608695652177</v>
      </c>
      <c r="U21" s="4">
        <v>2.2429347826086956</v>
      </c>
      <c r="V21" s="4">
        <v>0</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21.365217391304348</v>
      </c>
      <c r="X21" s="4">
        <v>0</v>
      </c>
      <c r="Y21" s="4">
        <v>0.78532608695652173</v>
      </c>
      <c r="Z21" s="4">
        <v>0</v>
      </c>
      <c r="AA21" s="4">
        <v>0</v>
      </c>
      <c r="AB21" s="4">
        <v>0</v>
      </c>
      <c r="AC21" s="4">
        <v>20.579891304347825</v>
      </c>
      <c r="AD21" s="4">
        <v>0</v>
      </c>
      <c r="AE21" s="4">
        <v>0</v>
      </c>
      <c r="AF21" s="1">
        <v>255266</v>
      </c>
      <c r="AG21" s="1">
        <v>4</v>
      </c>
      <c r="AH21"/>
    </row>
    <row r="22" spans="1:34" x14ac:dyDescent="0.25">
      <c r="A22" t="s">
        <v>243</v>
      </c>
      <c r="B22" t="s">
        <v>32</v>
      </c>
      <c r="C22" t="s">
        <v>368</v>
      </c>
      <c r="D22" t="s">
        <v>321</v>
      </c>
      <c r="E22" s="4">
        <v>201.80434782608697</v>
      </c>
      <c r="F22" s="4">
        <f>Nurse[[#This Row],[Total Nurse Staff Hours]]/Nurse[[#This Row],[MDS Census]]</f>
        <v>3.4822724334805555</v>
      </c>
      <c r="G22" s="4">
        <f>Nurse[[#This Row],[Total Direct Care Staff Hours]]/Nurse[[#This Row],[MDS Census]]</f>
        <v>3.330226219971991</v>
      </c>
      <c r="H22" s="4">
        <f>Nurse[[#This Row],[Total RN Hours (w/ Admin, DON)]]/Nurse[[#This Row],[MDS Census]]</f>
        <v>0.16085263384681672</v>
      </c>
      <c r="I22" s="4">
        <f>Nurse[[#This Row],[RN Hours (excl. Admin, DON)]]/Nurse[[#This Row],[MDS Census]]</f>
        <v>0.1050576322309598</v>
      </c>
      <c r="J22" s="4">
        <f>SUM(Nurse[[#This Row],[RN Hours (excl. Admin, DON)]],Nurse[[#This Row],[RN Admin Hours]],Nurse[[#This Row],[RN DON Hours]],Nurse[[#This Row],[LPN Hours (excl. Admin)]],Nurse[[#This Row],[LPN Admin Hours]],Nurse[[#This Row],[CNA Hours]],Nurse[[#This Row],[NA TR Hours]],Nurse[[#This Row],[Med Aide/Tech Hours]])</f>
        <v>702.73771739130427</v>
      </c>
      <c r="K22" s="4">
        <f>SUM(Nurse[[#This Row],[RN Hours (excl. Admin, DON)]],Nurse[[#This Row],[LPN Hours (excl. Admin)]],Nurse[[#This Row],[CNA Hours]],Nurse[[#This Row],[NA TR Hours]],Nurse[[#This Row],[Med Aide/Tech Hours]])</f>
        <v>672.05413043478245</v>
      </c>
      <c r="L22" s="4">
        <f>SUM(Nurse[[#This Row],[RN Hours (excl. Admin, DON)]],Nurse[[#This Row],[RN Admin Hours]],Nurse[[#This Row],[RN DON Hours]])</f>
        <v>32.460760869565213</v>
      </c>
      <c r="M22" s="4">
        <v>21.201086956521738</v>
      </c>
      <c r="N22" s="4">
        <v>6.2161956521739139</v>
      </c>
      <c r="O22" s="4">
        <v>5.0434782608695654</v>
      </c>
      <c r="P22" s="4">
        <f>SUM(Nurse[[#This Row],[LPN Hours (excl. Admin)]],Nurse[[#This Row],[LPN Admin Hours]])</f>
        <v>238.13652173913039</v>
      </c>
      <c r="Q22" s="4">
        <v>218.71260869565214</v>
      </c>
      <c r="R22" s="4">
        <v>19.423913043478262</v>
      </c>
      <c r="S22" s="4">
        <f>SUM(Nurse[[#This Row],[CNA Hours]],Nurse[[#This Row],[NA TR Hours]],Nurse[[#This Row],[Med Aide/Tech Hours]])</f>
        <v>432.14043478260862</v>
      </c>
      <c r="T22" s="4">
        <v>381.51347826086953</v>
      </c>
      <c r="U22" s="4">
        <v>50.626956521739103</v>
      </c>
      <c r="V22" s="4">
        <v>0</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172.78239130434787</v>
      </c>
      <c r="X22" s="4">
        <v>0</v>
      </c>
      <c r="Y22" s="4">
        <v>0</v>
      </c>
      <c r="Z22" s="4">
        <v>0</v>
      </c>
      <c r="AA22" s="4">
        <v>0.42195652173913045</v>
      </c>
      <c r="AB22" s="4">
        <v>0</v>
      </c>
      <c r="AC22" s="4">
        <v>172.36043478260873</v>
      </c>
      <c r="AD22" s="4">
        <v>0</v>
      </c>
      <c r="AE22" s="4">
        <v>0</v>
      </c>
      <c r="AF22" s="1">
        <v>255106</v>
      </c>
      <c r="AG22" s="1">
        <v>4</v>
      </c>
      <c r="AH22"/>
    </row>
    <row r="23" spans="1:34" x14ac:dyDescent="0.25">
      <c r="A23" t="s">
        <v>243</v>
      </c>
      <c r="B23" t="s">
        <v>154</v>
      </c>
      <c r="C23" t="s">
        <v>351</v>
      </c>
      <c r="D23" t="s">
        <v>321</v>
      </c>
      <c r="E23" s="4">
        <v>55.706521739130437</v>
      </c>
      <c r="F23" s="4">
        <f>Nurse[[#This Row],[Total Nurse Staff Hours]]/Nurse[[#This Row],[MDS Census]]</f>
        <v>3.6813463414634153</v>
      </c>
      <c r="G23" s="4">
        <f>Nurse[[#This Row],[Total Direct Care Staff Hours]]/Nurse[[#This Row],[MDS Census]]</f>
        <v>3.3147921951219521</v>
      </c>
      <c r="H23" s="4">
        <f>Nurse[[#This Row],[Total RN Hours (w/ Admin, DON)]]/Nurse[[#This Row],[MDS Census]]</f>
        <v>0.45253268292682919</v>
      </c>
      <c r="I23" s="4">
        <f>Nurse[[#This Row],[RN Hours (excl. Admin, DON)]]/Nurse[[#This Row],[MDS Census]]</f>
        <v>0.25824195121951216</v>
      </c>
      <c r="J23" s="4">
        <f>SUM(Nurse[[#This Row],[RN Hours (excl. Admin, DON)]],Nurse[[#This Row],[RN Admin Hours]],Nurse[[#This Row],[RN DON Hours]],Nurse[[#This Row],[LPN Hours (excl. Admin)]],Nurse[[#This Row],[LPN Admin Hours]],Nurse[[#This Row],[CNA Hours]],Nurse[[#This Row],[NA TR Hours]],Nurse[[#This Row],[Med Aide/Tech Hours]])</f>
        <v>205.07500000000005</v>
      </c>
      <c r="K23" s="4">
        <f>SUM(Nurse[[#This Row],[RN Hours (excl. Admin, DON)]],Nurse[[#This Row],[LPN Hours (excl. Admin)]],Nurse[[#This Row],[CNA Hours]],Nurse[[#This Row],[NA TR Hours]],Nurse[[#This Row],[Med Aide/Tech Hours]])</f>
        <v>184.65554347826094</v>
      </c>
      <c r="L23" s="4">
        <f>SUM(Nurse[[#This Row],[RN Hours (excl. Admin, DON)]],Nurse[[#This Row],[RN Admin Hours]],Nurse[[#This Row],[RN DON Hours]])</f>
        <v>25.209021739130431</v>
      </c>
      <c r="M23" s="4">
        <v>14.385760869565216</v>
      </c>
      <c r="N23" s="4">
        <v>5.0881521739130422</v>
      </c>
      <c r="O23" s="4">
        <v>5.7351086956521735</v>
      </c>
      <c r="P23" s="4">
        <f>SUM(Nurse[[#This Row],[LPN Hours (excl. Admin)]],Nurse[[#This Row],[LPN Admin Hours]])</f>
        <v>59.12489130434782</v>
      </c>
      <c r="Q23" s="4">
        <v>49.528695652173909</v>
      </c>
      <c r="R23" s="4">
        <v>9.5961956521739129</v>
      </c>
      <c r="S23" s="4">
        <f>SUM(Nurse[[#This Row],[CNA Hours]],Nurse[[#This Row],[NA TR Hours]],Nurse[[#This Row],[Med Aide/Tech Hours]])</f>
        <v>120.7410869565218</v>
      </c>
      <c r="T23" s="4">
        <v>120.7410869565218</v>
      </c>
      <c r="U23" s="4">
        <v>0</v>
      </c>
      <c r="V23" s="4">
        <v>0</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 s="4">
        <v>0</v>
      </c>
      <c r="Y23" s="4">
        <v>0</v>
      </c>
      <c r="Z23" s="4">
        <v>0</v>
      </c>
      <c r="AA23" s="4">
        <v>0</v>
      </c>
      <c r="AB23" s="4">
        <v>0</v>
      </c>
      <c r="AC23" s="4">
        <v>0</v>
      </c>
      <c r="AD23" s="4">
        <v>0</v>
      </c>
      <c r="AE23" s="4">
        <v>0</v>
      </c>
      <c r="AF23" s="1">
        <v>255303</v>
      </c>
      <c r="AG23" s="1">
        <v>4</v>
      </c>
      <c r="AH23"/>
    </row>
    <row r="24" spans="1:34" x14ac:dyDescent="0.25">
      <c r="A24" t="s">
        <v>243</v>
      </c>
      <c r="B24" t="s">
        <v>174</v>
      </c>
      <c r="C24" t="s">
        <v>449</v>
      </c>
      <c r="D24" t="s">
        <v>277</v>
      </c>
      <c r="E24" s="4">
        <v>28.75</v>
      </c>
      <c r="F24" s="4">
        <f>Nurse[[#This Row],[Total Nurse Staff Hours]]/Nurse[[#This Row],[MDS Census]]</f>
        <v>3.7212665406427226</v>
      </c>
      <c r="G24" s="4">
        <f>Nurse[[#This Row],[Total Direct Care Staff Hours]]/Nurse[[#This Row],[MDS Census]]</f>
        <v>3.29076370510397</v>
      </c>
      <c r="H24" s="4">
        <f>Nurse[[#This Row],[Total RN Hours (w/ Admin, DON)]]/Nurse[[#This Row],[MDS Census]]</f>
        <v>0.55660869565217386</v>
      </c>
      <c r="I24" s="4">
        <f>Nurse[[#This Row],[RN Hours (excl. Admin, DON)]]/Nurse[[#This Row],[MDS Census]]</f>
        <v>0.44707372400756135</v>
      </c>
      <c r="J24" s="4">
        <f>SUM(Nurse[[#This Row],[RN Hours (excl. Admin, DON)]],Nurse[[#This Row],[RN Admin Hours]],Nurse[[#This Row],[RN DON Hours]],Nurse[[#This Row],[LPN Hours (excl. Admin)]],Nurse[[#This Row],[LPN Admin Hours]],Nurse[[#This Row],[CNA Hours]],Nurse[[#This Row],[NA TR Hours]],Nurse[[#This Row],[Med Aide/Tech Hours]])</f>
        <v>106.98641304347828</v>
      </c>
      <c r="K24" s="4">
        <f>SUM(Nurse[[#This Row],[RN Hours (excl. Admin, DON)]],Nurse[[#This Row],[LPN Hours (excl. Admin)]],Nurse[[#This Row],[CNA Hours]],Nurse[[#This Row],[NA TR Hours]],Nurse[[#This Row],[Med Aide/Tech Hours]])</f>
        <v>94.609456521739133</v>
      </c>
      <c r="L24" s="4">
        <f>SUM(Nurse[[#This Row],[RN Hours (excl. Admin, DON)]],Nurse[[#This Row],[RN Admin Hours]],Nurse[[#This Row],[RN DON Hours]])</f>
        <v>16.002499999999998</v>
      </c>
      <c r="M24" s="4">
        <v>12.853369565217388</v>
      </c>
      <c r="N24" s="4">
        <v>0</v>
      </c>
      <c r="O24" s="4">
        <v>3.1491304347826086</v>
      </c>
      <c r="P24" s="4">
        <f>SUM(Nurse[[#This Row],[LPN Hours (excl. Admin)]],Nurse[[#This Row],[LPN Admin Hours]])</f>
        <v>34.016304347826086</v>
      </c>
      <c r="Q24" s="4">
        <v>24.788478260869564</v>
      </c>
      <c r="R24" s="4">
        <v>9.2278260869565241</v>
      </c>
      <c r="S24" s="4">
        <f>SUM(Nurse[[#This Row],[CNA Hours]],Nurse[[#This Row],[NA TR Hours]],Nurse[[#This Row],[Med Aide/Tech Hours]])</f>
        <v>56.967608695652189</v>
      </c>
      <c r="T24" s="4">
        <v>56.967608695652189</v>
      </c>
      <c r="U24" s="4">
        <v>0</v>
      </c>
      <c r="V24" s="4">
        <v>0</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 s="4">
        <v>0</v>
      </c>
      <c r="Y24" s="4">
        <v>0</v>
      </c>
      <c r="Z24" s="4">
        <v>0</v>
      </c>
      <c r="AA24" s="4">
        <v>0</v>
      </c>
      <c r="AB24" s="4">
        <v>0</v>
      </c>
      <c r="AC24" s="4">
        <v>0</v>
      </c>
      <c r="AD24" s="4">
        <v>0</v>
      </c>
      <c r="AE24" s="4">
        <v>0</v>
      </c>
      <c r="AF24" s="1">
        <v>255324</v>
      </c>
      <c r="AG24" s="1">
        <v>4</v>
      </c>
      <c r="AH24"/>
    </row>
    <row r="25" spans="1:34" x14ac:dyDescent="0.25">
      <c r="A25" t="s">
        <v>243</v>
      </c>
      <c r="B25" t="s">
        <v>134</v>
      </c>
      <c r="C25" t="s">
        <v>396</v>
      </c>
      <c r="D25" t="s">
        <v>288</v>
      </c>
      <c r="E25" s="4">
        <v>22.054347826086957</v>
      </c>
      <c r="F25" s="4">
        <f>Nurse[[#This Row],[Total Nurse Staff Hours]]/Nurse[[#This Row],[MDS Census]]</f>
        <v>4.3622474125184825</v>
      </c>
      <c r="G25" s="4">
        <f>Nurse[[#This Row],[Total Direct Care Staff Hours]]/Nurse[[#This Row],[MDS Census]]</f>
        <v>4.0804583538689005</v>
      </c>
      <c r="H25" s="4">
        <f>Nurse[[#This Row],[Total RN Hours (w/ Admin, DON)]]/Nurse[[#This Row],[MDS Census]]</f>
        <v>0.65389354361754559</v>
      </c>
      <c r="I25" s="4">
        <f>Nurse[[#This Row],[RN Hours (excl. Admin, DON)]]/Nurse[[#This Row],[MDS Census]]</f>
        <v>0.37210448496796455</v>
      </c>
      <c r="J25" s="4">
        <f>SUM(Nurse[[#This Row],[RN Hours (excl. Admin, DON)]],Nurse[[#This Row],[RN Admin Hours]],Nurse[[#This Row],[RN DON Hours]],Nurse[[#This Row],[LPN Hours (excl. Admin)]],Nurse[[#This Row],[LPN Admin Hours]],Nurse[[#This Row],[CNA Hours]],Nurse[[#This Row],[NA TR Hours]],Nurse[[#This Row],[Med Aide/Tech Hours]])</f>
        <v>96.206521739130437</v>
      </c>
      <c r="K25" s="4">
        <f>SUM(Nurse[[#This Row],[RN Hours (excl. Admin, DON)]],Nurse[[#This Row],[LPN Hours (excl. Admin)]],Nurse[[#This Row],[CNA Hours]],Nurse[[#This Row],[NA TR Hours]],Nurse[[#This Row],[Med Aide/Tech Hours]])</f>
        <v>89.991847826086953</v>
      </c>
      <c r="L25" s="4">
        <f>SUM(Nurse[[#This Row],[RN Hours (excl. Admin, DON)]],Nurse[[#This Row],[RN Admin Hours]],Nurse[[#This Row],[RN DON Hours]])</f>
        <v>14.421195652173914</v>
      </c>
      <c r="M25" s="4">
        <v>8.2065217391304355</v>
      </c>
      <c r="N25" s="4">
        <v>0.47554347826086957</v>
      </c>
      <c r="O25" s="4">
        <v>5.7391304347826084</v>
      </c>
      <c r="P25" s="4">
        <f>SUM(Nurse[[#This Row],[LPN Hours (excl. Admin)]],Nurse[[#This Row],[LPN Admin Hours]])</f>
        <v>37.37771739130433</v>
      </c>
      <c r="Q25" s="4">
        <v>37.37771739130433</v>
      </c>
      <c r="R25" s="4">
        <v>0</v>
      </c>
      <c r="S25" s="4">
        <f>SUM(Nurse[[#This Row],[CNA Hours]],Nurse[[#This Row],[NA TR Hours]],Nurse[[#This Row],[Med Aide/Tech Hours]])</f>
        <v>44.407608695652186</v>
      </c>
      <c r="T25" s="4">
        <v>44.407608695652186</v>
      </c>
      <c r="U25" s="4">
        <v>0</v>
      </c>
      <c r="V25" s="4">
        <v>0</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2.2706521739130436</v>
      </c>
      <c r="X25" s="4">
        <v>0</v>
      </c>
      <c r="Y25" s="4">
        <v>0.47554347826086957</v>
      </c>
      <c r="Z25" s="4">
        <v>0</v>
      </c>
      <c r="AA25" s="4">
        <v>1.795108695652174</v>
      </c>
      <c r="AB25" s="4">
        <v>0</v>
      </c>
      <c r="AC25" s="4">
        <v>0</v>
      </c>
      <c r="AD25" s="4">
        <v>0</v>
      </c>
      <c r="AE25" s="4">
        <v>0</v>
      </c>
      <c r="AF25" s="1">
        <v>255280</v>
      </c>
      <c r="AG25" s="1">
        <v>4</v>
      </c>
      <c r="AH25"/>
    </row>
    <row r="26" spans="1:34" x14ac:dyDescent="0.25">
      <c r="A26" t="s">
        <v>243</v>
      </c>
      <c r="B26" t="s">
        <v>25</v>
      </c>
      <c r="C26" t="s">
        <v>394</v>
      </c>
      <c r="D26" t="s">
        <v>290</v>
      </c>
      <c r="E26" s="4">
        <v>91.760869565217391</v>
      </c>
      <c r="F26" s="4">
        <f>Nurse[[#This Row],[Total Nurse Staff Hours]]/Nurse[[#This Row],[MDS Census]]</f>
        <v>3.3449893390191905</v>
      </c>
      <c r="G26" s="4">
        <f>Nurse[[#This Row],[Total Direct Care Staff Hours]]/Nurse[[#This Row],[MDS Census]]</f>
        <v>3.268022980336414</v>
      </c>
      <c r="H26" s="4">
        <f>Nurse[[#This Row],[Total RN Hours (w/ Admin, DON)]]/Nurse[[#This Row],[MDS Census]]</f>
        <v>0.43748519308220801</v>
      </c>
      <c r="I26" s="4">
        <f>Nurse[[#This Row],[RN Hours (excl. Admin, DON)]]/Nurse[[#This Row],[MDS Census]]</f>
        <v>0.36051883439943144</v>
      </c>
      <c r="J26" s="4">
        <f>SUM(Nurse[[#This Row],[RN Hours (excl. Admin, DON)]],Nurse[[#This Row],[RN Admin Hours]],Nurse[[#This Row],[RN DON Hours]],Nurse[[#This Row],[LPN Hours (excl. Admin)]],Nurse[[#This Row],[LPN Admin Hours]],Nurse[[#This Row],[CNA Hours]],Nurse[[#This Row],[NA TR Hours]],Nurse[[#This Row],[Med Aide/Tech Hours]])</f>
        <v>306.93913043478267</v>
      </c>
      <c r="K26" s="4">
        <f>SUM(Nurse[[#This Row],[RN Hours (excl. Admin, DON)]],Nurse[[#This Row],[LPN Hours (excl. Admin)]],Nurse[[#This Row],[CNA Hours]],Nurse[[#This Row],[NA TR Hours]],Nurse[[#This Row],[Med Aide/Tech Hours]])</f>
        <v>299.87663043478267</v>
      </c>
      <c r="L26" s="4">
        <f>SUM(Nurse[[#This Row],[RN Hours (excl. Admin, DON)]],Nurse[[#This Row],[RN Admin Hours]],Nurse[[#This Row],[RN DON Hours]])</f>
        <v>40.144021739130437</v>
      </c>
      <c r="M26" s="4">
        <v>33.081521739130437</v>
      </c>
      <c r="N26" s="4">
        <v>0.52173913043478259</v>
      </c>
      <c r="O26" s="4">
        <v>6.5407608695652177</v>
      </c>
      <c r="P26" s="4">
        <f>SUM(Nurse[[#This Row],[LPN Hours (excl. Admin)]],Nurse[[#This Row],[LPN Admin Hours]])</f>
        <v>76.102173913043487</v>
      </c>
      <c r="Q26" s="4">
        <v>76.102173913043487</v>
      </c>
      <c r="R26" s="4">
        <v>0</v>
      </c>
      <c r="S26" s="4">
        <f>SUM(Nurse[[#This Row],[CNA Hours]],Nurse[[#This Row],[NA TR Hours]],Nurse[[#This Row],[Med Aide/Tech Hours]])</f>
        <v>190.69293478260875</v>
      </c>
      <c r="T26" s="4">
        <v>190.69293478260875</v>
      </c>
      <c r="U26" s="4">
        <v>0</v>
      </c>
      <c r="V26" s="4">
        <v>0</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1.6249999999999998</v>
      </c>
      <c r="X26" s="4">
        <v>0</v>
      </c>
      <c r="Y26" s="4">
        <v>0.52173913043478259</v>
      </c>
      <c r="Z26" s="4">
        <v>0.80163043478260865</v>
      </c>
      <c r="AA26" s="4">
        <v>0</v>
      </c>
      <c r="AB26" s="4">
        <v>0</v>
      </c>
      <c r="AC26" s="4">
        <v>0.3016304347826087</v>
      </c>
      <c r="AD26" s="4">
        <v>0</v>
      </c>
      <c r="AE26" s="4">
        <v>0</v>
      </c>
      <c r="AF26" s="1">
        <v>255097</v>
      </c>
      <c r="AG26" s="1">
        <v>4</v>
      </c>
      <c r="AH26"/>
    </row>
    <row r="27" spans="1:34" x14ac:dyDescent="0.25">
      <c r="A27" t="s">
        <v>243</v>
      </c>
      <c r="B27" t="s">
        <v>23</v>
      </c>
      <c r="C27" t="s">
        <v>387</v>
      </c>
      <c r="D27" t="s">
        <v>307</v>
      </c>
      <c r="E27" s="4">
        <v>77.663043478260875</v>
      </c>
      <c r="F27" s="4">
        <f>Nurse[[#This Row],[Total Nurse Staff Hours]]/Nurse[[#This Row],[MDS Census]]</f>
        <v>3.5406885934219736</v>
      </c>
      <c r="G27" s="4">
        <f>Nurse[[#This Row],[Total Direct Care Staff Hours]]/Nurse[[#This Row],[MDS Census]]</f>
        <v>3.3469699090272917</v>
      </c>
      <c r="H27" s="4">
        <f>Nurse[[#This Row],[Total RN Hours (w/ Admin, DON)]]/Nurse[[#This Row],[MDS Census]]</f>
        <v>0.3498810356892933</v>
      </c>
      <c r="I27" s="4">
        <f>Nurse[[#This Row],[RN Hours (excl. Admin, DON)]]/Nurse[[#This Row],[MDS Census]]</f>
        <v>0.26583624912526249</v>
      </c>
      <c r="J27" s="4">
        <f>SUM(Nurse[[#This Row],[RN Hours (excl. Admin, DON)]],Nurse[[#This Row],[RN Admin Hours]],Nurse[[#This Row],[RN DON Hours]],Nurse[[#This Row],[LPN Hours (excl. Admin)]],Nurse[[#This Row],[LPN Admin Hours]],Nurse[[#This Row],[CNA Hours]],Nurse[[#This Row],[NA TR Hours]],Nurse[[#This Row],[Med Aide/Tech Hours]])</f>
        <v>274.98065217391309</v>
      </c>
      <c r="K27" s="4">
        <f>SUM(Nurse[[#This Row],[RN Hours (excl. Admin, DON)]],Nurse[[#This Row],[LPN Hours (excl. Admin)]],Nurse[[#This Row],[CNA Hours]],Nurse[[#This Row],[NA TR Hours]],Nurse[[#This Row],[Med Aide/Tech Hours]])</f>
        <v>259.93586956521739</v>
      </c>
      <c r="L27" s="4">
        <f>SUM(Nurse[[#This Row],[RN Hours (excl. Admin, DON)]],Nurse[[#This Row],[RN Admin Hours]],Nurse[[#This Row],[RN DON Hours]])</f>
        <v>27.17282608695653</v>
      </c>
      <c r="M27" s="4">
        <v>20.645652173913049</v>
      </c>
      <c r="N27" s="4">
        <v>0.78804347826086951</v>
      </c>
      <c r="O27" s="4">
        <v>5.7391304347826084</v>
      </c>
      <c r="P27" s="4">
        <f>SUM(Nurse[[#This Row],[LPN Hours (excl. Admin)]],Nurse[[#This Row],[LPN Admin Hours]])</f>
        <v>90.484782608695625</v>
      </c>
      <c r="Q27" s="4">
        <v>81.967173913043453</v>
      </c>
      <c r="R27" s="4">
        <v>8.5176086956521733</v>
      </c>
      <c r="S27" s="4">
        <f>SUM(Nurse[[#This Row],[CNA Hours]],Nurse[[#This Row],[NA TR Hours]],Nurse[[#This Row],[Med Aide/Tech Hours]])</f>
        <v>157.3230434782609</v>
      </c>
      <c r="T27" s="4">
        <v>157.3230434782609</v>
      </c>
      <c r="U27" s="4">
        <v>0</v>
      </c>
      <c r="V27" s="4">
        <v>0</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33.553478260869561</v>
      </c>
      <c r="X27" s="4">
        <v>0</v>
      </c>
      <c r="Y27" s="4">
        <v>0.78804347826086951</v>
      </c>
      <c r="Z27" s="4">
        <v>0</v>
      </c>
      <c r="AA27" s="4">
        <v>2.7932608695652177</v>
      </c>
      <c r="AB27" s="4">
        <v>8.5176086956521733</v>
      </c>
      <c r="AC27" s="4">
        <v>21.454565217391302</v>
      </c>
      <c r="AD27" s="4">
        <v>0</v>
      </c>
      <c r="AE27" s="4">
        <v>0</v>
      </c>
      <c r="AF27" s="1">
        <v>255095</v>
      </c>
      <c r="AG27" s="1">
        <v>4</v>
      </c>
      <c r="AH27"/>
    </row>
    <row r="28" spans="1:34" x14ac:dyDescent="0.25">
      <c r="A28" t="s">
        <v>243</v>
      </c>
      <c r="B28" t="s">
        <v>152</v>
      </c>
      <c r="C28" t="s">
        <v>420</v>
      </c>
      <c r="D28" t="s">
        <v>334</v>
      </c>
      <c r="E28" s="4">
        <v>57.380434782608695</v>
      </c>
      <c r="F28" s="4">
        <f>Nurse[[#This Row],[Total Nurse Staff Hours]]/Nurse[[#This Row],[MDS Census]]</f>
        <v>3.4637241901875355</v>
      </c>
      <c r="G28" s="4">
        <f>Nurse[[#This Row],[Total Direct Care Staff Hours]]/Nurse[[#This Row],[MDS Census]]</f>
        <v>3.1701344951695392</v>
      </c>
      <c r="H28" s="4">
        <f>Nurse[[#This Row],[Total RN Hours (w/ Admin, DON)]]/Nurse[[#This Row],[MDS Census]]</f>
        <v>0.60028035612805453</v>
      </c>
      <c r="I28" s="4">
        <f>Nurse[[#This Row],[RN Hours (excl. Admin, DON)]]/Nurse[[#This Row],[MDS Census]]</f>
        <v>0.42523584012123505</v>
      </c>
      <c r="J28" s="4">
        <f>SUM(Nurse[[#This Row],[RN Hours (excl. Admin, DON)]],Nurse[[#This Row],[RN Admin Hours]],Nurse[[#This Row],[RN DON Hours]],Nurse[[#This Row],[LPN Hours (excl. Admin)]],Nurse[[#This Row],[LPN Admin Hours]],Nurse[[#This Row],[CNA Hours]],Nurse[[#This Row],[NA TR Hours]],Nurse[[#This Row],[Med Aide/Tech Hours]])</f>
        <v>198.75</v>
      </c>
      <c r="K28" s="4">
        <f>SUM(Nurse[[#This Row],[RN Hours (excl. Admin, DON)]],Nurse[[#This Row],[LPN Hours (excl. Admin)]],Nurse[[#This Row],[CNA Hours]],Nurse[[#This Row],[NA TR Hours]],Nurse[[#This Row],[Med Aide/Tech Hours]])</f>
        <v>181.90369565217389</v>
      </c>
      <c r="L28" s="4">
        <f>SUM(Nurse[[#This Row],[RN Hours (excl. Admin, DON)]],Nurse[[#This Row],[RN Admin Hours]],Nurse[[#This Row],[RN DON Hours]])</f>
        <v>34.444347826086954</v>
      </c>
      <c r="M28" s="4">
        <v>24.400217391304345</v>
      </c>
      <c r="N28" s="4">
        <v>5.4198913043478267</v>
      </c>
      <c r="O28" s="4">
        <v>4.6242391304347823</v>
      </c>
      <c r="P28" s="4">
        <f>SUM(Nurse[[#This Row],[LPN Hours (excl. Admin)]],Nurse[[#This Row],[LPN Admin Hours]])</f>
        <v>44.466521739130428</v>
      </c>
      <c r="Q28" s="4">
        <v>37.664347826086953</v>
      </c>
      <c r="R28" s="4">
        <v>6.8021739130434753</v>
      </c>
      <c r="S28" s="4">
        <f>SUM(Nurse[[#This Row],[CNA Hours]],Nurse[[#This Row],[NA TR Hours]],Nurse[[#This Row],[Med Aide/Tech Hours]])</f>
        <v>119.8391304347826</v>
      </c>
      <c r="T28" s="4">
        <v>119.8391304347826</v>
      </c>
      <c r="U28" s="4">
        <v>0</v>
      </c>
      <c r="V28" s="4">
        <v>0</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 s="4">
        <v>0</v>
      </c>
      <c r="Y28" s="4">
        <v>0</v>
      </c>
      <c r="Z28" s="4">
        <v>0</v>
      </c>
      <c r="AA28" s="4">
        <v>0</v>
      </c>
      <c r="AB28" s="4">
        <v>0</v>
      </c>
      <c r="AC28" s="4">
        <v>0</v>
      </c>
      <c r="AD28" s="4">
        <v>0</v>
      </c>
      <c r="AE28" s="4">
        <v>0</v>
      </c>
      <c r="AF28" s="1">
        <v>255301</v>
      </c>
      <c r="AG28" s="1">
        <v>4</v>
      </c>
      <c r="AH28"/>
    </row>
    <row r="29" spans="1:34" x14ac:dyDescent="0.25">
      <c r="A29" t="s">
        <v>243</v>
      </c>
      <c r="B29" t="s">
        <v>198</v>
      </c>
      <c r="C29" t="s">
        <v>390</v>
      </c>
      <c r="D29" t="s">
        <v>322</v>
      </c>
      <c r="E29" s="4">
        <v>34.771739130434781</v>
      </c>
      <c r="F29" s="4">
        <f>Nurse[[#This Row],[Total Nurse Staff Hours]]/Nurse[[#This Row],[MDS Census]]</f>
        <v>4.2900812753985624</v>
      </c>
      <c r="G29" s="4">
        <f>Nurse[[#This Row],[Total Direct Care Staff Hours]]/Nurse[[#This Row],[MDS Census]]</f>
        <v>3.6714379493591749</v>
      </c>
      <c r="H29" s="4">
        <f>Nurse[[#This Row],[Total RN Hours (w/ Admin, DON)]]/Nurse[[#This Row],[MDS Census]]</f>
        <v>0.74539543607377312</v>
      </c>
      <c r="I29" s="4">
        <f>Nurse[[#This Row],[RN Hours (excl. Admin, DON)]]/Nurse[[#This Row],[MDS Census]]</f>
        <v>0.28782432010003128</v>
      </c>
      <c r="J29" s="4">
        <f>SUM(Nurse[[#This Row],[RN Hours (excl. Admin, DON)]],Nurse[[#This Row],[RN Admin Hours]],Nurse[[#This Row],[RN DON Hours]],Nurse[[#This Row],[LPN Hours (excl. Admin)]],Nurse[[#This Row],[LPN Admin Hours]],Nurse[[#This Row],[CNA Hours]],Nurse[[#This Row],[NA TR Hours]],Nurse[[#This Row],[Med Aide/Tech Hours]])</f>
        <v>149.17358695652175</v>
      </c>
      <c r="K29" s="4">
        <f>SUM(Nurse[[#This Row],[RN Hours (excl. Admin, DON)]],Nurse[[#This Row],[LPN Hours (excl. Admin)]],Nurse[[#This Row],[CNA Hours]],Nurse[[#This Row],[NA TR Hours]],Nurse[[#This Row],[Med Aide/Tech Hours]])</f>
        <v>127.66228260869565</v>
      </c>
      <c r="L29" s="4">
        <f>SUM(Nurse[[#This Row],[RN Hours (excl. Admin, DON)]],Nurse[[#This Row],[RN Admin Hours]],Nurse[[#This Row],[RN DON Hours]])</f>
        <v>25.918695652173913</v>
      </c>
      <c r="M29" s="4">
        <v>10.008152173913043</v>
      </c>
      <c r="N29" s="4">
        <v>10.08445652173913</v>
      </c>
      <c r="O29" s="4">
        <v>5.8260869565217392</v>
      </c>
      <c r="P29" s="4">
        <f>SUM(Nurse[[#This Row],[LPN Hours (excl. Admin)]],Nurse[[#This Row],[LPN Admin Hours]])</f>
        <v>51.386956521739123</v>
      </c>
      <c r="Q29" s="4">
        <v>45.786195652173909</v>
      </c>
      <c r="R29" s="4">
        <v>5.6007608695652173</v>
      </c>
      <c r="S29" s="4">
        <f>SUM(Nurse[[#This Row],[CNA Hours]],Nurse[[#This Row],[NA TR Hours]],Nurse[[#This Row],[Med Aide/Tech Hours]])</f>
        <v>71.8679347826087</v>
      </c>
      <c r="T29" s="4">
        <v>71.8679347826087</v>
      </c>
      <c r="U29" s="4">
        <v>0</v>
      </c>
      <c r="V29" s="4">
        <v>0</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 s="4">
        <v>0</v>
      </c>
      <c r="Y29" s="4">
        <v>0</v>
      </c>
      <c r="Z29" s="4">
        <v>0</v>
      </c>
      <c r="AA29" s="4">
        <v>0</v>
      </c>
      <c r="AB29" s="4">
        <v>0</v>
      </c>
      <c r="AC29" s="4">
        <v>0</v>
      </c>
      <c r="AD29" s="4">
        <v>0</v>
      </c>
      <c r="AE29" s="4">
        <v>0</v>
      </c>
      <c r="AF29" s="1">
        <v>255351</v>
      </c>
      <c r="AG29" s="1">
        <v>4</v>
      </c>
      <c r="AH29"/>
    </row>
    <row r="30" spans="1:34" x14ac:dyDescent="0.25">
      <c r="A30" t="s">
        <v>243</v>
      </c>
      <c r="B30" t="s">
        <v>160</v>
      </c>
      <c r="C30" t="s">
        <v>400</v>
      </c>
      <c r="D30" t="s">
        <v>286</v>
      </c>
      <c r="E30" s="4">
        <v>108.39130434782609</v>
      </c>
      <c r="F30" s="4">
        <f>Nurse[[#This Row],[Total Nurse Staff Hours]]/Nurse[[#This Row],[MDS Census]]</f>
        <v>5.226001805054155</v>
      </c>
      <c r="G30" s="4">
        <f>Nurse[[#This Row],[Total Direct Care Staff Hours]]/Nurse[[#This Row],[MDS Census]]</f>
        <v>4.9132711592458911</v>
      </c>
      <c r="H30" s="4">
        <f>Nurse[[#This Row],[Total RN Hours (w/ Admin, DON)]]/Nurse[[#This Row],[MDS Census]]</f>
        <v>0.63435318892900128</v>
      </c>
      <c r="I30" s="4">
        <f>Nurse[[#This Row],[RN Hours (excl. Admin, DON)]]/Nurse[[#This Row],[MDS Census]]</f>
        <v>0.42261030886482154</v>
      </c>
      <c r="J30" s="4">
        <f>SUM(Nurse[[#This Row],[RN Hours (excl. Admin, DON)]],Nurse[[#This Row],[RN Admin Hours]],Nurse[[#This Row],[RN DON Hours]],Nurse[[#This Row],[LPN Hours (excl. Admin)]],Nurse[[#This Row],[LPN Admin Hours]],Nurse[[#This Row],[CNA Hours]],Nurse[[#This Row],[NA TR Hours]],Nurse[[#This Row],[Med Aide/Tech Hours]])</f>
        <v>566.4531521739134</v>
      </c>
      <c r="K30" s="4">
        <f>SUM(Nurse[[#This Row],[RN Hours (excl. Admin, DON)]],Nurse[[#This Row],[LPN Hours (excl. Admin)]],Nurse[[#This Row],[CNA Hours]],Nurse[[#This Row],[NA TR Hours]],Nurse[[#This Row],[Med Aide/Tech Hours]])</f>
        <v>532.55586956521768</v>
      </c>
      <c r="L30" s="4">
        <f>SUM(Nurse[[#This Row],[RN Hours (excl. Admin, DON)]],Nurse[[#This Row],[RN Admin Hours]],Nurse[[#This Row],[RN DON Hours]])</f>
        <v>68.758369565217407</v>
      </c>
      <c r="M30" s="4">
        <v>45.807282608695658</v>
      </c>
      <c r="N30" s="4">
        <v>17.559782608695652</v>
      </c>
      <c r="O30" s="4">
        <v>5.3913043478260869</v>
      </c>
      <c r="P30" s="4">
        <f>SUM(Nurse[[#This Row],[LPN Hours (excl. Admin)]],Nurse[[#This Row],[LPN Admin Hours]])</f>
        <v>123.12152173913047</v>
      </c>
      <c r="Q30" s="4">
        <v>112.17532608695656</v>
      </c>
      <c r="R30" s="4">
        <v>10.946195652173913</v>
      </c>
      <c r="S30" s="4">
        <f>SUM(Nurse[[#This Row],[CNA Hours]],Nurse[[#This Row],[NA TR Hours]],Nurse[[#This Row],[Med Aide/Tech Hours]])</f>
        <v>374.57326086956544</v>
      </c>
      <c r="T30" s="4">
        <v>374.57326086956544</v>
      </c>
      <c r="U30" s="4">
        <v>0</v>
      </c>
      <c r="V30" s="4">
        <v>0</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8.774456521739129</v>
      </c>
      <c r="X30" s="4">
        <v>0.2608695652173913</v>
      </c>
      <c r="Y30" s="4">
        <v>0</v>
      </c>
      <c r="Z30" s="4">
        <v>0</v>
      </c>
      <c r="AA30" s="4">
        <v>0.72554347826086951</v>
      </c>
      <c r="AB30" s="4">
        <v>0</v>
      </c>
      <c r="AC30" s="4">
        <v>7.7880434782608692</v>
      </c>
      <c r="AD30" s="4">
        <v>0</v>
      </c>
      <c r="AE30" s="4">
        <v>0</v>
      </c>
      <c r="AF30" s="1">
        <v>255309</v>
      </c>
      <c r="AG30" s="1">
        <v>4</v>
      </c>
      <c r="AH30"/>
    </row>
    <row r="31" spans="1:34" x14ac:dyDescent="0.25">
      <c r="A31" t="s">
        <v>243</v>
      </c>
      <c r="B31" t="s">
        <v>45</v>
      </c>
      <c r="C31" t="s">
        <v>356</v>
      </c>
      <c r="D31" t="s">
        <v>319</v>
      </c>
      <c r="E31" s="4">
        <v>86.989130434782609</v>
      </c>
      <c r="F31" s="4">
        <f>Nurse[[#This Row],[Total Nurse Staff Hours]]/Nurse[[#This Row],[MDS Census]]</f>
        <v>2.8130201174559533</v>
      </c>
      <c r="G31" s="4">
        <f>Nurse[[#This Row],[Total Direct Care Staff Hours]]/Nurse[[#This Row],[MDS Census]]</f>
        <v>2.7471873047607143</v>
      </c>
      <c r="H31" s="4">
        <f>Nurse[[#This Row],[Total RN Hours (w/ Admin, DON)]]/Nurse[[#This Row],[MDS Census]]</f>
        <v>0.14737098588029493</v>
      </c>
      <c r="I31" s="4">
        <f>Nurse[[#This Row],[RN Hours (excl. Admin, DON)]]/Nurse[[#This Row],[MDS Census]]</f>
        <v>8.4704485817818337E-2</v>
      </c>
      <c r="J31" s="4">
        <f>SUM(Nurse[[#This Row],[RN Hours (excl. Admin, DON)]],Nurse[[#This Row],[RN Admin Hours]],Nurse[[#This Row],[RN DON Hours]],Nurse[[#This Row],[LPN Hours (excl. Admin)]],Nurse[[#This Row],[LPN Admin Hours]],Nurse[[#This Row],[CNA Hours]],Nurse[[#This Row],[NA TR Hours]],Nurse[[#This Row],[Med Aide/Tech Hours]])</f>
        <v>244.70217391304342</v>
      </c>
      <c r="K31" s="4">
        <f>SUM(Nurse[[#This Row],[RN Hours (excl. Admin, DON)]],Nurse[[#This Row],[LPN Hours (excl. Admin)]],Nurse[[#This Row],[CNA Hours]],Nurse[[#This Row],[NA TR Hours]],Nurse[[#This Row],[Med Aide/Tech Hours]])</f>
        <v>238.97543478260866</v>
      </c>
      <c r="L31" s="4">
        <f>SUM(Nurse[[#This Row],[RN Hours (excl. Admin, DON)]],Nurse[[#This Row],[RN Admin Hours]],Nurse[[#This Row],[RN DON Hours]])</f>
        <v>12.819673913043481</v>
      </c>
      <c r="M31" s="4">
        <v>7.3683695652173924</v>
      </c>
      <c r="N31" s="4">
        <v>0.84260869565217389</v>
      </c>
      <c r="O31" s="4">
        <v>4.6086956521739131</v>
      </c>
      <c r="P31" s="4">
        <f>SUM(Nurse[[#This Row],[LPN Hours (excl. Admin)]],Nurse[[#This Row],[LPN Admin Hours]])</f>
        <v>80.904999999999987</v>
      </c>
      <c r="Q31" s="4">
        <v>80.629565217391288</v>
      </c>
      <c r="R31" s="4">
        <v>0.27543478260869564</v>
      </c>
      <c r="S31" s="4">
        <f>SUM(Nurse[[#This Row],[CNA Hours]],Nurse[[#This Row],[NA TR Hours]],Nurse[[#This Row],[Med Aide/Tech Hours]])</f>
        <v>150.97749999999996</v>
      </c>
      <c r="T31" s="4">
        <v>150.97749999999996</v>
      </c>
      <c r="U31" s="4">
        <v>0</v>
      </c>
      <c r="V31" s="4">
        <v>0</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99.720978260869572</v>
      </c>
      <c r="X31" s="4">
        <v>0</v>
      </c>
      <c r="Y31" s="4">
        <v>0</v>
      </c>
      <c r="Z31" s="4">
        <v>0</v>
      </c>
      <c r="AA31" s="4">
        <v>22.017065217391302</v>
      </c>
      <c r="AB31" s="4">
        <v>0</v>
      </c>
      <c r="AC31" s="4">
        <v>77.703913043478266</v>
      </c>
      <c r="AD31" s="4">
        <v>0</v>
      </c>
      <c r="AE31" s="4">
        <v>0</v>
      </c>
      <c r="AF31" s="1">
        <v>255125</v>
      </c>
      <c r="AG31" s="1">
        <v>4</v>
      </c>
      <c r="AH31"/>
    </row>
    <row r="32" spans="1:34" x14ac:dyDescent="0.25">
      <c r="A32" t="s">
        <v>243</v>
      </c>
      <c r="B32" t="s">
        <v>194</v>
      </c>
      <c r="C32" t="s">
        <v>457</v>
      </c>
      <c r="D32" t="s">
        <v>283</v>
      </c>
      <c r="E32" s="4">
        <v>51.597826086956523</v>
      </c>
      <c r="F32" s="4">
        <f>Nurse[[#This Row],[Total Nurse Staff Hours]]/Nurse[[#This Row],[MDS Census]]</f>
        <v>3.2864988413734988</v>
      </c>
      <c r="G32" s="4">
        <f>Nurse[[#This Row],[Total Direct Care Staff Hours]]/Nurse[[#This Row],[MDS Census]]</f>
        <v>2.8402801769538653</v>
      </c>
      <c r="H32" s="4">
        <f>Nurse[[#This Row],[Total RN Hours (w/ Admin, DON)]]/Nurse[[#This Row],[MDS Census]]</f>
        <v>0.46370128502211916</v>
      </c>
      <c r="I32" s="4">
        <f>Nurse[[#This Row],[RN Hours (excl. Admin, DON)]]/Nurse[[#This Row],[MDS Census]]</f>
        <v>0.24621655782599533</v>
      </c>
      <c r="J32" s="4">
        <f>SUM(Nurse[[#This Row],[RN Hours (excl. Admin, DON)]],Nurse[[#This Row],[RN Admin Hours]],Nurse[[#This Row],[RN DON Hours]],Nurse[[#This Row],[LPN Hours (excl. Admin)]],Nurse[[#This Row],[LPN Admin Hours]],Nurse[[#This Row],[CNA Hours]],Nurse[[#This Row],[NA TR Hours]],Nurse[[#This Row],[Med Aide/Tech Hours]])</f>
        <v>169.57619565217391</v>
      </c>
      <c r="K32" s="4">
        <f>SUM(Nurse[[#This Row],[RN Hours (excl. Admin, DON)]],Nurse[[#This Row],[LPN Hours (excl. Admin)]],Nurse[[#This Row],[CNA Hours]],Nurse[[#This Row],[NA TR Hours]],Nurse[[#This Row],[Med Aide/Tech Hours]])</f>
        <v>146.55228260869563</v>
      </c>
      <c r="L32" s="4">
        <f>SUM(Nurse[[#This Row],[RN Hours (excl. Admin, DON)]],Nurse[[#This Row],[RN Admin Hours]],Nurse[[#This Row],[RN DON Hours]])</f>
        <v>23.925978260869563</v>
      </c>
      <c r="M32" s="4">
        <v>12.704239130434781</v>
      </c>
      <c r="N32" s="4">
        <v>6.0043478260869563</v>
      </c>
      <c r="O32" s="4">
        <v>5.2173913043478262</v>
      </c>
      <c r="P32" s="4">
        <f>SUM(Nurse[[#This Row],[LPN Hours (excl. Admin)]],Nurse[[#This Row],[LPN Admin Hours]])</f>
        <v>61.156195652173906</v>
      </c>
      <c r="Q32" s="4">
        <v>49.354021739130431</v>
      </c>
      <c r="R32" s="4">
        <v>11.802173913043477</v>
      </c>
      <c r="S32" s="4">
        <f>SUM(Nurse[[#This Row],[CNA Hours]],Nurse[[#This Row],[NA TR Hours]],Nurse[[#This Row],[Med Aide/Tech Hours]])</f>
        <v>84.494021739130432</v>
      </c>
      <c r="T32" s="4">
        <v>84.494021739130432</v>
      </c>
      <c r="U32" s="4">
        <v>0</v>
      </c>
      <c r="V32" s="4">
        <v>0</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 s="4">
        <v>0</v>
      </c>
      <c r="Y32" s="4">
        <v>0</v>
      </c>
      <c r="Z32" s="4">
        <v>0</v>
      </c>
      <c r="AA32" s="4">
        <v>0</v>
      </c>
      <c r="AB32" s="4">
        <v>0</v>
      </c>
      <c r="AC32" s="4">
        <v>0</v>
      </c>
      <c r="AD32" s="4">
        <v>0</v>
      </c>
      <c r="AE32" s="4">
        <v>0</v>
      </c>
      <c r="AF32" s="1">
        <v>255347</v>
      </c>
      <c r="AG32" s="1">
        <v>4</v>
      </c>
      <c r="AH32"/>
    </row>
    <row r="33" spans="1:34" x14ac:dyDescent="0.25">
      <c r="A33" t="s">
        <v>243</v>
      </c>
      <c r="B33" t="s">
        <v>187</v>
      </c>
      <c r="C33" t="s">
        <v>454</v>
      </c>
      <c r="D33" t="s">
        <v>327</v>
      </c>
      <c r="E33" s="4">
        <v>91.565217391304344</v>
      </c>
      <c r="F33" s="4">
        <f>Nurse[[#This Row],[Total Nurse Staff Hours]]/Nurse[[#This Row],[MDS Census]]</f>
        <v>3.2749335232668568</v>
      </c>
      <c r="G33" s="4">
        <f>Nurse[[#This Row],[Total Direct Care Staff Hours]]/Nurse[[#This Row],[MDS Census]]</f>
        <v>2.8583558879392212</v>
      </c>
      <c r="H33" s="4">
        <f>Nurse[[#This Row],[Total RN Hours (w/ Admin, DON)]]/Nurse[[#This Row],[MDS Census]]</f>
        <v>0.56612060778727447</v>
      </c>
      <c r="I33" s="4">
        <f>Nurse[[#This Row],[RN Hours (excl. Admin, DON)]]/Nurse[[#This Row],[MDS Census]]</f>
        <v>0.30751424501424507</v>
      </c>
      <c r="J33" s="4">
        <f>SUM(Nurse[[#This Row],[RN Hours (excl. Admin, DON)]],Nurse[[#This Row],[RN Admin Hours]],Nurse[[#This Row],[RN DON Hours]],Nurse[[#This Row],[LPN Hours (excl. Admin)]],Nurse[[#This Row],[LPN Admin Hours]],Nurse[[#This Row],[CNA Hours]],Nurse[[#This Row],[NA TR Hours]],Nurse[[#This Row],[Med Aide/Tech Hours]])</f>
        <v>299.87</v>
      </c>
      <c r="K33" s="4">
        <f>SUM(Nurse[[#This Row],[RN Hours (excl. Admin, DON)]],Nurse[[#This Row],[LPN Hours (excl. Admin)]],Nurse[[#This Row],[CNA Hours]],Nurse[[#This Row],[NA TR Hours]],Nurse[[#This Row],[Med Aide/Tech Hours]])</f>
        <v>261.72597826086957</v>
      </c>
      <c r="L33" s="4">
        <f>SUM(Nurse[[#This Row],[RN Hours (excl. Admin, DON)]],Nurse[[#This Row],[RN Admin Hours]],Nurse[[#This Row],[RN DON Hours]])</f>
        <v>51.836956521739125</v>
      </c>
      <c r="M33" s="4">
        <v>28.157608695652176</v>
      </c>
      <c r="N33" s="4">
        <v>18.375</v>
      </c>
      <c r="O33" s="4">
        <v>5.3043478260869561</v>
      </c>
      <c r="P33" s="4">
        <f>SUM(Nurse[[#This Row],[LPN Hours (excl. Admin)]],Nurse[[#This Row],[LPN Admin Hours]])</f>
        <v>78.960543478260874</v>
      </c>
      <c r="Q33" s="4">
        <v>64.49586956521739</v>
      </c>
      <c r="R33" s="4">
        <v>14.464673913043478</v>
      </c>
      <c r="S33" s="4">
        <f>SUM(Nurse[[#This Row],[CNA Hours]],Nurse[[#This Row],[NA TR Hours]],Nurse[[#This Row],[Med Aide/Tech Hours]])</f>
        <v>169.07249999999999</v>
      </c>
      <c r="T33" s="4">
        <v>169.07249999999999</v>
      </c>
      <c r="U33" s="4">
        <v>0</v>
      </c>
      <c r="V33" s="4">
        <v>0</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100.89315217391304</v>
      </c>
      <c r="X33" s="4">
        <v>8.883152173913043</v>
      </c>
      <c r="Y33" s="4">
        <v>0</v>
      </c>
      <c r="Z33" s="4">
        <v>0</v>
      </c>
      <c r="AA33" s="4">
        <v>27.307065217391305</v>
      </c>
      <c r="AB33" s="4">
        <v>0</v>
      </c>
      <c r="AC33" s="4">
        <v>64.702934782608693</v>
      </c>
      <c r="AD33" s="4">
        <v>0</v>
      </c>
      <c r="AE33" s="4">
        <v>0</v>
      </c>
      <c r="AF33" s="1">
        <v>255339</v>
      </c>
      <c r="AG33" s="1">
        <v>4</v>
      </c>
      <c r="AH33"/>
    </row>
    <row r="34" spans="1:34" x14ac:dyDescent="0.25">
      <c r="A34" t="s">
        <v>243</v>
      </c>
      <c r="B34" t="s">
        <v>83</v>
      </c>
      <c r="C34" t="s">
        <v>425</v>
      </c>
      <c r="D34" t="s">
        <v>315</v>
      </c>
      <c r="E34" s="4">
        <v>65.554347826086953</v>
      </c>
      <c r="F34" s="4">
        <f>Nurse[[#This Row],[Total Nurse Staff Hours]]/Nurse[[#This Row],[MDS Census]]</f>
        <v>4.6344304427126515</v>
      </c>
      <c r="G34" s="4">
        <f>Nurse[[#This Row],[Total Direct Care Staff Hours]]/Nurse[[#This Row],[MDS Census]]</f>
        <v>4.4663870004974298</v>
      </c>
      <c r="H34" s="4">
        <f>Nurse[[#This Row],[Total RN Hours (w/ Admin, DON)]]/Nurse[[#This Row],[MDS Census]]</f>
        <v>0.44987895871331463</v>
      </c>
      <c r="I34" s="4">
        <f>Nurse[[#This Row],[RN Hours (excl. Admin, DON)]]/Nurse[[#This Row],[MDS Census]]</f>
        <v>0.28183551649809324</v>
      </c>
      <c r="J34" s="4">
        <f>SUM(Nurse[[#This Row],[RN Hours (excl. Admin, DON)]],Nurse[[#This Row],[RN Admin Hours]],Nurse[[#This Row],[RN DON Hours]],Nurse[[#This Row],[LPN Hours (excl. Admin)]],Nurse[[#This Row],[LPN Admin Hours]],Nurse[[#This Row],[CNA Hours]],Nurse[[#This Row],[NA TR Hours]],Nurse[[#This Row],[Med Aide/Tech Hours]])</f>
        <v>303.80706521739131</v>
      </c>
      <c r="K34" s="4">
        <f>SUM(Nurse[[#This Row],[RN Hours (excl. Admin, DON)]],Nurse[[#This Row],[LPN Hours (excl. Admin)]],Nurse[[#This Row],[CNA Hours]],Nurse[[#This Row],[NA TR Hours]],Nurse[[#This Row],[Med Aide/Tech Hours]])</f>
        <v>292.79108695652172</v>
      </c>
      <c r="L34" s="4">
        <f>SUM(Nurse[[#This Row],[RN Hours (excl. Admin, DON)]],Nurse[[#This Row],[RN Admin Hours]],Nurse[[#This Row],[RN DON Hours]])</f>
        <v>29.491521739130437</v>
      </c>
      <c r="M34" s="4">
        <v>18.475543478260871</v>
      </c>
      <c r="N34" s="4">
        <v>5.4507608695652179</v>
      </c>
      <c r="O34" s="4">
        <v>5.5652173913043477</v>
      </c>
      <c r="P34" s="4">
        <f>SUM(Nurse[[#This Row],[LPN Hours (excl. Admin)]],Nurse[[#This Row],[LPN Admin Hours]])</f>
        <v>56.935108695652183</v>
      </c>
      <c r="Q34" s="4">
        <v>56.935108695652183</v>
      </c>
      <c r="R34" s="4">
        <v>0</v>
      </c>
      <c r="S34" s="4">
        <f>SUM(Nurse[[#This Row],[CNA Hours]],Nurse[[#This Row],[NA TR Hours]],Nurse[[#This Row],[Med Aide/Tech Hours]])</f>
        <v>217.38043478260869</v>
      </c>
      <c r="T34" s="4">
        <v>217.38043478260869</v>
      </c>
      <c r="U34" s="4">
        <v>0</v>
      </c>
      <c r="V34" s="4">
        <v>0</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 s="4">
        <v>0</v>
      </c>
      <c r="Y34" s="4">
        <v>0</v>
      </c>
      <c r="Z34" s="4">
        <v>0</v>
      </c>
      <c r="AA34" s="4">
        <v>0</v>
      </c>
      <c r="AB34" s="4">
        <v>0</v>
      </c>
      <c r="AC34" s="4">
        <v>0</v>
      </c>
      <c r="AD34" s="4">
        <v>0</v>
      </c>
      <c r="AE34" s="4">
        <v>0</v>
      </c>
      <c r="AF34" s="1">
        <v>255192</v>
      </c>
      <c r="AG34" s="1">
        <v>4</v>
      </c>
      <c r="AH34"/>
    </row>
    <row r="35" spans="1:34" x14ac:dyDescent="0.25">
      <c r="A35" t="s">
        <v>243</v>
      </c>
      <c r="B35" t="s">
        <v>121</v>
      </c>
      <c r="C35" t="s">
        <v>434</v>
      </c>
      <c r="D35" t="s">
        <v>342</v>
      </c>
      <c r="E35" s="4">
        <v>55.163043478260867</v>
      </c>
      <c r="F35" s="4">
        <f>Nurse[[#This Row],[Total Nurse Staff Hours]]/Nurse[[#This Row],[MDS Census]]</f>
        <v>3.2003054187192119</v>
      </c>
      <c r="G35" s="4">
        <f>Nurse[[#This Row],[Total Direct Care Staff Hours]]/Nurse[[#This Row],[MDS Census]]</f>
        <v>3.0945911330049261</v>
      </c>
      <c r="H35" s="4">
        <f>Nurse[[#This Row],[Total RN Hours (w/ Admin, DON)]]/Nurse[[#This Row],[MDS Census]]</f>
        <v>0.47623645320197056</v>
      </c>
      <c r="I35" s="4">
        <f>Nurse[[#This Row],[RN Hours (excl. Admin, DON)]]/Nurse[[#This Row],[MDS Census]]</f>
        <v>0.37052216748768485</v>
      </c>
      <c r="J35" s="4">
        <f>SUM(Nurse[[#This Row],[RN Hours (excl. Admin, DON)]],Nurse[[#This Row],[RN Admin Hours]],Nurse[[#This Row],[RN DON Hours]],Nurse[[#This Row],[LPN Hours (excl. Admin)]],Nurse[[#This Row],[LPN Admin Hours]],Nurse[[#This Row],[CNA Hours]],Nurse[[#This Row],[NA TR Hours]],Nurse[[#This Row],[Med Aide/Tech Hours]])</f>
        <v>176.53858695652173</v>
      </c>
      <c r="K35" s="4">
        <f>SUM(Nurse[[#This Row],[RN Hours (excl. Admin, DON)]],Nurse[[#This Row],[LPN Hours (excl. Admin)]],Nurse[[#This Row],[CNA Hours]],Nurse[[#This Row],[NA TR Hours]],Nurse[[#This Row],[Med Aide/Tech Hours]])</f>
        <v>170.70706521739129</v>
      </c>
      <c r="L35" s="4">
        <f>SUM(Nurse[[#This Row],[RN Hours (excl. Admin, DON)]],Nurse[[#This Row],[RN Admin Hours]],Nurse[[#This Row],[RN DON Hours]])</f>
        <v>26.270652173913049</v>
      </c>
      <c r="M35" s="4">
        <v>20.439130434782616</v>
      </c>
      <c r="N35" s="4">
        <v>9.2391304347826081E-2</v>
      </c>
      <c r="O35" s="4">
        <v>5.7391304347826084</v>
      </c>
      <c r="P35" s="4">
        <f>SUM(Nurse[[#This Row],[LPN Hours (excl. Admin)]],Nurse[[#This Row],[LPN Admin Hours]])</f>
        <v>56.110326086956519</v>
      </c>
      <c r="Q35" s="4">
        <v>56.110326086956519</v>
      </c>
      <c r="R35" s="4">
        <v>0</v>
      </c>
      <c r="S35" s="4">
        <f>SUM(Nurse[[#This Row],[CNA Hours]],Nurse[[#This Row],[NA TR Hours]],Nurse[[#This Row],[Med Aide/Tech Hours]])</f>
        <v>94.157608695652158</v>
      </c>
      <c r="T35" s="4">
        <v>94.157608695652158</v>
      </c>
      <c r="U35" s="4">
        <v>0</v>
      </c>
      <c r="V35" s="4">
        <v>0</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30.904891304347824</v>
      </c>
      <c r="X35" s="4">
        <v>0</v>
      </c>
      <c r="Y35" s="4">
        <v>9.2391304347826081E-2</v>
      </c>
      <c r="Z35" s="4">
        <v>0</v>
      </c>
      <c r="AA35" s="4">
        <v>7.9157608695652177</v>
      </c>
      <c r="AB35" s="4">
        <v>0</v>
      </c>
      <c r="AC35" s="4">
        <v>22.896739130434781</v>
      </c>
      <c r="AD35" s="4">
        <v>0</v>
      </c>
      <c r="AE35" s="4">
        <v>0</v>
      </c>
      <c r="AF35" s="1">
        <v>255267</v>
      </c>
      <c r="AG35" s="1">
        <v>4</v>
      </c>
      <c r="AH35"/>
    </row>
    <row r="36" spans="1:34" x14ac:dyDescent="0.25">
      <c r="A36" t="s">
        <v>243</v>
      </c>
      <c r="B36" t="s">
        <v>39</v>
      </c>
      <c r="C36" t="s">
        <v>374</v>
      </c>
      <c r="D36" t="s">
        <v>325</v>
      </c>
      <c r="E36" s="4">
        <v>110.44565217391305</v>
      </c>
      <c r="F36" s="4">
        <f>Nurse[[#This Row],[Total Nurse Staff Hours]]/Nurse[[#This Row],[MDS Census]]</f>
        <v>3.0769107371321724</v>
      </c>
      <c r="G36" s="4">
        <f>Nurse[[#This Row],[Total Direct Care Staff Hours]]/Nurse[[#This Row],[MDS Census]]</f>
        <v>2.9201614014368671</v>
      </c>
      <c r="H36" s="4">
        <f>Nurse[[#This Row],[Total RN Hours (w/ Admin, DON)]]/Nurse[[#This Row],[MDS Census]]</f>
        <v>0.27131975199291408</v>
      </c>
      <c r="I36" s="4">
        <f>Nurse[[#This Row],[RN Hours (excl. Admin, DON)]]/Nurse[[#This Row],[MDS Census]]</f>
        <v>0.20360988091723256</v>
      </c>
      <c r="J36" s="4">
        <f>SUM(Nurse[[#This Row],[RN Hours (excl. Admin, DON)]],Nurse[[#This Row],[RN Admin Hours]],Nurse[[#This Row],[RN DON Hours]],Nurse[[#This Row],[LPN Hours (excl. Admin)]],Nurse[[#This Row],[LPN Admin Hours]],Nurse[[#This Row],[CNA Hours]],Nurse[[#This Row],[NA TR Hours]],Nurse[[#This Row],[Med Aide/Tech Hours]])</f>
        <v>339.83141304347834</v>
      </c>
      <c r="K36" s="4">
        <f>SUM(Nurse[[#This Row],[RN Hours (excl. Admin, DON)]],Nurse[[#This Row],[LPN Hours (excl. Admin)]],Nurse[[#This Row],[CNA Hours]],Nurse[[#This Row],[NA TR Hours]],Nurse[[#This Row],[Med Aide/Tech Hours]])</f>
        <v>322.51913043478271</v>
      </c>
      <c r="L36" s="4">
        <f>SUM(Nurse[[#This Row],[RN Hours (excl. Admin, DON)]],Nurse[[#This Row],[RN Admin Hours]],Nurse[[#This Row],[RN DON Hours]])</f>
        <v>29.966086956521742</v>
      </c>
      <c r="M36" s="4">
        <v>22.487826086956524</v>
      </c>
      <c r="N36" s="4">
        <v>5.4782608695652177</v>
      </c>
      <c r="O36" s="4">
        <v>2</v>
      </c>
      <c r="P36" s="4">
        <f>SUM(Nurse[[#This Row],[LPN Hours (excl. Admin)]],Nurse[[#This Row],[LPN Admin Hours]])</f>
        <v>90.354456521739166</v>
      </c>
      <c r="Q36" s="4">
        <v>80.520434782608731</v>
      </c>
      <c r="R36" s="4">
        <v>9.8340217391304332</v>
      </c>
      <c r="S36" s="4">
        <f>SUM(Nurse[[#This Row],[CNA Hours]],Nurse[[#This Row],[NA TR Hours]],Nurse[[#This Row],[Med Aide/Tech Hours]])</f>
        <v>219.51086956521743</v>
      </c>
      <c r="T36" s="4">
        <v>96.912826086956557</v>
      </c>
      <c r="U36" s="4">
        <v>122.59804347826088</v>
      </c>
      <c r="V36" s="4">
        <v>0</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6" s="4">
        <v>0</v>
      </c>
      <c r="Y36" s="4">
        <v>0</v>
      </c>
      <c r="Z36" s="4">
        <v>0</v>
      </c>
      <c r="AA36" s="4">
        <v>0</v>
      </c>
      <c r="AB36" s="4">
        <v>0</v>
      </c>
      <c r="AC36" s="4">
        <v>0</v>
      </c>
      <c r="AD36" s="4">
        <v>0</v>
      </c>
      <c r="AE36" s="4">
        <v>0</v>
      </c>
      <c r="AF36" s="1">
        <v>255114</v>
      </c>
      <c r="AG36" s="1">
        <v>4</v>
      </c>
      <c r="AH36"/>
    </row>
    <row r="37" spans="1:34" x14ac:dyDescent="0.25">
      <c r="A37" t="s">
        <v>243</v>
      </c>
      <c r="B37" t="s">
        <v>136</v>
      </c>
      <c r="C37" t="s">
        <v>363</v>
      </c>
      <c r="D37" t="s">
        <v>319</v>
      </c>
      <c r="E37" s="4">
        <v>109.64130434782609</v>
      </c>
      <c r="F37" s="4">
        <f>Nurse[[#This Row],[Total Nurse Staff Hours]]/Nurse[[#This Row],[MDS Census]]</f>
        <v>4.2108654704074544</v>
      </c>
      <c r="G37" s="4">
        <f>Nurse[[#This Row],[Total Direct Care Staff Hours]]/Nurse[[#This Row],[MDS Census]]</f>
        <v>3.8490135818380091</v>
      </c>
      <c r="H37" s="4">
        <f>Nurse[[#This Row],[Total RN Hours (w/ Admin, DON)]]/Nurse[[#This Row],[MDS Census]]</f>
        <v>0.52344601962922566</v>
      </c>
      <c r="I37" s="4">
        <f>Nurse[[#This Row],[RN Hours (excl. Admin, DON)]]/Nurse[[#This Row],[MDS Census]]</f>
        <v>0.30531872707445223</v>
      </c>
      <c r="J37" s="4">
        <f>SUM(Nurse[[#This Row],[RN Hours (excl. Admin, DON)]],Nurse[[#This Row],[RN Admin Hours]],Nurse[[#This Row],[RN DON Hours]],Nurse[[#This Row],[LPN Hours (excl. Admin)]],Nurse[[#This Row],[LPN Admin Hours]],Nurse[[#This Row],[CNA Hours]],Nurse[[#This Row],[NA TR Hours]],Nurse[[#This Row],[Med Aide/Tech Hours]])</f>
        <v>461.68478260869563</v>
      </c>
      <c r="K37" s="4">
        <f>SUM(Nurse[[#This Row],[RN Hours (excl. Admin, DON)]],Nurse[[#This Row],[LPN Hours (excl. Admin)]],Nurse[[#This Row],[CNA Hours]],Nurse[[#This Row],[NA TR Hours]],Nurse[[#This Row],[Med Aide/Tech Hours]])</f>
        <v>422.01086956521738</v>
      </c>
      <c r="L37" s="4">
        <f>SUM(Nurse[[#This Row],[RN Hours (excl. Admin, DON)]],Nurse[[#This Row],[RN Admin Hours]],Nurse[[#This Row],[RN DON Hours]])</f>
        <v>57.391304347826079</v>
      </c>
      <c r="M37" s="4">
        <v>33.475543478260867</v>
      </c>
      <c r="N37" s="4">
        <v>18.611413043478262</v>
      </c>
      <c r="O37" s="4">
        <v>5.3043478260869561</v>
      </c>
      <c r="P37" s="4">
        <f>SUM(Nurse[[#This Row],[LPN Hours (excl. Admin)]],Nurse[[#This Row],[LPN Admin Hours]])</f>
        <v>108.07880434782609</v>
      </c>
      <c r="Q37" s="4">
        <v>92.320652173913047</v>
      </c>
      <c r="R37" s="4">
        <v>15.758152173913043</v>
      </c>
      <c r="S37" s="4">
        <f>SUM(Nurse[[#This Row],[CNA Hours]],Nurse[[#This Row],[NA TR Hours]],Nurse[[#This Row],[Med Aide/Tech Hours]])</f>
        <v>296.2146739130435</v>
      </c>
      <c r="T37" s="4">
        <v>253.77717391304347</v>
      </c>
      <c r="U37" s="4">
        <v>42.4375</v>
      </c>
      <c r="V37" s="4">
        <v>0</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 s="4">
        <v>0</v>
      </c>
      <c r="Y37" s="4">
        <v>0</v>
      </c>
      <c r="Z37" s="4">
        <v>0</v>
      </c>
      <c r="AA37" s="4">
        <v>0</v>
      </c>
      <c r="AB37" s="4">
        <v>0</v>
      </c>
      <c r="AC37" s="4">
        <v>0</v>
      </c>
      <c r="AD37" s="4">
        <v>0</v>
      </c>
      <c r="AE37" s="4">
        <v>0</v>
      </c>
      <c r="AF37" s="1">
        <v>255282</v>
      </c>
      <c r="AG37" s="1">
        <v>4</v>
      </c>
      <c r="AH37"/>
    </row>
    <row r="38" spans="1:34" x14ac:dyDescent="0.25">
      <c r="A38" t="s">
        <v>243</v>
      </c>
      <c r="B38" t="s">
        <v>99</v>
      </c>
      <c r="C38" t="s">
        <v>381</v>
      </c>
      <c r="D38" t="s">
        <v>282</v>
      </c>
      <c r="E38" s="4">
        <v>75.282608695652172</v>
      </c>
      <c r="F38" s="4">
        <f>Nurse[[#This Row],[Total Nurse Staff Hours]]/Nurse[[#This Row],[MDS Census]]</f>
        <v>4.7215521224371928</v>
      </c>
      <c r="G38" s="4">
        <f>Nurse[[#This Row],[Total Direct Care Staff Hours]]/Nurse[[#This Row],[MDS Census]]</f>
        <v>3.9263586485706035</v>
      </c>
      <c r="H38" s="4">
        <f>Nurse[[#This Row],[Total RN Hours (w/ Admin, DON)]]/Nurse[[#This Row],[MDS Census]]</f>
        <v>0.67603956107421304</v>
      </c>
      <c r="I38" s="4">
        <f>Nurse[[#This Row],[RN Hours (excl. Admin, DON)]]/Nurse[[#This Row],[MDS Census]]</f>
        <v>7.6140629511983832E-2</v>
      </c>
      <c r="J38" s="4">
        <f>SUM(Nurse[[#This Row],[RN Hours (excl. Admin, DON)]],Nurse[[#This Row],[RN Admin Hours]],Nurse[[#This Row],[RN DON Hours]],Nurse[[#This Row],[LPN Hours (excl. Admin)]],Nurse[[#This Row],[LPN Admin Hours]],Nurse[[#This Row],[CNA Hours]],Nurse[[#This Row],[NA TR Hours]],Nurse[[#This Row],[Med Aide/Tech Hours]])</f>
        <v>355.45076086956516</v>
      </c>
      <c r="K38" s="4">
        <f>SUM(Nurse[[#This Row],[RN Hours (excl. Admin, DON)]],Nurse[[#This Row],[LPN Hours (excl. Admin)]],Nurse[[#This Row],[CNA Hours]],Nurse[[#This Row],[NA TR Hours]],Nurse[[#This Row],[Med Aide/Tech Hours]])</f>
        <v>295.58652173913043</v>
      </c>
      <c r="L38" s="4">
        <f>SUM(Nurse[[#This Row],[RN Hours (excl. Admin, DON)]],Nurse[[#This Row],[RN Admin Hours]],Nurse[[#This Row],[RN DON Hours]])</f>
        <v>50.89402173913043</v>
      </c>
      <c r="M38" s="4">
        <v>5.7320652173913045</v>
      </c>
      <c r="N38" s="4">
        <v>37.270652173913042</v>
      </c>
      <c r="O38" s="4">
        <v>7.8913043478260869</v>
      </c>
      <c r="P38" s="4">
        <f>SUM(Nurse[[#This Row],[LPN Hours (excl. Admin)]],Nurse[[#This Row],[LPN Admin Hours]])</f>
        <v>98.136413043478257</v>
      </c>
      <c r="Q38" s="4">
        <v>83.434130434782617</v>
      </c>
      <c r="R38" s="4">
        <v>14.702282608695645</v>
      </c>
      <c r="S38" s="4">
        <f>SUM(Nurse[[#This Row],[CNA Hours]],Nurse[[#This Row],[NA TR Hours]],Nurse[[#This Row],[Med Aide/Tech Hours]])</f>
        <v>206.42032608695649</v>
      </c>
      <c r="T38" s="4">
        <v>191.40695652173912</v>
      </c>
      <c r="U38" s="4">
        <v>15.013369565217387</v>
      </c>
      <c r="V38" s="4">
        <v>0</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26.594565217391303</v>
      </c>
      <c r="X38" s="4">
        <v>0</v>
      </c>
      <c r="Y38" s="4">
        <v>0</v>
      </c>
      <c r="Z38" s="4">
        <v>0</v>
      </c>
      <c r="AA38" s="4">
        <v>26.426086956521736</v>
      </c>
      <c r="AB38" s="4">
        <v>0</v>
      </c>
      <c r="AC38" s="4">
        <v>0.16847826086956522</v>
      </c>
      <c r="AD38" s="4">
        <v>0</v>
      </c>
      <c r="AE38" s="4">
        <v>0</v>
      </c>
      <c r="AF38" s="1">
        <v>255227</v>
      </c>
      <c r="AG38" s="1">
        <v>4</v>
      </c>
      <c r="AH38"/>
    </row>
    <row r="39" spans="1:34" x14ac:dyDescent="0.25">
      <c r="A39" t="s">
        <v>243</v>
      </c>
      <c r="B39" t="s">
        <v>209</v>
      </c>
      <c r="C39" t="s">
        <v>387</v>
      </c>
      <c r="D39" t="s">
        <v>307</v>
      </c>
      <c r="E39" s="4">
        <v>108.69565217391305</v>
      </c>
      <c r="F39" s="4">
        <f>Nurse[[#This Row],[Total Nurse Staff Hours]]/Nurse[[#This Row],[MDS Census]]</f>
        <v>3.9604570000000003</v>
      </c>
      <c r="G39" s="4">
        <f>Nurse[[#This Row],[Total Direct Care Staff Hours]]/Nurse[[#This Row],[MDS Census]]</f>
        <v>3.7348160000000004</v>
      </c>
      <c r="H39" s="4">
        <f>Nurse[[#This Row],[Total RN Hours (w/ Admin, DON)]]/Nurse[[#This Row],[MDS Census]]</f>
        <v>0.45684100000000022</v>
      </c>
      <c r="I39" s="4">
        <f>Nurse[[#This Row],[RN Hours (excl. Admin, DON)]]/Nurse[[#This Row],[MDS Census]]</f>
        <v>0.3246920000000002</v>
      </c>
      <c r="J39" s="4">
        <f>SUM(Nurse[[#This Row],[RN Hours (excl. Admin, DON)]],Nurse[[#This Row],[RN Admin Hours]],Nurse[[#This Row],[RN DON Hours]],Nurse[[#This Row],[LPN Hours (excl. Admin)]],Nurse[[#This Row],[LPN Admin Hours]],Nurse[[#This Row],[CNA Hours]],Nurse[[#This Row],[NA TR Hours]],Nurse[[#This Row],[Med Aide/Tech Hours]])</f>
        <v>430.48445652173916</v>
      </c>
      <c r="K39" s="4">
        <f>SUM(Nurse[[#This Row],[RN Hours (excl. Admin, DON)]],Nurse[[#This Row],[LPN Hours (excl. Admin)]],Nurse[[#This Row],[CNA Hours]],Nurse[[#This Row],[NA TR Hours]],Nurse[[#This Row],[Med Aide/Tech Hours]])</f>
        <v>405.95826086956527</v>
      </c>
      <c r="L39" s="4">
        <f>SUM(Nurse[[#This Row],[RN Hours (excl. Admin, DON)]],Nurse[[#This Row],[RN Admin Hours]],Nurse[[#This Row],[RN DON Hours]])</f>
        <v>49.656630434782635</v>
      </c>
      <c r="M39" s="4">
        <v>35.292608695652198</v>
      </c>
      <c r="N39" s="4">
        <v>9.233695652173914</v>
      </c>
      <c r="O39" s="4">
        <v>5.1303260869565213</v>
      </c>
      <c r="P39" s="4">
        <f>SUM(Nurse[[#This Row],[LPN Hours (excl. Admin)]],Nurse[[#This Row],[LPN Admin Hours]])</f>
        <v>115.35891304347834</v>
      </c>
      <c r="Q39" s="4">
        <v>105.19673913043485</v>
      </c>
      <c r="R39" s="4">
        <v>10.162173913043482</v>
      </c>
      <c r="S39" s="4">
        <f>SUM(Nurse[[#This Row],[CNA Hours]],Nurse[[#This Row],[NA TR Hours]],Nurse[[#This Row],[Med Aide/Tech Hours]])</f>
        <v>265.46891304347821</v>
      </c>
      <c r="T39" s="4">
        <v>223.07456521739127</v>
      </c>
      <c r="U39" s="4">
        <v>42.394347826086936</v>
      </c>
      <c r="V39" s="4">
        <v>0</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 s="4">
        <v>0</v>
      </c>
      <c r="Y39" s="4">
        <v>0</v>
      </c>
      <c r="Z39" s="4">
        <v>0</v>
      </c>
      <c r="AA39" s="4">
        <v>0</v>
      </c>
      <c r="AB39" s="4">
        <v>0</v>
      </c>
      <c r="AC39" s="4">
        <v>0</v>
      </c>
      <c r="AD39" s="4">
        <v>0</v>
      </c>
      <c r="AE39" s="4">
        <v>0</v>
      </c>
      <c r="AF39" t="s">
        <v>10</v>
      </c>
      <c r="AG39" s="1">
        <v>4</v>
      </c>
      <c r="AH39"/>
    </row>
    <row r="40" spans="1:34" x14ac:dyDescent="0.25">
      <c r="A40" t="s">
        <v>243</v>
      </c>
      <c r="B40" t="s">
        <v>139</v>
      </c>
      <c r="C40" t="s">
        <v>368</v>
      </c>
      <c r="D40" t="s">
        <v>321</v>
      </c>
      <c r="E40" s="4">
        <v>53.760869565217391</v>
      </c>
      <c r="F40" s="4">
        <f>Nurse[[#This Row],[Total Nurse Staff Hours]]/Nurse[[#This Row],[MDS Census]]</f>
        <v>3.5475010109179133</v>
      </c>
      <c r="G40" s="4">
        <f>Nurse[[#This Row],[Total Direct Care Staff Hours]]/Nurse[[#This Row],[MDS Census]]</f>
        <v>3.1218661544682571</v>
      </c>
      <c r="H40" s="4">
        <f>Nurse[[#This Row],[Total RN Hours (w/ Admin, DON)]]/Nurse[[#This Row],[MDS Census]]</f>
        <v>0.55412050141528513</v>
      </c>
      <c r="I40" s="4">
        <f>Nurse[[#This Row],[RN Hours (excl. Admin, DON)]]/Nurse[[#This Row],[MDS Census]]</f>
        <v>0.23245248685806719</v>
      </c>
      <c r="J40" s="4">
        <f>SUM(Nurse[[#This Row],[RN Hours (excl. Admin, DON)]],Nurse[[#This Row],[RN Admin Hours]],Nurse[[#This Row],[RN DON Hours]],Nurse[[#This Row],[LPN Hours (excl. Admin)]],Nurse[[#This Row],[LPN Admin Hours]],Nurse[[#This Row],[CNA Hours]],Nurse[[#This Row],[NA TR Hours]],Nurse[[#This Row],[Med Aide/Tech Hours]])</f>
        <v>190.71673913043477</v>
      </c>
      <c r="K40" s="4">
        <f>SUM(Nurse[[#This Row],[RN Hours (excl. Admin, DON)]],Nurse[[#This Row],[LPN Hours (excl. Admin)]],Nurse[[#This Row],[CNA Hours]],Nurse[[#This Row],[NA TR Hours]],Nurse[[#This Row],[Med Aide/Tech Hours]])</f>
        <v>167.83423913043478</v>
      </c>
      <c r="L40" s="4">
        <f>SUM(Nurse[[#This Row],[RN Hours (excl. Admin, DON)]],Nurse[[#This Row],[RN Admin Hours]],Nurse[[#This Row],[RN DON Hours]])</f>
        <v>29.790000000000003</v>
      </c>
      <c r="M40" s="4">
        <v>12.49684782608696</v>
      </c>
      <c r="N40" s="4">
        <v>10.858369565217391</v>
      </c>
      <c r="O40" s="4">
        <v>6.4347826086956523</v>
      </c>
      <c r="P40" s="4">
        <f>SUM(Nurse[[#This Row],[LPN Hours (excl. Admin)]],Nurse[[#This Row],[LPN Admin Hours]])</f>
        <v>46.773043478260867</v>
      </c>
      <c r="Q40" s="4">
        <v>41.18369565217391</v>
      </c>
      <c r="R40" s="4">
        <v>5.5893478260869571</v>
      </c>
      <c r="S40" s="4">
        <f>SUM(Nurse[[#This Row],[CNA Hours]],Nurse[[#This Row],[NA TR Hours]],Nurse[[#This Row],[Med Aide/Tech Hours]])</f>
        <v>114.15369565217391</v>
      </c>
      <c r="T40" s="4">
        <v>108.4391304347826</v>
      </c>
      <c r="U40" s="4">
        <v>5.7145652173913044</v>
      </c>
      <c r="V40" s="4">
        <v>0</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78.983695652173921</v>
      </c>
      <c r="X40" s="4">
        <v>0</v>
      </c>
      <c r="Y40" s="4">
        <v>0</v>
      </c>
      <c r="Z40" s="4">
        <v>0</v>
      </c>
      <c r="AA40" s="4">
        <v>20.918478260869566</v>
      </c>
      <c r="AB40" s="4">
        <v>0</v>
      </c>
      <c r="AC40" s="4">
        <v>58.065217391304351</v>
      </c>
      <c r="AD40" s="4">
        <v>0</v>
      </c>
      <c r="AE40" s="4">
        <v>0</v>
      </c>
      <c r="AF40" s="1">
        <v>255285</v>
      </c>
      <c r="AG40" s="1">
        <v>4</v>
      </c>
      <c r="AH40"/>
    </row>
    <row r="41" spans="1:34" x14ac:dyDescent="0.25">
      <c r="A41" t="s">
        <v>243</v>
      </c>
      <c r="B41" t="s">
        <v>108</v>
      </c>
      <c r="C41" t="s">
        <v>356</v>
      </c>
      <c r="D41" t="s">
        <v>319</v>
      </c>
      <c r="E41" s="4">
        <v>52</v>
      </c>
      <c r="F41" s="4">
        <f>Nurse[[#This Row],[Total Nurse Staff Hours]]/Nurse[[#This Row],[MDS Census]]</f>
        <v>3.4135493311036789</v>
      </c>
      <c r="G41" s="4">
        <f>Nurse[[#This Row],[Total Direct Care Staff Hours]]/Nurse[[#This Row],[MDS Census]]</f>
        <v>3.034002926421405</v>
      </c>
      <c r="H41" s="4">
        <f>Nurse[[#This Row],[Total RN Hours (w/ Admin, DON)]]/Nurse[[#This Row],[MDS Census]]</f>
        <v>0.28569188963210707</v>
      </c>
      <c r="I41" s="4">
        <f>Nurse[[#This Row],[RN Hours (excl. Admin, DON)]]/Nurse[[#This Row],[MDS Census]]</f>
        <v>0.1753239966555184</v>
      </c>
      <c r="J41" s="4">
        <f>SUM(Nurse[[#This Row],[RN Hours (excl. Admin, DON)]],Nurse[[#This Row],[RN Admin Hours]],Nurse[[#This Row],[RN DON Hours]],Nurse[[#This Row],[LPN Hours (excl. Admin)]],Nurse[[#This Row],[LPN Admin Hours]],Nurse[[#This Row],[CNA Hours]],Nurse[[#This Row],[NA TR Hours]],Nurse[[#This Row],[Med Aide/Tech Hours]])</f>
        <v>177.5045652173913</v>
      </c>
      <c r="K41" s="4">
        <f>SUM(Nurse[[#This Row],[RN Hours (excl. Admin, DON)]],Nurse[[#This Row],[LPN Hours (excl. Admin)]],Nurse[[#This Row],[CNA Hours]],Nurse[[#This Row],[NA TR Hours]],Nurse[[#This Row],[Med Aide/Tech Hours]])</f>
        <v>157.76815217391305</v>
      </c>
      <c r="L41" s="4">
        <f>SUM(Nurse[[#This Row],[RN Hours (excl. Admin, DON)]],Nurse[[#This Row],[RN Admin Hours]],Nurse[[#This Row],[RN DON Hours]])</f>
        <v>14.855978260869566</v>
      </c>
      <c r="M41" s="4">
        <v>9.116847826086957</v>
      </c>
      <c r="N41" s="4">
        <v>0</v>
      </c>
      <c r="O41" s="4">
        <v>5.7391304347826084</v>
      </c>
      <c r="P41" s="4">
        <f>SUM(Nurse[[#This Row],[LPN Hours (excl. Admin)]],Nurse[[#This Row],[LPN Admin Hours]])</f>
        <v>58.296195652173907</v>
      </c>
      <c r="Q41" s="4">
        <v>44.298913043478258</v>
      </c>
      <c r="R41" s="4">
        <v>13.997282608695652</v>
      </c>
      <c r="S41" s="4">
        <f>SUM(Nurse[[#This Row],[CNA Hours]],Nurse[[#This Row],[NA TR Hours]],Nurse[[#This Row],[Med Aide/Tech Hours]])</f>
        <v>104.35239130434783</v>
      </c>
      <c r="T41" s="4">
        <v>104.35239130434783</v>
      </c>
      <c r="U41" s="4">
        <v>0</v>
      </c>
      <c r="V41" s="4">
        <v>0</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 s="4">
        <v>0</v>
      </c>
      <c r="Y41" s="4">
        <v>0</v>
      </c>
      <c r="Z41" s="4">
        <v>0</v>
      </c>
      <c r="AA41" s="4">
        <v>0</v>
      </c>
      <c r="AB41" s="4">
        <v>0</v>
      </c>
      <c r="AC41" s="4">
        <v>0</v>
      </c>
      <c r="AD41" s="4">
        <v>0</v>
      </c>
      <c r="AE41" s="4">
        <v>0</v>
      </c>
      <c r="AF41" s="1">
        <v>255249</v>
      </c>
      <c r="AG41" s="1">
        <v>4</v>
      </c>
      <c r="AH41"/>
    </row>
    <row r="42" spans="1:34" x14ac:dyDescent="0.25">
      <c r="A42" t="s">
        <v>243</v>
      </c>
      <c r="B42" t="s">
        <v>145</v>
      </c>
      <c r="C42" t="s">
        <v>443</v>
      </c>
      <c r="D42" t="s">
        <v>337</v>
      </c>
      <c r="E42" s="4">
        <v>56.467391304347828</v>
      </c>
      <c r="F42" s="4">
        <f>Nurse[[#This Row],[Total Nurse Staff Hours]]/Nurse[[#This Row],[MDS Census]]</f>
        <v>3.6084696823869118</v>
      </c>
      <c r="G42" s="4">
        <f>Nurse[[#This Row],[Total Direct Care Staff Hours]]/Nurse[[#This Row],[MDS Census]]</f>
        <v>3.4636284889316662</v>
      </c>
      <c r="H42" s="4">
        <f>Nurse[[#This Row],[Total RN Hours (w/ Admin, DON)]]/Nurse[[#This Row],[MDS Census]]</f>
        <v>0.44991337824831573</v>
      </c>
      <c r="I42" s="4">
        <f>Nurse[[#This Row],[RN Hours (excl. Admin, DON)]]/Nurse[[#This Row],[MDS Census]]</f>
        <v>0.3050721847930703</v>
      </c>
      <c r="J42" s="4">
        <f>SUM(Nurse[[#This Row],[RN Hours (excl. Admin, DON)]],Nurse[[#This Row],[RN Admin Hours]],Nurse[[#This Row],[RN DON Hours]],Nurse[[#This Row],[LPN Hours (excl. Admin)]],Nurse[[#This Row],[LPN Admin Hours]],Nurse[[#This Row],[CNA Hours]],Nurse[[#This Row],[NA TR Hours]],Nurse[[#This Row],[Med Aide/Tech Hours]])</f>
        <v>203.76086956521746</v>
      </c>
      <c r="K42" s="4">
        <f>SUM(Nurse[[#This Row],[RN Hours (excl. Admin, DON)]],Nurse[[#This Row],[LPN Hours (excl. Admin)]],Nurse[[#This Row],[CNA Hours]],Nurse[[#This Row],[NA TR Hours]],Nurse[[#This Row],[Med Aide/Tech Hours]])</f>
        <v>195.58206521739137</v>
      </c>
      <c r="L42" s="4">
        <f>SUM(Nurse[[#This Row],[RN Hours (excl. Admin, DON)]],Nurse[[#This Row],[RN Admin Hours]],Nurse[[#This Row],[RN DON Hours]])</f>
        <v>25.405434782608697</v>
      </c>
      <c r="M42" s="4">
        <v>17.22663043478261</v>
      </c>
      <c r="N42" s="4">
        <v>2.7635869565217392</v>
      </c>
      <c r="O42" s="4">
        <v>5.4152173913043482</v>
      </c>
      <c r="P42" s="4">
        <f>SUM(Nurse[[#This Row],[LPN Hours (excl. Admin)]],Nurse[[#This Row],[LPN Admin Hours]])</f>
        <v>51.726086956521748</v>
      </c>
      <c r="Q42" s="4">
        <v>51.726086956521748</v>
      </c>
      <c r="R42" s="4">
        <v>0</v>
      </c>
      <c r="S42" s="4">
        <f>SUM(Nurse[[#This Row],[CNA Hours]],Nurse[[#This Row],[NA TR Hours]],Nurse[[#This Row],[Med Aide/Tech Hours]])</f>
        <v>126.62934782608701</v>
      </c>
      <c r="T42" s="4">
        <v>126.62934782608701</v>
      </c>
      <c r="U42" s="4">
        <v>0</v>
      </c>
      <c r="V42" s="4">
        <v>0</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3.723913043478261</v>
      </c>
      <c r="X42" s="4">
        <v>0.96032608695652166</v>
      </c>
      <c r="Y42" s="4">
        <v>2.7635869565217392</v>
      </c>
      <c r="Z42" s="4">
        <v>0</v>
      </c>
      <c r="AA42" s="4">
        <v>0</v>
      </c>
      <c r="AB42" s="4">
        <v>0</v>
      </c>
      <c r="AC42" s="4">
        <v>0</v>
      </c>
      <c r="AD42" s="4">
        <v>0</v>
      </c>
      <c r="AE42" s="4">
        <v>0</v>
      </c>
      <c r="AF42" s="1">
        <v>255291</v>
      </c>
      <c r="AG42" s="1">
        <v>4</v>
      </c>
      <c r="AH42"/>
    </row>
    <row r="43" spans="1:34" x14ac:dyDescent="0.25">
      <c r="A43" t="s">
        <v>243</v>
      </c>
      <c r="B43" t="s">
        <v>102</v>
      </c>
      <c r="C43" t="s">
        <v>402</v>
      </c>
      <c r="D43" t="s">
        <v>323</v>
      </c>
      <c r="E43" s="4">
        <v>71.217391304347828</v>
      </c>
      <c r="F43" s="4">
        <f>Nurse[[#This Row],[Total Nurse Staff Hours]]/Nurse[[#This Row],[MDS Census]]</f>
        <v>3.8953205128205122</v>
      </c>
      <c r="G43" s="4">
        <f>Nurse[[#This Row],[Total Direct Care Staff Hours]]/Nurse[[#This Row],[MDS Census]]</f>
        <v>3.0320634920634921</v>
      </c>
      <c r="H43" s="4">
        <f>Nurse[[#This Row],[Total RN Hours (w/ Admin, DON)]]/Nurse[[#This Row],[MDS Census]]</f>
        <v>0.7935760073260073</v>
      </c>
      <c r="I43" s="4">
        <f>Nurse[[#This Row],[RN Hours (excl. Admin, DON)]]/Nurse[[#This Row],[MDS Census]]</f>
        <v>0.13825091575091572</v>
      </c>
      <c r="J43" s="4">
        <f>SUM(Nurse[[#This Row],[RN Hours (excl. Admin, DON)]],Nurse[[#This Row],[RN Admin Hours]],Nurse[[#This Row],[RN DON Hours]],Nurse[[#This Row],[LPN Hours (excl. Admin)]],Nurse[[#This Row],[LPN Admin Hours]],Nurse[[#This Row],[CNA Hours]],Nurse[[#This Row],[NA TR Hours]],Nurse[[#This Row],[Med Aide/Tech Hours]])</f>
        <v>277.41456521739127</v>
      </c>
      <c r="K43" s="4">
        <f>SUM(Nurse[[#This Row],[RN Hours (excl. Admin, DON)]],Nurse[[#This Row],[LPN Hours (excl. Admin)]],Nurse[[#This Row],[CNA Hours]],Nurse[[#This Row],[NA TR Hours]],Nurse[[#This Row],[Med Aide/Tech Hours]])</f>
        <v>215.93565217391304</v>
      </c>
      <c r="L43" s="4">
        <f>SUM(Nurse[[#This Row],[RN Hours (excl. Admin, DON)]],Nurse[[#This Row],[RN Admin Hours]],Nurse[[#This Row],[RN DON Hours]])</f>
        <v>56.516413043478259</v>
      </c>
      <c r="M43" s="4">
        <v>9.8458695652173898</v>
      </c>
      <c r="N43" s="4">
        <v>40.849891304347821</v>
      </c>
      <c r="O43" s="4">
        <v>5.8206521739130439</v>
      </c>
      <c r="P43" s="4">
        <f>SUM(Nurse[[#This Row],[LPN Hours (excl. Admin)]],Nurse[[#This Row],[LPN Admin Hours]])</f>
        <v>98.888586956521763</v>
      </c>
      <c r="Q43" s="4">
        <v>84.080217391304373</v>
      </c>
      <c r="R43" s="4">
        <v>14.808369565217392</v>
      </c>
      <c r="S43" s="4">
        <f>SUM(Nurse[[#This Row],[CNA Hours]],Nurse[[#This Row],[NA TR Hours]],Nurse[[#This Row],[Med Aide/Tech Hours]])</f>
        <v>122.00956521739127</v>
      </c>
      <c r="T43" s="4">
        <v>60.84815217391305</v>
      </c>
      <c r="U43" s="4">
        <v>61.161413043478227</v>
      </c>
      <c r="V43" s="4">
        <v>0</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3" s="4">
        <v>0</v>
      </c>
      <c r="Y43" s="4">
        <v>0</v>
      </c>
      <c r="Z43" s="4">
        <v>0</v>
      </c>
      <c r="AA43" s="4">
        <v>0</v>
      </c>
      <c r="AB43" s="4">
        <v>0</v>
      </c>
      <c r="AC43" s="4">
        <v>0</v>
      </c>
      <c r="AD43" s="4">
        <v>0</v>
      </c>
      <c r="AE43" s="4">
        <v>0</v>
      </c>
      <c r="AF43" s="1">
        <v>255232</v>
      </c>
      <c r="AG43" s="1">
        <v>4</v>
      </c>
      <c r="AH43"/>
    </row>
    <row r="44" spans="1:34" x14ac:dyDescent="0.25">
      <c r="A44" t="s">
        <v>243</v>
      </c>
      <c r="B44" t="s">
        <v>56</v>
      </c>
      <c r="C44" t="s">
        <v>396</v>
      </c>
      <c r="D44" t="s">
        <v>288</v>
      </c>
      <c r="E44" s="4">
        <v>109.69565217391305</v>
      </c>
      <c r="F44" s="4">
        <f>Nurse[[#This Row],[Total Nurse Staff Hours]]/Nurse[[#This Row],[MDS Census]]</f>
        <v>3.4035988902100667</v>
      </c>
      <c r="G44" s="4">
        <f>Nurse[[#This Row],[Total Direct Care Staff Hours]]/Nurse[[#This Row],[MDS Census]]</f>
        <v>3.2537336504161711</v>
      </c>
      <c r="H44" s="4">
        <f>Nurse[[#This Row],[Total RN Hours (w/ Admin, DON)]]/Nurse[[#This Row],[MDS Census]]</f>
        <v>0.30872275069361871</v>
      </c>
      <c r="I44" s="4">
        <f>Nurse[[#This Row],[RN Hours (excl. Admin, DON)]]/Nurse[[#This Row],[MDS Census]]</f>
        <v>0.20567082837891401</v>
      </c>
      <c r="J44" s="4">
        <f>SUM(Nurse[[#This Row],[RN Hours (excl. Admin, DON)]],Nurse[[#This Row],[RN Admin Hours]],Nurse[[#This Row],[RN DON Hours]],Nurse[[#This Row],[LPN Hours (excl. Admin)]],Nurse[[#This Row],[LPN Admin Hours]],Nurse[[#This Row],[CNA Hours]],Nurse[[#This Row],[NA TR Hours]],Nurse[[#This Row],[Med Aide/Tech Hours]])</f>
        <v>373.35999999999996</v>
      </c>
      <c r="K44" s="4">
        <f>SUM(Nurse[[#This Row],[RN Hours (excl. Admin, DON)]],Nurse[[#This Row],[LPN Hours (excl. Admin)]],Nurse[[#This Row],[CNA Hours]],Nurse[[#This Row],[NA TR Hours]],Nurse[[#This Row],[Med Aide/Tech Hours]])</f>
        <v>356.92043478260871</v>
      </c>
      <c r="L44" s="4">
        <f>SUM(Nurse[[#This Row],[RN Hours (excl. Admin, DON)]],Nurse[[#This Row],[RN Admin Hours]],Nurse[[#This Row],[RN DON Hours]])</f>
        <v>33.865543478260868</v>
      </c>
      <c r="M44" s="4">
        <v>22.561195652173915</v>
      </c>
      <c r="N44" s="4">
        <v>5.5652173913043477</v>
      </c>
      <c r="O44" s="4">
        <v>5.7391304347826084</v>
      </c>
      <c r="P44" s="4">
        <f>SUM(Nurse[[#This Row],[LPN Hours (excl. Admin)]],Nurse[[#This Row],[LPN Admin Hours]])</f>
        <v>122.56336956521743</v>
      </c>
      <c r="Q44" s="4">
        <v>117.42815217391308</v>
      </c>
      <c r="R44" s="4">
        <v>5.1352173913043488</v>
      </c>
      <c r="S44" s="4">
        <f>SUM(Nurse[[#This Row],[CNA Hours]],Nurse[[#This Row],[NA TR Hours]],Nurse[[#This Row],[Med Aide/Tech Hours]])</f>
        <v>216.93108695652174</v>
      </c>
      <c r="T44" s="4">
        <v>216.67891304347825</v>
      </c>
      <c r="U44" s="4">
        <v>0.2521739130434783</v>
      </c>
      <c r="V44" s="4">
        <v>0</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49.810326086956536</v>
      </c>
      <c r="X44" s="4">
        <v>0</v>
      </c>
      <c r="Y44" s="4">
        <v>0</v>
      </c>
      <c r="Z44" s="4">
        <v>0</v>
      </c>
      <c r="AA44" s="4">
        <v>26.614782608695652</v>
      </c>
      <c r="AB44" s="4">
        <v>0</v>
      </c>
      <c r="AC44" s="4">
        <v>22.943369565217402</v>
      </c>
      <c r="AD44" s="4">
        <v>0.2521739130434783</v>
      </c>
      <c r="AE44" s="4">
        <v>0</v>
      </c>
      <c r="AF44" s="1">
        <v>255145</v>
      </c>
      <c r="AG44" s="1">
        <v>4</v>
      </c>
      <c r="AH44"/>
    </row>
    <row r="45" spans="1:34" x14ac:dyDescent="0.25">
      <c r="A45" t="s">
        <v>243</v>
      </c>
      <c r="B45" t="s">
        <v>87</v>
      </c>
      <c r="C45" t="s">
        <v>384</v>
      </c>
      <c r="D45" t="s">
        <v>333</v>
      </c>
      <c r="E45" s="4">
        <v>56.934782608695649</v>
      </c>
      <c r="F45" s="4">
        <f>Nurse[[#This Row],[Total Nurse Staff Hours]]/Nurse[[#This Row],[MDS Census]]</f>
        <v>3.175601374570447</v>
      </c>
      <c r="G45" s="4">
        <f>Nurse[[#This Row],[Total Direct Care Staff Hours]]/Nurse[[#This Row],[MDS Census]]</f>
        <v>2.8735777014127528</v>
      </c>
      <c r="H45" s="4">
        <f>Nurse[[#This Row],[Total RN Hours (w/ Admin, DON)]]/Nurse[[#This Row],[MDS Census]]</f>
        <v>0.66701603665521181</v>
      </c>
      <c r="I45" s="4">
        <f>Nurse[[#This Row],[RN Hours (excl. Admin, DON)]]/Nurse[[#This Row],[MDS Census]]</f>
        <v>0.52120465826651385</v>
      </c>
      <c r="J45" s="4">
        <f>SUM(Nurse[[#This Row],[RN Hours (excl. Admin, DON)]],Nurse[[#This Row],[RN Admin Hours]],Nurse[[#This Row],[RN DON Hours]],Nurse[[#This Row],[LPN Hours (excl. Admin)]],Nurse[[#This Row],[LPN Admin Hours]],Nurse[[#This Row],[CNA Hours]],Nurse[[#This Row],[NA TR Hours]],Nurse[[#This Row],[Med Aide/Tech Hours]])</f>
        <v>180.80217391304348</v>
      </c>
      <c r="K45" s="4">
        <f>SUM(Nurse[[#This Row],[RN Hours (excl. Admin, DON)]],Nurse[[#This Row],[LPN Hours (excl. Admin)]],Nurse[[#This Row],[CNA Hours]],Nurse[[#This Row],[NA TR Hours]],Nurse[[#This Row],[Med Aide/Tech Hours]])</f>
        <v>163.60652173913041</v>
      </c>
      <c r="L45" s="4">
        <f>SUM(Nurse[[#This Row],[RN Hours (excl. Admin, DON)]],Nurse[[#This Row],[RN Admin Hours]],Nurse[[#This Row],[RN DON Hours]])</f>
        <v>37.976413043478253</v>
      </c>
      <c r="M45" s="4">
        <v>29.67467391304347</v>
      </c>
      <c r="N45" s="4">
        <v>2.0408695652173909</v>
      </c>
      <c r="O45" s="4">
        <v>6.2608695652173916</v>
      </c>
      <c r="P45" s="4">
        <f>SUM(Nurse[[#This Row],[LPN Hours (excl. Admin)]],Nurse[[#This Row],[LPN Admin Hours]])</f>
        <v>41.667282608695658</v>
      </c>
      <c r="Q45" s="4">
        <v>32.773369565217394</v>
      </c>
      <c r="R45" s="4">
        <v>8.8939130434782623</v>
      </c>
      <c r="S45" s="4">
        <f>SUM(Nurse[[#This Row],[CNA Hours]],Nurse[[#This Row],[NA TR Hours]],Nurse[[#This Row],[Med Aide/Tech Hours]])</f>
        <v>101.15847826086956</v>
      </c>
      <c r="T45" s="4">
        <v>99.500760869565212</v>
      </c>
      <c r="U45" s="4">
        <v>1.6577173913043477</v>
      </c>
      <c r="V45" s="4">
        <v>0</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 s="4">
        <v>0</v>
      </c>
      <c r="Y45" s="4">
        <v>0</v>
      </c>
      <c r="Z45" s="4">
        <v>0</v>
      </c>
      <c r="AA45" s="4">
        <v>0</v>
      </c>
      <c r="AB45" s="4">
        <v>0</v>
      </c>
      <c r="AC45" s="4">
        <v>0</v>
      </c>
      <c r="AD45" s="4">
        <v>0</v>
      </c>
      <c r="AE45" s="4">
        <v>0</v>
      </c>
      <c r="AF45" s="1">
        <v>255212</v>
      </c>
      <c r="AG45" s="1">
        <v>4</v>
      </c>
      <c r="AH45"/>
    </row>
    <row r="46" spans="1:34" x14ac:dyDescent="0.25">
      <c r="A46" t="s">
        <v>243</v>
      </c>
      <c r="B46" t="s">
        <v>62</v>
      </c>
      <c r="C46" t="s">
        <v>365</v>
      </c>
      <c r="D46" t="s">
        <v>332</v>
      </c>
      <c r="E46" s="4">
        <v>76.097826086956516</v>
      </c>
      <c r="F46" s="4">
        <f>Nurse[[#This Row],[Total Nurse Staff Hours]]/Nurse[[#This Row],[MDS Census]]</f>
        <v>3.7579388658763038</v>
      </c>
      <c r="G46" s="4">
        <f>Nurse[[#This Row],[Total Direct Care Staff Hours]]/Nurse[[#This Row],[MDS Census]]</f>
        <v>3.3056791886873311</v>
      </c>
      <c r="H46" s="4">
        <f>Nurse[[#This Row],[Total RN Hours (w/ Admin, DON)]]/Nurse[[#This Row],[MDS Census]]</f>
        <v>0.35295672046850451</v>
      </c>
      <c r="I46" s="4">
        <f>Nurse[[#This Row],[RN Hours (excl. Admin, DON)]]/Nurse[[#This Row],[MDS Census]]</f>
        <v>2.4010855592058282E-3</v>
      </c>
      <c r="J46" s="4">
        <f>SUM(Nurse[[#This Row],[RN Hours (excl. Admin, DON)]],Nurse[[#This Row],[RN Admin Hours]],Nurse[[#This Row],[RN DON Hours]],Nurse[[#This Row],[LPN Hours (excl. Admin)]],Nurse[[#This Row],[LPN Admin Hours]],Nurse[[#This Row],[CNA Hours]],Nurse[[#This Row],[NA TR Hours]],Nurse[[#This Row],[Med Aide/Tech Hours]])</f>
        <v>285.97097826086957</v>
      </c>
      <c r="K46" s="4">
        <f>SUM(Nurse[[#This Row],[RN Hours (excl. Admin, DON)]],Nurse[[#This Row],[LPN Hours (excl. Admin)]],Nurse[[#This Row],[CNA Hours]],Nurse[[#This Row],[NA TR Hours]],Nurse[[#This Row],[Med Aide/Tech Hours]])</f>
        <v>251.55500000000004</v>
      </c>
      <c r="L46" s="4">
        <f>SUM(Nurse[[#This Row],[RN Hours (excl. Admin, DON)]],Nurse[[#This Row],[RN Admin Hours]],Nurse[[#This Row],[RN DON Hours]])</f>
        <v>26.85923913043478</v>
      </c>
      <c r="M46" s="4">
        <v>0.18271739130434786</v>
      </c>
      <c r="N46" s="4">
        <v>20.393913043478257</v>
      </c>
      <c r="O46" s="4">
        <v>6.2826086956521738</v>
      </c>
      <c r="P46" s="4">
        <f>SUM(Nurse[[#This Row],[LPN Hours (excl. Admin)]],Nurse[[#This Row],[LPN Admin Hours]])</f>
        <v>86.194130434782608</v>
      </c>
      <c r="Q46" s="4">
        <v>78.454673913043479</v>
      </c>
      <c r="R46" s="4">
        <v>7.7394565217391298</v>
      </c>
      <c r="S46" s="4">
        <f>SUM(Nurse[[#This Row],[CNA Hours]],Nurse[[#This Row],[NA TR Hours]],Nurse[[#This Row],[Med Aide/Tech Hours]])</f>
        <v>172.91760869565221</v>
      </c>
      <c r="T46" s="4">
        <v>160.20782608695654</v>
      </c>
      <c r="U46" s="4">
        <v>12.709782608695656</v>
      </c>
      <c r="V46" s="4">
        <v>0</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40.571521739130432</v>
      </c>
      <c r="X46" s="4">
        <v>0</v>
      </c>
      <c r="Y46" s="4">
        <v>0</v>
      </c>
      <c r="Z46" s="4">
        <v>0</v>
      </c>
      <c r="AA46" s="4">
        <v>11.809782608695652</v>
      </c>
      <c r="AB46" s="4">
        <v>0</v>
      </c>
      <c r="AC46" s="4">
        <v>28.761739130434783</v>
      </c>
      <c r="AD46" s="4">
        <v>0</v>
      </c>
      <c r="AE46" s="4">
        <v>0</v>
      </c>
      <c r="AF46" s="1">
        <v>255154</v>
      </c>
      <c r="AG46" s="1">
        <v>4</v>
      </c>
      <c r="AH46"/>
    </row>
    <row r="47" spans="1:34" x14ac:dyDescent="0.25">
      <c r="A47" t="s">
        <v>243</v>
      </c>
      <c r="B47" t="s">
        <v>66</v>
      </c>
      <c r="C47" t="s">
        <v>384</v>
      </c>
      <c r="D47" t="s">
        <v>333</v>
      </c>
      <c r="E47" s="4">
        <v>115.83695652173913</v>
      </c>
      <c r="F47" s="4">
        <f>Nurse[[#This Row],[Total Nurse Staff Hours]]/Nurse[[#This Row],[MDS Census]]</f>
        <v>4.2550220512339312</v>
      </c>
      <c r="G47" s="4">
        <f>Nurse[[#This Row],[Total Direct Care Staff Hours]]/Nurse[[#This Row],[MDS Census]]</f>
        <v>3.9656094585718309</v>
      </c>
      <c r="H47" s="4">
        <f>Nurse[[#This Row],[Total RN Hours (w/ Admin, DON)]]/Nurse[[#This Row],[MDS Census]]</f>
        <v>0.767617528385099</v>
      </c>
      <c r="I47" s="4">
        <f>Nurse[[#This Row],[RN Hours (excl. Admin, DON)]]/Nurse[[#This Row],[MDS Census]]</f>
        <v>0.64413061837290042</v>
      </c>
      <c r="J47" s="4">
        <f>SUM(Nurse[[#This Row],[RN Hours (excl. Admin, DON)]],Nurse[[#This Row],[RN Admin Hours]],Nurse[[#This Row],[RN DON Hours]],Nurse[[#This Row],[LPN Hours (excl. Admin)]],Nurse[[#This Row],[LPN Admin Hours]],Nurse[[#This Row],[CNA Hours]],Nurse[[#This Row],[NA TR Hours]],Nurse[[#This Row],[Med Aide/Tech Hours]])</f>
        <v>492.88880434782607</v>
      </c>
      <c r="K47" s="4">
        <f>SUM(Nurse[[#This Row],[RN Hours (excl. Admin, DON)]],Nurse[[#This Row],[LPN Hours (excl. Admin)]],Nurse[[#This Row],[CNA Hours]],Nurse[[#This Row],[NA TR Hours]],Nurse[[#This Row],[Med Aide/Tech Hours]])</f>
        <v>459.36413043478262</v>
      </c>
      <c r="L47" s="4">
        <f>SUM(Nurse[[#This Row],[RN Hours (excl. Admin, DON)]],Nurse[[#This Row],[RN Admin Hours]],Nurse[[#This Row],[RN DON Hours]])</f>
        <v>88.918478260869563</v>
      </c>
      <c r="M47" s="4">
        <v>74.614130434782609</v>
      </c>
      <c r="N47" s="4">
        <v>9.9402173913043477</v>
      </c>
      <c r="O47" s="4">
        <v>4.3641304347826084</v>
      </c>
      <c r="P47" s="4">
        <f>SUM(Nurse[[#This Row],[LPN Hours (excl. Admin)]],Nurse[[#This Row],[LPN Admin Hours]])</f>
        <v>173.37521739130435</v>
      </c>
      <c r="Q47" s="4">
        <v>154.15489130434781</v>
      </c>
      <c r="R47" s="4">
        <v>19.220326086956522</v>
      </c>
      <c r="S47" s="4">
        <f>SUM(Nurse[[#This Row],[CNA Hours]],Nurse[[#This Row],[NA TR Hours]],Nurse[[#This Row],[Med Aide/Tech Hours]])</f>
        <v>230.59510869565219</v>
      </c>
      <c r="T47" s="4">
        <v>185.97554347826087</v>
      </c>
      <c r="U47" s="4">
        <v>44.619565217391305</v>
      </c>
      <c r="V47" s="4">
        <v>0</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 s="4">
        <v>0</v>
      </c>
      <c r="Y47" s="4">
        <v>0</v>
      </c>
      <c r="Z47" s="4">
        <v>0</v>
      </c>
      <c r="AA47" s="4">
        <v>0</v>
      </c>
      <c r="AB47" s="4">
        <v>0</v>
      </c>
      <c r="AC47" s="4">
        <v>0</v>
      </c>
      <c r="AD47" s="4">
        <v>0</v>
      </c>
      <c r="AE47" s="4">
        <v>0</v>
      </c>
      <c r="AF47" s="1">
        <v>255160</v>
      </c>
      <c r="AG47" s="1">
        <v>4</v>
      </c>
      <c r="AH47"/>
    </row>
    <row r="48" spans="1:34" x14ac:dyDescent="0.25">
      <c r="A48" t="s">
        <v>243</v>
      </c>
      <c r="B48" t="s">
        <v>100</v>
      </c>
      <c r="C48" t="s">
        <v>374</v>
      </c>
      <c r="D48" t="s">
        <v>325</v>
      </c>
      <c r="E48" s="4">
        <v>60.108695652173914</v>
      </c>
      <c r="F48" s="4">
        <f>Nurse[[#This Row],[Total Nurse Staff Hours]]/Nurse[[#This Row],[MDS Census]]</f>
        <v>3.4813490054249536</v>
      </c>
      <c r="G48" s="4">
        <f>Nurse[[#This Row],[Total Direct Care Staff Hours]]/Nurse[[#This Row],[MDS Census]]</f>
        <v>2.927750452079565</v>
      </c>
      <c r="H48" s="4">
        <f>Nurse[[#This Row],[Total RN Hours (w/ Admin, DON)]]/Nurse[[#This Row],[MDS Census]]</f>
        <v>0.69511392405063277</v>
      </c>
      <c r="I48" s="4">
        <f>Nurse[[#This Row],[RN Hours (excl. Admin, DON)]]/Nurse[[#This Row],[MDS Census]]</f>
        <v>0.24243399638336338</v>
      </c>
      <c r="J48" s="4">
        <f>SUM(Nurse[[#This Row],[RN Hours (excl. Admin, DON)]],Nurse[[#This Row],[RN Admin Hours]],Nurse[[#This Row],[RN DON Hours]],Nurse[[#This Row],[LPN Hours (excl. Admin)]],Nurse[[#This Row],[LPN Admin Hours]],Nurse[[#This Row],[CNA Hours]],Nurse[[#This Row],[NA TR Hours]],Nurse[[#This Row],[Med Aide/Tech Hours]])</f>
        <v>209.25934782608689</v>
      </c>
      <c r="K48" s="4">
        <f>SUM(Nurse[[#This Row],[RN Hours (excl. Admin, DON)]],Nurse[[#This Row],[LPN Hours (excl. Admin)]],Nurse[[#This Row],[CNA Hours]],Nurse[[#This Row],[NA TR Hours]],Nurse[[#This Row],[Med Aide/Tech Hours]])</f>
        <v>175.98326086956516</v>
      </c>
      <c r="L48" s="4">
        <f>SUM(Nurse[[#This Row],[RN Hours (excl. Admin, DON)]],Nurse[[#This Row],[RN Admin Hours]],Nurse[[#This Row],[RN DON Hours]])</f>
        <v>41.782391304347819</v>
      </c>
      <c r="M48" s="4">
        <v>14.572391304347821</v>
      </c>
      <c r="N48" s="4">
        <v>20.601304347826083</v>
      </c>
      <c r="O48" s="4">
        <v>6.6086956521739131</v>
      </c>
      <c r="P48" s="4">
        <f>SUM(Nurse[[#This Row],[LPN Hours (excl. Admin)]],Nurse[[#This Row],[LPN Admin Hours]])</f>
        <v>50.139347826086947</v>
      </c>
      <c r="Q48" s="4">
        <v>44.07326086956521</v>
      </c>
      <c r="R48" s="4">
        <v>6.0660869565217395</v>
      </c>
      <c r="S48" s="4">
        <f>SUM(Nurse[[#This Row],[CNA Hours]],Nurse[[#This Row],[NA TR Hours]],Nurse[[#This Row],[Med Aide/Tech Hours]])</f>
        <v>117.33760869565214</v>
      </c>
      <c r="T48" s="4">
        <v>115.06684782608691</v>
      </c>
      <c r="U48" s="4">
        <v>2.2707608695652182</v>
      </c>
      <c r="V48" s="4">
        <v>0</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1.0652173913043479</v>
      </c>
      <c r="X48" s="4">
        <v>0</v>
      </c>
      <c r="Y48" s="4">
        <v>0</v>
      </c>
      <c r="Z48" s="4">
        <v>0</v>
      </c>
      <c r="AA48" s="4">
        <v>1.0652173913043479</v>
      </c>
      <c r="AB48" s="4">
        <v>0</v>
      </c>
      <c r="AC48" s="4">
        <v>0</v>
      </c>
      <c r="AD48" s="4">
        <v>0</v>
      </c>
      <c r="AE48" s="4">
        <v>0</v>
      </c>
      <c r="AF48" s="1">
        <v>255228</v>
      </c>
      <c r="AG48" s="1">
        <v>4</v>
      </c>
      <c r="AH48"/>
    </row>
    <row r="49" spans="1:34" x14ac:dyDescent="0.25">
      <c r="A49" t="s">
        <v>243</v>
      </c>
      <c r="B49" t="s">
        <v>148</v>
      </c>
      <c r="C49" t="s">
        <v>401</v>
      </c>
      <c r="D49" t="s">
        <v>301</v>
      </c>
      <c r="E49" s="4">
        <v>83.054347826086953</v>
      </c>
      <c r="F49" s="4">
        <f>Nurse[[#This Row],[Total Nurse Staff Hours]]/Nurse[[#This Row],[MDS Census]]</f>
        <v>3.2711412118832617</v>
      </c>
      <c r="G49" s="4">
        <f>Nurse[[#This Row],[Total Direct Care Staff Hours]]/Nurse[[#This Row],[MDS Census]]</f>
        <v>2.9431082319068187</v>
      </c>
      <c r="H49" s="4">
        <f>Nurse[[#This Row],[Total RN Hours (w/ Admin, DON)]]/Nurse[[#This Row],[MDS Census]]</f>
        <v>0.58663787462374051</v>
      </c>
      <c r="I49" s="4">
        <f>Nurse[[#This Row],[RN Hours (excl. Admin, DON)]]/Nurse[[#This Row],[MDS Census]]</f>
        <v>0.25860489464729752</v>
      </c>
      <c r="J49" s="4">
        <f>SUM(Nurse[[#This Row],[RN Hours (excl. Admin, DON)]],Nurse[[#This Row],[RN Admin Hours]],Nurse[[#This Row],[RN DON Hours]],Nurse[[#This Row],[LPN Hours (excl. Admin)]],Nurse[[#This Row],[LPN Admin Hours]],Nurse[[#This Row],[CNA Hours]],Nurse[[#This Row],[NA TR Hours]],Nurse[[#This Row],[Med Aide/Tech Hours]])</f>
        <v>271.6825</v>
      </c>
      <c r="K49" s="4">
        <f>SUM(Nurse[[#This Row],[RN Hours (excl. Admin, DON)]],Nurse[[#This Row],[LPN Hours (excl. Admin)]],Nurse[[#This Row],[CNA Hours]],Nurse[[#This Row],[NA TR Hours]],Nurse[[#This Row],[Med Aide/Tech Hours]])</f>
        <v>244.43793478260869</v>
      </c>
      <c r="L49" s="4">
        <f>SUM(Nurse[[#This Row],[RN Hours (excl. Admin, DON)]],Nurse[[#This Row],[RN Admin Hours]],Nurse[[#This Row],[RN DON Hours]])</f>
        <v>48.72282608695653</v>
      </c>
      <c r="M49" s="4">
        <v>21.478260869565219</v>
      </c>
      <c r="N49" s="4">
        <v>25.048913043478262</v>
      </c>
      <c r="O49" s="4">
        <v>2.1956521739130435</v>
      </c>
      <c r="P49" s="4">
        <f>SUM(Nurse[[#This Row],[LPN Hours (excl. Admin)]],Nurse[[#This Row],[LPN Admin Hours]])</f>
        <v>94.073369565217391</v>
      </c>
      <c r="Q49" s="4">
        <v>94.073369565217391</v>
      </c>
      <c r="R49" s="4">
        <v>0</v>
      </c>
      <c r="S49" s="4">
        <f>SUM(Nurse[[#This Row],[CNA Hours]],Nurse[[#This Row],[NA TR Hours]],Nurse[[#This Row],[Med Aide/Tech Hours]])</f>
        <v>128.8863043478261</v>
      </c>
      <c r="T49" s="4">
        <v>128.8863043478261</v>
      </c>
      <c r="U49" s="4">
        <v>0</v>
      </c>
      <c r="V49" s="4">
        <v>0</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 s="4">
        <v>0</v>
      </c>
      <c r="Y49" s="4">
        <v>0</v>
      </c>
      <c r="Z49" s="4">
        <v>0</v>
      </c>
      <c r="AA49" s="4">
        <v>0</v>
      </c>
      <c r="AB49" s="4">
        <v>0</v>
      </c>
      <c r="AC49" s="4">
        <v>0</v>
      </c>
      <c r="AD49" s="4">
        <v>0</v>
      </c>
      <c r="AE49" s="4">
        <v>0</v>
      </c>
      <c r="AF49" s="1">
        <v>255296</v>
      </c>
      <c r="AG49" s="1">
        <v>4</v>
      </c>
      <c r="AH49"/>
    </row>
    <row r="50" spans="1:34" x14ac:dyDescent="0.25">
      <c r="A50" t="s">
        <v>243</v>
      </c>
      <c r="B50" t="s">
        <v>44</v>
      </c>
      <c r="C50" t="s">
        <v>405</v>
      </c>
      <c r="D50" t="s">
        <v>290</v>
      </c>
      <c r="E50" s="4">
        <v>107.46739130434783</v>
      </c>
      <c r="F50" s="4">
        <f>Nurse[[#This Row],[Total Nurse Staff Hours]]/Nurse[[#This Row],[MDS Census]]</f>
        <v>3.39530393445939</v>
      </c>
      <c r="G50" s="4">
        <f>Nurse[[#This Row],[Total Direct Care Staff Hours]]/Nurse[[#This Row],[MDS Census]]</f>
        <v>3.1732881561646598</v>
      </c>
      <c r="H50" s="4">
        <f>Nurse[[#This Row],[Total RN Hours (w/ Admin, DON)]]/Nurse[[#This Row],[MDS Census]]</f>
        <v>0.67843633053504604</v>
      </c>
      <c r="I50" s="4">
        <f>Nurse[[#This Row],[RN Hours (excl. Admin, DON)]]/Nurse[[#This Row],[MDS Census]]</f>
        <v>0.45642055224031558</v>
      </c>
      <c r="J50" s="4">
        <f>SUM(Nurse[[#This Row],[RN Hours (excl. Admin, DON)]],Nurse[[#This Row],[RN Admin Hours]],Nurse[[#This Row],[RN DON Hours]],Nurse[[#This Row],[LPN Hours (excl. Admin)]],Nurse[[#This Row],[LPN Admin Hours]],Nurse[[#This Row],[CNA Hours]],Nurse[[#This Row],[NA TR Hours]],Nurse[[#This Row],[Med Aide/Tech Hours]])</f>
        <v>364.88445652173903</v>
      </c>
      <c r="K50" s="4">
        <f>SUM(Nurse[[#This Row],[RN Hours (excl. Admin, DON)]],Nurse[[#This Row],[LPN Hours (excl. Admin)]],Nurse[[#This Row],[CNA Hours]],Nurse[[#This Row],[NA TR Hours]],Nurse[[#This Row],[Med Aide/Tech Hours]])</f>
        <v>341.02499999999992</v>
      </c>
      <c r="L50" s="4">
        <f>SUM(Nurse[[#This Row],[RN Hours (excl. Admin, DON)]],Nurse[[#This Row],[RN Admin Hours]],Nurse[[#This Row],[RN DON Hours]])</f>
        <v>72.90978260869565</v>
      </c>
      <c r="M50" s="4">
        <v>49.050326086956524</v>
      </c>
      <c r="N50" s="4">
        <v>21.859456521739126</v>
      </c>
      <c r="O50" s="4">
        <v>2</v>
      </c>
      <c r="P50" s="4">
        <f>SUM(Nurse[[#This Row],[LPN Hours (excl. Admin)]],Nurse[[#This Row],[LPN Admin Hours]])</f>
        <v>72.654239130434789</v>
      </c>
      <c r="Q50" s="4">
        <v>72.654239130434789</v>
      </c>
      <c r="R50" s="4">
        <v>0</v>
      </c>
      <c r="S50" s="4">
        <f>SUM(Nurse[[#This Row],[CNA Hours]],Nurse[[#This Row],[NA TR Hours]],Nurse[[#This Row],[Med Aide/Tech Hours]])</f>
        <v>219.3204347826086</v>
      </c>
      <c r="T50" s="4">
        <v>213.30097826086947</v>
      </c>
      <c r="U50" s="4">
        <v>6.01945652173913</v>
      </c>
      <c r="V50" s="4">
        <v>0</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20.873369565217391</v>
      </c>
      <c r="X50" s="4">
        <v>0.80978260869565222</v>
      </c>
      <c r="Y50" s="4">
        <v>1.0706521739130435</v>
      </c>
      <c r="Z50" s="4">
        <v>0</v>
      </c>
      <c r="AA50" s="4">
        <v>18.992934782608696</v>
      </c>
      <c r="AB50" s="4">
        <v>0</v>
      </c>
      <c r="AC50" s="4">
        <v>0</v>
      </c>
      <c r="AD50" s="4">
        <v>0</v>
      </c>
      <c r="AE50" s="4">
        <v>0</v>
      </c>
      <c r="AF50" s="1">
        <v>255119</v>
      </c>
      <c r="AG50" s="1">
        <v>4</v>
      </c>
      <c r="AH50"/>
    </row>
    <row r="51" spans="1:34" x14ac:dyDescent="0.25">
      <c r="A51" t="s">
        <v>243</v>
      </c>
      <c r="B51" t="s">
        <v>52</v>
      </c>
      <c r="C51" t="s">
        <v>361</v>
      </c>
      <c r="D51" t="s">
        <v>328</v>
      </c>
      <c r="E51" s="4">
        <v>78.554347826086953</v>
      </c>
      <c r="F51" s="4">
        <f>Nurse[[#This Row],[Total Nurse Staff Hours]]/Nurse[[#This Row],[MDS Census]]</f>
        <v>3.2786398228863991</v>
      </c>
      <c r="G51" s="4">
        <f>Nurse[[#This Row],[Total Direct Care Staff Hours]]/Nurse[[#This Row],[MDS Census]]</f>
        <v>2.9360329320603298</v>
      </c>
      <c r="H51" s="4">
        <f>Nurse[[#This Row],[Total RN Hours (w/ Admin, DON)]]/Nurse[[#This Row],[MDS Census]]</f>
        <v>0.59536460495364618</v>
      </c>
      <c r="I51" s="4">
        <f>Nurse[[#This Row],[RN Hours (excl. Admin, DON)]]/Nurse[[#This Row],[MDS Census]]</f>
        <v>0.30839629168396299</v>
      </c>
      <c r="J51" s="4">
        <f>SUM(Nurse[[#This Row],[RN Hours (excl. Admin, DON)]],Nurse[[#This Row],[RN Admin Hours]],Nurse[[#This Row],[RN DON Hours]],Nurse[[#This Row],[LPN Hours (excl. Admin)]],Nurse[[#This Row],[LPN Admin Hours]],Nurse[[#This Row],[CNA Hours]],Nurse[[#This Row],[NA TR Hours]],Nurse[[#This Row],[Med Aide/Tech Hours]])</f>
        <v>257.55141304347831</v>
      </c>
      <c r="K51" s="4">
        <f>SUM(Nurse[[#This Row],[RN Hours (excl. Admin, DON)]],Nurse[[#This Row],[LPN Hours (excl. Admin)]],Nurse[[#This Row],[CNA Hours]],Nurse[[#This Row],[NA TR Hours]],Nurse[[#This Row],[Med Aide/Tech Hours]])</f>
        <v>230.63815217391306</v>
      </c>
      <c r="L51" s="4">
        <f>SUM(Nurse[[#This Row],[RN Hours (excl. Admin, DON)]],Nurse[[#This Row],[RN Admin Hours]],Nurse[[#This Row],[RN DON Hours]])</f>
        <v>46.768478260869571</v>
      </c>
      <c r="M51" s="4">
        <v>24.225869565217394</v>
      </c>
      <c r="N51" s="4">
        <v>17.064347826086962</v>
      </c>
      <c r="O51" s="4">
        <v>5.4782608695652177</v>
      </c>
      <c r="P51" s="4">
        <f>SUM(Nurse[[#This Row],[LPN Hours (excl. Admin)]],Nurse[[#This Row],[LPN Admin Hours]])</f>
        <v>94.142934782608691</v>
      </c>
      <c r="Q51" s="4">
        <v>89.772282608695647</v>
      </c>
      <c r="R51" s="4">
        <v>4.3706521739130437</v>
      </c>
      <c r="S51" s="4">
        <f>SUM(Nurse[[#This Row],[CNA Hours]],Nurse[[#This Row],[NA TR Hours]],Nurse[[#This Row],[Med Aide/Tech Hours]])</f>
        <v>116.64000000000001</v>
      </c>
      <c r="T51" s="4">
        <v>116.64000000000001</v>
      </c>
      <c r="U51" s="4">
        <v>0</v>
      </c>
      <c r="V51" s="4">
        <v>0</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62.826847826086968</v>
      </c>
      <c r="X51" s="4">
        <v>7.6186956521739138</v>
      </c>
      <c r="Y51" s="4">
        <v>0.42934782608695654</v>
      </c>
      <c r="Z51" s="4">
        <v>1.1304347826086956</v>
      </c>
      <c r="AA51" s="4">
        <v>53.648369565217401</v>
      </c>
      <c r="AB51" s="4">
        <v>0</v>
      </c>
      <c r="AC51" s="4">
        <v>0</v>
      </c>
      <c r="AD51" s="4">
        <v>0</v>
      </c>
      <c r="AE51" s="4">
        <v>0</v>
      </c>
      <c r="AF51" s="1">
        <v>255139</v>
      </c>
      <c r="AG51" s="1">
        <v>4</v>
      </c>
      <c r="AH51"/>
    </row>
    <row r="52" spans="1:34" x14ac:dyDescent="0.25">
      <c r="A52" t="s">
        <v>243</v>
      </c>
      <c r="B52" t="s">
        <v>77</v>
      </c>
      <c r="C52" t="s">
        <v>417</v>
      </c>
      <c r="D52" t="s">
        <v>298</v>
      </c>
      <c r="E52" s="4">
        <v>51.260869565217391</v>
      </c>
      <c r="F52" s="4">
        <f>Nurse[[#This Row],[Total Nurse Staff Hours]]/Nurse[[#This Row],[MDS Census]]</f>
        <v>4.1910623409669219</v>
      </c>
      <c r="G52" s="4">
        <f>Nurse[[#This Row],[Total Direct Care Staff Hours]]/Nurse[[#This Row],[MDS Census]]</f>
        <v>3.8148346055979645</v>
      </c>
      <c r="H52" s="4">
        <f>Nurse[[#This Row],[Total RN Hours (w/ Admin, DON)]]/Nurse[[#This Row],[MDS Census]]</f>
        <v>1.1685814249363868</v>
      </c>
      <c r="I52" s="4">
        <f>Nurse[[#This Row],[RN Hours (excl. Admin, DON)]]/Nurse[[#This Row],[MDS Census]]</f>
        <v>0.79235368956743013</v>
      </c>
      <c r="J52" s="4">
        <f>SUM(Nurse[[#This Row],[RN Hours (excl. Admin, DON)]],Nurse[[#This Row],[RN Admin Hours]],Nurse[[#This Row],[RN DON Hours]],Nurse[[#This Row],[LPN Hours (excl. Admin)]],Nurse[[#This Row],[LPN Admin Hours]],Nurse[[#This Row],[CNA Hours]],Nurse[[#This Row],[NA TR Hours]],Nurse[[#This Row],[Med Aide/Tech Hours]])</f>
        <v>214.83750000000003</v>
      </c>
      <c r="K52" s="4">
        <f>SUM(Nurse[[#This Row],[RN Hours (excl. Admin, DON)]],Nurse[[#This Row],[LPN Hours (excl. Admin)]],Nurse[[#This Row],[CNA Hours]],Nurse[[#This Row],[NA TR Hours]],Nurse[[#This Row],[Med Aide/Tech Hours]])</f>
        <v>195.55173913043478</v>
      </c>
      <c r="L52" s="4">
        <f>SUM(Nurse[[#This Row],[RN Hours (excl. Admin, DON)]],Nurse[[#This Row],[RN Admin Hours]],Nurse[[#This Row],[RN DON Hours]])</f>
        <v>59.902500000000003</v>
      </c>
      <c r="M52" s="4">
        <v>40.616739130434787</v>
      </c>
      <c r="N52" s="4">
        <v>14.242282608695655</v>
      </c>
      <c r="O52" s="4">
        <v>5.0434782608695654</v>
      </c>
      <c r="P52" s="4">
        <f>SUM(Nurse[[#This Row],[LPN Hours (excl. Admin)]],Nurse[[#This Row],[LPN Admin Hours]])</f>
        <v>44.61021739130436</v>
      </c>
      <c r="Q52" s="4">
        <v>44.61021739130436</v>
      </c>
      <c r="R52" s="4">
        <v>0</v>
      </c>
      <c r="S52" s="4">
        <f>SUM(Nurse[[#This Row],[CNA Hours]],Nurse[[#This Row],[NA TR Hours]],Nurse[[#This Row],[Med Aide/Tech Hours]])</f>
        <v>110.32478260869566</v>
      </c>
      <c r="T52" s="4">
        <v>110.32478260869566</v>
      </c>
      <c r="U52" s="4">
        <v>0</v>
      </c>
      <c r="V52" s="4">
        <v>0</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0.82608695652173914</v>
      </c>
      <c r="X52" s="4">
        <v>0</v>
      </c>
      <c r="Y52" s="4">
        <v>0.13043478260869565</v>
      </c>
      <c r="Z52" s="4">
        <v>0</v>
      </c>
      <c r="AA52" s="4">
        <v>0.69565217391304346</v>
      </c>
      <c r="AB52" s="4">
        <v>0</v>
      </c>
      <c r="AC52" s="4">
        <v>0</v>
      </c>
      <c r="AD52" s="4">
        <v>0</v>
      </c>
      <c r="AE52" s="4">
        <v>0</v>
      </c>
      <c r="AF52" s="1">
        <v>255175</v>
      </c>
      <c r="AG52" s="1">
        <v>4</v>
      </c>
      <c r="AH52"/>
    </row>
    <row r="53" spans="1:34" x14ac:dyDescent="0.25">
      <c r="A53" t="s">
        <v>243</v>
      </c>
      <c r="B53" t="s">
        <v>42</v>
      </c>
      <c r="C53" t="s">
        <v>404</v>
      </c>
      <c r="D53" t="s">
        <v>311</v>
      </c>
      <c r="E53" s="4">
        <v>101.04347826086956</v>
      </c>
      <c r="F53" s="4">
        <f>Nurse[[#This Row],[Total Nurse Staff Hours]]/Nurse[[#This Row],[MDS Census]]</f>
        <v>3.1208799483648884</v>
      </c>
      <c r="G53" s="4">
        <f>Nurse[[#This Row],[Total Direct Care Staff Hours]]/Nurse[[#This Row],[MDS Census]]</f>
        <v>2.8232196643717731</v>
      </c>
      <c r="H53" s="4">
        <f>Nurse[[#This Row],[Total RN Hours (w/ Admin, DON)]]/Nurse[[#This Row],[MDS Census]]</f>
        <v>0.57550344234079165</v>
      </c>
      <c r="I53" s="4">
        <f>Nurse[[#This Row],[RN Hours (excl. Admin, DON)]]/Nurse[[#This Row],[MDS Census]]</f>
        <v>0.32287220309810655</v>
      </c>
      <c r="J53" s="4">
        <f>SUM(Nurse[[#This Row],[RN Hours (excl. Admin, DON)]],Nurse[[#This Row],[RN Admin Hours]],Nurse[[#This Row],[RN DON Hours]],Nurse[[#This Row],[LPN Hours (excl. Admin)]],Nurse[[#This Row],[LPN Admin Hours]],Nurse[[#This Row],[CNA Hours]],Nurse[[#This Row],[NA TR Hours]],Nurse[[#This Row],[Med Aide/Tech Hours]])</f>
        <v>315.34456521739133</v>
      </c>
      <c r="K53" s="4">
        <f>SUM(Nurse[[#This Row],[RN Hours (excl. Admin, DON)]],Nurse[[#This Row],[LPN Hours (excl. Admin)]],Nurse[[#This Row],[CNA Hours]],Nurse[[#This Row],[NA TR Hours]],Nurse[[#This Row],[Med Aide/Tech Hours]])</f>
        <v>285.26793478260873</v>
      </c>
      <c r="L53" s="4">
        <f>SUM(Nurse[[#This Row],[RN Hours (excl. Admin, DON)]],Nurse[[#This Row],[RN Admin Hours]],Nurse[[#This Row],[RN DON Hours]])</f>
        <v>58.150869565217377</v>
      </c>
      <c r="M53" s="4">
        <v>32.624130434782593</v>
      </c>
      <c r="N53" s="4">
        <v>20.135434782608698</v>
      </c>
      <c r="O53" s="4">
        <v>5.3913043478260869</v>
      </c>
      <c r="P53" s="4">
        <f>SUM(Nurse[[#This Row],[LPN Hours (excl. Admin)]],Nurse[[#This Row],[LPN Admin Hours]])</f>
        <v>72.894456521739144</v>
      </c>
      <c r="Q53" s="4">
        <v>68.34456521739132</v>
      </c>
      <c r="R53" s="4">
        <v>4.5498913043478266</v>
      </c>
      <c r="S53" s="4">
        <f>SUM(Nurse[[#This Row],[CNA Hours]],Nurse[[#This Row],[NA TR Hours]],Nurse[[#This Row],[Med Aide/Tech Hours]])</f>
        <v>184.29923913043481</v>
      </c>
      <c r="T53" s="4">
        <v>172.0214130434783</v>
      </c>
      <c r="U53" s="4">
        <v>12.277826086956519</v>
      </c>
      <c r="V53" s="4">
        <v>0</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44.234347826086946</v>
      </c>
      <c r="X53" s="4">
        <v>0</v>
      </c>
      <c r="Y53" s="4">
        <v>0.13043478260869565</v>
      </c>
      <c r="Z53" s="4">
        <v>0</v>
      </c>
      <c r="AA53" s="4">
        <v>9.0028260869565209</v>
      </c>
      <c r="AB53" s="4">
        <v>0</v>
      </c>
      <c r="AC53" s="4">
        <v>35.101086956521733</v>
      </c>
      <c r="AD53" s="4">
        <v>0</v>
      </c>
      <c r="AE53" s="4">
        <v>0</v>
      </c>
      <c r="AF53" s="1">
        <v>255117</v>
      </c>
      <c r="AG53" s="1">
        <v>4</v>
      </c>
      <c r="AH53"/>
    </row>
    <row r="54" spans="1:34" x14ac:dyDescent="0.25">
      <c r="A54" t="s">
        <v>243</v>
      </c>
      <c r="B54" t="s">
        <v>43</v>
      </c>
      <c r="C54" t="s">
        <v>379</v>
      </c>
      <c r="D54" t="s">
        <v>272</v>
      </c>
      <c r="E54" s="4">
        <v>87.684782608695656</v>
      </c>
      <c r="F54" s="4">
        <f>Nurse[[#This Row],[Total Nurse Staff Hours]]/Nurse[[#This Row],[MDS Census]]</f>
        <v>4.0131907772406104</v>
      </c>
      <c r="G54" s="4">
        <f>Nurse[[#This Row],[Total Direct Care Staff Hours]]/Nurse[[#This Row],[MDS Census]]</f>
        <v>3.5760418990950789</v>
      </c>
      <c r="H54" s="4">
        <f>Nurse[[#This Row],[Total RN Hours (w/ Admin, DON)]]/Nurse[[#This Row],[MDS Census]]</f>
        <v>0.56471302838725668</v>
      </c>
      <c r="I54" s="4">
        <f>Nurse[[#This Row],[RN Hours (excl. Admin, DON)]]/Nurse[[#This Row],[MDS Census]]</f>
        <v>0.19186314615098551</v>
      </c>
      <c r="J54" s="4">
        <f>SUM(Nurse[[#This Row],[RN Hours (excl. Admin, DON)]],Nurse[[#This Row],[RN Admin Hours]],Nurse[[#This Row],[RN DON Hours]],Nurse[[#This Row],[LPN Hours (excl. Admin)]],Nurse[[#This Row],[LPN Admin Hours]],Nurse[[#This Row],[CNA Hours]],Nurse[[#This Row],[NA TR Hours]],Nurse[[#This Row],[Med Aide/Tech Hours]])</f>
        <v>351.89576086956527</v>
      </c>
      <c r="K54" s="4">
        <f>SUM(Nurse[[#This Row],[RN Hours (excl. Admin, DON)]],Nurse[[#This Row],[LPN Hours (excl. Admin)]],Nurse[[#This Row],[CNA Hours]],Nurse[[#This Row],[NA TR Hours]],Nurse[[#This Row],[Med Aide/Tech Hours]])</f>
        <v>313.56445652173915</v>
      </c>
      <c r="L54" s="4">
        <f>SUM(Nurse[[#This Row],[RN Hours (excl. Admin, DON)]],Nurse[[#This Row],[RN Admin Hours]],Nurse[[#This Row],[RN DON Hours]])</f>
        <v>49.516739130434779</v>
      </c>
      <c r="M54" s="4">
        <v>16.823478260869567</v>
      </c>
      <c r="N54" s="4">
        <v>27.301956521739129</v>
      </c>
      <c r="O54" s="4">
        <v>5.3913043478260869</v>
      </c>
      <c r="P54" s="4">
        <f>SUM(Nurse[[#This Row],[LPN Hours (excl. Admin)]],Nurse[[#This Row],[LPN Admin Hours]])</f>
        <v>95.773260869565206</v>
      </c>
      <c r="Q54" s="4">
        <v>90.135217391304337</v>
      </c>
      <c r="R54" s="4">
        <v>5.6380434782608688</v>
      </c>
      <c r="S54" s="4">
        <f>SUM(Nurse[[#This Row],[CNA Hours]],Nurse[[#This Row],[NA TR Hours]],Nurse[[#This Row],[Med Aide/Tech Hours]])</f>
        <v>206.60576086956524</v>
      </c>
      <c r="T54" s="4">
        <v>206.60576086956524</v>
      </c>
      <c r="U54" s="4">
        <v>0</v>
      </c>
      <c r="V54" s="4">
        <v>0</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129.96141304347827</v>
      </c>
      <c r="X54" s="4">
        <v>2.5923913043478262</v>
      </c>
      <c r="Y54" s="4">
        <v>4.8913043478260872E-2</v>
      </c>
      <c r="Z54" s="4">
        <v>0</v>
      </c>
      <c r="AA54" s="4">
        <v>58.445652173913047</v>
      </c>
      <c r="AB54" s="4">
        <v>0</v>
      </c>
      <c r="AC54" s="4">
        <v>68.874456521739134</v>
      </c>
      <c r="AD54" s="4">
        <v>0</v>
      </c>
      <c r="AE54" s="4">
        <v>0</v>
      </c>
      <c r="AF54" s="1">
        <v>255118</v>
      </c>
      <c r="AG54" s="1">
        <v>4</v>
      </c>
      <c r="AH54"/>
    </row>
    <row r="55" spans="1:34" x14ac:dyDescent="0.25">
      <c r="A55" t="s">
        <v>243</v>
      </c>
      <c r="B55" t="s">
        <v>28</v>
      </c>
      <c r="C55" t="s">
        <v>397</v>
      </c>
      <c r="D55" t="s">
        <v>318</v>
      </c>
      <c r="E55" s="4">
        <v>105.65217391304348</v>
      </c>
      <c r="F55" s="4">
        <f>Nurse[[#This Row],[Total Nurse Staff Hours]]/Nurse[[#This Row],[MDS Census]]</f>
        <v>2.6420637860082299</v>
      </c>
      <c r="G55" s="4">
        <f>Nurse[[#This Row],[Total Direct Care Staff Hours]]/Nurse[[#This Row],[MDS Census]]</f>
        <v>2.3483446502057603</v>
      </c>
      <c r="H55" s="4">
        <f>Nurse[[#This Row],[Total RN Hours (w/ Admin, DON)]]/Nurse[[#This Row],[MDS Census]]</f>
        <v>0.60865946502057611</v>
      </c>
      <c r="I55" s="4">
        <f>Nurse[[#This Row],[RN Hours (excl. Admin, DON)]]/Nurse[[#This Row],[MDS Census]]</f>
        <v>0.35196502057613172</v>
      </c>
      <c r="J55" s="4">
        <f>SUM(Nurse[[#This Row],[RN Hours (excl. Admin, DON)]],Nurse[[#This Row],[RN Admin Hours]],Nurse[[#This Row],[RN DON Hours]],Nurse[[#This Row],[LPN Hours (excl. Admin)]],Nurse[[#This Row],[LPN Admin Hours]],Nurse[[#This Row],[CNA Hours]],Nurse[[#This Row],[NA TR Hours]],Nurse[[#This Row],[Med Aide/Tech Hours]])</f>
        <v>279.13978260869561</v>
      </c>
      <c r="K55" s="4">
        <f>SUM(Nurse[[#This Row],[RN Hours (excl. Admin, DON)]],Nurse[[#This Row],[LPN Hours (excl. Admin)]],Nurse[[#This Row],[CNA Hours]],Nurse[[#This Row],[NA TR Hours]],Nurse[[#This Row],[Med Aide/Tech Hours]])</f>
        <v>248.10771739130428</v>
      </c>
      <c r="L55" s="4">
        <f>SUM(Nurse[[#This Row],[RN Hours (excl. Admin, DON)]],Nurse[[#This Row],[RN Admin Hours]],Nurse[[#This Row],[RN DON Hours]])</f>
        <v>64.306195652173912</v>
      </c>
      <c r="M55" s="4">
        <v>37.185869565217395</v>
      </c>
      <c r="N55" s="4">
        <v>21.729021739130431</v>
      </c>
      <c r="O55" s="4">
        <v>5.3913043478260869</v>
      </c>
      <c r="P55" s="4">
        <f>SUM(Nurse[[#This Row],[LPN Hours (excl. Admin)]],Nurse[[#This Row],[LPN Admin Hours]])</f>
        <v>73.168804347826054</v>
      </c>
      <c r="Q55" s="4">
        <v>69.257065217391272</v>
      </c>
      <c r="R55" s="4">
        <v>3.9117391304347833</v>
      </c>
      <c r="S55" s="4">
        <f>SUM(Nurse[[#This Row],[CNA Hours]],Nurse[[#This Row],[NA TR Hours]],Nurse[[#This Row],[Med Aide/Tech Hours]])</f>
        <v>141.66478260869562</v>
      </c>
      <c r="T55" s="4">
        <v>119.15108695652171</v>
      </c>
      <c r="U55" s="4">
        <v>22.513695652173915</v>
      </c>
      <c r="V55" s="4">
        <v>0</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0.50543478260869568</v>
      </c>
      <c r="X55" s="4">
        <v>0</v>
      </c>
      <c r="Y55" s="4">
        <v>0.50543478260869568</v>
      </c>
      <c r="Z55" s="4">
        <v>0</v>
      </c>
      <c r="AA55" s="4">
        <v>0</v>
      </c>
      <c r="AB55" s="4">
        <v>0</v>
      </c>
      <c r="AC55" s="4">
        <v>0</v>
      </c>
      <c r="AD55" s="4">
        <v>0</v>
      </c>
      <c r="AE55" s="4">
        <v>0</v>
      </c>
      <c r="AF55" s="1">
        <v>255102</v>
      </c>
      <c r="AG55" s="1">
        <v>4</v>
      </c>
      <c r="AH55"/>
    </row>
    <row r="56" spans="1:34" x14ac:dyDescent="0.25">
      <c r="A56" t="s">
        <v>243</v>
      </c>
      <c r="B56" t="s">
        <v>34</v>
      </c>
      <c r="C56" t="s">
        <v>401</v>
      </c>
      <c r="D56" t="s">
        <v>301</v>
      </c>
      <c r="E56" s="4">
        <v>124.3695652173913</v>
      </c>
      <c r="F56" s="4">
        <f>Nurse[[#This Row],[Total Nurse Staff Hours]]/Nurse[[#This Row],[MDS Census]]</f>
        <v>3.5016308337703195</v>
      </c>
      <c r="G56" s="4">
        <f>Nurse[[#This Row],[Total Direct Care Staff Hours]]/Nurse[[#This Row],[MDS Census]]</f>
        <v>3.2640840762104526</v>
      </c>
      <c r="H56" s="4">
        <f>Nurse[[#This Row],[Total RN Hours (w/ Admin, DON)]]/Nurse[[#This Row],[MDS Census]]</f>
        <v>0.37978587659500096</v>
      </c>
      <c r="I56" s="4">
        <f>Nurse[[#This Row],[RN Hours (excl. Admin, DON)]]/Nurse[[#This Row],[MDS Census]]</f>
        <v>0.19077871001573155</v>
      </c>
      <c r="J56" s="4">
        <f>SUM(Nurse[[#This Row],[RN Hours (excl. Admin, DON)]],Nurse[[#This Row],[RN Admin Hours]],Nurse[[#This Row],[RN DON Hours]],Nurse[[#This Row],[LPN Hours (excl. Admin)]],Nurse[[#This Row],[LPN Admin Hours]],Nurse[[#This Row],[CNA Hours]],Nurse[[#This Row],[NA TR Hours]],Nurse[[#This Row],[Med Aide/Tech Hours]])</f>
        <v>435.49630434782603</v>
      </c>
      <c r="K56" s="4">
        <f>SUM(Nurse[[#This Row],[RN Hours (excl. Admin, DON)]],Nurse[[#This Row],[LPN Hours (excl. Admin)]],Nurse[[#This Row],[CNA Hours]],Nurse[[#This Row],[NA TR Hours]],Nurse[[#This Row],[Med Aide/Tech Hours]])</f>
        <v>405.9527173913043</v>
      </c>
      <c r="L56" s="4">
        <f>SUM(Nurse[[#This Row],[RN Hours (excl. Admin, DON)]],Nurse[[#This Row],[RN Admin Hours]],Nurse[[#This Row],[RN DON Hours]])</f>
        <v>47.233804347826094</v>
      </c>
      <c r="M56" s="4">
        <v>23.727065217391306</v>
      </c>
      <c r="N56" s="4">
        <v>18.028478260869566</v>
      </c>
      <c r="O56" s="4">
        <v>5.4782608695652177</v>
      </c>
      <c r="P56" s="4">
        <f>SUM(Nurse[[#This Row],[LPN Hours (excl. Admin)]],Nurse[[#This Row],[LPN Admin Hours]])</f>
        <v>118.73184782608692</v>
      </c>
      <c r="Q56" s="4">
        <v>112.69499999999996</v>
      </c>
      <c r="R56" s="4">
        <v>6.0368478260869542</v>
      </c>
      <c r="S56" s="4">
        <f>SUM(Nurse[[#This Row],[CNA Hours]],Nurse[[#This Row],[NA TR Hours]],Nurse[[#This Row],[Med Aide/Tech Hours]])</f>
        <v>269.53065217391304</v>
      </c>
      <c r="T56" s="4">
        <v>269.53065217391304</v>
      </c>
      <c r="U56" s="4">
        <v>0</v>
      </c>
      <c r="V56" s="4">
        <v>0</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9.875</v>
      </c>
      <c r="X56" s="4">
        <v>0.20108695652173914</v>
      </c>
      <c r="Y56" s="4">
        <v>2.2826086956521738</v>
      </c>
      <c r="Z56" s="4">
        <v>1.9130434782608696</v>
      </c>
      <c r="AA56" s="4">
        <v>1.1195652173913044</v>
      </c>
      <c r="AB56" s="4">
        <v>0</v>
      </c>
      <c r="AC56" s="4">
        <v>4.3586956521739131</v>
      </c>
      <c r="AD56" s="4">
        <v>0</v>
      </c>
      <c r="AE56" s="4">
        <v>0</v>
      </c>
      <c r="AF56" s="1">
        <v>255109</v>
      </c>
      <c r="AG56" s="1">
        <v>4</v>
      </c>
      <c r="AH56"/>
    </row>
    <row r="57" spans="1:34" x14ac:dyDescent="0.25">
      <c r="A57" t="s">
        <v>243</v>
      </c>
      <c r="B57" t="s">
        <v>31</v>
      </c>
      <c r="C57" t="s">
        <v>400</v>
      </c>
      <c r="D57" t="s">
        <v>286</v>
      </c>
      <c r="E57" s="4">
        <v>79.989130434782609</v>
      </c>
      <c r="F57" s="4">
        <f>Nurse[[#This Row],[Total Nurse Staff Hours]]/Nurse[[#This Row],[MDS Census]]</f>
        <v>3.1377428998505232</v>
      </c>
      <c r="G57" s="4">
        <f>Nurse[[#This Row],[Total Direct Care Staff Hours]]/Nurse[[#This Row],[MDS Census]]</f>
        <v>2.8947927707568963</v>
      </c>
      <c r="H57" s="4">
        <f>Nurse[[#This Row],[Total RN Hours (w/ Admin, DON)]]/Nurse[[#This Row],[MDS Census]]</f>
        <v>0.51438510667210213</v>
      </c>
      <c r="I57" s="4">
        <f>Nurse[[#This Row],[RN Hours (excl. Admin, DON)]]/Nurse[[#This Row],[MDS Census]]</f>
        <v>0.29839244462562842</v>
      </c>
      <c r="J57" s="4">
        <f>SUM(Nurse[[#This Row],[RN Hours (excl. Admin, DON)]],Nurse[[#This Row],[RN Admin Hours]],Nurse[[#This Row],[RN DON Hours]],Nurse[[#This Row],[LPN Hours (excl. Admin)]],Nurse[[#This Row],[LPN Admin Hours]],Nurse[[#This Row],[CNA Hours]],Nurse[[#This Row],[NA TR Hours]],Nurse[[#This Row],[Med Aide/Tech Hours]])</f>
        <v>250.98532608695652</v>
      </c>
      <c r="K57" s="4">
        <f>SUM(Nurse[[#This Row],[RN Hours (excl. Admin, DON)]],Nurse[[#This Row],[LPN Hours (excl. Admin)]],Nurse[[#This Row],[CNA Hours]],Nurse[[#This Row],[NA TR Hours]],Nurse[[#This Row],[Med Aide/Tech Hours]])</f>
        <v>231.55195652173913</v>
      </c>
      <c r="L57" s="4">
        <f>SUM(Nurse[[#This Row],[RN Hours (excl. Admin, DON)]],Nurse[[#This Row],[RN Admin Hours]],Nurse[[#This Row],[RN DON Hours]])</f>
        <v>41.145217391304342</v>
      </c>
      <c r="M57" s="4">
        <v>23.868152173913039</v>
      </c>
      <c r="N57" s="4">
        <v>13.537934782608692</v>
      </c>
      <c r="O57" s="4">
        <v>3.7391304347826089</v>
      </c>
      <c r="P57" s="4">
        <f>SUM(Nurse[[#This Row],[LPN Hours (excl. Admin)]],Nurse[[#This Row],[LPN Admin Hours]])</f>
        <v>63.192826086956536</v>
      </c>
      <c r="Q57" s="4">
        <v>61.03652173913045</v>
      </c>
      <c r="R57" s="4">
        <v>2.1563043478260866</v>
      </c>
      <c r="S57" s="4">
        <f>SUM(Nurse[[#This Row],[CNA Hours]],Nurse[[#This Row],[NA TR Hours]],Nurse[[#This Row],[Med Aide/Tech Hours]])</f>
        <v>146.64728260869563</v>
      </c>
      <c r="T57" s="4">
        <v>139.28945652173911</v>
      </c>
      <c r="U57" s="4">
        <v>7.357826086956524</v>
      </c>
      <c r="V57" s="4">
        <v>0</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2.9429347826086953</v>
      </c>
      <c r="X57" s="4">
        <v>0.27445652173913043</v>
      </c>
      <c r="Y57" s="4">
        <v>0.89130434782608692</v>
      </c>
      <c r="Z57" s="4">
        <v>0</v>
      </c>
      <c r="AA57" s="4">
        <v>6.25E-2</v>
      </c>
      <c r="AB57" s="4">
        <v>0</v>
      </c>
      <c r="AC57" s="4">
        <v>1.7146739130434783</v>
      </c>
      <c r="AD57" s="4">
        <v>0</v>
      </c>
      <c r="AE57" s="4">
        <v>0</v>
      </c>
      <c r="AF57" s="1">
        <v>255105</v>
      </c>
      <c r="AG57" s="1">
        <v>4</v>
      </c>
      <c r="AH57"/>
    </row>
    <row r="58" spans="1:34" x14ac:dyDescent="0.25">
      <c r="A58" t="s">
        <v>243</v>
      </c>
      <c r="B58" t="s">
        <v>26</v>
      </c>
      <c r="C58" t="s">
        <v>395</v>
      </c>
      <c r="D58" t="s">
        <v>317</v>
      </c>
      <c r="E58" s="4">
        <v>39.576086956521742</v>
      </c>
      <c r="F58" s="4">
        <f>Nurse[[#This Row],[Total Nurse Staff Hours]]/Nurse[[#This Row],[MDS Census]]</f>
        <v>3.2050975006866249</v>
      </c>
      <c r="G58" s="4">
        <f>Nurse[[#This Row],[Total Direct Care Staff Hours]]/Nurse[[#This Row],[MDS Census]]</f>
        <v>2.9392364734962926</v>
      </c>
      <c r="H58" s="4">
        <f>Nurse[[#This Row],[Total RN Hours (w/ Admin, DON)]]/Nurse[[#This Row],[MDS Census]]</f>
        <v>0.57555616588849212</v>
      </c>
      <c r="I58" s="4">
        <f>Nurse[[#This Row],[RN Hours (excl. Admin, DON)]]/Nurse[[#This Row],[MDS Census]]</f>
        <v>0.30969513869815979</v>
      </c>
      <c r="J58" s="4">
        <f>SUM(Nurse[[#This Row],[RN Hours (excl. Admin, DON)]],Nurse[[#This Row],[RN Admin Hours]],Nurse[[#This Row],[RN DON Hours]],Nurse[[#This Row],[LPN Hours (excl. Admin)]],Nurse[[#This Row],[LPN Admin Hours]],Nurse[[#This Row],[CNA Hours]],Nurse[[#This Row],[NA TR Hours]],Nurse[[#This Row],[Med Aide/Tech Hours]])</f>
        <v>126.84521739130437</v>
      </c>
      <c r="K58" s="4">
        <f>SUM(Nurse[[#This Row],[RN Hours (excl. Admin, DON)]],Nurse[[#This Row],[LPN Hours (excl. Admin)]],Nurse[[#This Row],[CNA Hours]],Nurse[[#This Row],[NA TR Hours]],Nurse[[#This Row],[Med Aide/Tech Hours]])</f>
        <v>116.32347826086959</v>
      </c>
      <c r="L58" s="4">
        <f>SUM(Nurse[[#This Row],[RN Hours (excl. Admin, DON)]],Nurse[[#This Row],[RN Admin Hours]],Nurse[[#This Row],[RN DON Hours]])</f>
        <v>22.778260869565216</v>
      </c>
      <c r="M58" s="4">
        <v>12.256521739130434</v>
      </c>
      <c r="N58" s="4">
        <v>5.3913043478260869</v>
      </c>
      <c r="O58" s="4">
        <v>5.1304347826086953</v>
      </c>
      <c r="P58" s="4">
        <f>SUM(Nurse[[#This Row],[LPN Hours (excl. Admin)]],Nurse[[#This Row],[LPN Admin Hours]])</f>
        <v>35.513152173913049</v>
      </c>
      <c r="Q58" s="4">
        <v>35.513152173913049</v>
      </c>
      <c r="R58" s="4">
        <v>0</v>
      </c>
      <c r="S58" s="4">
        <f>SUM(Nurse[[#This Row],[CNA Hours]],Nurse[[#This Row],[NA TR Hours]],Nurse[[#This Row],[Med Aide/Tech Hours]])</f>
        <v>68.553804347826102</v>
      </c>
      <c r="T58" s="4">
        <v>68.553804347826102</v>
      </c>
      <c r="U58" s="4">
        <v>0</v>
      </c>
      <c r="V58" s="4">
        <v>0</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5.434782608695652E-2</v>
      </c>
      <c r="X58" s="4">
        <v>5.434782608695652E-2</v>
      </c>
      <c r="Y58" s="4">
        <v>0</v>
      </c>
      <c r="Z58" s="4">
        <v>0</v>
      </c>
      <c r="AA58" s="4">
        <v>0</v>
      </c>
      <c r="AB58" s="4">
        <v>0</v>
      </c>
      <c r="AC58" s="4">
        <v>0</v>
      </c>
      <c r="AD58" s="4">
        <v>0</v>
      </c>
      <c r="AE58" s="4">
        <v>0</v>
      </c>
      <c r="AF58" s="1">
        <v>255100</v>
      </c>
      <c r="AG58" s="1">
        <v>4</v>
      </c>
      <c r="AH58"/>
    </row>
    <row r="59" spans="1:34" x14ac:dyDescent="0.25">
      <c r="A59" t="s">
        <v>243</v>
      </c>
      <c r="B59" t="s">
        <v>144</v>
      </c>
      <c r="C59" t="s">
        <v>367</v>
      </c>
      <c r="D59" t="s">
        <v>310</v>
      </c>
      <c r="E59" s="4">
        <v>105.32608695652173</v>
      </c>
      <c r="F59" s="4">
        <f>Nurse[[#This Row],[Total Nurse Staff Hours]]/Nurse[[#This Row],[MDS Census]]</f>
        <v>3.8911248710010322</v>
      </c>
      <c r="G59" s="4">
        <f>Nurse[[#This Row],[Total Direct Care Staff Hours]]/Nurse[[#This Row],[MDS Census]]</f>
        <v>3.5242518059855525</v>
      </c>
      <c r="H59" s="4">
        <f>Nurse[[#This Row],[Total RN Hours (w/ Admin, DON)]]/Nurse[[#This Row],[MDS Census]]</f>
        <v>0.50059339525283797</v>
      </c>
      <c r="I59" s="4">
        <f>Nurse[[#This Row],[RN Hours (excl. Admin, DON)]]/Nurse[[#This Row],[MDS Census]]</f>
        <v>0.27546439628482972</v>
      </c>
      <c r="J59" s="4">
        <f>SUM(Nurse[[#This Row],[RN Hours (excl. Admin, DON)]],Nurse[[#This Row],[RN Admin Hours]],Nurse[[#This Row],[RN DON Hours]],Nurse[[#This Row],[LPN Hours (excl. Admin)]],Nurse[[#This Row],[LPN Admin Hours]],Nurse[[#This Row],[CNA Hours]],Nurse[[#This Row],[NA TR Hours]],Nurse[[#This Row],[Med Aide/Tech Hours]])</f>
        <v>409.83695652173913</v>
      </c>
      <c r="K59" s="4">
        <f>SUM(Nurse[[#This Row],[RN Hours (excl. Admin, DON)]],Nurse[[#This Row],[LPN Hours (excl. Admin)]],Nurse[[#This Row],[CNA Hours]],Nurse[[#This Row],[NA TR Hours]],Nurse[[#This Row],[Med Aide/Tech Hours]])</f>
        <v>371.19565217391306</v>
      </c>
      <c r="L59" s="4">
        <f>SUM(Nurse[[#This Row],[RN Hours (excl. Admin, DON)]],Nurse[[#This Row],[RN Admin Hours]],Nurse[[#This Row],[RN DON Hours]])</f>
        <v>52.725543478260867</v>
      </c>
      <c r="M59" s="4">
        <v>29.013586956521738</v>
      </c>
      <c r="N59" s="4">
        <v>20.059782608695652</v>
      </c>
      <c r="O59" s="4">
        <v>3.652173913043478</v>
      </c>
      <c r="P59" s="4">
        <f>SUM(Nurse[[#This Row],[LPN Hours (excl. Admin)]],Nurse[[#This Row],[LPN Admin Hours]])</f>
        <v>115.13586956521739</v>
      </c>
      <c r="Q59" s="4">
        <v>100.20652173913044</v>
      </c>
      <c r="R59" s="4">
        <v>14.929347826086957</v>
      </c>
      <c r="S59" s="4">
        <f>SUM(Nurse[[#This Row],[CNA Hours]],Nurse[[#This Row],[NA TR Hours]],Nurse[[#This Row],[Med Aide/Tech Hours]])</f>
        <v>241.97554347826087</v>
      </c>
      <c r="T59" s="4">
        <v>241.97554347826087</v>
      </c>
      <c r="U59" s="4">
        <v>0</v>
      </c>
      <c r="V59" s="4">
        <v>0</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9" s="4">
        <v>0</v>
      </c>
      <c r="Y59" s="4">
        <v>0</v>
      </c>
      <c r="Z59" s="4">
        <v>0</v>
      </c>
      <c r="AA59" s="4">
        <v>0</v>
      </c>
      <c r="AB59" s="4">
        <v>0</v>
      </c>
      <c r="AC59" s="4">
        <v>0</v>
      </c>
      <c r="AD59" s="4">
        <v>0</v>
      </c>
      <c r="AE59" s="4">
        <v>0</v>
      </c>
      <c r="AF59" s="1">
        <v>255290</v>
      </c>
      <c r="AG59" s="1">
        <v>4</v>
      </c>
      <c r="AH59"/>
    </row>
    <row r="60" spans="1:34" x14ac:dyDescent="0.25">
      <c r="A60" t="s">
        <v>243</v>
      </c>
      <c r="B60" t="s">
        <v>164</v>
      </c>
      <c r="C60" t="s">
        <v>378</v>
      </c>
      <c r="D60" t="s">
        <v>279</v>
      </c>
      <c r="E60" s="4">
        <v>50.293478260869563</v>
      </c>
      <c r="F60" s="4">
        <f>Nurse[[#This Row],[Total Nurse Staff Hours]]/Nurse[[#This Row],[MDS Census]]</f>
        <v>4.7429587205532737</v>
      </c>
      <c r="G60" s="4">
        <f>Nurse[[#This Row],[Total Direct Care Staff Hours]]/Nurse[[#This Row],[MDS Census]]</f>
        <v>4.4758461205964997</v>
      </c>
      <c r="H60" s="4">
        <f>Nurse[[#This Row],[Total RN Hours (w/ Admin, DON)]]/Nurse[[#This Row],[MDS Census]]</f>
        <v>0.58803328290468981</v>
      </c>
      <c r="I60" s="4">
        <f>Nurse[[#This Row],[RN Hours (excl. Admin, DON)]]/Nurse[[#This Row],[MDS Census]]</f>
        <v>0.41923708666522586</v>
      </c>
      <c r="J60" s="4">
        <f>SUM(Nurse[[#This Row],[RN Hours (excl. Admin, DON)]],Nurse[[#This Row],[RN Admin Hours]],Nurse[[#This Row],[RN DON Hours]],Nurse[[#This Row],[LPN Hours (excl. Admin)]],Nurse[[#This Row],[LPN Admin Hours]],Nurse[[#This Row],[CNA Hours]],Nurse[[#This Row],[NA TR Hours]],Nurse[[#This Row],[Med Aide/Tech Hours]])</f>
        <v>238.5398913043478</v>
      </c>
      <c r="K60" s="4">
        <f>SUM(Nurse[[#This Row],[RN Hours (excl. Admin, DON)]],Nurse[[#This Row],[LPN Hours (excl. Admin)]],Nurse[[#This Row],[CNA Hours]],Nurse[[#This Row],[NA TR Hours]],Nurse[[#This Row],[Med Aide/Tech Hours]])</f>
        <v>225.1058695652174</v>
      </c>
      <c r="L60" s="4">
        <f>SUM(Nurse[[#This Row],[RN Hours (excl. Admin, DON)]],Nurse[[#This Row],[RN Admin Hours]],Nurse[[#This Row],[RN DON Hours]])</f>
        <v>29.57423913043478</v>
      </c>
      <c r="M60" s="4">
        <v>21.084891304347824</v>
      </c>
      <c r="N60" s="4">
        <v>3.5851086956521745</v>
      </c>
      <c r="O60" s="4">
        <v>4.9042391304347825</v>
      </c>
      <c r="P60" s="4">
        <f>SUM(Nurse[[#This Row],[LPN Hours (excl. Admin)]],Nurse[[#This Row],[LPN Admin Hours]])</f>
        <v>47.136195652173917</v>
      </c>
      <c r="Q60" s="4">
        <v>42.191521739130437</v>
      </c>
      <c r="R60" s="4">
        <v>4.9446739130434789</v>
      </c>
      <c r="S60" s="4">
        <f>SUM(Nurse[[#This Row],[CNA Hours]],Nurse[[#This Row],[NA TR Hours]],Nurse[[#This Row],[Med Aide/Tech Hours]])</f>
        <v>161.82945652173913</v>
      </c>
      <c r="T60" s="4">
        <v>161.82945652173913</v>
      </c>
      <c r="U60" s="4">
        <v>0</v>
      </c>
      <c r="V60" s="4">
        <v>0</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2.6929347826086953</v>
      </c>
      <c r="X60" s="4">
        <v>0.48369565217391303</v>
      </c>
      <c r="Y60" s="4">
        <v>0</v>
      </c>
      <c r="Z60" s="4">
        <v>0</v>
      </c>
      <c r="AA60" s="4">
        <v>0.1766304347826087</v>
      </c>
      <c r="AB60" s="4">
        <v>0</v>
      </c>
      <c r="AC60" s="4">
        <v>2.0326086956521738</v>
      </c>
      <c r="AD60" s="4">
        <v>0</v>
      </c>
      <c r="AE60" s="4">
        <v>0</v>
      </c>
      <c r="AF60" s="1">
        <v>255313</v>
      </c>
      <c r="AG60" s="1">
        <v>4</v>
      </c>
      <c r="AH60"/>
    </row>
    <row r="61" spans="1:34" x14ac:dyDescent="0.25">
      <c r="A61" t="s">
        <v>243</v>
      </c>
      <c r="B61" t="s">
        <v>172</v>
      </c>
      <c r="C61" t="s">
        <v>447</v>
      </c>
      <c r="D61" t="s">
        <v>304</v>
      </c>
      <c r="E61" s="4">
        <v>46.402173913043477</v>
      </c>
      <c r="F61" s="4">
        <f>Nurse[[#This Row],[Total Nurse Staff Hours]]/Nurse[[#This Row],[MDS Census]]</f>
        <v>4.3097868353244326</v>
      </c>
      <c r="G61" s="4">
        <f>Nurse[[#This Row],[Total Direct Care Staff Hours]]/Nurse[[#This Row],[MDS Census]]</f>
        <v>3.8976458186929031</v>
      </c>
      <c r="H61" s="4">
        <f>Nurse[[#This Row],[Total RN Hours (w/ Admin, DON)]]/Nurse[[#This Row],[MDS Census]]</f>
        <v>0.89481845865542287</v>
      </c>
      <c r="I61" s="4">
        <f>Nurse[[#This Row],[RN Hours (excl. Admin, DON)]]/Nurse[[#This Row],[MDS Census]]</f>
        <v>0.60764581869290235</v>
      </c>
      <c r="J61" s="4">
        <f>SUM(Nurse[[#This Row],[RN Hours (excl. Admin, DON)]],Nurse[[#This Row],[RN Admin Hours]],Nurse[[#This Row],[RN DON Hours]],Nurse[[#This Row],[LPN Hours (excl. Admin)]],Nurse[[#This Row],[LPN Admin Hours]],Nurse[[#This Row],[CNA Hours]],Nurse[[#This Row],[NA TR Hours]],Nurse[[#This Row],[Med Aide/Tech Hours]])</f>
        <v>199.98347826086959</v>
      </c>
      <c r="K61" s="4">
        <f>SUM(Nurse[[#This Row],[RN Hours (excl. Admin, DON)]],Nurse[[#This Row],[LPN Hours (excl. Admin)]],Nurse[[#This Row],[CNA Hours]],Nurse[[#This Row],[NA TR Hours]],Nurse[[#This Row],[Med Aide/Tech Hours]])</f>
        <v>180.85923913043482</v>
      </c>
      <c r="L61" s="4">
        <f>SUM(Nurse[[#This Row],[RN Hours (excl. Admin, DON)]],Nurse[[#This Row],[RN Admin Hours]],Nurse[[#This Row],[RN DON Hours]])</f>
        <v>41.521521739130435</v>
      </c>
      <c r="M61" s="4">
        <v>28.196086956521739</v>
      </c>
      <c r="N61" s="4">
        <v>8.3689130434782619</v>
      </c>
      <c r="O61" s="4">
        <v>4.9565217391304346</v>
      </c>
      <c r="P61" s="4">
        <f>SUM(Nurse[[#This Row],[LPN Hours (excl. Admin)]],Nurse[[#This Row],[LPN Admin Hours]])</f>
        <v>42.815217391304351</v>
      </c>
      <c r="Q61" s="4">
        <v>37.016413043478266</v>
      </c>
      <c r="R61" s="4">
        <v>5.7988043478260858</v>
      </c>
      <c r="S61" s="4">
        <f>SUM(Nurse[[#This Row],[CNA Hours]],Nurse[[#This Row],[NA TR Hours]],Nurse[[#This Row],[Med Aide/Tech Hours]])</f>
        <v>115.64673913043481</v>
      </c>
      <c r="T61" s="4">
        <v>87.594891304347826</v>
      </c>
      <c r="U61" s="4">
        <v>28.051847826086977</v>
      </c>
      <c r="V61" s="4">
        <v>0</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1" s="4">
        <v>0</v>
      </c>
      <c r="Y61" s="4">
        <v>0</v>
      </c>
      <c r="Z61" s="4">
        <v>0</v>
      </c>
      <c r="AA61" s="4">
        <v>0</v>
      </c>
      <c r="AB61" s="4">
        <v>0</v>
      </c>
      <c r="AC61" s="4">
        <v>0</v>
      </c>
      <c r="AD61" s="4">
        <v>0</v>
      </c>
      <c r="AE61" s="4">
        <v>0</v>
      </c>
      <c r="AF61" s="1">
        <v>255322</v>
      </c>
      <c r="AG61" s="1">
        <v>4</v>
      </c>
      <c r="AH61"/>
    </row>
    <row r="62" spans="1:34" x14ac:dyDescent="0.25">
      <c r="A62" t="s">
        <v>243</v>
      </c>
      <c r="B62" t="s">
        <v>29</v>
      </c>
      <c r="C62" t="s">
        <v>398</v>
      </c>
      <c r="D62" t="s">
        <v>319</v>
      </c>
      <c r="E62" s="4">
        <v>113.1304347826087</v>
      </c>
      <c r="F62" s="4">
        <f>Nurse[[#This Row],[Total Nurse Staff Hours]]/Nurse[[#This Row],[MDS Census]]</f>
        <v>3.4874135280553418</v>
      </c>
      <c r="G62" s="4">
        <f>Nurse[[#This Row],[Total Direct Care Staff Hours]]/Nurse[[#This Row],[MDS Census]]</f>
        <v>3.2152430822444269</v>
      </c>
      <c r="H62" s="4">
        <f>Nurse[[#This Row],[Total RN Hours (w/ Admin, DON)]]/Nurse[[#This Row],[MDS Census]]</f>
        <v>0.35989142966948506</v>
      </c>
      <c r="I62" s="4">
        <f>Nurse[[#This Row],[RN Hours (excl. Admin, DON)]]/Nurse[[#This Row],[MDS Census]]</f>
        <v>0.19331283627978477</v>
      </c>
      <c r="J62" s="4">
        <f>SUM(Nurse[[#This Row],[RN Hours (excl. Admin, DON)]],Nurse[[#This Row],[RN Admin Hours]],Nurse[[#This Row],[RN DON Hours]],Nurse[[#This Row],[LPN Hours (excl. Admin)]],Nurse[[#This Row],[LPN Admin Hours]],Nurse[[#This Row],[CNA Hours]],Nurse[[#This Row],[NA TR Hours]],Nurse[[#This Row],[Med Aide/Tech Hours]])</f>
        <v>394.53260869565219</v>
      </c>
      <c r="K62" s="4">
        <f>SUM(Nurse[[#This Row],[RN Hours (excl. Admin, DON)]],Nurse[[#This Row],[LPN Hours (excl. Admin)]],Nurse[[#This Row],[CNA Hours]],Nurse[[#This Row],[NA TR Hours]],Nurse[[#This Row],[Med Aide/Tech Hours]])</f>
        <v>363.74184782608694</v>
      </c>
      <c r="L62" s="4">
        <f>SUM(Nurse[[#This Row],[RN Hours (excl. Admin, DON)]],Nurse[[#This Row],[RN Admin Hours]],Nurse[[#This Row],[RN DON Hours]])</f>
        <v>40.714673913043484</v>
      </c>
      <c r="M62" s="4">
        <v>21.869565217391305</v>
      </c>
      <c r="N62" s="4">
        <v>13.279891304347826</v>
      </c>
      <c r="O62" s="4">
        <v>5.5652173913043477</v>
      </c>
      <c r="P62" s="4">
        <f>SUM(Nurse[[#This Row],[LPN Hours (excl. Admin)]],Nurse[[#This Row],[LPN Admin Hours]])</f>
        <v>108.2554347826087</v>
      </c>
      <c r="Q62" s="4">
        <v>96.309782608695656</v>
      </c>
      <c r="R62" s="4">
        <v>11.945652173913043</v>
      </c>
      <c r="S62" s="4">
        <f>SUM(Nurse[[#This Row],[CNA Hours]],Nurse[[#This Row],[NA TR Hours]],Nurse[[#This Row],[Med Aide/Tech Hours]])</f>
        <v>245.5625</v>
      </c>
      <c r="T62" s="4">
        <v>213.93206521739131</v>
      </c>
      <c r="U62" s="4">
        <v>31.630434782608695</v>
      </c>
      <c r="V62" s="4">
        <v>0</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2" s="4">
        <v>0</v>
      </c>
      <c r="Y62" s="4">
        <v>0</v>
      </c>
      <c r="Z62" s="4">
        <v>0</v>
      </c>
      <c r="AA62" s="4">
        <v>0</v>
      </c>
      <c r="AB62" s="4">
        <v>0</v>
      </c>
      <c r="AC62" s="4">
        <v>0</v>
      </c>
      <c r="AD62" s="4">
        <v>0</v>
      </c>
      <c r="AE62" s="4">
        <v>0</v>
      </c>
      <c r="AF62" s="1">
        <v>255103</v>
      </c>
      <c r="AG62" s="1">
        <v>4</v>
      </c>
      <c r="AH62"/>
    </row>
    <row r="63" spans="1:34" x14ac:dyDescent="0.25">
      <c r="A63" t="s">
        <v>243</v>
      </c>
      <c r="B63" t="s">
        <v>157</v>
      </c>
      <c r="C63" t="s">
        <v>389</v>
      </c>
      <c r="D63" t="s">
        <v>312</v>
      </c>
      <c r="E63" s="4">
        <v>49.25</v>
      </c>
      <c r="F63" s="4">
        <f>Nurse[[#This Row],[Total Nurse Staff Hours]]/Nurse[[#This Row],[MDS Census]]</f>
        <v>3.167521518428603</v>
      </c>
      <c r="G63" s="4">
        <f>Nurse[[#This Row],[Total Direct Care Staff Hours]]/Nurse[[#This Row],[MDS Census]]</f>
        <v>3.1230059589494594</v>
      </c>
      <c r="H63" s="4">
        <f>Nurse[[#This Row],[Total RN Hours (w/ Admin, DON)]]/Nurse[[#This Row],[MDS Census]]</f>
        <v>0.43929816817479589</v>
      </c>
      <c r="I63" s="4">
        <f>Nurse[[#This Row],[RN Hours (excl. Admin, DON)]]/Nurse[[#This Row],[MDS Census]]</f>
        <v>0.39478260869565224</v>
      </c>
      <c r="J63" s="4">
        <f>SUM(Nurse[[#This Row],[RN Hours (excl. Admin, DON)]],Nurse[[#This Row],[RN Admin Hours]],Nurse[[#This Row],[RN DON Hours]],Nurse[[#This Row],[LPN Hours (excl. Admin)]],Nurse[[#This Row],[LPN Admin Hours]],Nurse[[#This Row],[CNA Hours]],Nurse[[#This Row],[NA TR Hours]],Nurse[[#This Row],[Med Aide/Tech Hours]])</f>
        <v>156.00043478260869</v>
      </c>
      <c r="K63" s="4">
        <f>SUM(Nurse[[#This Row],[RN Hours (excl. Admin, DON)]],Nurse[[#This Row],[LPN Hours (excl. Admin)]],Nurse[[#This Row],[CNA Hours]],Nurse[[#This Row],[NA TR Hours]],Nurse[[#This Row],[Med Aide/Tech Hours]])</f>
        <v>153.80804347826088</v>
      </c>
      <c r="L63" s="4">
        <f>SUM(Nurse[[#This Row],[RN Hours (excl. Admin, DON)]],Nurse[[#This Row],[RN Admin Hours]],Nurse[[#This Row],[RN DON Hours]])</f>
        <v>21.635434782608698</v>
      </c>
      <c r="M63" s="4">
        <v>19.443043478260872</v>
      </c>
      <c r="N63" s="4">
        <v>2.1923913043478258</v>
      </c>
      <c r="O63" s="4">
        <v>0</v>
      </c>
      <c r="P63" s="4">
        <f>SUM(Nurse[[#This Row],[LPN Hours (excl. Admin)]],Nurse[[#This Row],[LPN Admin Hours]])</f>
        <v>50.776739130434791</v>
      </c>
      <c r="Q63" s="4">
        <v>50.776739130434791</v>
      </c>
      <c r="R63" s="4">
        <v>0</v>
      </c>
      <c r="S63" s="4">
        <f>SUM(Nurse[[#This Row],[CNA Hours]],Nurse[[#This Row],[NA TR Hours]],Nurse[[#This Row],[Med Aide/Tech Hours]])</f>
        <v>83.588260869565204</v>
      </c>
      <c r="T63" s="4">
        <v>82.559347826086949</v>
      </c>
      <c r="U63" s="4">
        <v>1.0289130434782607</v>
      </c>
      <c r="V63" s="4">
        <v>0</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3.0244565217391304</v>
      </c>
      <c r="X63" s="4">
        <v>0</v>
      </c>
      <c r="Y63" s="4">
        <v>0</v>
      </c>
      <c r="Z63" s="4">
        <v>0</v>
      </c>
      <c r="AA63" s="4">
        <v>0.20652173913043478</v>
      </c>
      <c r="AB63" s="4">
        <v>0</v>
      </c>
      <c r="AC63" s="4">
        <v>2.8179347826086958</v>
      </c>
      <c r="AD63" s="4">
        <v>0</v>
      </c>
      <c r="AE63" s="4">
        <v>0</v>
      </c>
      <c r="AF63" s="1">
        <v>255306</v>
      </c>
      <c r="AG63" s="1">
        <v>4</v>
      </c>
      <c r="AH63"/>
    </row>
    <row r="64" spans="1:34" x14ac:dyDescent="0.25">
      <c r="A64" t="s">
        <v>243</v>
      </c>
      <c r="B64" t="s">
        <v>127</v>
      </c>
      <c r="C64" t="s">
        <v>356</v>
      </c>
      <c r="D64" t="s">
        <v>319</v>
      </c>
      <c r="E64" s="4">
        <v>43.304347826086953</v>
      </c>
      <c r="F64" s="4">
        <f>Nurse[[#This Row],[Total Nurse Staff Hours]]/Nurse[[#This Row],[MDS Census]]</f>
        <v>4.2843373493975898</v>
      </c>
      <c r="G64" s="4">
        <f>Nurse[[#This Row],[Total Direct Care Staff Hours]]/Nurse[[#This Row],[MDS Census]]</f>
        <v>3.8218072289156626</v>
      </c>
      <c r="H64" s="4">
        <f>Nurse[[#This Row],[Total RN Hours (w/ Admin, DON)]]/Nurse[[#This Row],[MDS Census]]</f>
        <v>0.50745481927710856</v>
      </c>
      <c r="I64" s="4">
        <f>Nurse[[#This Row],[RN Hours (excl. Admin, DON)]]/Nurse[[#This Row],[MDS Census]]</f>
        <v>0.20159136546184744</v>
      </c>
      <c r="J64" s="4">
        <f>SUM(Nurse[[#This Row],[RN Hours (excl. Admin, DON)]],Nurse[[#This Row],[RN Admin Hours]],Nurse[[#This Row],[RN DON Hours]],Nurse[[#This Row],[LPN Hours (excl. Admin)]],Nurse[[#This Row],[LPN Admin Hours]],Nurse[[#This Row],[CNA Hours]],Nurse[[#This Row],[NA TR Hours]],Nurse[[#This Row],[Med Aide/Tech Hours]])</f>
        <v>185.53043478260867</v>
      </c>
      <c r="K64" s="4">
        <f>SUM(Nurse[[#This Row],[RN Hours (excl. Admin, DON)]],Nurse[[#This Row],[LPN Hours (excl. Admin)]],Nurse[[#This Row],[CNA Hours]],Nurse[[#This Row],[NA TR Hours]],Nurse[[#This Row],[Med Aide/Tech Hours]])</f>
        <v>165.50086956521739</v>
      </c>
      <c r="L64" s="4">
        <f>SUM(Nurse[[#This Row],[RN Hours (excl. Admin, DON)]],Nurse[[#This Row],[RN Admin Hours]],Nurse[[#This Row],[RN DON Hours]])</f>
        <v>21.975000000000005</v>
      </c>
      <c r="M64" s="4">
        <v>8.729782608695654</v>
      </c>
      <c r="N64" s="4">
        <v>7.5060869565217425</v>
      </c>
      <c r="O64" s="4">
        <v>5.7391304347826084</v>
      </c>
      <c r="P64" s="4">
        <f>SUM(Nurse[[#This Row],[LPN Hours (excl. Admin)]],Nurse[[#This Row],[LPN Admin Hours]])</f>
        <v>54.723152173913043</v>
      </c>
      <c r="Q64" s="4">
        <v>47.938804347826085</v>
      </c>
      <c r="R64" s="4">
        <v>6.7843478260869565</v>
      </c>
      <c r="S64" s="4">
        <f>SUM(Nurse[[#This Row],[CNA Hours]],Nurse[[#This Row],[NA TR Hours]],Nurse[[#This Row],[Med Aide/Tech Hours]])</f>
        <v>108.83228260869564</v>
      </c>
      <c r="T64" s="4">
        <v>108.83228260869564</v>
      </c>
      <c r="U64" s="4">
        <v>0</v>
      </c>
      <c r="V64" s="4">
        <v>0</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42.945652173913047</v>
      </c>
      <c r="X64" s="4">
        <v>8.6956521739130432E-2</v>
      </c>
      <c r="Y64" s="4">
        <v>0</v>
      </c>
      <c r="Z64" s="4">
        <v>0</v>
      </c>
      <c r="AA64" s="4">
        <v>14.663043478260869</v>
      </c>
      <c r="AB64" s="4">
        <v>0</v>
      </c>
      <c r="AC64" s="4">
        <v>28.195652173913043</v>
      </c>
      <c r="AD64" s="4">
        <v>0</v>
      </c>
      <c r="AE64" s="4">
        <v>0</v>
      </c>
      <c r="AF64" s="1">
        <v>255273</v>
      </c>
      <c r="AG64" s="1">
        <v>4</v>
      </c>
      <c r="AH64"/>
    </row>
    <row r="65" spans="1:34" x14ac:dyDescent="0.25">
      <c r="A65" t="s">
        <v>243</v>
      </c>
      <c r="B65" t="s">
        <v>184</v>
      </c>
      <c r="C65" t="s">
        <v>414</v>
      </c>
      <c r="D65" t="s">
        <v>331</v>
      </c>
      <c r="E65" s="4">
        <v>17.217391304347824</v>
      </c>
      <c r="F65" s="4">
        <f>Nurse[[#This Row],[Total Nurse Staff Hours]]/Nurse[[#This Row],[MDS Census]]</f>
        <v>9.0254103535353565</v>
      </c>
      <c r="G65" s="4">
        <f>Nurse[[#This Row],[Total Direct Care Staff Hours]]/Nurse[[#This Row],[MDS Census]]</f>
        <v>7.7687815656565675</v>
      </c>
      <c r="H65" s="4">
        <f>Nurse[[#This Row],[Total RN Hours (w/ Admin, DON)]]/Nurse[[#This Row],[MDS Census]]</f>
        <v>4.2282196969696972</v>
      </c>
      <c r="I65" s="4">
        <f>Nurse[[#This Row],[RN Hours (excl. Admin, DON)]]/Nurse[[#This Row],[MDS Census]]</f>
        <v>2.9715909090909092</v>
      </c>
      <c r="J65" s="4">
        <f>SUM(Nurse[[#This Row],[RN Hours (excl. Admin, DON)]],Nurse[[#This Row],[RN Admin Hours]],Nurse[[#This Row],[RN DON Hours]],Nurse[[#This Row],[LPN Hours (excl. Admin)]],Nurse[[#This Row],[LPN Admin Hours]],Nurse[[#This Row],[CNA Hours]],Nurse[[#This Row],[NA TR Hours]],Nurse[[#This Row],[Med Aide/Tech Hours]])</f>
        <v>155.39402173913047</v>
      </c>
      <c r="K65" s="4">
        <f>SUM(Nurse[[#This Row],[RN Hours (excl. Admin, DON)]],Nurse[[#This Row],[LPN Hours (excl. Admin)]],Nurse[[#This Row],[CNA Hours]],Nurse[[#This Row],[NA TR Hours]],Nurse[[#This Row],[Med Aide/Tech Hours]])</f>
        <v>133.75815217391306</v>
      </c>
      <c r="L65" s="4">
        <f>SUM(Nurse[[#This Row],[RN Hours (excl. Admin, DON)]],Nurse[[#This Row],[RN Admin Hours]],Nurse[[#This Row],[RN DON Hours]])</f>
        <v>72.798913043478265</v>
      </c>
      <c r="M65" s="4">
        <v>51.163043478260867</v>
      </c>
      <c r="N65" s="4">
        <v>15.896739130434783</v>
      </c>
      <c r="O65" s="4">
        <v>5.7391304347826084</v>
      </c>
      <c r="P65" s="4">
        <f>SUM(Nurse[[#This Row],[LPN Hours (excl. Admin)]],Nurse[[#This Row],[LPN Admin Hours]])</f>
        <v>30.695652173913043</v>
      </c>
      <c r="Q65" s="4">
        <v>30.695652173913043</v>
      </c>
      <c r="R65" s="4">
        <v>0</v>
      </c>
      <c r="S65" s="4">
        <f>SUM(Nurse[[#This Row],[CNA Hours]],Nurse[[#This Row],[NA TR Hours]],Nurse[[#This Row],[Med Aide/Tech Hours]])</f>
        <v>51.899456521739133</v>
      </c>
      <c r="T65" s="4">
        <v>51.763586956521742</v>
      </c>
      <c r="U65" s="4">
        <v>0.1358695652173913</v>
      </c>
      <c r="V65" s="4">
        <v>0</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5" s="4">
        <v>0</v>
      </c>
      <c r="Y65" s="4">
        <v>0</v>
      </c>
      <c r="Z65" s="4">
        <v>0</v>
      </c>
      <c r="AA65" s="4">
        <v>0</v>
      </c>
      <c r="AB65" s="4">
        <v>0</v>
      </c>
      <c r="AC65" s="4">
        <v>0</v>
      </c>
      <c r="AD65" s="4">
        <v>0</v>
      </c>
      <c r="AE65" s="4">
        <v>0</v>
      </c>
      <c r="AF65" s="1">
        <v>255335</v>
      </c>
      <c r="AG65" s="1">
        <v>4</v>
      </c>
      <c r="AH65"/>
    </row>
    <row r="66" spans="1:34" x14ac:dyDescent="0.25">
      <c r="A66" t="s">
        <v>243</v>
      </c>
      <c r="B66" t="s">
        <v>182</v>
      </c>
      <c r="C66" t="s">
        <v>423</v>
      </c>
      <c r="D66" t="s">
        <v>335</v>
      </c>
      <c r="E66" s="4">
        <v>40.760869565217391</v>
      </c>
      <c r="F66" s="4">
        <f>Nurse[[#This Row],[Total Nurse Staff Hours]]/Nurse[[#This Row],[MDS Census]]</f>
        <v>5.1896826666666671</v>
      </c>
      <c r="G66" s="4">
        <f>Nurse[[#This Row],[Total Direct Care Staff Hours]]/Nurse[[#This Row],[MDS Census]]</f>
        <v>5.062082666666667</v>
      </c>
      <c r="H66" s="4">
        <f>Nurse[[#This Row],[Total RN Hours (w/ Admin, DON)]]/Nurse[[#This Row],[MDS Census]]</f>
        <v>0.69086666666666663</v>
      </c>
      <c r="I66" s="4">
        <f>Nurse[[#This Row],[RN Hours (excl. Admin, DON)]]/Nurse[[#This Row],[MDS Census]]</f>
        <v>0.56326666666666669</v>
      </c>
      <c r="J66" s="4">
        <f>SUM(Nurse[[#This Row],[RN Hours (excl. Admin, DON)]],Nurse[[#This Row],[RN Admin Hours]],Nurse[[#This Row],[RN DON Hours]],Nurse[[#This Row],[LPN Hours (excl. Admin)]],Nurse[[#This Row],[LPN Admin Hours]],Nurse[[#This Row],[CNA Hours]],Nurse[[#This Row],[NA TR Hours]],Nurse[[#This Row],[Med Aide/Tech Hours]])</f>
        <v>211.53597826086957</v>
      </c>
      <c r="K66" s="4">
        <f>SUM(Nurse[[#This Row],[RN Hours (excl. Admin, DON)]],Nurse[[#This Row],[LPN Hours (excl. Admin)]],Nurse[[#This Row],[CNA Hours]],Nurse[[#This Row],[NA TR Hours]],Nurse[[#This Row],[Med Aide/Tech Hours]])</f>
        <v>206.33489130434782</v>
      </c>
      <c r="L66" s="4">
        <f>SUM(Nurse[[#This Row],[RN Hours (excl. Admin, DON)]],Nurse[[#This Row],[RN Admin Hours]],Nurse[[#This Row],[RN DON Hours]])</f>
        <v>28.16032608695652</v>
      </c>
      <c r="M66" s="4">
        <v>22.959239130434781</v>
      </c>
      <c r="N66" s="4">
        <v>0</v>
      </c>
      <c r="O66" s="4">
        <v>5.2010869565217392</v>
      </c>
      <c r="P66" s="4">
        <f>SUM(Nurse[[#This Row],[LPN Hours (excl. Admin)]],Nurse[[#This Row],[LPN Admin Hours]])</f>
        <v>63.476195652173907</v>
      </c>
      <c r="Q66" s="4">
        <v>63.476195652173907</v>
      </c>
      <c r="R66" s="4">
        <v>0</v>
      </c>
      <c r="S66" s="4">
        <f>SUM(Nurse[[#This Row],[CNA Hours]],Nurse[[#This Row],[NA TR Hours]],Nurse[[#This Row],[Med Aide/Tech Hours]])</f>
        <v>119.89945652173913</v>
      </c>
      <c r="T66" s="4">
        <v>119.89945652173913</v>
      </c>
      <c r="U66" s="4">
        <v>0</v>
      </c>
      <c r="V66" s="4">
        <v>0</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6" s="4">
        <v>0</v>
      </c>
      <c r="Y66" s="4">
        <v>0</v>
      </c>
      <c r="Z66" s="4">
        <v>0</v>
      </c>
      <c r="AA66" s="4">
        <v>0</v>
      </c>
      <c r="AB66" s="4">
        <v>0</v>
      </c>
      <c r="AC66" s="4">
        <v>0</v>
      </c>
      <c r="AD66" s="4">
        <v>0</v>
      </c>
      <c r="AE66" s="4">
        <v>0</v>
      </c>
      <c r="AF66" s="1">
        <v>255333</v>
      </c>
      <c r="AG66" s="1">
        <v>4</v>
      </c>
      <c r="AH66"/>
    </row>
    <row r="67" spans="1:34" x14ac:dyDescent="0.25">
      <c r="A67" t="s">
        <v>243</v>
      </c>
      <c r="B67" t="s">
        <v>79</v>
      </c>
      <c r="C67" t="s">
        <v>423</v>
      </c>
      <c r="D67" t="s">
        <v>335</v>
      </c>
      <c r="E67" s="4">
        <v>39.619565217391305</v>
      </c>
      <c r="F67" s="4">
        <f>Nurse[[#This Row],[Total Nurse Staff Hours]]/Nurse[[#This Row],[MDS Census]]</f>
        <v>4.0743895747599446</v>
      </c>
      <c r="G67" s="4">
        <f>Nurse[[#This Row],[Total Direct Care Staff Hours]]/Nurse[[#This Row],[MDS Census]]</f>
        <v>3.55360768175583</v>
      </c>
      <c r="H67" s="4">
        <f>Nurse[[#This Row],[Total RN Hours (w/ Admin, DON)]]/Nurse[[#This Row],[MDS Census]]</f>
        <v>0.53491083676268858</v>
      </c>
      <c r="I67" s="4">
        <f>Nurse[[#This Row],[RN Hours (excl. Admin, DON)]]/Nurse[[#This Row],[MDS Census]]</f>
        <v>0.15205761316872429</v>
      </c>
      <c r="J67" s="4">
        <f>SUM(Nurse[[#This Row],[RN Hours (excl. Admin, DON)]],Nurse[[#This Row],[RN Admin Hours]],Nurse[[#This Row],[RN DON Hours]],Nurse[[#This Row],[LPN Hours (excl. Admin)]],Nurse[[#This Row],[LPN Admin Hours]],Nurse[[#This Row],[CNA Hours]],Nurse[[#This Row],[NA TR Hours]],Nurse[[#This Row],[Med Aide/Tech Hours]])</f>
        <v>161.42554347826086</v>
      </c>
      <c r="K67" s="4">
        <f>SUM(Nurse[[#This Row],[RN Hours (excl. Admin, DON)]],Nurse[[#This Row],[LPN Hours (excl. Admin)]],Nurse[[#This Row],[CNA Hours]],Nurse[[#This Row],[NA TR Hours]],Nurse[[#This Row],[Med Aide/Tech Hours]])</f>
        <v>140.79239130434783</v>
      </c>
      <c r="L67" s="4">
        <f>SUM(Nurse[[#This Row],[RN Hours (excl. Admin, DON)]],Nurse[[#This Row],[RN Admin Hours]],Nurse[[#This Row],[RN DON Hours]])</f>
        <v>21.192934782608695</v>
      </c>
      <c r="M67" s="4">
        <v>6.0244565217391308</v>
      </c>
      <c r="N67" s="4">
        <v>9.429347826086957</v>
      </c>
      <c r="O67" s="4">
        <v>5.7391304347826084</v>
      </c>
      <c r="P67" s="4">
        <f>SUM(Nurse[[#This Row],[LPN Hours (excl. Admin)]],Nurse[[#This Row],[LPN Admin Hours]])</f>
        <v>46.279891304347828</v>
      </c>
      <c r="Q67" s="4">
        <v>40.815217391304351</v>
      </c>
      <c r="R67" s="4">
        <v>5.4646739130434785</v>
      </c>
      <c r="S67" s="4">
        <f>SUM(Nurse[[#This Row],[CNA Hours]],Nurse[[#This Row],[NA TR Hours]],Nurse[[#This Row],[Med Aide/Tech Hours]])</f>
        <v>93.952717391304347</v>
      </c>
      <c r="T67" s="4">
        <v>93.952717391304347</v>
      </c>
      <c r="U67" s="4">
        <v>0</v>
      </c>
      <c r="V67" s="4">
        <v>0</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1.5923913043478262</v>
      </c>
      <c r="X67" s="4">
        <v>0</v>
      </c>
      <c r="Y67" s="4">
        <v>0</v>
      </c>
      <c r="Z67" s="4">
        <v>0</v>
      </c>
      <c r="AA67" s="4">
        <v>0</v>
      </c>
      <c r="AB67" s="4">
        <v>0</v>
      </c>
      <c r="AC67" s="4">
        <v>1.5923913043478262</v>
      </c>
      <c r="AD67" s="4">
        <v>0</v>
      </c>
      <c r="AE67" s="4">
        <v>0</v>
      </c>
      <c r="AF67" s="1">
        <v>255181</v>
      </c>
      <c r="AG67" s="1">
        <v>4</v>
      </c>
      <c r="AH67"/>
    </row>
    <row r="68" spans="1:34" x14ac:dyDescent="0.25">
      <c r="A68" t="s">
        <v>243</v>
      </c>
      <c r="B68" t="s">
        <v>75</v>
      </c>
      <c r="C68" t="s">
        <v>419</v>
      </c>
      <c r="D68" t="s">
        <v>299</v>
      </c>
      <c r="E68" s="4">
        <v>53.880434782608695</v>
      </c>
      <c r="F68" s="4">
        <f>Nurse[[#This Row],[Total Nurse Staff Hours]]/Nurse[[#This Row],[MDS Census]]</f>
        <v>3.2128283235828126</v>
      </c>
      <c r="G68" s="4">
        <f>Nurse[[#This Row],[Total Direct Care Staff Hours]]/Nurse[[#This Row],[MDS Census]]</f>
        <v>3.0364918297357275</v>
      </c>
      <c r="H68" s="4">
        <f>Nurse[[#This Row],[Total RN Hours (w/ Admin, DON)]]/Nurse[[#This Row],[MDS Census]]</f>
        <v>0.43393988299374631</v>
      </c>
      <c r="I68" s="4">
        <f>Nurse[[#This Row],[RN Hours (excl. Admin, DON)]]/Nurse[[#This Row],[MDS Census]]</f>
        <v>0.32742384506758127</v>
      </c>
      <c r="J68" s="4">
        <f>SUM(Nurse[[#This Row],[RN Hours (excl. Admin, DON)]],Nurse[[#This Row],[RN Admin Hours]],Nurse[[#This Row],[RN DON Hours]],Nurse[[#This Row],[LPN Hours (excl. Admin)]],Nurse[[#This Row],[LPN Admin Hours]],Nurse[[#This Row],[CNA Hours]],Nurse[[#This Row],[NA TR Hours]],Nurse[[#This Row],[Med Aide/Tech Hours]])</f>
        <v>173.10858695652175</v>
      </c>
      <c r="K68" s="4">
        <f>SUM(Nurse[[#This Row],[RN Hours (excl. Admin, DON)]],Nurse[[#This Row],[LPN Hours (excl. Admin)]],Nurse[[#This Row],[CNA Hours]],Nurse[[#This Row],[NA TR Hours]],Nurse[[#This Row],[Med Aide/Tech Hours]])</f>
        <v>163.60750000000002</v>
      </c>
      <c r="L68" s="4">
        <f>SUM(Nurse[[#This Row],[RN Hours (excl. Admin, DON)]],Nurse[[#This Row],[RN Admin Hours]],Nurse[[#This Row],[RN DON Hours]])</f>
        <v>23.380869565217395</v>
      </c>
      <c r="M68" s="4">
        <v>17.641739130434786</v>
      </c>
      <c r="N68" s="4">
        <v>0</v>
      </c>
      <c r="O68" s="4">
        <v>5.7391304347826084</v>
      </c>
      <c r="P68" s="4">
        <f>SUM(Nurse[[#This Row],[LPN Hours (excl. Admin)]],Nurse[[#This Row],[LPN Admin Hours]])</f>
        <v>51.730760869565195</v>
      </c>
      <c r="Q68" s="4">
        <v>47.968804347826065</v>
      </c>
      <c r="R68" s="4">
        <v>3.7619565217391311</v>
      </c>
      <c r="S68" s="4">
        <f>SUM(Nurse[[#This Row],[CNA Hours]],Nurse[[#This Row],[NA TR Hours]],Nurse[[#This Row],[Med Aide/Tech Hours]])</f>
        <v>97.996956521739165</v>
      </c>
      <c r="T68" s="4">
        <v>94.422391304347855</v>
      </c>
      <c r="U68" s="4">
        <v>3.5745652173913043</v>
      </c>
      <c r="V68" s="4">
        <v>0</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8" s="4">
        <v>0</v>
      </c>
      <c r="Y68" s="4">
        <v>0</v>
      </c>
      <c r="Z68" s="4">
        <v>0</v>
      </c>
      <c r="AA68" s="4">
        <v>0</v>
      </c>
      <c r="AB68" s="4">
        <v>0</v>
      </c>
      <c r="AC68" s="4">
        <v>0</v>
      </c>
      <c r="AD68" s="4">
        <v>0</v>
      </c>
      <c r="AE68" s="4">
        <v>0</v>
      </c>
      <c r="AF68" s="1">
        <v>255173</v>
      </c>
      <c r="AG68" s="1">
        <v>4</v>
      </c>
      <c r="AH68"/>
    </row>
    <row r="69" spans="1:34" x14ac:dyDescent="0.25">
      <c r="A69" t="s">
        <v>243</v>
      </c>
      <c r="B69" t="s">
        <v>158</v>
      </c>
      <c r="C69" t="s">
        <v>365</v>
      </c>
      <c r="D69" t="s">
        <v>332</v>
      </c>
      <c r="E69" s="4">
        <v>84.956521739130437</v>
      </c>
      <c r="F69" s="4">
        <f>Nurse[[#This Row],[Total Nurse Staff Hours]]/Nurse[[#This Row],[MDS Census]]</f>
        <v>4.1255437563971338</v>
      </c>
      <c r="G69" s="4">
        <f>Nurse[[#This Row],[Total Direct Care Staff Hours]]/Nurse[[#This Row],[MDS Census]]</f>
        <v>3.9556038894575227</v>
      </c>
      <c r="H69" s="4">
        <f>Nurse[[#This Row],[Total RN Hours (w/ Admin, DON)]]/Nurse[[#This Row],[MDS Census]]</f>
        <v>0.35603249744114629</v>
      </c>
      <c r="I69" s="4">
        <f>Nurse[[#This Row],[RN Hours (excl. Admin, DON)]]/Nurse[[#This Row],[MDS Census]]</f>
        <v>0.27181422722620263</v>
      </c>
      <c r="J69" s="4">
        <f>SUM(Nurse[[#This Row],[RN Hours (excl. Admin, DON)]],Nurse[[#This Row],[RN Admin Hours]],Nurse[[#This Row],[RN DON Hours]],Nurse[[#This Row],[LPN Hours (excl. Admin)]],Nurse[[#This Row],[LPN Admin Hours]],Nurse[[#This Row],[CNA Hours]],Nurse[[#This Row],[NA TR Hours]],Nurse[[#This Row],[Med Aide/Tech Hours]])</f>
        <v>350.49184782608694</v>
      </c>
      <c r="K69" s="4">
        <f>SUM(Nurse[[#This Row],[RN Hours (excl. Admin, DON)]],Nurse[[#This Row],[LPN Hours (excl. Admin)]],Nurse[[#This Row],[CNA Hours]],Nurse[[#This Row],[NA TR Hours]],Nurse[[#This Row],[Med Aide/Tech Hours]])</f>
        <v>336.05434782608694</v>
      </c>
      <c r="L69" s="4">
        <f>SUM(Nurse[[#This Row],[RN Hours (excl. Admin, DON)]],Nurse[[#This Row],[RN Admin Hours]],Nurse[[#This Row],[RN DON Hours]])</f>
        <v>30.247282608695649</v>
      </c>
      <c r="M69" s="4">
        <v>23.092391304347824</v>
      </c>
      <c r="N69" s="4">
        <v>5.5163043478260869</v>
      </c>
      <c r="O69" s="4">
        <v>1.638586956521739</v>
      </c>
      <c r="P69" s="4">
        <f>SUM(Nurse[[#This Row],[LPN Hours (excl. Admin)]],Nurse[[#This Row],[LPN Admin Hours]])</f>
        <v>94.426630434782609</v>
      </c>
      <c r="Q69" s="4">
        <v>87.144021739130437</v>
      </c>
      <c r="R69" s="4">
        <v>7.2826086956521738</v>
      </c>
      <c r="S69" s="4">
        <f>SUM(Nurse[[#This Row],[CNA Hours]],Nurse[[#This Row],[NA TR Hours]],Nurse[[#This Row],[Med Aide/Tech Hours]])</f>
        <v>225.81793478260869</v>
      </c>
      <c r="T69" s="4">
        <v>225.81793478260869</v>
      </c>
      <c r="U69" s="4">
        <v>0</v>
      </c>
      <c r="V69" s="4">
        <v>0</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9.1059782608695645</v>
      </c>
      <c r="X69" s="4">
        <v>0</v>
      </c>
      <c r="Y69" s="4">
        <v>0</v>
      </c>
      <c r="Z69" s="4">
        <v>0</v>
      </c>
      <c r="AA69" s="4">
        <v>6.3641304347826084</v>
      </c>
      <c r="AB69" s="4">
        <v>0</v>
      </c>
      <c r="AC69" s="4">
        <v>2.7418478260869565</v>
      </c>
      <c r="AD69" s="4">
        <v>0</v>
      </c>
      <c r="AE69" s="4">
        <v>0</v>
      </c>
      <c r="AF69" s="1">
        <v>255307</v>
      </c>
      <c r="AG69" s="1">
        <v>4</v>
      </c>
      <c r="AH69"/>
    </row>
    <row r="70" spans="1:34" x14ac:dyDescent="0.25">
      <c r="A70" t="s">
        <v>243</v>
      </c>
      <c r="B70" t="s">
        <v>162</v>
      </c>
      <c r="C70" t="s">
        <v>446</v>
      </c>
      <c r="D70" t="s">
        <v>274</v>
      </c>
      <c r="E70" s="4">
        <v>41.891304347826086</v>
      </c>
      <c r="F70" s="4">
        <f>Nurse[[#This Row],[Total Nurse Staff Hours]]/Nurse[[#This Row],[MDS Census]]</f>
        <v>5.446235080435911</v>
      </c>
      <c r="G70" s="4">
        <f>Nurse[[#This Row],[Total Direct Care Staff Hours]]/Nurse[[#This Row],[MDS Census]]</f>
        <v>4.430363258951739</v>
      </c>
      <c r="H70" s="4">
        <f>Nurse[[#This Row],[Total RN Hours (w/ Admin, DON)]]/Nurse[[#This Row],[MDS Census]]</f>
        <v>0.73187856772184712</v>
      </c>
      <c r="I70" s="4">
        <f>Nurse[[#This Row],[RN Hours (excl. Admin, DON)]]/Nurse[[#This Row],[MDS Census]]</f>
        <v>1.1268811624286456E-2</v>
      </c>
      <c r="J70" s="4">
        <f>SUM(Nurse[[#This Row],[RN Hours (excl. Admin, DON)]],Nurse[[#This Row],[RN Admin Hours]],Nurse[[#This Row],[RN DON Hours]],Nurse[[#This Row],[LPN Hours (excl. Admin)]],Nurse[[#This Row],[LPN Admin Hours]],Nurse[[#This Row],[CNA Hours]],Nurse[[#This Row],[NA TR Hours]],Nurse[[#This Row],[Med Aide/Tech Hours]])</f>
        <v>228.14989130434782</v>
      </c>
      <c r="K70" s="4">
        <f>SUM(Nurse[[#This Row],[RN Hours (excl. Admin, DON)]],Nurse[[#This Row],[LPN Hours (excl. Admin)]],Nurse[[#This Row],[CNA Hours]],Nurse[[#This Row],[NA TR Hours]],Nurse[[#This Row],[Med Aide/Tech Hours]])</f>
        <v>185.59369565217392</v>
      </c>
      <c r="L70" s="4">
        <f>SUM(Nurse[[#This Row],[RN Hours (excl. Admin, DON)]],Nurse[[#This Row],[RN Admin Hours]],Nurse[[#This Row],[RN DON Hours]])</f>
        <v>30.659347826086943</v>
      </c>
      <c r="M70" s="4">
        <v>0.47206521739130436</v>
      </c>
      <c r="N70" s="4">
        <v>24.01891304347825</v>
      </c>
      <c r="O70" s="4">
        <v>6.1683695652173913</v>
      </c>
      <c r="P70" s="4">
        <f>SUM(Nurse[[#This Row],[LPN Hours (excl. Admin)]],Nurse[[#This Row],[LPN Admin Hours]])</f>
        <v>70.309347826086935</v>
      </c>
      <c r="Q70" s="4">
        <v>57.940434782608669</v>
      </c>
      <c r="R70" s="4">
        <v>12.368913043478258</v>
      </c>
      <c r="S70" s="4">
        <f>SUM(Nurse[[#This Row],[CNA Hours]],Nurse[[#This Row],[NA TR Hours]],Nurse[[#This Row],[Med Aide/Tech Hours]])</f>
        <v>127.18119565217393</v>
      </c>
      <c r="T70" s="4">
        <v>101.00804347826089</v>
      </c>
      <c r="U70" s="4">
        <v>26.173152173913042</v>
      </c>
      <c r="V70" s="4">
        <v>0</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71.102717391304353</v>
      </c>
      <c r="X70" s="4">
        <v>0</v>
      </c>
      <c r="Y70" s="4">
        <v>0</v>
      </c>
      <c r="Z70" s="4">
        <v>0</v>
      </c>
      <c r="AA70" s="4">
        <v>26.788478260869571</v>
      </c>
      <c r="AB70" s="4">
        <v>0</v>
      </c>
      <c r="AC70" s="4">
        <v>44.314239130434778</v>
      </c>
      <c r="AD70" s="4">
        <v>0</v>
      </c>
      <c r="AE70" s="4">
        <v>0</v>
      </c>
      <c r="AF70" s="1">
        <v>255311</v>
      </c>
      <c r="AG70" s="1">
        <v>4</v>
      </c>
      <c r="AH70"/>
    </row>
    <row r="71" spans="1:34" x14ac:dyDescent="0.25">
      <c r="A71" t="s">
        <v>243</v>
      </c>
      <c r="B71" t="s">
        <v>147</v>
      </c>
      <c r="C71" t="s">
        <v>434</v>
      </c>
      <c r="D71" t="s">
        <v>342</v>
      </c>
      <c r="E71" s="4">
        <v>52.152173913043477</v>
      </c>
      <c r="F71" s="4">
        <f>Nurse[[#This Row],[Total Nurse Staff Hours]]/Nurse[[#This Row],[MDS Census]]</f>
        <v>3.4273405585660695</v>
      </c>
      <c r="G71" s="4">
        <f>Nurse[[#This Row],[Total Direct Care Staff Hours]]/Nurse[[#This Row],[MDS Census]]</f>
        <v>3.0229533138807838</v>
      </c>
      <c r="H71" s="4">
        <f>Nurse[[#This Row],[Total RN Hours (w/ Admin, DON)]]/Nurse[[#This Row],[MDS Census]]</f>
        <v>0.57237390579408087</v>
      </c>
      <c r="I71" s="4">
        <f>Nurse[[#This Row],[RN Hours (excl. Admin, DON)]]/Nurse[[#This Row],[MDS Census]]</f>
        <v>0.33946436015006254</v>
      </c>
      <c r="J71" s="4">
        <f>SUM(Nurse[[#This Row],[RN Hours (excl. Admin, DON)]],Nurse[[#This Row],[RN Admin Hours]],Nurse[[#This Row],[RN DON Hours]],Nurse[[#This Row],[LPN Hours (excl. Admin)]],Nurse[[#This Row],[LPN Admin Hours]],Nurse[[#This Row],[CNA Hours]],Nurse[[#This Row],[NA TR Hours]],Nurse[[#This Row],[Med Aide/Tech Hours]])</f>
        <v>178.74326086956523</v>
      </c>
      <c r="K71" s="4">
        <f>SUM(Nurse[[#This Row],[RN Hours (excl. Admin, DON)]],Nurse[[#This Row],[LPN Hours (excl. Admin)]],Nurse[[#This Row],[CNA Hours]],Nurse[[#This Row],[NA TR Hours]],Nurse[[#This Row],[Med Aide/Tech Hours]])</f>
        <v>157.65358695652174</v>
      </c>
      <c r="L71" s="4">
        <f>SUM(Nurse[[#This Row],[RN Hours (excl. Admin, DON)]],Nurse[[#This Row],[RN Admin Hours]],Nurse[[#This Row],[RN DON Hours]])</f>
        <v>29.850543478260871</v>
      </c>
      <c r="M71" s="4">
        <v>17.703804347826086</v>
      </c>
      <c r="N71" s="4">
        <v>7.0434782608695654</v>
      </c>
      <c r="O71" s="4">
        <v>5.1032608695652177</v>
      </c>
      <c r="P71" s="4">
        <f>SUM(Nurse[[#This Row],[LPN Hours (excl. Admin)]],Nurse[[#This Row],[LPN Admin Hours]])</f>
        <v>47.236956521739131</v>
      </c>
      <c r="Q71" s="4">
        <v>38.294021739130436</v>
      </c>
      <c r="R71" s="4">
        <v>8.9429347826086953</v>
      </c>
      <c r="S71" s="4">
        <f>SUM(Nurse[[#This Row],[CNA Hours]],Nurse[[#This Row],[NA TR Hours]],Nurse[[#This Row],[Med Aide/Tech Hours]])</f>
        <v>101.65576086956521</v>
      </c>
      <c r="T71" s="4">
        <v>74.204673913043479</v>
      </c>
      <c r="U71" s="4">
        <v>27.451086956521738</v>
      </c>
      <c r="V71" s="4">
        <v>0</v>
      </c>
      <c r="W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4.5548913043478265</v>
      </c>
      <c r="X71" s="4">
        <v>0</v>
      </c>
      <c r="Y71" s="4">
        <v>0</v>
      </c>
      <c r="Z71" s="4">
        <v>0</v>
      </c>
      <c r="AA71" s="4">
        <v>4.5548913043478265</v>
      </c>
      <c r="AB71" s="4">
        <v>0</v>
      </c>
      <c r="AC71" s="4">
        <v>0</v>
      </c>
      <c r="AD71" s="4">
        <v>0</v>
      </c>
      <c r="AE71" s="4">
        <v>0</v>
      </c>
      <c r="AF71" s="1">
        <v>255294</v>
      </c>
      <c r="AG71" s="1">
        <v>4</v>
      </c>
      <c r="AH71"/>
    </row>
    <row r="72" spans="1:34" x14ac:dyDescent="0.25">
      <c r="A72" t="s">
        <v>243</v>
      </c>
      <c r="B72" t="s">
        <v>173</v>
      </c>
      <c r="C72" t="s">
        <v>448</v>
      </c>
      <c r="D72" t="s">
        <v>310</v>
      </c>
      <c r="E72" s="4">
        <v>67.086956521739125</v>
      </c>
      <c r="F72" s="4">
        <f>Nurse[[#This Row],[Total Nurse Staff Hours]]/Nurse[[#This Row],[MDS Census]]</f>
        <v>4.2418259883344138</v>
      </c>
      <c r="G72" s="4">
        <f>Nurse[[#This Row],[Total Direct Care Staff Hours]]/Nurse[[#This Row],[MDS Census]]</f>
        <v>4.1462637718729747</v>
      </c>
      <c r="H72" s="4">
        <f>Nurse[[#This Row],[Total RN Hours (w/ Admin, DON)]]/Nurse[[#This Row],[MDS Census]]</f>
        <v>0.77423201555411536</v>
      </c>
      <c r="I72" s="4">
        <f>Nurse[[#This Row],[RN Hours (excl. Admin, DON)]]/Nurse[[#This Row],[MDS Census]]</f>
        <v>0.67866979909267666</v>
      </c>
      <c r="J72" s="4">
        <f>SUM(Nurse[[#This Row],[RN Hours (excl. Admin, DON)]],Nurse[[#This Row],[RN Admin Hours]],Nurse[[#This Row],[RN DON Hours]],Nurse[[#This Row],[LPN Hours (excl. Admin)]],Nurse[[#This Row],[LPN Admin Hours]],Nurse[[#This Row],[CNA Hours]],Nurse[[#This Row],[NA TR Hours]],Nurse[[#This Row],[Med Aide/Tech Hours]])</f>
        <v>284.57119565217391</v>
      </c>
      <c r="K72" s="4">
        <f>SUM(Nurse[[#This Row],[RN Hours (excl. Admin, DON)]],Nurse[[#This Row],[LPN Hours (excl. Admin)]],Nurse[[#This Row],[CNA Hours]],Nurse[[#This Row],[NA TR Hours]],Nurse[[#This Row],[Med Aide/Tech Hours]])</f>
        <v>278.16021739130434</v>
      </c>
      <c r="L72" s="4">
        <f>SUM(Nurse[[#This Row],[RN Hours (excl. Admin, DON)]],Nurse[[#This Row],[RN Admin Hours]],Nurse[[#This Row],[RN DON Hours]])</f>
        <v>51.94086956521739</v>
      </c>
      <c r="M72" s="4">
        <v>45.529891304347828</v>
      </c>
      <c r="N72" s="4">
        <v>0</v>
      </c>
      <c r="O72" s="4">
        <v>6.4109782608695642</v>
      </c>
      <c r="P72" s="4">
        <f>SUM(Nurse[[#This Row],[LPN Hours (excl. Admin)]],Nurse[[#This Row],[LPN Admin Hours]])</f>
        <v>69.679347826086953</v>
      </c>
      <c r="Q72" s="4">
        <v>69.679347826086953</v>
      </c>
      <c r="R72" s="4">
        <v>0</v>
      </c>
      <c r="S72" s="4">
        <f>SUM(Nurse[[#This Row],[CNA Hours]],Nurse[[#This Row],[NA TR Hours]],Nurse[[#This Row],[Med Aide/Tech Hours]])</f>
        <v>162.95097826086956</v>
      </c>
      <c r="T72" s="4">
        <v>162.95097826086956</v>
      </c>
      <c r="U72" s="4">
        <v>0</v>
      </c>
      <c r="V72" s="4">
        <v>0</v>
      </c>
      <c r="W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2" s="4">
        <v>0</v>
      </c>
      <c r="Y72" s="4">
        <v>0</v>
      </c>
      <c r="Z72" s="4">
        <v>0</v>
      </c>
      <c r="AA72" s="4">
        <v>0</v>
      </c>
      <c r="AB72" s="4">
        <v>0</v>
      </c>
      <c r="AC72" s="4">
        <v>0</v>
      </c>
      <c r="AD72" s="4">
        <v>0</v>
      </c>
      <c r="AE72" s="4">
        <v>0</v>
      </c>
      <c r="AF72" s="1">
        <v>255323</v>
      </c>
      <c r="AG72" s="1">
        <v>4</v>
      </c>
      <c r="AH72"/>
    </row>
    <row r="73" spans="1:34" x14ac:dyDescent="0.25">
      <c r="A73" t="s">
        <v>243</v>
      </c>
      <c r="B73" t="s">
        <v>131</v>
      </c>
      <c r="C73" t="s">
        <v>422</v>
      </c>
      <c r="D73" t="s">
        <v>294</v>
      </c>
      <c r="E73" s="4">
        <v>52.380434782608695</v>
      </c>
      <c r="F73" s="4">
        <f>Nurse[[#This Row],[Total Nurse Staff Hours]]/Nurse[[#This Row],[MDS Census]]</f>
        <v>4.2523262087570037</v>
      </c>
      <c r="G73" s="4">
        <f>Nurse[[#This Row],[Total Direct Care Staff Hours]]/Nurse[[#This Row],[MDS Census]]</f>
        <v>3.9731458808881515</v>
      </c>
      <c r="H73" s="4">
        <f>Nurse[[#This Row],[Total RN Hours (w/ Admin, DON)]]/Nurse[[#This Row],[MDS Census]]</f>
        <v>0.44119319360863257</v>
      </c>
      <c r="I73" s="4">
        <f>Nurse[[#This Row],[RN Hours (excl. Admin, DON)]]/Nurse[[#This Row],[MDS Census]]</f>
        <v>0.3453226810541607</v>
      </c>
      <c r="J73" s="4">
        <f>SUM(Nurse[[#This Row],[RN Hours (excl. Admin, DON)]],Nurse[[#This Row],[RN Admin Hours]],Nurse[[#This Row],[RN DON Hours]],Nurse[[#This Row],[LPN Hours (excl. Admin)]],Nurse[[#This Row],[LPN Admin Hours]],Nurse[[#This Row],[CNA Hours]],Nurse[[#This Row],[NA TR Hours]],Nurse[[#This Row],[Med Aide/Tech Hours]])</f>
        <v>222.73869565217393</v>
      </c>
      <c r="K73" s="4">
        <f>SUM(Nurse[[#This Row],[RN Hours (excl. Admin, DON)]],Nurse[[#This Row],[LPN Hours (excl. Admin)]],Nurse[[#This Row],[CNA Hours]],Nurse[[#This Row],[NA TR Hours]],Nurse[[#This Row],[Med Aide/Tech Hours]])</f>
        <v>208.1151086956522</v>
      </c>
      <c r="L73" s="4">
        <f>SUM(Nurse[[#This Row],[RN Hours (excl. Admin, DON)]],Nurse[[#This Row],[RN Admin Hours]],Nurse[[#This Row],[RN DON Hours]])</f>
        <v>23.10989130434783</v>
      </c>
      <c r="M73" s="4">
        <v>18.088152173913048</v>
      </c>
      <c r="N73" s="4">
        <v>6.5217391304347824E-2</v>
      </c>
      <c r="O73" s="4">
        <v>4.9565217391304346</v>
      </c>
      <c r="P73" s="4">
        <f>SUM(Nurse[[#This Row],[LPN Hours (excl. Admin)]],Nurse[[#This Row],[LPN Admin Hours]])</f>
        <v>63.413260869565235</v>
      </c>
      <c r="Q73" s="4">
        <v>53.811413043478275</v>
      </c>
      <c r="R73" s="4">
        <v>9.6018478260869582</v>
      </c>
      <c r="S73" s="4">
        <f>SUM(Nurse[[#This Row],[CNA Hours]],Nurse[[#This Row],[NA TR Hours]],Nurse[[#This Row],[Med Aide/Tech Hours]])</f>
        <v>136.21554347826086</v>
      </c>
      <c r="T73" s="4">
        <v>126.91652173913043</v>
      </c>
      <c r="U73" s="4">
        <v>9.2990217391304348</v>
      </c>
      <c r="V73" s="4">
        <v>0</v>
      </c>
      <c r="W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10.924782608695654</v>
      </c>
      <c r="X73" s="4">
        <v>0</v>
      </c>
      <c r="Y73" s="4">
        <v>0</v>
      </c>
      <c r="Z73" s="4">
        <v>0</v>
      </c>
      <c r="AA73" s="4">
        <v>8.3459782608695665</v>
      </c>
      <c r="AB73" s="4">
        <v>0</v>
      </c>
      <c r="AC73" s="4">
        <v>2.5788043478260869</v>
      </c>
      <c r="AD73" s="4">
        <v>0</v>
      </c>
      <c r="AE73" s="4">
        <v>0</v>
      </c>
      <c r="AF73" s="1">
        <v>255277</v>
      </c>
      <c r="AG73" s="1">
        <v>4</v>
      </c>
      <c r="AH73"/>
    </row>
    <row r="74" spans="1:34" x14ac:dyDescent="0.25">
      <c r="A74" t="s">
        <v>243</v>
      </c>
      <c r="B74" t="s">
        <v>30</v>
      </c>
      <c r="C74" t="s">
        <v>399</v>
      </c>
      <c r="D74" t="s">
        <v>320</v>
      </c>
      <c r="E74" s="4">
        <v>77.706521739130437</v>
      </c>
      <c r="F74" s="4">
        <f>Nurse[[#This Row],[Total Nurse Staff Hours]]/Nurse[[#This Row],[MDS Census]]</f>
        <v>3.6779689467058327</v>
      </c>
      <c r="G74" s="4">
        <f>Nurse[[#This Row],[Total Direct Care Staff Hours]]/Nurse[[#This Row],[MDS Census]]</f>
        <v>3.5887956357532524</v>
      </c>
      <c r="H74" s="4">
        <f>Nurse[[#This Row],[Total RN Hours (w/ Admin, DON)]]/Nurse[[#This Row],[MDS Census]]</f>
        <v>0.54146034410407073</v>
      </c>
      <c r="I74" s="4">
        <f>Nurse[[#This Row],[RN Hours (excl. Admin, DON)]]/Nurse[[#This Row],[MDS Census]]</f>
        <v>0.45228703315148988</v>
      </c>
      <c r="J74" s="4">
        <f>SUM(Nurse[[#This Row],[RN Hours (excl. Admin, DON)]],Nurse[[#This Row],[RN Admin Hours]],Nurse[[#This Row],[RN DON Hours]],Nurse[[#This Row],[LPN Hours (excl. Admin)]],Nurse[[#This Row],[LPN Admin Hours]],Nurse[[#This Row],[CNA Hours]],Nurse[[#This Row],[NA TR Hours]],Nurse[[#This Row],[Med Aide/Tech Hours]])</f>
        <v>285.80217391304348</v>
      </c>
      <c r="K74" s="4">
        <f>SUM(Nurse[[#This Row],[RN Hours (excl. Admin, DON)]],Nurse[[#This Row],[LPN Hours (excl. Admin)]],Nurse[[#This Row],[CNA Hours]],Nurse[[#This Row],[NA TR Hours]],Nurse[[#This Row],[Med Aide/Tech Hours]])</f>
        <v>278.87282608695654</v>
      </c>
      <c r="L74" s="4">
        <f>SUM(Nurse[[#This Row],[RN Hours (excl. Admin, DON)]],Nurse[[#This Row],[RN Admin Hours]],Nurse[[#This Row],[RN DON Hours]])</f>
        <v>42.075000000000017</v>
      </c>
      <c r="M74" s="4">
        <v>35.145652173913057</v>
      </c>
      <c r="N74" s="4">
        <v>1.1902173913043479</v>
      </c>
      <c r="O74" s="4">
        <v>5.7391304347826084</v>
      </c>
      <c r="P74" s="4">
        <f>SUM(Nurse[[#This Row],[LPN Hours (excl. Admin)]],Nurse[[#This Row],[LPN Admin Hours]])</f>
        <v>97.882608695652166</v>
      </c>
      <c r="Q74" s="4">
        <v>97.882608695652166</v>
      </c>
      <c r="R74" s="4">
        <v>0</v>
      </c>
      <c r="S74" s="4">
        <f>SUM(Nurse[[#This Row],[CNA Hours]],Nurse[[#This Row],[NA TR Hours]],Nurse[[#This Row],[Med Aide/Tech Hours]])</f>
        <v>145.84456521739133</v>
      </c>
      <c r="T74" s="4">
        <v>144.5663043478261</v>
      </c>
      <c r="U74" s="4">
        <v>1.2782608695652173</v>
      </c>
      <c r="V74" s="4">
        <v>0</v>
      </c>
      <c r="W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1.1902173913043479</v>
      </c>
      <c r="X74" s="4">
        <v>0</v>
      </c>
      <c r="Y74" s="4">
        <v>1.1902173913043479</v>
      </c>
      <c r="Z74" s="4">
        <v>0</v>
      </c>
      <c r="AA74" s="4">
        <v>0</v>
      </c>
      <c r="AB74" s="4">
        <v>0</v>
      </c>
      <c r="AC74" s="4">
        <v>0</v>
      </c>
      <c r="AD74" s="4">
        <v>0</v>
      </c>
      <c r="AE74" s="4">
        <v>0</v>
      </c>
      <c r="AF74" s="1">
        <v>255104</v>
      </c>
      <c r="AG74" s="1">
        <v>4</v>
      </c>
      <c r="AH74"/>
    </row>
    <row r="75" spans="1:34" x14ac:dyDescent="0.25">
      <c r="A75" t="s">
        <v>243</v>
      </c>
      <c r="B75" t="s">
        <v>63</v>
      </c>
      <c r="C75" t="s">
        <v>399</v>
      </c>
      <c r="D75" t="s">
        <v>320</v>
      </c>
      <c r="E75" s="4">
        <v>84.608695652173907</v>
      </c>
      <c r="F75" s="4">
        <f>Nurse[[#This Row],[Total Nurse Staff Hours]]/Nurse[[#This Row],[MDS Census]]</f>
        <v>4.3118448098663933</v>
      </c>
      <c r="G75" s="4">
        <f>Nurse[[#This Row],[Total Direct Care Staff Hours]]/Nurse[[#This Row],[MDS Census]]</f>
        <v>3.8929342240493332</v>
      </c>
      <c r="H75" s="4">
        <f>Nurse[[#This Row],[Total RN Hours (w/ Admin, DON)]]/Nurse[[#This Row],[MDS Census]]</f>
        <v>0.62424075025693748</v>
      </c>
      <c r="I75" s="4">
        <f>Nurse[[#This Row],[RN Hours (excl. Admin, DON)]]/Nurse[[#This Row],[MDS Census]]</f>
        <v>0.40103031860226118</v>
      </c>
      <c r="J75" s="4">
        <f>SUM(Nurse[[#This Row],[RN Hours (excl. Admin, DON)]],Nurse[[#This Row],[RN Admin Hours]],Nurse[[#This Row],[RN DON Hours]],Nurse[[#This Row],[LPN Hours (excl. Admin)]],Nurse[[#This Row],[LPN Admin Hours]],Nurse[[#This Row],[CNA Hours]],Nurse[[#This Row],[NA TR Hours]],Nurse[[#This Row],[Med Aide/Tech Hours]])</f>
        <v>364.81956521739136</v>
      </c>
      <c r="K75" s="4">
        <f>SUM(Nurse[[#This Row],[RN Hours (excl. Admin, DON)]],Nurse[[#This Row],[LPN Hours (excl. Admin)]],Nurse[[#This Row],[CNA Hours]],Nurse[[#This Row],[NA TR Hours]],Nurse[[#This Row],[Med Aide/Tech Hours]])</f>
        <v>329.37608695652182</v>
      </c>
      <c r="L75" s="4">
        <f>SUM(Nurse[[#This Row],[RN Hours (excl. Admin, DON)]],Nurse[[#This Row],[RN Admin Hours]],Nurse[[#This Row],[RN DON Hours]])</f>
        <v>52.816195652173924</v>
      </c>
      <c r="M75" s="4">
        <v>33.930652173913053</v>
      </c>
      <c r="N75" s="4">
        <v>13.668152173913043</v>
      </c>
      <c r="O75" s="4">
        <v>5.2173913043478262</v>
      </c>
      <c r="P75" s="4">
        <f>SUM(Nurse[[#This Row],[LPN Hours (excl. Admin)]],Nurse[[#This Row],[LPN Admin Hours]])</f>
        <v>95.509239130434821</v>
      </c>
      <c r="Q75" s="4">
        <v>78.951304347826124</v>
      </c>
      <c r="R75" s="4">
        <v>16.557934782608694</v>
      </c>
      <c r="S75" s="4">
        <f>SUM(Nurse[[#This Row],[CNA Hours]],Nurse[[#This Row],[NA TR Hours]],Nurse[[#This Row],[Med Aide/Tech Hours]])</f>
        <v>216.49413043478268</v>
      </c>
      <c r="T75" s="4">
        <v>146.90021739130438</v>
      </c>
      <c r="U75" s="4">
        <v>69.593913043478281</v>
      </c>
      <c r="V75" s="4">
        <v>0</v>
      </c>
      <c r="W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23.825543478260869</v>
      </c>
      <c r="X75" s="4">
        <v>0</v>
      </c>
      <c r="Y75" s="4">
        <v>0</v>
      </c>
      <c r="Z75" s="4">
        <v>0</v>
      </c>
      <c r="AA75" s="4">
        <v>0</v>
      </c>
      <c r="AB75" s="4">
        <v>0</v>
      </c>
      <c r="AC75" s="4">
        <v>23.825543478260869</v>
      </c>
      <c r="AD75" s="4">
        <v>0</v>
      </c>
      <c r="AE75" s="4">
        <v>0</v>
      </c>
      <c r="AF75" s="1">
        <v>255156</v>
      </c>
      <c r="AG75" s="1">
        <v>4</v>
      </c>
      <c r="AH75"/>
    </row>
    <row r="76" spans="1:34" x14ac:dyDescent="0.25">
      <c r="A76" t="s">
        <v>243</v>
      </c>
      <c r="B76" t="s">
        <v>189</v>
      </c>
      <c r="C76" t="s">
        <v>367</v>
      </c>
      <c r="D76" t="s">
        <v>310</v>
      </c>
      <c r="E76" s="4">
        <v>66.217391304347828</v>
      </c>
      <c r="F76" s="4">
        <f>Nurse[[#This Row],[Total Nurse Staff Hours]]/Nurse[[#This Row],[MDS Census]]</f>
        <v>3.8172357189757067</v>
      </c>
      <c r="G76" s="4">
        <f>Nurse[[#This Row],[Total Direct Care Staff Hours]]/Nurse[[#This Row],[MDS Census]]</f>
        <v>3.7210029546946828</v>
      </c>
      <c r="H76" s="4">
        <f>Nurse[[#This Row],[Total RN Hours (w/ Admin, DON)]]/Nurse[[#This Row],[MDS Census]]</f>
        <v>0.2935078791858175</v>
      </c>
      <c r="I76" s="4">
        <f>Nurse[[#This Row],[RN Hours (excl. Admin, DON)]]/Nurse[[#This Row],[MDS Census]]</f>
        <v>0.19727511490479324</v>
      </c>
      <c r="J76" s="4">
        <f>SUM(Nurse[[#This Row],[RN Hours (excl. Admin, DON)]],Nurse[[#This Row],[RN Admin Hours]],Nurse[[#This Row],[RN DON Hours]],Nurse[[#This Row],[LPN Hours (excl. Admin)]],Nurse[[#This Row],[LPN Admin Hours]],Nurse[[#This Row],[CNA Hours]],Nurse[[#This Row],[NA TR Hours]],Nurse[[#This Row],[Med Aide/Tech Hours]])</f>
        <v>252.76739130434788</v>
      </c>
      <c r="K76" s="4">
        <f>SUM(Nurse[[#This Row],[RN Hours (excl. Admin, DON)]],Nurse[[#This Row],[LPN Hours (excl. Admin)]],Nurse[[#This Row],[CNA Hours]],Nurse[[#This Row],[NA TR Hours]],Nurse[[#This Row],[Med Aide/Tech Hours]])</f>
        <v>246.39510869565225</v>
      </c>
      <c r="L76" s="4">
        <f>SUM(Nurse[[#This Row],[RN Hours (excl. Admin, DON)]],Nurse[[#This Row],[RN Admin Hours]],Nurse[[#This Row],[RN DON Hours]])</f>
        <v>19.435326086956525</v>
      </c>
      <c r="M76" s="4">
        <v>13.063043478260875</v>
      </c>
      <c r="N76" s="4">
        <v>0.54619565217391308</v>
      </c>
      <c r="O76" s="4">
        <v>5.8260869565217392</v>
      </c>
      <c r="P76" s="4">
        <f>SUM(Nurse[[#This Row],[LPN Hours (excl. Admin)]],Nurse[[#This Row],[LPN Admin Hours]])</f>
        <v>84.778804347826096</v>
      </c>
      <c r="Q76" s="4">
        <v>84.778804347826096</v>
      </c>
      <c r="R76" s="4">
        <v>0</v>
      </c>
      <c r="S76" s="4">
        <f>SUM(Nurse[[#This Row],[CNA Hours]],Nurse[[#This Row],[NA TR Hours]],Nurse[[#This Row],[Med Aide/Tech Hours]])</f>
        <v>148.55326086956526</v>
      </c>
      <c r="T76" s="4">
        <v>148.55326086956526</v>
      </c>
      <c r="U76" s="4">
        <v>0</v>
      </c>
      <c r="V76" s="4">
        <v>0</v>
      </c>
      <c r="W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71.114130434782595</v>
      </c>
      <c r="X76" s="4">
        <v>2.5076086956521735</v>
      </c>
      <c r="Y76" s="4">
        <v>0.54619565217391308</v>
      </c>
      <c r="Z76" s="4">
        <v>0</v>
      </c>
      <c r="AA76" s="4">
        <v>30.67554347826086</v>
      </c>
      <c r="AB76" s="4">
        <v>0</v>
      </c>
      <c r="AC76" s="4">
        <v>37.384782608695645</v>
      </c>
      <c r="AD76" s="4">
        <v>0</v>
      </c>
      <c r="AE76" s="4">
        <v>0</v>
      </c>
      <c r="AF76" s="1">
        <v>255341</v>
      </c>
      <c r="AG76" s="1">
        <v>4</v>
      </c>
      <c r="AH76"/>
    </row>
    <row r="77" spans="1:34" x14ac:dyDescent="0.25">
      <c r="A77" t="s">
        <v>243</v>
      </c>
      <c r="B77" t="s">
        <v>171</v>
      </c>
      <c r="C77" t="s">
        <v>414</v>
      </c>
      <c r="D77" t="s">
        <v>331</v>
      </c>
      <c r="E77" s="4">
        <v>141.89130434782609</v>
      </c>
      <c r="F77" s="4">
        <f>Nurse[[#This Row],[Total Nurse Staff Hours]]/Nurse[[#This Row],[MDS Census]]</f>
        <v>3.9512425310249735</v>
      </c>
      <c r="G77" s="4">
        <f>Nurse[[#This Row],[Total Direct Care Staff Hours]]/Nurse[[#This Row],[MDS Census]]</f>
        <v>3.7916745825034464</v>
      </c>
      <c r="H77" s="4">
        <f>Nurse[[#This Row],[Total RN Hours (w/ Admin, DON)]]/Nurse[[#This Row],[MDS Census]]</f>
        <v>0.58125861804810774</v>
      </c>
      <c r="I77" s="4">
        <f>Nurse[[#This Row],[RN Hours (excl. Admin, DON)]]/Nurse[[#This Row],[MDS Census]]</f>
        <v>0.42195878657882635</v>
      </c>
      <c r="J77" s="4">
        <f>SUM(Nurse[[#This Row],[RN Hours (excl. Admin, DON)]],Nurse[[#This Row],[RN Admin Hours]],Nurse[[#This Row],[RN DON Hours]],Nurse[[#This Row],[LPN Hours (excl. Admin)]],Nurse[[#This Row],[LPN Admin Hours]],Nurse[[#This Row],[CNA Hours]],Nurse[[#This Row],[NA TR Hours]],Nurse[[#This Row],[Med Aide/Tech Hours]])</f>
        <v>560.64695652173918</v>
      </c>
      <c r="K77" s="4">
        <f>SUM(Nurse[[#This Row],[RN Hours (excl. Admin, DON)]],Nurse[[#This Row],[LPN Hours (excl. Admin)]],Nurse[[#This Row],[CNA Hours]],Nurse[[#This Row],[NA TR Hours]],Nurse[[#This Row],[Med Aide/Tech Hours]])</f>
        <v>538.00565217391295</v>
      </c>
      <c r="L77" s="4">
        <f>SUM(Nurse[[#This Row],[RN Hours (excl. Admin, DON)]],Nurse[[#This Row],[RN Admin Hours]],Nurse[[#This Row],[RN DON Hours]])</f>
        <v>82.47554347826086</v>
      </c>
      <c r="M77" s="4">
        <v>59.872282608695649</v>
      </c>
      <c r="N77" s="4">
        <v>16.864130434782609</v>
      </c>
      <c r="O77" s="4">
        <v>5.7391304347826084</v>
      </c>
      <c r="P77" s="4">
        <f>SUM(Nurse[[#This Row],[LPN Hours (excl. Admin)]],Nurse[[#This Row],[LPN Admin Hours]])</f>
        <v>209.98913043478262</v>
      </c>
      <c r="Q77" s="4">
        <v>209.95108695652175</v>
      </c>
      <c r="R77" s="4">
        <v>3.8043478260869568E-2</v>
      </c>
      <c r="S77" s="4">
        <f>SUM(Nurse[[#This Row],[CNA Hours]],Nurse[[#This Row],[NA TR Hours]],Nurse[[#This Row],[Med Aide/Tech Hours]])</f>
        <v>268.18228260869563</v>
      </c>
      <c r="T77" s="4">
        <v>268.18228260869563</v>
      </c>
      <c r="U77" s="4">
        <v>0</v>
      </c>
      <c r="V77" s="4">
        <v>0</v>
      </c>
      <c r="W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44.125</v>
      </c>
      <c r="X77" s="4">
        <v>0</v>
      </c>
      <c r="Y77" s="4">
        <v>0</v>
      </c>
      <c r="Z77" s="4">
        <v>0</v>
      </c>
      <c r="AA77" s="4">
        <v>4.1657608695652177</v>
      </c>
      <c r="AB77" s="4">
        <v>0</v>
      </c>
      <c r="AC77" s="4">
        <v>39.959239130434781</v>
      </c>
      <c r="AD77" s="4">
        <v>0</v>
      </c>
      <c r="AE77" s="4">
        <v>0</v>
      </c>
      <c r="AF77" s="1">
        <v>255321</v>
      </c>
      <c r="AG77" s="1">
        <v>4</v>
      </c>
      <c r="AH77"/>
    </row>
    <row r="78" spans="1:34" x14ac:dyDescent="0.25">
      <c r="A78" t="s">
        <v>243</v>
      </c>
      <c r="B78" t="s">
        <v>96</v>
      </c>
      <c r="C78" t="s">
        <v>417</v>
      </c>
      <c r="D78" t="s">
        <v>298</v>
      </c>
      <c r="E78" s="4">
        <v>62.369565217391305</v>
      </c>
      <c r="F78" s="4">
        <f>Nurse[[#This Row],[Total Nurse Staff Hours]]/Nurse[[#This Row],[MDS Census]]</f>
        <v>2.8271226908330429</v>
      </c>
      <c r="G78" s="4">
        <f>Nurse[[#This Row],[Total Direct Care Staff Hours]]/Nurse[[#This Row],[MDS Census]]</f>
        <v>2.7002492157546181</v>
      </c>
      <c r="H78" s="4">
        <f>Nurse[[#This Row],[Total RN Hours (w/ Admin, DON)]]/Nurse[[#This Row],[MDS Census]]</f>
        <v>0.27801498780062739</v>
      </c>
      <c r="I78" s="4">
        <f>Nurse[[#This Row],[RN Hours (excl. Admin, DON)]]/Nurse[[#This Row],[MDS Census]]</f>
        <v>0.24311606831648658</v>
      </c>
      <c r="J78" s="4">
        <f>SUM(Nurse[[#This Row],[RN Hours (excl. Admin, DON)]],Nurse[[#This Row],[RN Admin Hours]],Nurse[[#This Row],[RN DON Hours]],Nurse[[#This Row],[LPN Hours (excl. Admin)]],Nurse[[#This Row],[LPN Admin Hours]],Nurse[[#This Row],[CNA Hours]],Nurse[[#This Row],[NA TR Hours]],Nurse[[#This Row],[Med Aide/Tech Hours]])</f>
        <v>176.32641304347825</v>
      </c>
      <c r="K78" s="4">
        <f>SUM(Nurse[[#This Row],[RN Hours (excl. Admin, DON)]],Nurse[[#This Row],[LPN Hours (excl. Admin)]],Nurse[[#This Row],[CNA Hours]],Nurse[[#This Row],[NA TR Hours]],Nurse[[#This Row],[Med Aide/Tech Hours]])</f>
        <v>168.41336956521738</v>
      </c>
      <c r="L78" s="4">
        <f>SUM(Nurse[[#This Row],[RN Hours (excl. Admin, DON)]],Nurse[[#This Row],[RN Admin Hours]],Nurse[[#This Row],[RN DON Hours]])</f>
        <v>17.339673913043477</v>
      </c>
      <c r="M78" s="4">
        <v>15.163043478260869</v>
      </c>
      <c r="N78" s="4">
        <v>1.4809782608695652</v>
      </c>
      <c r="O78" s="4">
        <v>0.69565217391304346</v>
      </c>
      <c r="P78" s="4">
        <f>SUM(Nurse[[#This Row],[LPN Hours (excl. Admin)]],Nurse[[#This Row],[LPN Admin Hours]])</f>
        <v>64.766304347826093</v>
      </c>
      <c r="Q78" s="4">
        <v>59.029891304347828</v>
      </c>
      <c r="R78" s="4">
        <v>5.7364130434782608</v>
      </c>
      <c r="S78" s="4">
        <f>SUM(Nurse[[#This Row],[CNA Hours]],Nurse[[#This Row],[NA TR Hours]],Nurse[[#This Row],[Med Aide/Tech Hours]])</f>
        <v>94.220434782608677</v>
      </c>
      <c r="T78" s="4">
        <v>94.220434782608677</v>
      </c>
      <c r="U78" s="4">
        <v>0</v>
      </c>
      <c r="V78" s="4">
        <v>0</v>
      </c>
      <c r="W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8" s="4">
        <v>0</v>
      </c>
      <c r="Y78" s="4">
        <v>0</v>
      </c>
      <c r="Z78" s="4">
        <v>0</v>
      </c>
      <c r="AA78" s="4">
        <v>0</v>
      </c>
      <c r="AB78" s="4">
        <v>0</v>
      </c>
      <c r="AC78" s="4">
        <v>0</v>
      </c>
      <c r="AD78" s="4">
        <v>0</v>
      </c>
      <c r="AE78" s="4">
        <v>0</v>
      </c>
      <c r="AF78" s="1">
        <v>255221</v>
      </c>
      <c r="AG78" s="1">
        <v>4</v>
      </c>
      <c r="AH78"/>
    </row>
    <row r="79" spans="1:34" x14ac:dyDescent="0.25">
      <c r="A79" t="s">
        <v>243</v>
      </c>
      <c r="B79" t="s">
        <v>138</v>
      </c>
      <c r="C79" t="s">
        <v>408</v>
      </c>
      <c r="D79" t="s">
        <v>302</v>
      </c>
      <c r="E79" s="4">
        <v>53.228260869565219</v>
      </c>
      <c r="F79" s="4">
        <f>Nurse[[#This Row],[Total Nurse Staff Hours]]/Nurse[[#This Row],[MDS Census]]</f>
        <v>3.9950786195629977</v>
      </c>
      <c r="G79" s="4">
        <f>Nurse[[#This Row],[Total Direct Care Staff Hours]]/Nurse[[#This Row],[MDS Census]]</f>
        <v>3.7666734735552376</v>
      </c>
      <c r="H79" s="4">
        <f>Nurse[[#This Row],[Total RN Hours (w/ Admin, DON)]]/Nurse[[#This Row],[MDS Census]]</f>
        <v>0.53226465182764959</v>
      </c>
      <c r="I79" s="4">
        <f>Nurse[[#This Row],[RN Hours (excl. Admin, DON)]]/Nurse[[#This Row],[MDS Census]]</f>
        <v>0.40024504798856447</v>
      </c>
      <c r="J79" s="4">
        <f>SUM(Nurse[[#This Row],[RN Hours (excl. Admin, DON)]],Nurse[[#This Row],[RN Admin Hours]],Nurse[[#This Row],[RN DON Hours]],Nurse[[#This Row],[LPN Hours (excl. Admin)]],Nurse[[#This Row],[LPN Admin Hours]],Nurse[[#This Row],[CNA Hours]],Nurse[[#This Row],[NA TR Hours]],Nurse[[#This Row],[Med Aide/Tech Hours]])</f>
        <v>212.65108695652174</v>
      </c>
      <c r="K79" s="4">
        <f>SUM(Nurse[[#This Row],[RN Hours (excl. Admin, DON)]],Nurse[[#This Row],[LPN Hours (excl. Admin)]],Nurse[[#This Row],[CNA Hours]],Nurse[[#This Row],[NA TR Hours]],Nurse[[#This Row],[Med Aide/Tech Hours]])</f>
        <v>200.49347826086955</v>
      </c>
      <c r="L79" s="4">
        <f>SUM(Nurse[[#This Row],[RN Hours (excl. Admin, DON)]],Nurse[[#This Row],[RN Admin Hours]],Nurse[[#This Row],[RN DON Hours]])</f>
        <v>28.331521739130437</v>
      </c>
      <c r="M79" s="4">
        <v>21.304347826086961</v>
      </c>
      <c r="N79" s="4">
        <v>7.6086956521739135E-2</v>
      </c>
      <c r="O79" s="4">
        <v>6.9510869565217392</v>
      </c>
      <c r="P79" s="4">
        <f>SUM(Nurse[[#This Row],[LPN Hours (excl. Admin)]],Nurse[[#This Row],[LPN Admin Hours]])</f>
        <v>53.097826086956523</v>
      </c>
      <c r="Q79" s="4">
        <v>47.967391304347828</v>
      </c>
      <c r="R79" s="4">
        <v>5.1304347826086953</v>
      </c>
      <c r="S79" s="4">
        <f>SUM(Nurse[[#This Row],[CNA Hours]],Nurse[[#This Row],[NA TR Hours]],Nurse[[#This Row],[Med Aide/Tech Hours]])</f>
        <v>131.22173913043477</v>
      </c>
      <c r="T79" s="4">
        <v>131.22173913043477</v>
      </c>
      <c r="U79" s="4">
        <v>0</v>
      </c>
      <c r="V79" s="4">
        <v>0</v>
      </c>
      <c r="W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1.3478260869565217</v>
      </c>
      <c r="X79" s="4">
        <v>0</v>
      </c>
      <c r="Y79" s="4">
        <v>7.6086956521739135E-2</v>
      </c>
      <c r="Z79" s="4">
        <v>1.2119565217391304</v>
      </c>
      <c r="AA79" s="4">
        <v>0</v>
      </c>
      <c r="AB79" s="4">
        <v>5.9782608695652176E-2</v>
      </c>
      <c r="AC79" s="4">
        <v>0</v>
      </c>
      <c r="AD79" s="4">
        <v>0</v>
      </c>
      <c r="AE79" s="4">
        <v>0</v>
      </c>
      <c r="AF79" s="1">
        <v>255284</v>
      </c>
      <c r="AG79" s="1">
        <v>4</v>
      </c>
      <c r="AH79"/>
    </row>
    <row r="80" spans="1:34" x14ac:dyDescent="0.25">
      <c r="A80" t="s">
        <v>243</v>
      </c>
      <c r="B80" t="s">
        <v>128</v>
      </c>
      <c r="C80" t="s">
        <v>436</v>
      </c>
      <c r="D80" t="s">
        <v>276</v>
      </c>
      <c r="E80" s="4">
        <v>93.684782608695656</v>
      </c>
      <c r="F80" s="4">
        <f>Nurse[[#This Row],[Total Nurse Staff Hours]]/Nurse[[#This Row],[MDS Census]]</f>
        <v>3.6750783153498081</v>
      </c>
      <c r="G80" s="4">
        <f>Nurse[[#This Row],[Total Direct Care Staff Hours]]/Nurse[[#This Row],[MDS Census]]</f>
        <v>3.603666318598445</v>
      </c>
      <c r="H80" s="4">
        <f>Nurse[[#This Row],[Total RN Hours (w/ Admin, DON)]]/Nurse[[#This Row],[MDS Census]]</f>
        <v>0.38104188420930496</v>
      </c>
      <c r="I80" s="4">
        <f>Nurse[[#This Row],[RN Hours (excl. Admin, DON)]]/Nurse[[#This Row],[MDS Census]]</f>
        <v>0.30962988745794173</v>
      </c>
      <c r="J80" s="4">
        <f>SUM(Nurse[[#This Row],[RN Hours (excl. Admin, DON)]],Nurse[[#This Row],[RN Admin Hours]],Nurse[[#This Row],[RN DON Hours]],Nurse[[#This Row],[LPN Hours (excl. Admin)]],Nurse[[#This Row],[LPN Admin Hours]],Nurse[[#This Row],[CNA Hours]],Nurse[[#This Row],[NA TR Hours]],Nurse[[#This Row],[Med Aide/Tech Hours]])</f>
        <v>344.29891304347825</v>
      </c>
      <c r="K80" s="4">
        <f>SUM(Nurse[[#This Row],[RN Hours (excl. Admin, DON)]],Nurse[[#This Row],[LPN Hours (excl. Admin)]],Nurse[[#This Row],[CNA Hours]],Nurse[[#This Row],[NA TR Hours]],Nurse[[#This Row],[Med Aide/Tech Hours]])</f>
        <v>337.60869565217388</v>
      </c>
      <c r="L80" s="4">
        <f>SUM(Nurse[[#This Row],[RN Hours (excl. Admin, DON)]],Nurse[[#This Row],[RN Admin Hours]],Nurse[[#This Row],[RN DON Hours]])</f>
        <v>35.697826086956518</v>
      </c>
      <c r="M80" s="4">
        <v>29.007608695652173</v>
      </c>
      <c r="N80" s="4">
        <v>0.95108695652173914</v>
      </c>
      <c r="O80" s="4">
        <v>5.7391304347826084</v>
      </c>
      <c r="P80" s="4">
        <f>SUM(Nurse[[#This Row],[LPN Hours (excl. Admin)]],Nurse[[#This Row],[LPN Admin Hours]])</f>
        <v>98.123478260869618</v>
      </c>
      <c r="Q80" s="4">
        <v>98.123478260869618</v>
      </c>
      <c r="R80" s="4">
        <v>0</v>
      </c>
      <c r="S80" s="4">
        <f>SUM(Nurse[[#This Row],[CNA Hours]],Nurse[[#This Row],[NA TR Hours]],Nurse[[#This Row],[Med Aide/Tech Hours]])</f>
        <v>210.47760869565209</v>
      </c>
      <c r="T80" s="4">
        <v>210.3221739130434</v>
      </c>
      <c r="U80" s="4">
        <v>0.15543478260869567</v>
      </c>
      <c r="V80" s="4">
        <v>0</v>
      </c>
      <c r="W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46.279347826086962</v>
      </c>
      <c r="X80" s="4">
        <v>0</v>
      </c>
      <c r="Y80" s="4">
        <v>0.95108695652173914</v>
      </c>
      <c r="Z80" s="4">
        <v>0</v>
      </c>
      <c r="AA80" s="4">
        <v>13.537608695652182</v>
      </c>
      <c r="AB80" s="4">
        <v>0</v>
      </c>
      <c r="AC80" s="4">
        <v>31.635217391304344</v>
      </c>
      <c r="AD80" s="4">
        <v>0.15543478260869567</v>
      </c>
      <c r="AE80" s="4">
        <v>0</v>
      </c>
      <c r="AF80" s="1">
        <v>255274</v>
      </c>
      <c r="AG80" s="1">
        <v>4</v>
      </c>
      <c r="AH80"/>
    </row>
    <row r="81" spans="1:34" x14ac:dyDescent="0.25">
      <c r="A81" t="s">
        <v>243</v>
      </c>
      <c r="B81" t="s">
        <v>132</v>
      </c>
      <c r="C81" t="s">
        <v>437</v>
      </c>
      <c r="D81" t="s">
        <v>314</v>
      </c>
      <c r="E81" s="4">
        <v>85.543478260869563</v>
      </c>
      <c r="F81" s="4">
        <f>Nurse[[#This Row],[Total Nurse Staff Hours]]/Nurse[[#This Row],[MDS Census]]</f>
        <v>3.3493418043202023</v>
      </c>
      <c r="G81" s="4">
        <f>Nurse[[#This Row],[Total Direct Care Staff Hours]]/Nurse[[#This Row],[MDS Census]]</f>
        <v>3.255364675984751</v>
      </c>
      <c r="H81" s="4">
        <f>Nurse[[#This Row],[Total RN Hours (w/ Admin, DON)]]/Nurse[[#This Row],[MDS Census]]</f>
        <v>0.39073697585768741</v>
      </c>
      <c r="I81" s="4">
        <f>Nurse[[#This Row],[RN Hours (excl. Admin, DON)]]/Nurse[[#This Row],[MDS Census]]</f>
        <v>0.31335451080050825</v>
      </c>
      <c r="J81" s="4">
        <f>SUM(Nurse[[#This Row],[RN Hours (excl. Admin, DON)]],Nurse[[#This Row],[RN Admin Hours]],Nurse[[#This Row],[RN DON Hours]],Nurse[[#This Row],[LPN Hours (excl. Admin)]],Nurse[[#This Row],[LPN Admin Hours]],Nurse[[#This Row],[CNA Hours]],Nurse[[#This Row],[NA TR Hours]],Nurse[[#This Row],[Med Aide/Tech Hours]])</f>
        <v>286.51434782608686</v>
      </c>
      <c r="K81" s="4">
        <f>SUM(Nurse[[#This Row],[RN Hours (excl. Admin, DON)]],Nurse[[#This Row],[LPN Hours (excl. Admin)]],Nurse[[#This Row],[CNA Hours]],Nurse[[#This Row],[NA TR Hours]],Nurse[[#This Row],[Med Aide/Tech Hours]])</f>
        <v>278.47521739130423</v>
      </c>
      <c r="L81" s="4">
        <f>SUM(Nurse[[#This Row],[RN Hours (excl. Admin, DON)]],Nurse[[#This Row],[RN Admin Hours]],Nurse[[#This Row],[RN DON Hours]])</f>
        <v>33.424999999999997</v>
      </c>
      <c r="M81" s="4">
        <v>26.805434782608696</v>
      </c>
      <c r="N81" s="4">
        <v>0.88043478260869568</v>
      </c>
      <c r="O81" s="4">
        <v>5.7391304347826084</v>
      </c>
      <c r="P81" s="4">
        <f>SUM(Nurse[[#This Row],[LPN Hours (excl. Admin)]],Nurse[[#This Row],[LPN Admin Hours]])</f>
        <v>89.394565217391303</v>
      </c>
      <c r="Q81" s="4">
        <v>87.974999999999994</v>
      </c>
      <c r="R81" s="4">
        <v>1.4195652173913043</v>
      </c>
      <c r="S81" s="4">
        <f>SUM(Nurse[[#This Row],[CNA Hours]],Nurse[[#This Row],[NA TR Hours]],Nurse[[#This Row],[Med Aide/Tech Hours]])</f>
        <v>163.69478260869556</v>
      </c>
      <c r="T81" s="4">
        <v>163.69478260869556</v>
      </c>
      <c r="U81" s="4">
        <v>0</v>
      </c>
      <c r="V81" s="4">
        <v>0</v>
      </c>
      <c r="W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58.431739130434799</v>
      </c>
      <c r="X81" s="4">
        <v>0</v>
      </c>
      <c r="Y81" s="4">
        <v>0.88043478260869568</v>
      </c>
      <c r="Z81" s="4">
        <v>0</v>
      </c>
      <c r="AA81" s="4">
        <v>1.9315217391304345</v>
      </c>
      <c r="AB81" s="4">
        <v>0.26630434782608697</v>
      </c>
      <c r="AC81" s="4">
        <v>55.353478260869579</v>
      </c>
      <c r="AD81" s="4">
        <v>0</v>
      </c>
      <c r="AE81" s="4">
        <v>0</v>
      </c>
      <c r="AF81" s="1">
        <v>255278</v>
      </c>
      <c r="AG81" s="1">
        <v>4</v>
      </c>
      <c r="AH81"/>
    </row>
    <row r="82" spans="1:34" x14ac:dyDescent="0.25">
      <c r="A82" t="s">
        <v>243</v>
      </c>
      <c r="B82" t="s">
        <v>115</v>
      </c>
      <c r="C82" t="s">
        <v>386</v>
      </c>
      <c r="D82" t="s">
        <v>327</v>
      </c>
      <c r="E82" s="4">
        <v>51.532608695652172</v>
      </c>
      <c r="F82" s="4">
        <f>Nurse[[#This Row],[Total Nurse Staff Hours]]/Nurse[[#This Row],[MDS Census]]</f>
        <v>3.4254123602615483</v>
      </c>
      <c r="G82" s="4">
        <f>Nurse[[#This Row],[Total Direct Care Staff Hours]]/Nurse[[#This Row],[MDS Census]]</f>
        <v>3.0823012022780012</v>
      </c>
      <c r="H82" s="4">
        <f>Nurse[[#This Row],[Total RN Hours (w/ Admin, DON)]]/Nurse[[#This Row],[MDS Census]]</f>
        <v>0.9575743514026579</v>
      </c>
      <c r="I82" s="4">
        <f>Nurse[[#This Row],[RN Hours (excl. Admin, DON)]]/Nurse[[#This Row],[MDS Census]]</f>
        <v>0.64457920269985258</v>
      </c>
      <c r="J82" s="4">
        <f>SUM(Nurse[[#This Row],[RN Hours (excl. Admin, DON)]],Nurse[[#This Row],[RN Admin Hours]],Nurse[[#This Row],[RN DON Hours]],Nurse[[#This Row],[LPN Hours (excl. Admin)]],Nurse[[#This Row],[LPN Admin Hours]],Nurse[[#This Row],[CNA Hours]],Nurse[[#This Row],[NA TR Hours]],Nurse[[#This Row],[Med Aide/Tech Hours]])</f>
        <v>176.5204347826087</v>
      </c>
      <c r="K82" s="4">
        <f>SUM(Nurse[[#This Row],[RN Hours (excl. Admin, DON)]],Nurse[[#This Row],[LPN Hours (excl. Admin)]],Nurse[[#This Row],[CNA Hours]],Nurse[[#This Row],[NA TR Hours]],Nurse[[#This Row],[Med Aide/Tech Hours]])</f>
        <v>158.83902173913046</v>
      </c>
      <c r="L82" s="4">
        <f>SUM(Nurse[[#This Row],[RN Hours (excl. Admin, DON)]],Nurse[[#This Row],[RN Admin Hours]],Nurse[[#This Row],[RN DON Hours]])</f>
        <v>49.346304347826099</v>
      </c>
      <c r="M82" s="4">
        <v>33.216847826086969</v>
      </c>
      <c r="N82" s="4">
        <v>10.738152173913045</v>
      </c>
      <c r="O82" s="4">
        <v>5.3913043478260869</v>
      </c>
      <c r="P82" s="4">
        <f>SUM(Nurse[[#This Row],[LPN Hours (excl. Admin)]],Nurse[[#This Row],[LPN Admin Hours]])</f>
        <v>38.497934782608688</v>
      </c>
      <c r="Q82" s="4">
        <v>36.945978260869559</v>
      </c>
      <c r="R82" s="4">
        <v>1.5519565217391302</v>
      </c>
      <c r="S82" s="4">
        <f>SUM(Nurse[[#This Row],[CNA Hours]],Nurse[[#This Row],[NA TR Hours]],Nurse[[#This Row],[Med Aide/Tech Hours]])</f>
        <v>88.676195652173931</v>
      </c>
      <c r="T82" s="4">
        <v>51.791956521739138</v>
      </c>
      <c r="U82" s="4">
        <v>36.884239130434793</v>
      </c>
      <c r="V82" s="4">
        <v>0</v>
      </c>
      <c r="W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18.587499999999995</v>
      </c>
      <c r="X82" s="4">
        <v>7.7693478260869551</v>
      </c>
      <c r="Y82" s="4">
        <v>0</v>
      </c>
      <c r="Z82" s="4">
        <v>0</v>
      </c>
      <c r="AA82" s="4">
        <v>8.2272826086956492</v>
      </c>
      <c r="AB82" s="4">
        <v>0</v>
      </c>
      <c r="AC82" s="4">
        <v>2.5908695652173916</v>
      </c>
      <c r="AD82" s="4">
        <v>0</v>
      </c>
      <c r="AE82" s="4">
        <v>0</v>
      </c>
      <c r="AF82" s="1">
        <v>255260</v>
      </c>
      <c r="AG82" s="1">
        <v>4</v>
      </c>
      <c r="AH82"/>
    </row>
    <row r="83" spans="1:34" x14ac:dyDescent="0.25">
      <c r="A83" t="s">
        <v>243</v>
      </c>
      <c r="B83" t="s">
        <v>101</v>
      </c>
      <c r="C83" t="s">
        <v>430</v>
      </c>
      <c r="D83" t="s">
        <v>274</v>
      </c>
      <c r="E83" s="4">
        <v>92.510869565217391</v>
      </c>
      <c r="F83" s="4">
        <f>Nurse[[#This Row],[Total Nurse Staff Hours]]/Nurse[[#This Row],[MDS Census]]</f>
        <v>3.1714169897779341</v>
      </c>
      <c r="G83" s="4">
        <f>Nurse[[#This Row],[Total Direct Care Staff Hours]]/Nurse[[#This Row],[MDS Census]]</f>
        <v>2.9215885324873692</v>
      </c>
      <c r="H83" s="4">
        <f>Nurse[[#This Row],[Total RN Hours (w/ Admin, DON)]]/Nurse[[#This Row],[MDS Census]]</f>
        <v>0.16525437668899073</v>
      </c>
      <c r="I83" s="4">
        <f>Nurse[[#This Row],[RN Hours (excl. Admin, DON)]]/Nurse[[#This Row],[MDS Census]]</f>
        <v>1.4253319233932561E-2</v>
      </c>
      <c r="J83" s="4">
        <f>SUM(Nurse[[#This Row],[RN Hours (excl. Admin, DON)]],Nurse[[#This Row],[RN Admin Hours]],Nurse[[#This Row],[RN DON Hours]],Nurse[[#This Row],[LPN Hours (excl. Admin)]],Nurse[[#This Row],[LPN Admin Hours]],Nurse[[#This Row],[CNA Hours]],Nurse[[#This Row],[NA TR Hours]],Nurse[[#This Row],[Med Aide/Tech Hours]])</f>
        <v>293.39054347826084</v>
      </c>
      <c r="K83" s="4">
        <f>SUM(Nurse[[#This Row],[RN Hours (excl. Admin, DON)]],Nurse[[#This Row],[LPN Hours (excl. Admin)]],Nurse[[#This Row],[CNA Hours]],Nurse[[#This Row],[NA TR Hours]],Nurse[[#This Row],[Med Aide/Tech Hours]])</f>
        <v>270.27869565217389</v>
      </c>
      <c r="L83" s="4">
        <f>SUM(Nurse[[#This Row],[RN Hours (excl. Admin, DON)]],Nurse[[#This Row],[RN Admin Hours]],Nurse[[#This Row],[RN DON Hours]])</f>
        <v>15.287826086956523</v>
      </c>
      <c r="M83" s="4">
        <v>1.3185869565217394</v>
      </c>
      <c r="N83" s="4">
        <v>7.8822826086956521</v>
      </c>
      <c r="O83" s="4">
        <v>6.0869565217391308</v>
      </c>
      <c r="P83" s="4">
        <f>SUM(Nurse[[#This Row],[LPN Hours (excl. Admin)]],Nurse[[#This Row],[LPN Admin Hours]])</f>
        <v>90.910760869565252</v>
      </c>
      <c r="Q83" s="4">
        <v>81.76815217391308</v>
      </c>
      <c r="R83" s="4">
        <v>9.1426086956521733</v>
      </c>
      <c r="S83" s="4">
        <f>SUM(Nurse[[#This Row],[CNA Hours]],Nurse[[#This Row],[NA TR Hours]],Nurse[[#This Row],[Med Aide/Tech Hours]])</f>
        <v>187.19195652173906</v>
      </c>
      <c r="T83" s="4">
        <v>179.83836956521733</v>
      </c>
      <c r="U83" s="4">
        <v>7.3535869565217373</v>
      </c>
      <c r="V83" s="4">
        <v>0</v>
      </c>
      <c r="W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125.88097826086957</v>
      </c>
      <c r="X83" s="4">
        <v>1.3185869565217394</v>
      </c>
      <c r="Y83" s="4">
        <v>0</v>
      </c>
      <c r="Z83" s="4">
        <v>0</v>
      </c>
      <c r="AA83" s="4">
        <v>28.643586956521741</v>
      </c>
      <c r="AB83" s="4">
        <v>0</v>
      </c>
      <c r="AC83" s="4">
        <v>95.918804347826097</v>
      </c>
      <c r="AD83" s="4">
        <v>0</v>
      </c>
      <c r="AE83" s="4">
        <v>0</v>
      </c>
      <c r="AF83" s="1">
        <v>255229</v>
      </c>
      <c r="AG83" s="1">
        <v>4</v>
      </c>
      <c r="AH83"/>
    </row>
    <row r="84" spans="1:34" x14ac:dyDescent="0.25">
      <c r="A84" t="s">
        <v>243</v>
      </c>
      <c r="B84" t="s">
        <v>181</v>
      </c>
      <c r="C84" t="s">
        <v>451</v>
      </c>
      <c r="D84" t="s">
        <v>300</v>
      </c>
      <c r="E84" s="4">
        <v>76.413043478260875</v>
      </c>
      <c r="F84" s="4">
        <f>Nurse[[#This Row],[Total Nurse Staff Hours]]/Nurse[[#This Row],[MDS Census]]</f>
        <v>4.0576102418207673</v>
      </c>
      <c r="G84" s="4">
        <f>Nurse[[#This Row],[Total Direct Care Staff Hours]]/Nurse[[#This Row],[MDS Census]]</f>
        <v>3.9847795163584636</v>
      </c>
      <c r="H84" s="4">
        <f>Nurse[[#This Row],[Total RN Hours (w/ Admin, DON)]]/Nurse[[#This Row],[MDS Census]]</f>
        <v>0.49751066856330017</v>
      </c>
      <c r="I84" s="4">
        <f>Nurse[[#This Row],[RN Hours (excl. Admin, DON)]]/Nurse[[#This Row],[MDS Census]]</f>
        <v>0.42467994310099572</v>
      </c>
      <c r="J84" s="4">
        <f>SUM(Nurse[[#This Row],[RN Hours (excl. Admin, DON)]],Nurse[[#This Row],[RN Admin Hours]],Nurse[[#This Row],[RN DON Hours]],Nurse[[#This Row],[LPN Hours (excl. Admin)]],Nurse[[#This Row],[LPN Admin Hours]],Nurse[[#This Row],[CNA Hours]],Nurse[[#This Row],[NA TR Hours]],Nurse[[#This Row],[Med Aide/Tech Hours]])</f>
        <v>310.05434782608694</v>
      </c>
      <c r="K84" s="4">
        <f>SUM(Nurse[[#This Row],[RN Hours (excl. Admin, DON)]],Nurse[[#This Row],[LPN Hours (excl. Admin)]],Nurse[[#This Row],[CNA Hours]],Nurse[[#This Row],[NA TR Hours]],Nurse[[#This Row],[Med Aide/Tech Hours]])</f>
        <v>304.48913043478262</v>
      </c>
      <c r="L84" s="4">
        <f>SUM(Nurse[[#This Row],[RN Hours (excl. Admin, DON)]],Nurse[[#This Row],[RN Admin Hours]],Nurse[[#This Row],[RN DON Hours]])</f>
        <v>38.016304347826093</v>
      </c>
      <c r="M84" s="4">
        <v>32.451086956521742</v>
      </c>
      <c r="N84" s="4">
        <v>0</v>
      </c>
      <c r="O84" s="4">
        <v>5.5652173913043477</v>
      </c>
      <c r="P84" s="4">
        <f>SUM(Nurse[[#This Row],[LPN Hours (excl. Admin)]],Nurse[[#This Row],[LPN Admin Hours]])</f>
        <v>75.491847826086953</v>
      </c>
      <c r="Q84" s="4">
        <v>75.491847826086953</v>
      </c>
      <c r="R84" s="4">
        <v>0</v>
      </c>
      <c r="S84" s="4">
        <f>SUM(Nurse[[#This Row],[CNA Hours]],Nurse[[#This Row],[NA TR Hours]],Nurse[[#This Row],[Med Aide/Tech Hours]])</f>
        <v>196.54619565217391</v>
      </c>
      <c r="T84" s="4">
        <v>196.54619565217391</v>
      </c>
      <c r="U84" s="4">
        <v>0</v>
      </c>
      <c r="V84" s="4">
        <v>0</v>
      </c>
      <c r="W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4" s="4">
        <v>0</v>
      </c>
      <c r="Y84" s="4">
        <v>0</v>
      </c>
      <c r="Z84" s="4">
        <v>0</v>
      </c>
      <c r="AA84" s="4">
        <v>0</v>
      </c>
      <c r="AB84" s="4">
        <v>0</v>
      </c>
      <c r="AC84" s="4">
        <v>0</v>
      </c>
      <c r="AD84" s="4">
        <v>0</v>
      </c>
      <c r="AE84" s="4">
        <v>0</v>
      </c>
      <c r="AF84" s="1">
        <v>255332</v>
      </c>
      <c r="AG84" s="1">
        <v>4</v>
      </c>
      <c r="AH84"/>
    </row>
    <row r="85" spans="1:34" x14ac:dyDescent="0.25">
      <c r="A85" t="s">
        <v>243</v>
      </c>
      <c r="B85" t="s">
        <v>114</v>
      </c>
      <c r="C85" t="s">
        <v>433</v>
      </c>
      <c r="D85" t="s">
        <v>340</v>
      </c>
      <c r="E85" s="4">
        <v>42.532608695652172</v>
      </c>
      <c r="F85" s="4">
        <f>Nurse[[#This Row],[Total Nurse Staff Hours]]/Nurse[[#This Row],[MDS Census]]</f>
        <v>4.2872731919243545</v>
      </c>
      <c r="G85" s="4">
        <f>Nurse[[#This Row],[Total Direct Care Staff Hours]]/Nurse[[#This Row],[MDS Census]]</f>
        <v>3.9734474827498083</v>
      </c>
      <c r="H85" s="4">
        <f>Nurse[[#This Row],[Total RN Hours (w/ Admin, DON)]]/Nurse[[#This Row],[MDS Census]]</f>
        <v>0.55054945054945048</v>
      </c>
      <c r="I85" s="4">
        <f>Nurse[[#This Row],[RN Hours (excl. Admin, DON)]]/Nurse[[#This Row],[MDS Census]]</f>
        <v>0.41050345003833377</v>
      </c>
      <c r="J85" s="4">
        <f>SUM(Nurse[[#This Row],[RN Hours (excl. Admin, DON)]],Nurse[[#This Row],[RN Admin Hours]],Nurse[[#This Row],[RN DON Hours]],Nurse[[#This Row],[LPN Hours (excl. Admin)]],Nurse[[#This Row],[LPN Admin Hours]],Nurse[[#This Row],[CNA Hours]],Nurse[[#This Row],[NA TR Hours]],Nurse[[#This Row],[Med Aide/Tech Hours]])</f>
        <v>182.34891304347823</v>
      </c>
      <c r="K85" s="4">
        <f>SUM(Nurse[[#This Row],[RN Hours (excl. Admin, DON)]],Nurse[[#This Row],[LPN Hours (excl. Admin)]],Nurse[[#This Row],[CNA Hours]],Nurse[[#This Row],[NA TR Hours]],Nurse[[#This Row],[Med Aide/Tech Hours]])</f>
        <v>169.00108695652173</v>
      </c>
      <c r="L85" s="4">
        <f>SUM(Nurse[[#This Row],[RN Hours (excl. Admin, DON)]],Nurse[[#This Row],[RN Admin Hours]],Nurse[[#This Row],[RN DON Hours]])</f>
        <v>23.416304347826085</v>
      </c>
      <c r="M85" s="4">
        <v>17.459782608695651</v>
      </c>
      <c r="N85" s="4">
        <v>0.21739130434782608</v>
      </c>
      <c r="O85" s="4">
        <v>5.7391304347826084</v>
      </c>
      <c r="P85" s="4">
        <f>SUM(Nurse[[#This Row],[LPN Hours (excl. Admin)]],Nurse[[#This Row],[LPN Admin Hours]])</f>
        <v>42.99891304347824</v>
      </c>
      <c r="Q85" s="4">
        <v>35.607608695652154</v>
      </c>
      <c r="R85" s="4">
        <v>7.3913043478260869</v>
      </c>
      <c r="S85" s="4">
        <f>SUM(Nurse[[#This Row],[CNA Hours]],Nurse[[#This Row],[NA TR Hours]],Nurse[[#This Row],[Med Aide/Tech Hours]])</f>
        <v>115.93369565217391</v>
      </c>
      <c r="T85" s="4">
        <v>114.2</v>
      </c>
      <c r="U85" s="4">
        <v>1.7336956521739131</v>
      </c>
      <c r="V85" s="4">
        <v>0</v>
      </c>
      <c r="W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57.521739130434781</v>
      </c>
      <c r="X85" s="4">
        <v>0.34782608695652173</v>
      </c>
      <c r="Y85" s="4">
        <v>0.21739130434782608</v>
      </c>
      <c r="Z85" s="4">
        <v>0</v>
      </c>
      <c r="AA85" s="4">
        <v>8.695652173913043</v>
      </c>
      <c r="AB85" s="4">
        <v>7.3913043478260869</v>
      </c>
      <c r="AC85" s="4">
        <v>40.869565217391305</v>
      </c>
      <c r="AD85" s="4">
        <v>0</v>
      </c>
      <c r="AE85" s="4">
        <v>0</v>
      </c>
      <c r="AF85" s="1">
        <v>255259</v>
      </c>
      <c r="AG85" s="1">
        <v>4</v>
      </c>
      <c r="AH85"/>
    </row>
    <row r="86" spans="1:34" x14ac:dyDescent="0.25">
      <c r="A86" t="s">
        <v>243</v>
      </c>
      <c r="B86" t="s">
        <v>81</v>
      </c>
      <c r="C86" t="s">
        <v>376</v>
      </c>
      <c r="D86" t="s">
        <v>324</v>
      </c>
      <c r="E86" s="4">
        <v>54.75</v>
      </c>
      <c r="F86" s="4">
        <f>Nurse[[#This Row],[Total Nurse Staff Hours]]/Nurse[[#This Row],[MDS Census]]</f>
        <v>4.4872384355767325</v>
      </c>
      <c r="G86" s="4">
        <f>Nurse[[#This Row],[Total Direct Care Staff Hours]]/Nurse[[#This Row],[MDS Census]]</f>
        <v>3.974318046456224</v>
      </c>
      <c r="H86" s="4">
        <f>Nurse[[#This Row],[Total RN Hours (w/ Admin, DON)]]/Nurse[[#This Row],[MDS Census]]</f>
        <v>0.65750645225332549</v>
      </c>
      <c r="I86" s="4">
        <f>Nurse[[#This Row],[RN Hours (excl. Admin, DON)]]/Nurse[[#This Row],[MDS Census]]</f>
        <v>0.22414929521540608</v>
      </c>
      <c r="J86" s="4">
        <f>SUM(Nurse[[#This Row],[RN Hours (excl. Admin, DON)]],Nurse[[#This Row],[RN Admin Hours]],Nurse[[#This Row],[RN DON Hours]],Nurse[[#This Row],[LPN Hours (excl. Admin)]],Nurse[[#This Row],[LPN Admin Hours]],Nurse[[#This Row],[CNA Hours]],Nurse[[#This Row],[NA TR Hours]],Nurse[[#This Row],[Med Aide/Tech Hours]])</f>
        <v>245.67630434782609</v>
      </c>
      <c r="K86" s="4">
        <f>SUM(Nurse[[#This Row],[RN Hours (excl. Admin, DON)]],Nurse[[#This Row],[LPN Hours (excl. Admin)]],Nurse[[#This Row],[CNA Hours]],Nurse[[#This Row],[NA TR Hours]],Nurse[[#This Row],[Med Aide/Tech Hours]])</f>
        <v>217.59391304347827</v>
      </c>
      <c r="L86" s="4">
        <f>SUM(Nurse[[#This Row],[RN Hours (excl. Admin, DON)]],Nurse[[#This Row],[RN Admin Hours]],Nurse[[#This Row],[RN DON Hours]])</f>
        <v>35.998478260869568</v>
      </c>
      <c r="M86" s="4">
        <v>12.272173913043483</v>
      </c>
      <c r="N86" s="4">
        <v>17.737173913043478</v>
      </c>
      <c r="O86" s="4">
        <v>5.9891304347826084</v>
      </c>
      <c r="P86" s="4">
        <f>SUM(Nurse[[#This Row],[LPN Hours (excl. Admin)]],Nurse[[#This Row],[LPN Admin Hours]])</f>
        <v>61.245652173913015</v>
      </c>
      <c r="Q86" s="4">
        <v>56.889565217391279</v>
      </c>
      <c r="R86" s="4">
        <v>4.3560869565217386</v>
      </c>
      <c r="S86" s="4">
        <f>SUM(Nurse[[#This Row],[CNA Hours]],Nurse[[#This Row],[NA TR Hours]],Nurse[[#This Row],[Med Aide/Tech Hours]])</f>
        <v>148.4321739130435</v>
      </c>
      <c r="T86" s="4">
        <v>125.18836956521741</v>
      </c>
      <c r="U86" s="4">
        <v>23.243804347826089</v>
      </c>
      <c r="V86" s="4">
        <v>0</v>
      </c>
      <c r="W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6" s="4">
        <v>0</v>
      </c>
      <c r="Y86" s="4">
        <v>0</v>
      </c>
      <c r="Z86" s="4">
        <v>0</v>
      </c>
      <c r="AA86" s="4">
        <v>0</v>
      </c>
      <c r="AB86" s="4">
        <v>0</v>
      </c>
      <c r="AC86" s="4">
        <v>0</v>
      </c>
      <c r="AD86" s="4">
        <v>0</v>
      </c>
      <c r="AE86" s="4">
        <v>0</v>
      </c>
      <c r="AF86" s="1">
        <v>255185</v>
      </c>
      <c r="AG86" s="1">
        <v>4</v>
      </c>
      <c r="AH86"/>
    </row>
    <row r="87" spans="1:34" x14ac:dyDescent="0.25">
      <c r="A87" t="s">
        <v>243</v>
      </c>
      <c r="B87" t="s">
        <v>168</v>
      </c>
      <c r="C87" t="s">
        <v>386</v>
      </c>
      <c r="D87" t="s">
        <v>303</v>
      </c>
      <c r="E87" s="4">
        <v>54.793478260869563</v>
      </c>
      <c r="F87" s="4">
        <f>Nurse[[#This Row],[Total Nurse Staff Hours]]/Nurse[[#This Row],[MDS Census]]</f>
        <v>4.0374905772664151</v>
      </c>
      <c r="G87" s="4">
        <f>Nurse[[#This Row],[Total Direct Care Staff Hours]]/Nurse[[#This Row],[MDS Census]]</f>
        <v>3.5035310454274944</v>
      </c>
      <c r="H87" s="4">
        <f>Nurse[[#This Row],[Total RN Hours (w/ Admin, DON)]]/Nurse[[#This Row],[MDS Census]]</f>
        <v>0.74251735766712956</v>
      </c>
      <c r="I87" s="4">
        <f>Nurse[[#This Row],[RN Hours (excl. Admin, DON)]]/Nurse[[#This Row],[MDS Census]]</f>
        <v>0.47325729022019447</v>
      </c>
      <c r="J87" s="4">
        <f>SUM(Nurse[[#This Row],[RN Hours (excl. Admin, DON)]],Nurse[[#This Row],[RN Admin Hours]],Nurse[[#This Row],[RN DON Hours]],Nurse[[#This Row],[LPN Hours (excl. Admin)]],Nurse[[#This Row],[LPN Admin Hours]],Nurse[[#This Row],[CNA Hours]],Nurse[[#This Row],[NA TR Hours]],Nurse[[#This Row],[Med Aide/Tech Hours]])</f>
        <v>221.22815217391303</v>
      </c>
      <c r="K87" s="4">
        <f>SUM(Nurse[[#This Row],[RN Hours (excl. Admin, DON)]],Nurse[[#This Row],[LPN Hours (excl. Admin)]],Nurse[[#This Row],[CNA Hours]],Nurse[[#This Row],[NA TR Hours]],Nurse[[#This Row],[Med Aide/Tech Hours]])</f>
        <v>191.97065217391304</v>
      </c>
      <c r="L87" s="4">
        <f>SUM(Nurse[[#This Row],[RN Hours (excl. Admin, DON)]],Nurse[[#This Row],[RN Admin Hours]],Nurse[[#This Row],[RN DON Hours]])</f>
        <v>40.685108695652175</v>
      </c>
      <c r="M87" s="4">
        <v>25.931413043478262</v>
      </c>
      <c r="N87" s="4">
        <v>9.6232608695652182</v>
      </c>
      <c r="O87" s="4">
        <v>5.1304347826086953</v>
      </c>
      <c r="P87" s="4">
        <f>SUM(Nurse[[#This Row],[LPN Hours (excl. Admin)]],Nurse[[#This Row],[LPN Admin Hours]])</f>
        <v>47.110978260869558</v>
      </c>
      <c r="Q87" s="4">
        <v>32.607173913043468</v>
      </c>
      <c r="R87" s="4">
        <v>14.503804347826094</v>
      </c>
      <c r="S87" s="4">
        <f>SUM(Nurse[[#This Row],[CNA Hours]],Nurse[[#This Row],[NA TR Hours]],Nurse[[#This Row],[Med Aide/Tech Hours]])</f>
        <v>133.43206521739131</v>
      </c>
      <c r="T87" s="4">
        <v>100.38478260869567</v>
      </c>
      <c r="U87" s="4">
        <v>33.047282608695646</v>
      </c>
      <c r="V87" s="4">
        <v>0</v>
      </c>
      <c r="W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5.2126086956521736</v>
      </c>
      <c r="X87" s="4">
        <v>0</v>
      </c>
      <c r="Y87" s="4">
        <v>0</v>
      </c>
      <c r="Z87" s="4">
        <v>0</v>
      </c>
      <c r="AA87" s="4">
        <v>0</v>
      </c>
      <c r="AB87" s="4">
        <v>0</v>
      </c>
      <c r="AC87" s="4">
        <v>0</v>
      </c>
      <c r="AD87" s="4">
        <v>5.2126086956521736</v>
      </c>
      <c r="AE87" s="4">
        <v>0</v>
      </c>
      <c r="AF87" s="1">
        <v>255318</v>
      </c>
      <c r="AG87" s="1">
        <v>4</v>
      </c>
      <c r="AH87"/>
    </row>
    <row r="88" spans="1:34" x14ac:dyDescent="0.25">
      <c r="A88" t="s">
        <v>243</v>
      </c>
      <c r="B88" t="s">
        <v>215</v>
      </c>
      <c r="C88" t="s">
        <v>379</v>
      </c>
      <c r="D88" t="s">
        <v>272</v>
      </c>
      <c r="E88" s="4">
        <v>54.507042253521128</v>
      </c>
      <c r="F88" s="4">
        <f>Nurse[[#This Row],[Total Nurse Staff Hours]]/Nurse[[#This Row],[MDS Census]]</f>
        <v>6.1278733850129194</v>
      </c>
      <c r="G88" s="4">
        <f>Nurse[[#This Row],[Total Direct Care Staff Hours]]/Nurse[[#This Row],[MDS Census]]</f>
        <v>5.3692894056847535</v>
      </c>
      <c r="H88" s="4">
        <f>Nurse[[#This Row],[Total RN Hours (w/ Admin, DON)]]/Nurse[[#This Row],[MDS Census]]</f>
        <v>1.1760981912144703</v>
      </c>
      <c r="I88" s="4">
        <f>Nurse[[#This Row],[RN Hours (excl. Admin, DON)]]/Nurse[[#This Row],[MDS Census]]</f>
        <v>0.8947674418604652</v>
      </c>
      <c r="J88" s="4">
        <f>SUM(Nurse[[#This Row],[RN Hours (excl. Admin, DON)]],Nurse[[#This Row],[RN Admin Hours]],Nurse[[#This Row],[RN DON Hours]],Nurse[[#This Row],[LPN Hours (excl. Admin)]],Nurse[[#This Row],[LPN Admin Hours]],Nurse[[#This Row],[CNA Hours]],Nurse[[#This Row],[NA TR Hours]],Nurse[[#This Row],[Med Aide/Tech Hours]])</f>
        <v>334.01225352112675</v>
      </c>
      <c r="K88" s="4">
        <f>SUM(Nurse[[#This Row],[RN Hours (excl. Admin, DON)]],Nurse[[#This Row],[LPN Hours (excl. Admin)]],Nurse[[#This Row],[CNA Hours]],Nurse[[#This Row],[NA TR Hours]],Nurse[[#This Row],[Med Aide/Tech Hours]])</f>
        <v>292.66408450704222</v>
      </c>
      <c r="L88" s="4">
        <f>SUM(Nurse[[#This Row],[RN Hours (excl. Admin, DON)]],Nurse[[#This Row],[RN Admin Hours]],Nurse[[#This Row],[RN DON Hours]])</f>
        <v>64.105633802816911</v>
      </c>
      <c r="M88" s="4">
        <v>48.771126760563384</v>
      </c>
      <c r="N88" s="4">
        <v>11.274647887323944</v>
      </c>
      <c r="O88" s="4">
        <v>4.0598591549295771</v>
      </c>
      <c r="P88" s="4">
        <f>SUM(Nurse[[#This Row],[LPN Hours (excl. Admin)]],Nurse[[#This Row],[LPN Admin Hours]])</f>
        <v>46.623943661971836</v>
      </c>
      <c r="Q88" s="4">
        <v>20.610281690140848</v>
      </c>
      <c r="R88" s="4">
        <v>26.013661971830988</v>
      </c>
      <c r="S88" s="4">
        <f>SUM(Nurse[[#This Row],[CNA Hours]],Nurse[[#This Row],[NA TR Hours]],Nurse[[#This Row],[Med Aide/Tech Hours]])</f>
        <v>223.28267605633798</v>
      </c>
      <c r="T88" s="4">
        <v>218.2333802816901</v>
      </c>
      <c r="U88" s="4">
        <v>5.049295774647887</v>
      </c>
      <c r="V88" s="4">
        <v>0</v>
      </c>
      <c r="W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147.0457746478873</v>
      </c>
      <c r="X88" s="4">
        <v>34.29577464788732</v>
      </c>
      <c r="Y88" s="4">
        <v>0</v>
      </c>
      <c r="Z88" s="4">
        <v>0</v>
      </c>
      <c r="AA88" s="4">
        <v>4.8661971830985919</v>
      </c>
      <c r="AB88" s="4">
        <v>17.552816901408452</v>
      </c>
      <c r="AC88" s="4">
        <v>85.281690140845072</v>
      </c>
      <c r="AD88" s="4">
        <v>5.049295774647887</v>
      </c>
      <c r="AE88" s="4">
        <v>0</v>
      </c>
      <c r="AF88" t="s">
        <v>16</v>
      </c>
      <c r="AG88" s="1">
        <v>4</v>
      </c>
      <c r="AH88"/>
    </row>
    <row r="89" spans="1:34" x14ac:dyDescent="0.25">
      <c r="A89" t="s">
        <v>243</v>
      </c>
      <c r="B89" t="s">
        <v>202</v>
      </c>
      <c r="C89" t="s">
        <v>461</v>
      </c>
      <c r="D89" t="s">
        <v>308</v>
      </c>
      <c r="E89" s="4">
        <v>104.53260869565217</v>
      </c>
      <c r="F89" s="4">
        <f>Nurse[[#This Row],[Total Nurse Staff Hours]]/Nurse[[#This Row],[MDS Census]]</f>
        <v>4.1031766663200582</v>
      </c>
      <c r="G89" s="4">
        <f>Nurse[[#This Row],[Total Direct Care Staff Hours]]/Nurse[[#This Row],[MDS Census]]</f>
        <v>3.7441249870021833</v>
      </c>
      <c r="H89" s="4">
        <f>Nurse[[#This Row],[Total RN Hours (w/ Admin, DON)]]/Nurse[[#This Row],[MDS Census]]</f>
        <v>0.68542684828948741</v>
      </c>
      <c r="I89" s="4">
        <f>Nurse[[#This Row],[RN Hours (excl. Admin, DON)]]/Nurse[[#This Row],[MDS Census]]</f>
        <v>0.32637516897161273</v>
      </c>
      <c r="J89" s="4">
        <f>SUM(Nurse[[#This Row],[RN Hours (excl. Admin, DON)]],Nurse[[#This Row],[RN Admin Hours]],Nurse[[#This Row],[RN DON Hours]],Nurse[[#This Row],[LPN Hours (excl. Admin)]],Nurse[[#This Row],[LPN Admin Hours]],Nurse[[#This Row],[CNA Hours]],Nurse[[#This Row],[NA TR Hours]],Nurse[[#This Row],[Med Aide/Tech Hours]])</f>
        <v>428.91576086956519</v>
      </c>
      <c r="K89" s="4">
        <f>SUM(Nurse[[#This Row],[RN Hours (excl. Admin, DON)]],Nurse[[#This Row],[LPN Hours (excl. Admin)]],Nurse[[#This Row],[CNA Hours]],Nurse[[#This Row],[NA TR Hours]],Nurse[[#This Row],[Med Aide/Tech Hours]])</f>
        <v>391.383152173913</v>
      </c>
      <c r="L89" s="4">
        <f>SUM(Nurse[[#This Row],[RN Hours (excl. Admin, DON)]],Nurse[[#This Row],[RN Admin Hours]],Nurse[[#This Row],[RN DON Hours]])</f>
        <v>71.64945652173914</v>
      </c>
      <c r="M89" s="4">
        <v>34.116847826086953</v>
      </c>
      <c r="N89" s="4">
        <v>32.586956521739133</v>
      </c>
      <c r="O89" s="4">
        <v>4.9456521739130439</v>
      </c>
      <c r="P89" s="4">
        <f>SUM(Nurse[[#This Row],[LPN Hours (excl. Admin)]],Nurse[[#This Row],[LPN Admin Hours]])</f>
        <v>88.043478260869563</v>
      </c>
      <c r="Q89" s="4">
        <v>88.043478260869563</v>
      </c>
      <c r="R89" s="4">
        <v>0</v>
      </c>
      <c r="S89" s="4">
        <f>SUM(Nurse[[#This Row],[CNA Hours]],Nurse[[#This Row],[NA TR Hours]],Nurse[[#This Row],[Med Aide/Tech Hours]])</f>
        <v>269.2228260869565</v>
      </c>
      <c r="T89" s="4">
        <v>267.95380434782606</v>
      </c>
      <c r="U89" s="4">
        <v>1.2690217391304348</v>
      </c>
      <c r="V89" s="4">
        <v>0</v>
      </c>
      <c r="W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37.271739130434781</v>
      </c>
      <c r="X89" s="4">
        <v>3.4918478260869565</v>
      </c>
      <c r="Y89" s="4">
        <v>0</v>
      </c>
      <c r="Z89" s="4">
        <v>0</v>
      </c>
      <c r="AA89" s="4">
        <v>24.097826086956523</v>
      </c>
      <c r="AB89" s="4">
        <v>0</v>
      </c>
      <c r="AC89" s="4">
        <v>9.6820652173913047</v>
      </c>
      <c r="AD89" s="4">
        <v>0</v>
      </c>
      <c r="AE89" s="4">
        <v>0</v>
      </c>
      <c r="AF89" t="s">
        <v>3</v>
      </c>
      <c r="AG89" s="1">
        <v>4</v>
      </c>
      <c r="AH89"/>
    </row>
    <row r="90" spans="1:34" x14ac:dyDescent="0.25">
      <c r="A90" t="s">
        <v>243</v>
      </c>
      <c r="B90" t="s">
        <v>70</v>
      </c>
      <c r="C90" t="s">
        <v>355</v>
      </c>
      <c r="D90" t="s">
        <v>271</v>
      </c>
      <c r="E90" s="4">
        <v>34.076086956521742</v>
      </c>
      <c r="F90" s="4">
        <f>Nurse[[#This Row],[Total Nurse Staff Hours]]/Nurse[[#This Row],[MDS Census]]</f>
        <v>5.3935247208931409</v>
      </c>
      <c r="G90" s="4">
        <f>Nurse[[#This Row],[Total Direct Care Staff Hours]]/Nurse[[#This Row],[MDS Census]]</f>
        <v>5.048070175438597</v>
      </c>
      <c r="H90" s="4">
        <f>Nurse[[#This Row],[Total RN Hours (w/ Admin, DON)]]/Nurse[[#This Row],[MDS Census]]</f>
        <v>0.76802232854864427</v>
      </c>
      <c r="I90" s="4">
        <f>Nurse[[#This Row],[RN Hours (excl. Admin, DON)]]/Nurse[[#This Row],[MDS Census]]</f>
        <v>0.42256778309409887</v>
      </c>
      <c r="J90" s="4">
        <f>SUM(Nurse[[#This Row],[RN Hours (excl. Admin, DON)]],Nurse[[#This Row],[RN Admin Hours]],Nurse[[#This Row],[RN DON Hours]],Nurse[[#This Row],[LPN Hours (excl. Admin)]],Nurse[[#This Row],[LPN Admin Hours]],Nurse[[#This Row],[CNA Hours]],Nurse[[#This Row],[NA TR Hours]],Nurse[[#This Row],[Med Aide/Tech Hours]])</f>
        <v>183.79021739130434</v>
      </c>
      <c r="K90" s="4">
        <f>SUM(Nurse[[#This Row],[RN Hours (excl. Admin, DON)]],Nurse[[#This Row],[LPN Hours (excl. Admin)]],Nurse[[#This Row],[CNA Hours]],Nurse[[#This Row],[NA TR Hours]],Nurse[[#This Row],[Med Aide/Tech Hours]])</f>
        <v>172.01847826086959</v>
      </c>
      <c r="L90" s="4">
        <f>SUM(Nurse[[#This Row],[RN Hours (excl. Admin, DON)]],Nurse[[#This Row],[RN Admin Hours]],Nurse[[#This Row],[RN DON Hours]])</f>
        <v>26.171195652173914</v>
      </c>
      <c r="M90" s="4">
        <v>14.399456521739131</v>
      </c>
      <c r="N90" s="4">
        <v>6.6413043478260869</v>
      </c>
      <c r="O90" s="4">
        <v>5.1304347826086953</v>
      </c>
      <c r="P90" s="4">
        <f>SUM(Nurse[[#This Row],[LPN Hours (excl. Admin)]],Nurse[[#This Row],[LPN Admin Hours]])</f>
        <v>50.132608695652173</v>
      </c>
      <c r="Q90" s="4">
        <v>50.132608695652173</v>
      </c>
      <c r="R90" s="4">
        <v>0</v>
      </c>
      <c r="S90" s="4">
        <f>SUM(Nurse[[#This Row],[CNA Hours]],Nurse[[#This Row],[NA TR Hours]],Nurse[[#This Row],[Med Aide/Tech Hours]])</f>
        <v>107.48641304347827</v>
      </c>
      <c r="T90" s="4">
        <v>107.48641304347827</v>
      </c>
      <c r="U90" s="4">
        <v>0</v>
      </c>
      <c r="V90" s="4">
        <v>0</v>
      </c>
      <c r="W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8.801086956521738</v>
      </c>
      <c r="X90" s="4">
        <v>0</v>
      </c>
      <c r="Y90" s="4">
        <v>0</v>
      </c>
      <c r="Z90" s="4">
        <v>0</v>
      </c>
      <c r="AA90" s="4">
        <v>8.801086956521738</v>
      </c>
      <c r="AB90" s="4">
        <v>0</v>
      </c>
      <c r="AC90" s="4">
        <v>0</v>
      </c>
      <c r="AD90" s="4">
        <v>0</v>
      </c>
      <c r="AE90" s="4">
        <v>0</v>
      </c>
      <c r="AF90" s="1">
        <v>255164</v>
      </c>
      <c r="AG90" s="1">
        <v>4</v>
      </c>
      <c r="AH90"/>
    </row>
    <row r="91" spans="1:34" x14ac:dyDescent="0.25">
      <c r="A91" t="s">
        <v>243</v>
      </c>
      <c r="B91" t="s">
        <v>19</v>
      </c>
      <c r="C91" t="s">
        <v>392</v>
      </c>
      <c r="D91" t="s">
        <v>316</v>
      </c>
      <c r="E91" s="4">
        <v>42.391304347826086</v>
      </c>
      <c r="F91" s="4">
        <f>Nurse[[#This Row],[Total Nurse Staff Hours]]/Nurse[[#This Row],[MDS Census]]</f>
        <v>4.2307692307692308</v>
      </c>
      <c r="G91" s="4">
        <f>Nurse[[#This Row],[Total Direct Care Staff Hours]]/Nurse[[#This Row],[MDS Census]]</f>
        <v>3.8689102564102562</v>
      </c>
      <c r="H91" s="4">
        <f>Nurse[[#This Row],[Total RN Hours (w/ Admin, DON)]]/Nurse[[#This Row],[MDS Census]]</f>
        <v>0.52737179487179497</v>
      </c>
      <c r="I91" s="4">
        <f>Nurse[[#This Row],[RN Hours (excl. Admin, DON)]]/Nurse[[#This Row],[MDS Census]]</f>
        <v>0.28134615384615386</v>
      </c>
      <c r="J91" s="4">
        <f>SUM(Nurse[[#This Row],[RN Hours (excl. Admin, DON)]],Nurse[[#This Row],[RN Admin Hours]],Nurse[[#This Row],[RN DON Hours]],Nurse[[#This Row],[LPN Hours (excl. Admin)]],Nurse[[#This Row],[LPN Admin Hours]],Nurse[[#This Row],[CNA Hours]],Nurse[[#This Row],[NA TR Hours]],Nurse[[#This Row],[Med Aide/Tech Hours]])</f>
        <v>179.3478260869565</v>
      </c>
      <c r="K91" s="4">
        <f>SUM(Nurse[[#This Row],[RN Hours (excl. Admin, DON)]],Nurse[[#This Row],[LPN Hours (excl. Admin)]],Nurse[[#This Row],[CNA Hours]],Nurse[[#This Row],[NA TR Hours]],Nurse[[#This Row],[Med Aide/Tech Hours]])</f>
        <v>164.00815217391303</v>
      </c>
      <c r="L91" s="4">
        <f>SUM(Nurse[[#This Row],[RN Hours (excl. Admin, DON)]],Nurse[[#This Row],[RN Admin Hours]],Nurse[[#This Row],[RN DON Hours]])</f>
        <v>22.35597826086957</v>
      </c>
      <c r="M91" s="4">
        <v>11.926630434782609</v>
      </c>
      <c r="N91" s="4">
        <v>4.7744565217391308</v>
      </c>
      <c r="O91" s="4">
        <v>5.6548913043478262</v>
      </c>
      <c r="P91" s="4">
        <f>SUM(Nurse[[#This Row],[LPN Hours (excl. Admin)]],Nurse[[#This Row],[LPN Admin Hours]])</f>
        <v>55.165760869565219</v>
      </c>
      <c r="Q91" s="4">
        <v>50.255434782608695</v>
      </c>
      <c r="R91" s="4">
        <v>4.9103260869565215</v>
      </c>
      <c r="S91" s="4">
        <f>SUM(Nurse[[#This Row],[CNA Hours]],Nurse[[#This Row],[NA TR Hours]],Nurse[[#This Row],[Med Aide/Tech Hours]])</f>
        <v>101.82608695652173</v>
      </c>
      <c r="T91" s="4">
        <v>101.82608695652173</v>
      </c>
      <c r="U91" s="4">
        <v>0</v>
      </c>
      <c r="V91" s="4">
        <v>0</v>
      </c>
      <c r="W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5.9375</v>
      </c>
      <c r="X91" s="4">
        <v>0</v>
      </c>
      <c r="Y91" s="4">
        <v>0</v>
      </c>
      <c r="Z91" s="4">
        <v>0</v>
      </c>
      <c r="AA91" s="4">
        <v>5.9375</v>
      </c>
      <c r="AB91" s="4">
        <v>0</v>
      </c>
      <c r="AC91" s="4">
        <v>0</v>
      </c>
      <c r="AD91" s="4">
        <v>0</v>
      </c>
      <c r="AE91" s="4">
        <v>0</v>
      </c>
      <c r="AF91" s="1">
        <v>255050</v>
      </c>
      <c r="AG91" s="1">
        <v>4</v>
      </c>
      <c r="AH91"/>
    </row>
    <row r="92" spans="1:34" x14ac:dyDescent="0.25">
      <c r="A92" t="s">
        <v>243</v>
      </c>
      <c r="B92" t="s">
        <v>205</v>
      </c>
      <c r="C92" t="s">
        <v>462</v>
      </c>
      <c r="D92" t="s">
        <v>321</v>
      </c>
      <c r="E92" s="4">
        <v>38.816901408450704</v>
      </c>
      <c r="F92" s="4">
        <f>Nurse[[#This Row],[Total Nurse Staff Hours]]/Nurse[[#This Row],[MDS Census]]</f>
        <v>3.4832801161103051</v>
      </c>
      <c r="G92" s="4">
        <f>Nurse[[#This Row],[Total Direct Care Staff Hours]]/Nurse[[#This Row],[MDS Census]]</f>
        <v>3.2159216255442673</v>
      </c>
      <c r="H92" s="4">
        <f>Nurse[[#This Row],[Total RN Hours (w/ Admin, DON)]]/Nurse[[#This Row],[MDS Census]]</f>
        <v>0.46962626995645862</v>
      </c>
      <c r="I92" s="4">
        <f>Nurse[[#This Row],[RN Hours (excl. Admin, DON)]]/Nurse[[#This Row],[MDS Census]]</f>
        <v>0.20226777939042087</v>
      </c>
      <c r="J92" s="4">
        <f>SUM(Nurse[[#This Row],[RN Hours (excl. Admin, DON)]],Nurse[[#This Row],[RN Admin Hours]],Nurse[[#This Row],[RN DON Hours]],Nurse[[#This Row],[LPN Hours (excl. Admin)]],Nurse[[#This Row],[LPN Admin Hours]],Nurse[[#This Row],[CNA Hours]],Nurse[[#This Row],[NA TR Hours]],Nurse[[#This Row],[Med Aide/Tech Hours]])</f>
        <v>135.21014084507044</v>
      </c>
      <c r="K92" s="4">
        <f>SUM(Nurse[[#This Row],[RN Hours (excl. Admin, DON)]],Nurse[[#This Row],[LPN Hours (excl. Admin)]],Nurse[[#This Row],[CNA Hours]],Nurse[[#This Row],[NA TR Hours]],Nurse[[#This Row],[Med Aide/Tech Hours]])</f>
        <v>124.83211267605635</v>
      </c>
      <c r="L92" s="4">
        <f>SUM(Nurse[[#This Row],[RN Hours (excl. Admin, DON)]],Nurse[[#This Row],[RN Admin Hours]],Nurse[[#This Row],[RN DON Hours]])</f>
        <v>18.22943661971831</v>
      </c>
      <c r="M92" s="4">
        <v>7.8514084507042243</v>
      </c>
      <c r="N92" s="4">
        <v>7.5084507042253543</v>
      </c>
      <c r="O92" s="4">
        <v>2.8695774647887315</v>
      </c>
      <c r="P92" s="4">
        <f>SUM(Nurse[[#This Row],[LPN Hours (excl. Admin)]],Nurse[[#This Row],[LPN Admin Hours]])</f>
        <v>35.544084507042257</v>
      </c>
      <c r="Q92" s="4">
        <v>35.544084507042257</v>
      </c>
      <c r="R92" s="4">
        <v>0</v>
      </c>
      <c r="S92" s="4">
        <f>SUM(Nurse[[#This Row],[CNA Hours]],Nurse[[#This Row],[NA TR Hours]],Nurse[[#This Row],[Med Aide/Tech Hours]])</f>
        <v>81.436619718309871</v>
      </c>
      <c r="T92" s="4">
        <v>72.908450704225359</v>
      </c>
      <c r="U92" s="4">
        <v>8.5281690140845079</v>
      </c>
      <c r="V92" s="4">
        <v>0</v>
      </c>
      <c r="W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20.054647887323945</v>
      </c>
      <c r="X92" s="4">
        <v>3.862676056338028</v>
      </c>
      <c r="Y92" s="4">
        <v>0</v>
      </c>
      <c r="Z92" s="4">
        <v>0</v>
      </c>
      <c r="AA92" s="4">
        <v>10.998309859154929</v>
      </c>
      <c r="AB92" s="4">
        <v>0</v>
      </c>
      <c r="AC92" s="4">
        <v>5.193661971830986</v>
      </c>
      <c r="AD92" s="4">
        <v>0</v>
      </c>
      <c r="AE92" s="4">
        <v>0</v>
      </c>
      <c r="AF92" t="s">
        <v>6</v>
      </c>
      <c r="AG92" s="1">
        <v>4</v>
      </c>
      <c r="AH92"/>
    </row>
    <row r="93" spans="1:34" x14ac:dyDescent="0.25">
      <c r="A93" t="s">
        <v>243</v>
      </c>
      <c r="B93" t="s">
        <v>211</v>
      </c>
      <c r="C93" t="s">
        <v>462</v>
      </c>
      <c r="D93" t="s">
        <v>321</v>
      </c>
      <c r="E93" s="4">
        <v>77.492957746478879</v>
      </c>
      <c r="F93" s="4">
        <f>Nurse[[#This Row],[Total Nurse Staff Hours]]/Nurse[[#This Row],[MDS Census]]</f>
        <v>2.9727917121046885</v>
      </c>
      <c r="G93" s="4">
        <f>Nurse[[#This Row],[Total Direct Care Staff Hours]]/Nurse[[#This Row],[MDS Census]]</f>
        <v>2.7706197746274079</v>
      </c>
      <c r="H93" s="4">
        <f>Nurse[[#This Row],[Total RN Hours (w/ Admin, DON)]]/Nurse[[#This Row],[MDS Census]]</f>
        <v>0.45993275172664488</v>
      </c>
      <c r="I93" s="4">
        <f>Nurse[[#This Row],[RN Hours (excl. Admin, DON)]]/Nurse[[#This Row],[MDS Census]]</f>
        <v>0.25776081424936387</v>
      </c>
      <c r="J93" s="4">
        <f>SUM(Nurse[[#This Row],[RN Hours (excl. Admin, DON)]],Nurse[[#This Row],[RN Admin Hours]],Nurse[[#This Row],[RN DON Hours]],Nurse[[#This Row],[LPN Hours (excl. Admin)]],Nurse[[#This Row],[LPN Admin Hours]],Nurse[[#This Row],[CNA Hours]],Nurse[[#This Row],[NA TR Hours]],Nurse[[#This Row],[Med Aide/Tech Hours]])</f>
        <v>230.37042253521125</v>
      </c>
      <c r="K93" s="4">
        <f>SUM(Nurse[[#This Row],[RN Hours (excl. Admin, DON)]],Nurse[[#This Row],[LPN Hours (excl. Admin)]],Nurse[[#This Row],[CNA Hours]],Nurse[[#This Row],[NA TR Hours]],Nurse[[#This Row],[Med Aide/Tech Hours]])</f>
        <v>214.70352112676056</v>
      </c>
      <c r="L93" s="4">
        <f>SUM(Nurse[[#This Row],[RN Hours (excl. Admin, DON)]],Nurse[[#This Row],[RN Admin Hours]],Nurse[[#This Row],[RN DON Hours]])</f>
        <v>35.641549295774652</v>
      </c>
      <c r="M93" s="4">
        <v>19.974647887323947</v>
      </c>
      <c r="N93" s="4">
        <v>9.6985915492957755</v>
      </c>
      <c r="O93" s="4">
        <v>5.96830985915493</v>
      </c>
      <c r="P93" s="4">
        <f>SUM(Nurse[[#This Row],[LPN Hours (excl. Admin)]],Nurse[[#This Row],[LPN Admin Hours]])</f>
        <v>69.838028169014081</v>
      </c>
      <c r="Q93" s="4">
        <v>69.838028169014081</v>
      </c>
      <c r="R93" s="4">
        <v>0</v>
      </c>
      <c r="S93" s="4">
        <f>SUM(Nurse[[#This Row],[CNA Hours]],Nurse[[#This Row],[NA TR Hours]],Nurse[[#This Row],[Med Aide/Tech Hours]])</f>
        <v>124.89084507042254</v>
      </c>
      <c r="T93" s="4">
        <v>115.99295774647888</v>
      </c>
      <c r="U93" s="4">
        <v>8.897887323943662</v>
      </c>
      <c r="V93" s="4">
        <v>0</v>
      </c>
      <c r="W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29.482394366197184</v>
      </c>
      <c r="X93" s="4">
        <v>3.109154929577465</v>
      </c>
      <c r="Y93" s="4">
        <v>0</v>
      </c>
      <c r="Z93" s="4">
        <v>0</v>
      </c>
      <c r="AA93" s="4">
        <v>23.732394366197184</v>
      </c>
      <c r="AB93" s="4">
        <v>0</v>
      </c>
      <c r="AC93" s="4">
        <v>2.640845070422535</v>
      </c>
      <c r="AD93" s="4">
        <v>0</v>
      </c>
      <c r="AE93" s="4">
        <v>0</v>
      </c>
      <c r="AF93" t="s">
        <v>12</v>
      </c>
      <c r="AG93" s="1">
        <v>4</v>
      </c>
      <c r="AH93"/>
    </row>
    <row r="94" spans="1:34" x14ac:dyDescent="0.25">
      <c r="A94" t="s">
        <v>243</v>
      </c>
      <c r="B94" t="s">
        <v>212</v>
      </c>
      <c r="C94" t="s">
        <v>462</v>
      </c>
      <c r="D94" t="s">
        <v>321</v>
      </c>
      <c r="E94" s="4">
        <v>57.225352112676056</v>
      </c>
      <c r="F94" s="4">
        <f>Nurse[[#This Row],[Total Nurse Staff Hours]]/Nurse[[#This Row],[MDS Census]]</f>
        <v>3.6056903765690378</v>
      </c>
      <c r="G94" s="4">
        <f>Nurse[[#This Row],[Total Direct Care Staff Hours]]/Nurse[[#This Row],[MDS Census]]</f>
        <v>3.3560349495446715</v>
      </c>
      <c r="H94" s="4">
        <f>Nurse[[#This Row],[Total RN Hours (w/ Admin, DON)]]/Nurse[[#This Row],[MDS Census]]</f>
        <v>0.59280088604479464</v>
      </c>
      <c r="I94" s="4">
        <f>Nurse[[#This Row],[RN Hours (excl. Admin, DON)]]/Nurse[[#This Row],[MDS Census]]</f>
        <v>0.34314545902042831</v>
      </c>
      <c r="J94" s="4">
        <f>SUM(Nurse[[#This Row],[RN Hours (excl. Admin, DON)]],Nurse[[#This Row],[RN Admin Hours]],Nurse[[#This Row],[RN DON Hours]],Nurse[[#This Row],[LPN Hours (excl. Admin)]],Nurse[[#This Row],[LPN Admin Hours]],Nurse[[#This Row],[CNA Hours]],Nurse[[#This Row],[NA TR Hours]],Nurse[[#This Row],[Med Aide/Tech Hours]])</f>
        <v>206.3369014084507</v>
      </c>
      <c r="K94" s="4">
        <f>SUM(Nurse[[#This Row],[RN Hours (excl. Admin, DON)]],Nurse[[#This Row],[LPN Hours (excl. Admin)]],Nurse[[#This Row],[CNA Hours]],Nurse[[#This Row],[NA TR Hours]],Nurse[[#This Row],[Med Aide/Tech Hours]])</f>
        <v>192.05028169014085</v>
      </c>
      <c r="L94" s="4">
        <f>SUM(Nurse[[#This Row],[RN Hours (excl. Admin, DON)]],Nurse[[#This Row],[RN Admin Hours]],Nurse[[#This Row],[RN DON Hours]])</f>
        <v>33.923239436619724</v>
      </c>
      <c r="M94" s="4">
        <v>19.636619718309863</v>
      </c>
      <c r="N94" s="4">
        <v>8.2161971830985916</v>
      </c>
      <c r="O94" s="4">
        <v>6.070422535211268</v>
      </c>
      <c r="P94" s="4">
        <f>SUM(Nurse[[#This Row],[LPN Hours (excl. Admin)]],Nurse[[#This Row],[LPN Admin Hours]])</f>
        <v>48.491126760563375</v>
      </c>
      <c r="Q94" s="4">
        <v>48.491126760563375</v>
      </c>
      <c r="R94" s="4">
        <v>0</v>
      </c>
      <c r="S94" s="4">
        <f>SUM(Nurse[[#This Row],[CNA Hours]],Nurse[[#This Row],[NA TR Hours]],Nurse[[#This Row],[Med Aide/Tech Hours]])</f>
        <v>123.92253521126761</v>
      </c>
      <c r="T94" s="4">
        <v>90.482394366197184</v>
      </c>
      <c r="U94" s="4">
        <v>33.440140845070424</v>
      </c>
      <c r="V94" s="4">
        <v>0</v>
      </c>
      <c r="W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44.727042253521127</v>
      </c>
      <c r="X94" s="4">
        <v>17.095070422535212</v>
      </c>
      <c r="Y94" s="4">
        <v>0</v>
      </c>
      <c r="Z94" s="4">
        <v>0</v>
      </c>
      <c r="AA94" s="4">
        <v>18.367887323943659</v>
      </c>
      <c r="AB94" s="4">
        <v>0</v>
      </c>
      <c r="AC94" s="4">
        <v>9.2640845070422539</v>
      </c>
      <c r="AD94" s="4">
        <v>0</v>
      </c>
      <c r="AE94" s="4">
        <v>0</v>
      </c>
      <c r="AF94" t="s">
        <v>13</v>
      </c>
      <c r="AG94" s="1">
        <v>4</v>
      </c>
      <c r="AH94"/>
    </row>
    <row r="95" spans="1:34" x14ac:dyDescent="0.25">
      <c r="A95" t="s">
        <v>243</v>
      </c>
      <c r="B95" t="s">
        <v>185</v>
      </c>
      <c r="C95" t="s">
        <v>391</v>
      </c>
      <c r="D95" t="s">
        <v>307</v>
      </c>
      <c r="E95" s="4">
        <v>107.65217391304348</v>
      </c>
      <c r="F95" s="4">
        <f>Nurse[[#This Row],[Total Nurse Staff Hours]]/Nurse[[#This Row],[MDS Census]]</f>
        <v>3.7428544022617114</v>
      </c>
      <c r="G95" s="4">
        <f>Nurse[[#This Row],[Total Direct Care Staff Hours]]/Nurse[[#This Row],[MDS Census]]</f>
        <v>3.4941882067851364</v>
      </c>
      <c r="H95" s="4">
        <f>Nurse[[#This Row],[Total RN Hours (w/ Admin, DON)]]/Nurse[[#This Row],[MDS Census]]</f>
        <v>0.42765852180936981</v>
      </c>
      <c r="I95" s="4">
        <f>Nurse[[#This Row],[RN Hours (excl. Admin, DON)]]/Nurse[[#This Row],[MDS Census]]</f>
        <v>0.28625100969305317</v>
      </c>
      <c r="J95" s="4">
        <f>SUM(Nurse[[#This Row],[RN Hours (excl. Admin, DON)]],Nurse[[#This Row],[RN Admin Hours]],Nurse[[#This Row],[RN DON Hours]],Nurse[[#This Row],[LPN Hours (excl. Admin)]],Nurse[[#This Row],[LPN Admin Hours]],Nurse[[#This Row],[CNA Hours]],Nurse[[#This Row],[NA TR Hours]],Nurse[[#This Row],[Med Aide/Tech Hours]])</f>
        <v>402.92641304347819</v>
      </c>
      <c r="K95" s="4">
        <f>SUM(Nurse[[#This Row],[RN Hours (excl. Admin, DON)]],Nurse[[#This Row],[LPN Hours (excl. Admin)]],Nurse[[#This Row],[CNA Hours]],Nurse[[#This Row],[NA TR Hours]],Nurse[[#This Row],[Med Aide/Tech Hours]])</f>
        <v>376.15695652173906</v>
      </c>
      <c r="L95" s="4">
        <f>SUM(Nurse[[#This Row],[RN Hours (excl. Admin, DON)]],Nurse[[#This Row],[RN Admin Hours]],Nurse[[#This Row],[RN DON Hours]])</f>
        <v>46.03836956521738</v>
      </c>
      <c r="M95" s="4">
        <v>30.815543478260857</v>
      </c>
      <c r="N95" s="4">
        <v>10.701195652173913</v>
      </c>
      <c r="O95" s="4">
        <v>4.5216304347826082</v>
      </c>
      <c r="P95" s="4">
        <f>SUM(Nurse[[#This Row],[LPN Hours (excl. Admin)]],Nurse[[#This Row],[LPN Admin Hours]])</f>
        <v>118.56619565217393</v>
      </c>
      <c r="Q95" s="4">
        <v>107.01956521739132</v>
      </c>
      <c r="R95" s="4">
        <v>11.546630434782609</v>
      </c>
      <c r="S95" s="4">
        <f>SUM(Nurse[[#This Row],[CNA Hours]],Nurse[[#This Row],[NA TR Hours]],Nurse[[#This Row],[Med Aide/Tech Hours]])</f>
        <v>238.32184782608689</v>
      </c>
      <c r="T95" s="4">
        <v>198.98402173913038</v>
      </c>
      <c r="U95" s="4">
        <v>39.337826086956518</v>
      </c>
      <c r="V95" s="4">
        <v>0</v>
      </c>
      <c r="W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5" s="4">
        <v>0</v>
      </c>
      <c r="Y95" s="4">
        <v>0</v>
      </c>
      <c r="Z95" s="4">
        <v>0</v>
      </c>
      <c r="AA95" s="4">
        <v>0</v>
      </c>
      <c r="AB95" s="4">
        <v>0</v>
      </c>
      <c r="AC95" s="4">
        <v>0</v>
      </c>
      <c r="AD95" s="4">
        <v>0</v>
      </c>
      <c r="AE95" s="4">
        <v>0</v>
      </c>
      <c r="AF95" s="1">
        <v>255336</v>
      </c>
      <c r="AG95" s="1">
        <v>4</v>
      </c>
      <c r="AH95"/>
    </row>
    <row r="96" spans="1:34" x14ac:dyDescent="0.25">
      <c r="A96" t="s">
        <v>243</v>
      </c>
      <c r="B96" t="s">
        <v>41</v>
      </c>
      <c r="C96" t="s">
        <v>356</v>
      </c>
      <c r="D96" t="s">
        <v>319</v>
      </c>
      <c r="E96" s="4">
        <v>88.739130434782609</v>
      </c>
      <c r="F96" s="4">
        <f>Nurse[[#This Row],[Total Nurse Staff Hours]]/Nurse[[#This Row],[MDS Census]]</f>
        <v>3.7449191572758451</v>
      </c>
      <c r="G96" s="4">
        <f>Nurse[[#This Row],[Total Direct Care Staff Hours]]/Nurse[[#This Row],[MDS Census]]</f>
        <v>3.5169218520333168</v>
      </c>
      <c r="H96" s="4">
        <f>Nurse[[#This Row],[Total RN Hours (w/ Admin, DON)]]/Nurse[[#This Row],[MDS Census]]</f>
        <v>0.3371925526702596</v>
      </c>
      <c r="I96" s="4">
        <f>Nurse[[#This Row],[RN Hours (excl. Admin, DON)]]/Nurse[[#This Row],[MDS Census]]</f>
        <v>0.20206883880450752</v>
      </c>
      <c r="J96" s="4">
        <f>SUM(Nurse[[#This Row],[RN Hours (excl. Admin, DON)]],Nurse[[#This Row],[RN Admin Hours]],Nurse[[#This Row],[RN DON Hours]],Nurse[[#This Row],[LPN Hours (excl. Admin)]],Nurse[[#This Row],[LPN Admin Hours]],Nurse[[#This Row],[CNA Hours]],Nurse[[#This Row],[NA TR Hours]],Nurse[[#This Row],[Med Aide/Tech Hours]])</f>
        <v>332.32086956521738</v>
      </c>
      <c r="K96" s="4">
        <f>SUM(Nurse[[#This Row],[RN Hours (excl. Admin, DON)]],Nurse[[#This Row],[LPN Hours (excl. Admin)]],Nurse[[#This Row],[CNA Hours]],Nurse[[#This Row],[NA TR Hours]],Nurse[[#This Row],[Med Aide/Tech Hours]])</f>
        <v>312.08858695652174</v>
      </c>
      <c r="L96" s="4">
        <f>SUM(Nurse[[#This Row],[RN Hours (excl. Admin, DON)]],Nurse[[#This Row],[RN Admin Hours]],Nurse[[#This Row],[RN DON Hours]])</f>
        <v>29.922173913043473</v>
      </c>
      <c r="M96" s="4">
        <v>17.931413043478255</v>
      </c>
      <c r="N96" s="4">
        <v>6.4455434782608698</v>
      </c>
      <c r="O96" s="4">
        <v>5.5452173913043481</v>
      </c>
      <c r="P96" s="4">
        <f>SUM(Nurse[[#This Row],[LPN Hours (excl. Admin)]],Nurse[[#This Row],[LPN Admin Hours]])</f>
        <v>105.48489130434784</v>
      </c>
      <c r="Q96" s="4">
        <v>97.243369565217407</v>
      </c>
      <c r="R96" s="4">
        <v>8.2415217391304321</v>
      </c>
      <c r="S96" s="4">
        <f>SUM(Nurse[[#This Row],[CNA Hours]],Nurse[[#This Row],[NA TR Hours]],Nurse[[#This Row],[Med Aide/Tech Hours]])</f>
        <v>196.91380434782607</v>
      </c>
      <c r="T96" s="4">
        <v>187.68554347826085</v>
      </c>
      <c r="U96" s="4">
        <v>9.2282608695652169</v>
      </c>
      <c r="V96" s="4">
        <v>0</v>
      </c>
      <c r="W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167.1097826086957</v>
      </c>
      <c r="X96" s="4">
        <v>4.4864130434782608</v>
      </c>
      <c r="Y96" s="4">
        <v>0</v>
      </c>
      <c r="Z96" s="4">
        <v>0</v>
      </c>
      <c r="AA96" s="4">
        <v>27.649130434782617</v>
      </c>
      <c r="AB96" s="4">
        <v>0</v>
      </c>
      <c r="AC96" s="4">
        <v>134.97423913043482</v>
      </c>
      <c r="AD96" s="4">
        <v>0</v>
      </c>
      <c r="AE96" s="4">
        <v>0</v>
      </c>
      <c r="AF96" s="1">
        <v>255116</v>
      </c>
      <c r="AG96" s="1">
        <v>4</v>
      </c>
      <c r="AH96"/>
    </row>
    <row r="97" spans="1:34" x14ac:dyDescent="0.25">
      <c r="A97" t="s">
        <v>243</v>
      </c>
      <c r="B97" t="s">
        <v>142</v>
      </c>
      <c r="C97" t="s">
        <v>372</v>
      </c>
      <c r="D97" t="s">
        <v>285</v>
      </c>
      <c r="E97" s="4">
        <v>85.532608695652172</v>
      </c>
      <c r="F97" s="4">
        <f>Nurse[[#This Row],[Total Nurse Staff Hours]]/Nurse[[#This Row],[MDS Census]]</f>
        <v>3.3841657135595367</v>
      </c>
      <c r="G97" s="4">
        <f>Nurse[[#This Row],[Total Direct Care Staff Hours]]/Nurse[[#This Row],[MDS Census]]</f>
        <v>3.0032303977633754</v>
      </c>
      <c r="H97" s="4">
        <f>Nurse[[#This Row],[Total RN Hours (w/ Admin, DON)]]/Nurse[[#This Row],[MDS Census]]</f>
        <v>0.59004574914220365</v>
      </c>
      <c r="I97" s="4">
        <f>Nurse[[#This Row],[RN Hours (excl. Admin, DON)]]/Nurse[[#This Row],[MDS Census]]</f>
        <v>0.3896416317194053</v>
      </c>
      <c r="J97" s="4">
        <f>SUM(Nurse[[#This Row],[RN Hours (excl. Admin, DON)]],Nurse[[#This Row],[RN Admin Hours]],Nurse[[#This Row],[RN DON Hours]],Nurse[[#This Row],[LPN Hours (excl. Admin)]],Nurse[[#This Row],[LPN Admin Hours]],Nurse[[#This Row],[CNA Hours]],Nurse[[#This Row],[NA TR Hours]],Nurse[[#This Row],[Med Aide/Tech Hours]])</f>
        <v>289.45652173913038</v>
      </c>
      <c r="K97" s="4">
        <f>SUM(Nurse[[#This Row],[RN Hours (excl. Admin, DON)]],Nurse[[#This Row],[LPN Hours (excl. Admin)]],Nurse[[#This Row],[CNA Hours]],Nurse[[#This Row],[NA TR Hours]],Nurse[[#This Row],[Med Aide/Tech Hours]])</f>
        <v>256.87413043478261</v>
      </c>
      <c r="L97" s="4">
        <f>SUM(Nurse[[#This Row],[RN Hours (excl. Admin, DON)]],Nurse[[#This Row],[RN Admin Hours]],Nurse[[#This Row],[RN DON Hours]])</f>
        <v>50.468152173913047</v>
      </c>
      <c r="M97" s="4">
        <v>33.327065217391308</v>
      </c>
      <c r="N97" s="4">
        <v>11.988913043478261</v>
      </c>
      <c r="O97" s="4">
        <v>5.1521739130434785</v>
      </c>
      <c r="P97" s="4">
        <f>SUM(Nurse[[#This Row],[LPN Hours (excl. Admin)]],Nurse[[#This Row],[LPN Admin Hours]])</f>
        <v>70.423152173913039</v>
      </c>
      <c r="Q97" s="4">
        <v>54.981847826086955</v>
      </c>
      <c r="R97" s="4">
        <v>15.441304347826087</v>
      </c>
      <c r="S97" s="4">
        <f>SUM(Nurse[[#This Row],[CNA Hours]],Nurse[[#This Row],[NA TR Hours]],Nurse[[#This Row],[Med Aide/Tech Hours]])</f>
        <v>168.56521739130434</v>
      </c>
      <c r="T97" s="4">
        <v>144.60597826086956</v>
      </c>
      <c r="U97" s="4">
        <v>23.959239130434781</v>
      </c>
      <c r="V97" s="4">
        <v>0</v>
      </c>
      <c r="W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7" s="4">
        <v>0</v>
      </c>
      <c r="Y97" s="4">
        <v>0</v>
      </c>
      <c r="Z97" s="4">
        <v>0</v>
      </c>
      <c r="AA97" s="4">
        <v>0</v>
      </c>
      <c r="AB97" s="4">
        <v>0</v>
      </c>
      <c r="AC97" s="4">
        <v>0</v>
      </c>
      <c r="AD97" s="4">
        <v>0</v>
      </c>
      <c r="AE97" s="4">
        <v>0</v>
      </c>
      <c r="AF97" s="1">
        <v>255288</v>
      </c>
      <c r="AG97" s="1">
        <v>4</v>
      </c>
      <c r="AH97"/>
    </row>
    <row r="98" spans="1:34" x14ac:dyDescent="0.25">
      <c r="A98" t="s">
        <v>243</v>
      </c>
      <c r="B98" t="s">
        <v>80</v>
      </c>
      <c r="C98" t="s">
        <v>367</v>
      </c>
      <c r="D98" t="s">
        <v>310</v>
      </c>
      <c r="E98" s="4">
        <v>77.065217391304344</v>
      </c>
      <c r="F98" s="4">
        <f>Nurse[[#This Row],[Total Nurse Staff Hours]]/Nurse[[#This Row],[MDS Census]]</f>
        <v>3.4651466854724973</v>
      </c>
      <c r="G98" s="4">
        <f>Nurse[[#This Row],[Total Direct Care Staff Hours]]/Nurse[[#This Row],[MDS Census]]</f>
        <v>3.3681748942172081</v>
      </c>
      <c r="H98" s="4">
        <f>Nurse[[#This Row],[Total RN Hours (w/ Admin, DON)]]/Nurse[[#This Row],[MDS Census]]</f>
        <v>0.26354442877291961</v>
      </c>
      <c r="I98" s="4">
        <f>Nurse[[#This Row],[RN Hours (excl. Admin, DON)]]/Nurse[[#This Row],[MDS Census]]</f>
        <v>0.24101269393511987</v>
      </c>
      <c r="J98" s="4">
        <f>SUM(Nurse[[#This Row],[RN Hours (excl. Admin, DON)]],Nurse[[#This Row],[RN Admin Hours]],Nurse[[#This Row],[RN DON Hours]],Nurse[[#This Row],[LPN Hours (excl. Admin)]],Nurse[[#This Row],[LPN Admin Hours]],Nurse[[#This Row],[CNA Hours]],Nurse[[#This Row],[NA TR Hours]],Nurse[[#This Row],[Med Aide/Tech Hours]])</f>
        <v>267.0422826086957</v>
      </c>
      <c r="K98" s="4">
        <f>SUM(Nurse[[#This Row],[RN Hours (excl. Admin, DON)]],Nurse[[#This Row],[LPN Hours (excl. Admin)]],Nurse[[#This Row],[CNA Hours]],Nurse[[#This Row],[NA TR Hours]],Nurse[[#This Row],[Med Aide/Tech Hours]])</f>
        <v>259.56913043478266</v>
      </c>
      <c r="L98" s="4">
        <f>SUM(Nurse[[#This Row],[RN Hours (excl. Admin, DON)]],Nurse[[#This Row],[RN Admin Hours]],Nurse[[#This Row],[RN DON Hours]])</f>
        <v>20.310108695652172</v>
      </c>
      <c r="M98" s="4">
        <v>18.57369565217391</v>
      </c>
      <c r="N98" s="4">
        <v>0</v>
      </c>
      <c r="O98" s="4">
        <v>1.736413043478261</v>
      </c>
      <c r="P98" s="4">
        <f>SUM(Nurse[[#This Row],[LPN Hours (excl. Admin)]],Nurse[[#This Row],[LPN Admin Hours]])</f>
        <v>101.74967391304348</v>
      </c>
      <c r="Q98" s="4">
        <v>96.012934782608696</v>
      </c>
      <c r="R98" s="4">
        <v>5.7367391304347821</v>
      </c>
      <c r="S98" s="4">
        <f>SUM(Nurse[[#This Row],[CNA Hours]],Nurse[[#This Row],[NA TR Hours]],Nurse[[#This Row],[Med Aide/Tech Hours]])</f>
        <v>144.98250000000004</v>
      </c>
      <c r="T98" s="4">
        <v>144.98250000000004</v>
      </c>
      <c r="U98" s="4">
        <v>0</v>
      </c>
      <c r="V98" s="4">
        <v>0</v>
      </c>
      <c r="W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41.260543478260864</v>
      </c>
      <c r="X98" s="4">
        <v>0</v>
      </c>
      <c r="Y98" s="4">
        <v>0</v>
      </c>
      <c r="Z98" s="4">
        <v>0</v>
      </c>
      <c r="AA98" s="4">
        <v>41.260543478260864</v>
      </c>
      <c r="AB98" s="4">
        <v>0</v>
      </c>
      <c r="AC98" s="4">
        <v>0</v>
      </c>
      <c r="AD98" s="4">
        <v>0</v>
      </c>
      <c r="AE98" s="4">
        <v>0</v>
      </c>
      <c r="AF98" s="1">
        <v>255182</v>
      </c>
      <c r="AG98" s="1">
        <v>4</v>
      </c>
      <c r="AH98"/>
    </row>
    <row r="99" spans="1:34" x14ac:dyDescent="0.25">
      <c r="A99" t="s">
        <v>243</v>
      </c>
      <c r="B99" t="s">
        <v>186</v>
      </c>
      <c r="C99" t="s">
        <v>453</v>
      </c>
      <c r="D99" t="s">
        <v>289</v>
      </c>
      <c r="E99" s="4">
        <v>56.5</v>
      </c>
      <c r="F99" s="4">
        <f>Nurse[[#This Row],[Total Nurse Staff Hours]]/Nurse[[#This Row],[MDS Census]]</f>
        <v>3.0957618314736428</v>
      </c>
      <c r="G99" s="4">
        <f>Nurse[[#This Row],[Total Direct Care Staff Hours]]/Nurse[[#This Row],[MDS Census]]</f>
        <v>2.9760369372835696</v>
      </c>
      <c r="H99" s="4">
        <f>Nurse[[#This Row],[Total RN Hours (w/ Admin, DON)]]/Nurse[[#This Row],[MDS Census]]</f>
        <v>0.39089649865332815</v>
      </c>
      <c r="I99" s="4">
        <f>Nurse[[#This Row],[RN Hours (excl. Admin, DON)]]/Nurse[[#This Row],[MDS Census]]</f>
        <v>0.27117160446325506</v>
      </c>
      <c r="J99" s="4">
        <f>SUM(Nurse[[#This Row],[RN Hours (excl. Admin, DON)]],Nurse[[#This Row],[RN Admin Hours]],Nurse[[#This Row],[RN DON Hours]],Nurse[[#This Row],[LPN Hours (excl. Admin)]],Nurse[[#This Row],[LPN Admin Hours]],Nurse[[#This Row],[CNA Hours]],Nurse[[#This Row],[NA TR Hours]],Nurse[[#This Row],[Med Aide/Tech Hours]])</f>
        <v>174.91054347826082</v>
      </c>
      <c r="K99" s="4">
        <f>SUM(Nurse[[#This Row],[RN Hours (excl. Admin, DON)]],Nurse[[#This Row],[LPN Hours (excl. Admin)]],Nurse[[#This Row],[CNA Hours]],Nurse[[#This Row],[NA TR Hours]],Nurse[[#This Row],[Med Aide/Tech Hours]])</f>
        <v>168.14608695652169</v>
      </c>
      <c r="L99" s="4">
        <f>SUM(Nurse[[#This Row],[RN Hours (excl. Admin, DON)]],Nurse[[#This Row],[RN Admin Hours]],Nurse[[#This Row],[RN DON Hours]])</f>
        <v>22.08565217391304</v>
      </c>
      <c r="M99" s="4">
        <v>15.321195652173911</v>
      </c>
      <c r="N99" s="4">
        <v>1.981847826086957</v>
      </c>
      <c r="O99" s="4">
        <v>4.7826086956521738</v>
      </c>
      <c r="P99" s="4">
        <f>SUM(Nurse[[#This Row],[LPN Hours (excl. Admin)]],Nurse[[#This Row],[LPN Admin Hours]])</f>
        <v>47.23434782608696</v>
      </c>
      <c r="Q99" s="4">
        <v>47.23434782608696</v>
      </c>
      <c r="R99" s="4">
        <v>0</v>
      </c>
      <c r="S99" s="4">
        <f>SUM(Nurse[[#This Row],[CNA Hours]],Nurse[[#This Row],[NA TR Hours]],Nurse[[#This Row],[Med Aide/Tech Hours]])</f>
        <v>105.59054347826083</v>
      </c>
      <c r="T99" s="4">
        <v>105.59054347826083</v>
      </c>
      <c r="U99" s="4">
        <v>0</v>
      </c>
      <c r="V99" s="4">
        <v>0</v>
      </c>
      <c r="W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9" s="4">
        <v>0</v>
      </c>
      <c r="Y99" s="4">
        <v>0</v>
      </c>
      <c r="Z99" s="4">
        <v>0</v>
      </c>
      <c r="AA99" s="4">
        <v>0</v>
      </c>
      <c r="AB99" s="4">
        <v>0</v>
      </c>
      <c r="AC99" s="4">
        <v>0</v>
      </c>
      <c r="AD99" s="4">
        <v>0</v>
      </c>
      <c r="AE99" s="4">
        <v>0</v>
      </c>
      <c r="AF99" s="1">
        <v>255338</v>
      </c>
      <c r="AG99" s="1">
        <v>4</v>
      </c>
      <c r="AH99"/>
    </row>
    <row r="100" spans="1:34" x14ac:dyDescent="0.25">
      <c r="A100" t="s">
        <v>243</v>
      </c>
      <c r="B100" t="s">
        <v>170</v>
      </c>
      <c r="C100" t="s">
        <v>362</v>
      </c>
      <c r="D100" t="s">
        <v>341</v>
      </c>
      <c r="E100" s="4">
        <v>61.380434782608695</v>
      </c>
      <c r="F100" s="4">
        <f>Nurse[[#This Row],[Total Nurse Staff Hours]]/Nurse[[#This Row],[MDS Census]]</f>
        <v>4.0848450504692755</v>
      </c>
      <c r="G100" s="4">
        <f>Nurse[[#This Row],[Total Direct Care Staff Hours]]/Nurse[[#This Row],[MDS Census]]</f>
        <v>3.5619125199220822</v>
      </c>
      <c r="H100" s="4">
        <f>Nurse[[#This Row],[Total RN Hours (w/ Admin, DON)]]/Nurse[[#This Row],[MDS Census]]</f>
        <v>0.8165397556224544</v>
      </c>
      <c r="I100" s="4">
        <f>Nurse[[#This Row],[RN Hours (excl. Admin, DON)]]/Nurse[[#This Row],[MDS Census]]</f>
        <v>0.59553745351514076</v>
      </c>
      <c r="J100" s="4">
        <f>SUM(Nurse[[#This Row],[RN Hours (excl. Admin, DON)]],Nurse[[#This Row],[RN Admin Hours]],Nurse[[#This Row],[RN DON Hours]],Nurse[[#This Row],[LPN Hours (excl. Admin)]],Nurse[[#This Row],[LPN Admin Hours]],Nurse[[#This Row],[CNA Hours]],Nurse[[#This Row],[NA TR Hours]],Nurse[[#This Row],[Med Aide/Tech Hours]])</f>
        <v>250.7295652173913</v>
      </c>
      <c r="K100" s="4">
        <f>SUM(Nurse[[#This Row],[RN Hours (excl. Admin, DON)]],Nurse[[#This Row],[LPN Hours (excl. Admin)]],Nurse[[#This Row],[CNA Hours]],Nurse[[#This Row],[NA TR Hours]],Nurse[[#This Row],[Med Aide/Tech Hours]])</f>
        <v>218.63173913043477</v>
      </c>
      <c r="L100" s="4">
        <f>SUM(Nurse[[#This Row],[RN Hours (excl. Admin, DON)]],Nurse[[#This Row],[RN Admin Hours]],Nurse[[#This Row],[RN DON Hours]])</f>
        <v>50.119565217391305</v>
      </c>
      <c r="M100" s="4">
        <v>36.554347826086953</v>
      </c>
      <c r="N100" s="4">
        <v>8.1739130434782616</v>
      </c>
      <c r="O100" s="4">
        <v>5.3913043478260869</v>
      </c>
      <c r="P100" s="4">
        <f>SUM(Nurse[[#This Row],[LPN Hours (excl. Admin)]],Nurse[[#This Row],[LPN Admin Hours]])</f>
        <v>77.517608695652171</v>
      </c>
      <c r="Q100" s="4">
        <v>58.984999999999992</v>
      </c>
      <c r="R100" s="4">
        <v>18.532608695652176</v>
      </c>
      <c r="S100" s="4">
        <f>SUM(Nurse[[#This Row],[CNA Hours]],Nurse[[#This Row],[NA TR Hours]],Nurse[[#This Row],[Med Aide/Tech Hours]])</f>
        <v>123.09239130434783</v>
      </c>
      <c r="T100" s="4">
        <v>123.09239130434783</v>
      </c>
      <c r="U100" s="4">
        <v>0</v>
      </c>
      <c r="V100" s="4">
        <v>0</v>
      </c>
      <c r="W1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9.2594565217391303</v>
      </c>
      <c r="X100" s="4">
        <v>0</v>
      </c>
      <c r="Y100" s="4">
        <v>0</v>
      </c>
      <c r="Z100" s="4">
        <v>0</v>
      </c>
      <c r="AA100" s="4">
        <v>5.9523913043478265</v>
      </c>
      <c r="AB100" s="4">
        <v>0</v>
      </c>
      <c r="AC100" s="4">
        <v>3.3070652173913042</v>
      </c>
      <c r="AD100" s="4">
        <v>0</v>
      </c>
      <c r="AE100" s="4">
        <v>0</v>
      </c>
      <c r="AF100" s="1">
        <v>255320</v>
      </c>
      <c r="AG100" s="1">
        <v>4</v>
      </c>
      <c r="AH100"/>
    </row>
    <row r="101" spans="1:34" x14ac:dyDescent="0.25">
      <c r="A101" t="s">
        <v>243</v>
      </c>
      <c r="B101" t="s">
        <v>90</v>
      </c>
      <c r="C101" t="s">
        <v>428</v>
      </c>
      <c r="D101" t="s">
        <v>287</v>
      </c>
      <c r="E101" s="4">
        <v>51.467391304347828</v>
      </c>
      <c r="F101" s="4">
        <f>Nurse[[#This Row],[Total Nurse Staff Hours]]/Nurse[[#This Row],[MDS Census]]</f>
        <v>3.8090580781415002</v>
      </c>
      <c r="G101" s="4">
        <f>Nurse[[#This Row],[Total Direct Care Staff Hours]]/Nurse[[#This Row],[MDS Census]]</f>
        <v>3.6905258711721234</v>
      </c>
      <c r="H101" s="4">
        <f>Nurse[[#This Row],[Total RN Hours (w/ Admin, DON)]]/Nurse[[#This Row],[MDS Census]]</f>
        <v>0.32851108764519538</v>
      </c>
      <c r="I101" s="4">
        <f>Nurse[[#This Row],[RN Hours (excl. Admin, DON)]]/Nurse[[#This Row],[MDS Census]]</f>
        <v>0.20997888067581841</v>
      </c>
      <c r="J101" s="4">
        <f>SUM(Nurse[[#This Row],[RN Hours (excl. Admin, DON)]],Nurse[[#This Row],[RN Admin Hours]],Nurse[[#This Row],[RN DON Hours]],Nurse[[#This Row],[LPN Hours (excl. Admin)]],Nurse[[#This Row],[LPN Admin Hours]],Nurse[[#This Row],[CNA Hours]],Nurse[[#This Row],[NA TR Hours]],Nurse[[#This Row],[Med Aide/Tech Hours]])</f>
        <v>196.0422826086957</v>
      </c>
      <c r="K101" s="4">
        <f>SUM(Nurse[[#This Row],[RN Hours (excl. Admin, DON)]],Nurse[[#This Row],[LPN Hours (excl. Admin)]],Nurse[[#This Row],[CNA Hours]],Nurse[[#This Row],[NA TR Hours]],Nurse[[#This Row],[Med Aide/Tech Hours]])</f>
        <v>189.94173913043483</v>
      </c>
      <c r="L101" s="4">
        <f>SUM(Nurse[[#This Row],[RN Hours (excl. Admin, DON)]],Nurse[[#This Row],[RN Admin Hours]],Nurse[[#This Row],[RN DON Hours]])</f>
        <v>16.907608695652176</v>
      </c>
      <c r="M101" s="4">
        <v>10.807065217391306</v>
      </c>
      <c r="N101" s="4">
        <v>0.36141304347826086</v>
      </c>
      <c r="O101" s="4">
        <v>5.7391304347826084</v>
      </c>
      <c r="P101" s="4">
        <f>SUM(Nurse[[#This Row],[LPN Hours (excl. Admin)]],Nurse[[#This Row],[LPN Admin Hours]])</f>
        <v>59.425108695652192</v>
      </c>
      <c r="Q101" s="4">
        <v>59.425108695652192</v>
      </c>
      <c r="R101" s="4">
        <v>0</v>
      </c>
      <c r="S101" s="4">
        <f>SUM(Nurse[[#This Row],[CNA Hours]],Nurse[[#This Row],[NA TR Hours]],Nurse[[#This Row],[Med Aide/Tech Hours]])</f>
        <v>119.70956521739132</v>
      </c>
      <c r="T101" s="4">
        <v>119.70956521739132</v>
      </c>
      <c r="U101" s="4">
        <v>0</v>
      </c>
      <c r="V101" s="4">
        <v>0</v>
      </c>
      <c r="W1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21.259673913043475</v>
      </c>
      <c r="X101" s="4">
        <v>0.95923913043478259</v>
      </c>
      <c r="Y101" s="4">
        <v>0.36141304347826086</v>
      </c>
      <c r="Z101" s="4">
        <v>0</v>
      </c>
      <c r="AA101" s="4">
        <v>19.389239130434781</v>
      </c>
      <c r="AB101" s="4">
        <v>0</v>
      </c>
      <c r="AC101" s="4">
        <v>0.54978260869565221</v>
      </c>
      <c r="AD101" s="4">
        <v>0</v>
      </c>
      <c r="AE101" s="4">
        <v>0</v>
      </c>
      <c r="AF101" s="1">
        <v>255215</v>
      </c>
      <c r="AG101" s="1">
        <v>4</v>
      </c>
      <c r="AH101"/>
    </row>
    <row r="102" spans="1:34" x14ac:dyDescent="0.25">
      <c r="A102" t="s">
        <v>243</v>
      </c>
      <c r="B102" t="s">
        <v>135</v>
      </c>
      <c r="C102" t="s">
        <v>439</v>
      </c>
      <c r="D102" t="s">
        <v>301</v>
      </c>
      <c r="E102" s="4">
        <v>45.282608695652172</v>
      </c>
      <c r="F102" s="4">
        <f>Nurse[[#This Row],[Total Nurse Staff Hours]]/Nurse[[#This Row],[MDS Census]]</f>
        <v>4.4258401344215086</v>
      </c>
      <c r="G102" s="4">
        <f>Nurse[[#This Row],[Total Direct Care Staff Hours]]/Nurse[[#This Row],[MDS Census]]</f>
        <v>4.200372059529526</v>
      </c>
      <c r="H102" s="4">
        <f>Nurse[[#This Row],[Total RN Hours (w/ Admin, DON)]]/Nurse[[#This Row],[MDS Census]]</f>
        <v>0.22591214594335096</v>
      </c>
      <c r="I102" s="4">
        <f>Nurse[[#This Row],[RN Hours (excl. Admin, DON)]]/Nurse[[#This Row],[MDS Census]]</f>
        <v>9.1370619299087866E-2</v>
      </c>
      <c r="J102" s="4">
        <f>SUM(Nurse[[#This Row],[RN Hours (excl. Admin, DON)]],Nurse[[#This Row],[RN Admin Hours]],Nurse[[#This Row],[RN DON Hours]],Nurse[[#This Row],[LPN Hours (excl. Admin)]],Nurse[[#This Row],[LPN Admin Hours]],Nurse[[#This Row],[CNA Hours]],Nurse[[#This Row],[NA TR Hours]],Nurse[[#This Row],[Med Aide/Tech Hours]])</f>
        <v>200.41358695652178</v>
      </c>
      <c r="K102" s="4">
        <f>SUM(Nurse[[#This Row],[RN Hours (excl. Admin, DON)]],Nurse[[#This Row],[LPN Hours (excl. Admin)]],Nurse[[#This Row],[CNA Hours]],Nurse[[#This Row],[NA TR Hours]],Nurse[[#This Row],[Med Aide/Tech Hours]])</f>
        <v>190.20380434782615</v>
      </c>
      <c r="L102" s="4">
        <f>SUM(Nurse[[#This Row],[RN Hours (excl. Admin, DON)]],Nurse[[#This Row],[RN Admin Hours]],Nurse[[#This Row],[RN DON Hours]])</f>
        <v>10.229891304347827</v>
      </c>
      <c r="M102" s="4">
        <v>4.1375000000000002</v>
      </c>
      <c r="N102" s="4">
        <v>0.35326086956521741</v>
      </c>
      <c r="O102" s="4">
        <v>5.7391304347826084</v>
      </c>
      <c r="P102" s="4">
        <f>SUM(Nurse[[#This Row],[LPN Hours (excl. Admin)]],Nurse[[#This Row],[LPN Admin Hours]])</f>
        <v>67.079891304347882</v>
      </c>
      <c r="Q102" s="4">
        <v>62.962500000000063</v>
      </c>
      <c r="R102" s="4">
        <v>4.1173913043478265</v>
      </c>
      <c r="S102" s="4">
        <f>SUM(Nurse[[#This Row],[CNA Hours]],Nurse[[#This Row],[NA TR Hours]],Nurse[[#This Row],[Med Aide/Tech Hours]])</f>
        <v>123.10380434782608</v>
      </c>
      <c r="T102" s="4">
        <v>123.10380434782608</v>
      </c>
      <c r="U102" s="4">
        <v>0</v>
      </c>
      <c r="V102" s="4">
        <v>0</v>
      </c>
      <c r="W1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35.964673913043477</v>
      </c>
      <c r="X102" s="4">
        <v>0.1766304347826087</v>
      </c>
      <c r="Y102" s="4">
        <v>0.35326086956521741</v>
      </c>
      <c r="Z102" s="4">
        <v>0</v>
      </c>
      <c r="AA102" s="4">
        <v>8.6255434782608695</v>
      </c>
      <c r="AB102" s="4">
        <v>0</v>
      </c>
      <c r="AC102" s="4">
        <v>26.809239130434779</v>
      </c>
      <c r="AD102" s="4">
        <v>0</v>
      </c>
      <c r="AE102" s="4">
        <v>0</v>
      </c>
      <c r="AF102" s="1">
        <v>255281</v>
      </c>
      <c r="AG102" s="1">
        <v>4</v>
      </c>
      <c r="AH102"/>
    </row>
    <row r="103" spans="1:34" x14ac:dyDescent="0.25">
      <c r="A103" t="s">
        <v>243</v>
      </c>
      <c r="B103" t="s">
        <v>117</v>
      </c>
      <c r="C103" t="s">
        <v>387</v>
      </c>
      <c r="D103" t="s">
        <v>307</v>
      </c>
      <c r="E103" s="4">
        <v>48.880434782608695</v>
      </c>
      <c r="F103" s="4">
        <f>Nurse[[#This Row],[Total Nurse Staff Hours]]/Nurse[[#This Row],[MDS Census]]</f>
        <v>3.814816544362909</v>
      </c>
      <c r="G103" s="4">
        <f>Nurse[[#This Row],[Total Direct Care Staff Hours]]/Nurse[[#This Row],[MDS Census]]</f>
        <v>3.2779808761396487</v>
      </c>
      <c r="H103" s="4">
        <f>Nurse[[#This Row],[Total RN Hours (w/ Admin, DON)]]/Nurse[[#This Row],[MDS Census]]</f>
        <v>0.69369579719813201</v>
      </c>
      <c r="I103" s="4">
        <f>Nurse[[#This Row],[RN Hours (excl. Admin, DON)]]/Nurse[[#This Row],[MDS Census]]</f>
        <v>0.4645007782966421</v>
      </c>
      <c r="J103" s="4">
        <f>SUM(Nurse[[#This Row],[RN Hours (excl. Admin, DON)]],Nurse[[#This Row],[RN Admin Hours]],Nurse[[#This Row],[RN DON Hours]],Nurse[[#This Row],[LPN Hours (excl. Admin)]],Nurse[[#This Row],[LPN Admin Hours]],Nurse[[#This Row],[CNA Hours]],Nurse[[#This Row],[NA TR Hours]],Nurse[[#This Row],[Med Aide/Tech Hours]])</f>
        <v>186.46989130434784</v>
      </c>
      <c r="K103" s="4">
        <f>SUM(Nurse[[#This Row],[RN Hours (excl. Admin, DON)]],Nurse[[#This Row],[LPN Hours (excl. Admin)]],Nurse[[#This Row],[CNA Hours]],Nurse[[#This Row],[NA TR Hours]],Nurse[[#This Row],[Med Aide/Tech Hours]])</f>
        <v>160.2291304347826</v>
      </c>
      <c r="L103" s="4">
        <f>SUM(Nurse[[#This Row],[RN Hours (excl. Admin, DON)]],Nurse[[#This Row],[RN Admin Hours]],Nurse[[#This Row],[RN DON Hours]])</f>
        <v>33.908152173913038</v>
      </c>
      <c r="M103" s="4">
        <v>22.704999999999995</v>
      </c>
      <c r="N103" s="4">
        <v>5.3716304347826078</v>
      </c>
      <c r="O103" s="4">
        <v>5.8315217391304346</v>
      </c>
      <c r="P103" s="4">
        <f>SUM(Nurse[[#This Row],[LPN Hours (excl. Admin)]],Nurse[[#This Row],[LPN Admin Hours]])</f>
        <v>47.329130434782613</v>
      </c>
      <c r="Q103" s="4">
        <v>32.291521739130438</v>
      </c>
      <c r="R103" s="4">
        <v>15.037608695652175</v>
      </c>
      <c r="S103" s="4">
        <f>SUM(Nurse[[#This Row],[CNA Hours]],Nurse[[#This Row],[NA TR Hours]],Nurse[[#This Row],[Med Aide/Tech Hours]])</f>
        <v>105.23260869565217</v>
      </c>
      <c r="T103" s="4">
        <v>105.23260869565217</v>
      </c>
      <c r="U103" s="4">
        <v>0</v>
      </c>
      <c r="V103" s="4">
        <v>0</v>
      </c>
      <c r="W1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3" s="4">
        <v>0</v>
      </c>
      <c r="Y103" s="4">
        <v>0</v>
      </c>
      <c r="Z103" s="4">
        <v>0</v>
      </c>
      <c r="AA103" s="4">
        <v>0</v>
      </c>
      <c r="AB103" s="4">
        <v>0</v>
      </c>
      <c r="AC103" s="4">
        <v>0</v>
      </c>
      <c r="AD103" s="4">
        <v>0</v>
      </c>
      <c r="AE103" s="4">
        <v>0</v>
      </c>
      <c r="AF103" s="1">
        <v>255262</v>
      </c>
      <c r="AG103" s="1">
        <v>4</v>
      </c>
      <c r="AH103"/>
    </row>
    <row r="104" spans="1:34" x14ac:dyDescent="0.25">
      <c r="A104" t="s">
        <v>243</v>
      </c>
      <c r="B104" t="s">
        <v>89</v>
      </c>
      <c r="C104" t="s">
        <v>360</v>
      </c>
      <c r="D104" t="s">
        <v>280</v>
      </c>
      <c r="E104" s="4">
        <v>46.119565217391305</v>
      </c>
      <c r="F104" s="4">
        <f>Nurse[[#This Row],[Total Nurse Staff Hours]]/Nurse[[#This Row],[MDS Census]]</f>
        <v>3.1586259721894887</v>
      </c>
      <c r="G104" s="4">
        <f>Nurse[[#This Row],[Total Direct Care Staff Hours]]/Nurse[[#This Row],[MDS Census]]</f>
        <v>3.085505538534056</v>
      </c>
      <c r="H104" s="4">
        <f>Nurse[[#This Row],[Total RN Hours (w/ Admin, DON)]]/Nurse[[#This Row],[MDS Census]]</f>
        <v>0.71167805797784589</v>
      </c>
      <c r="I104" s="4">
        <f>Nurse[[#This Row],[RN Hours (excl. Admin, DON)]]/Nurse[[#This Row],[MDS Census]]</f>
        <v>0.63855762432241336</v>
      </c>
      <c r="J104" s="4">
        <f>SUM(Nurse[[#This Row],[RN Hours (excl. Admin, DON)]],Nurse[[#This Row],[RN Admin Hours]],Nurse[[#This Row],[RN DON Hours]],Nurse[[#This Row],[LPN Hours (excl. Admin)]],Nurse[[#This Row],[LPN Admin Hours]],Nurse[[#This Row],[CNA Hours]],Nurse[[#This Row],[NA TR Hours]],Nurse[[#This Row],[Med Aide/Tech Hours]])</f>
        <v>145.67445652173913</v>
      </c>
      <c r="K104" s="4">
        <f>SUM(Nurse[[#This Row],[RN Hours (excl. Admin, DON)]],Nurse[[#This Row],[LPN Hours (excl. Admin)]],Nurse[[#This Row],[CNA Hours]],Nurse[[#This Row],[NA TR Hours]],Nurse[[#This Row],[Med Aide/Tech Hours]])</f>
        <v>142.30217391304348</v>
      </c>
      <c r="L104" s="4">
        <f>SUM(Nurse[[#This Row],[RN Hours (excl. Admin, DON)]],Nurse[[#This Row],[RN Admin Hours]],Nurse[[#This Row],[RN DON Hours]])</f>
        <v>32.822282608695652</v>
      </c>
      <c r="M104" s="4">
        <v>29.45</v>
      </c>
      <c r="N104" s="4">
        <v>0.24184782608695651</v>
      </c>
      <c r="O104" s="4">
        <v>3.1304347826086958</v>
      </c>
      <c r="P104" s="4">
        <f>SUM(Nurse[[#This Row],[LPN Hours (excl. Admin)]],Nurse[[#This Row],[LPN Admin Hours]])</f>
        <v>29.614130434782602</v>
      </c>
      <c r="Q104" s="4">
        <v>29.614130434782602</v>
      </c>
      <c r="R104" s="4">
        <v>0</v>
      </c>
      <c r="S104" s="4">
        <f>SUM(Nurse[[#This Row],[CNA Hours]],Nurse[[#This Row],[NA TR Hours]],Nurse[[#This Row],[Med Aide/Tech Hours]])</f>
        <v>83.238043478260877</v>
      </c>
      <c r="T104" s="4">
        <v>79.126086956521746</v>
      </c>
      <c r="U104" s="4">
        <v>4.1119565217391303</v>
      </c>
      <c r="V104" s="4">
        <v>0</v>
      </c>
      <c r="W1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0.24184782608695651</v>
      </c>
      <c r="X104" s="4">
        <v>0</v>
      </c>
      <c r="Y104" s="4">
        <v>0.24184782608695651</v>
      </c>
      <c r="Z104" s="4">
        <v>0</v>
      </c>
      <c r="AA104" s="4">
        <v>0</v>
      </c>
      <c r="AB104" s="4">
        <v>0</v>
      </c>
      <c r="AC104" s="4">
        <v>0</v>
      </c>
      <c r="AD104" s="4">
        <v>0</v>
      </c>
      <c r="AE104" s="4">
        <v>0</v>
      </c>
      <c r="AF104" s="1">
        <v>255214</v>
      </c>
      <c r="AG104" s="1">
        <v>4</v>
      </c>
      <c r="AH104"/>
    </row>
    <row r="105" spans="1:34" x14ac:dyDescent="0.25">
      <c r="A105" t="s">
        <v>243</v>
      </c>
      <c r="B105" t="s">
        <v>78</v>
      </c>
      <c r="C105" t="s">
        <v>422</v>
      </c>
      <c r="D105" t="s">
        <v>294</v>
      </c>
      <c r="E105" s="4">
        <v>46.663043478260867</v>
      </c>
      <c r="F105" s="4">
        <f>Nurse[[#This Row],[Total Nurse Staff Hours]]/Nurse[[#This Row],[MDS Census]]</f>
        <v>5.1360447239692535</v>
      </c>
      <c r="G105" s="4">
        <f>Nurse[[#This Row],[Total Direct Care Staff Hours]]/Nurse[[#This Row],[MDS Census]]</f>
        <v>4.8285674353598891</v>
      </c>
      <c r="H105" s="4">
        <f>Nurse[[#This Row],[Total RN Hours (w/ Admin, DON)]]/Nurse[[#This Row],[MDS Census]]</f>
        <v>0.48780107151176338</v>
      </c>
      <c r="I105" s="4">
        <f>Nurse[[#This Row],[RN Hours (excl. Admin, DON)]]/Nurse[[#This Row],[MDS Census]]</f>
        <v>0.3704006522245516</v>
      </c>
      <c r="J105" s="4">
        <f>SUM(Nurse[[#This Row],[RN Hours (excl. Admin, DON)]],Nurse[[#This Row],[RN Admin Hours]],Nurse[[#This Row],[RN DON Hours]],Nurse[[#This Row],[LPN Hours (excl. Admin)]],Nurse[[#This Row],[LPN Admin Hours]],Nurse[[#This Row],[CNA Hours]],Nurse[[#This Row],[NA TR Hours]],Nurse[[#This Row],[Med Aide/Tech Hours]])</f>
        <v>239.6634782608696</v>
      </c>
      <c r="K105" s="4">
        <f>SUM(Nurse[[#This Row],[RN Hours (excl. Admin, DON)]],Nurse[[#This Row],[LPN Hours (excl. Admin)]],Nurse[[#This Row],[CNA Hours]],Nurse[[#This Row],[NA TR Hours]],Nurse[[#This Row],[Med Aide/Tech Hours]])</f>
        <v>225.31565217391307</v>
      </c>
      <c r="L105" s="4">
        <f>SUM(Nurse[[#This Row],[RN Hours (excl. Admin, DON)]],Nurse[[#This Row],[RN Admin Hours]],Nurse[[#This Row],[RN DON Hours]])</f>
        <v>22.762282608695653</v>
      </c>
      <c r="M105" s="4">
        <v>17.284021739130434</v>
      </c>
      <c r="N105" s="4">
        <v>0</v>
      </c>
      <c r="O105" s="4">
        <v>5.4782608695652177</v>
      </c>
      <c r="P105" s="4">
        <f>SUM(Nurse[[#This Row],[LPN Hours (excl. Admin)]],Nurse[[#This Row],[LPN Admin Hours]])</f>
        <v>68.346739130434798</v>
      </c>
      <c r="Q105" s="4">
        <v>59.477173913043501</v>
      </c>
      <c r="R105" s="4">
        <v>8.8695652173913047</v>
      </c>
      <c r="S105" s="4">
        <f>SUM(Nurse[[#This Row],[CNA Hours]],Nurse[[#This Row],[NA TR Hours]],Nurse[[#This Row],[Med Aide/Tech Hours]])</f>
        <v>148.55445652173913</v>
      </c>
      <c r="T105" s="4">
        <v>148.55445652173913</v>
      </c>
      <c r="U105" s="4">
        <v>0</v>
      </c>
      <c r="V105" s="4">
        <v>0</v>
      </c>
      <c r="W1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49.098478260869562</v>
      </c>
      <c r="X105" s="4">
        <v>0.16847826086956522</v>
      </c>
      <c r="Y105" s="4">
        <v>0</v>
      </c>
      <c r="Z105" s="4">
        <v>0</v>
      </c>
      <c r="AA105" s="4">
        <v>13.828804347826079</v>
      </c>
      <c r="AB105" s="4">
        <v>0</v>
      </c>
      <c r="AC105" s="4">
        <v>35.101195652173921</v>
      </c>
      <c r="AD105" s="4">
        <v>0</v>
      </c>
      <c r="AE105" s="4">
        <v>0</v>
      </c>
      <c r="AF105" s="1">
        <v>255179</v>
      </c>
      <c r="AG105" s="1">
        <v>4</v>
      </c>
      <c r="AH105"/>
    </row>
    <row r="106" spans="1:34" x14ac:dyDescent="0.25">
      <c r="A106" t="s">
        <v>243</v>
      </c>
      <c r="B106" t="s">
        <v>146</v>
      </c>
      <c r="C106" t="s">
        <v>357</v>
      </c>
      <c r="D106" t="s">
        <v>278</v>
      </c>
      <c r="E106" s="4">
        <v>49.195652173913047</v>
      </c>
      <c r="F106" s="4">
        <f>Nurse[[#This Row],[Total Nurse Staff Hours]]/Nurse[[#This Row],[MDS Census]]</f>
        <v>4.2456959787892172</v>
      </c>
      <c r="G106" s="4">
        <f>Nurse[[#This Row],[Total Direct Care Staff Hours]]/Nurse[[#This Row],[MDS Census]]</f>
        <v>3.9660737958462211</v>
      </c>
      <c r="H106" s="4">
        <f>Nurse[[#This Row],[Total RN Hours (w/ Admin, DON)]]/Nurse[[#This Row],[MDS Census]]</f>
        <v>0.40057445868316383</v>
      </c>
      <c r="I106" s="4">
        <f>Nurse[[#This Row],[RN Hours (excl. Admin, DON)]]/Nurse[[#This Row],[MDS Census]]</f>
        <v>0.23989173663278826</v>
      </c>
      <c r="J106" s="4">
        <f>SUM(Nurse[[#This Row],[RN Hours (excl. Admin, DON)]],Nurse[[#This Row],[RN Admin Hours]],Nurse[[#This Row],[RN DON Hours]],Nurse[[#This Row],[LPN Hours (excl. Admin)]],Nurse[[#This Row],[LPN Admin Hours]],Nurse[[#This Row],[CNA Hours]],Nurse[[#This Row],[NA TR Hours]],Nurse[[#This Row],[Med Aide/Tech Hours]])</f>
        <v>208.86978260869563</v>
      </c>
      <c r="K106" s="4">
        <f>SUM(Nurse[[#This Row],[RN Hours (excl. Admin, DON)]],Nurse[[#This Row],[LPN Hours (excl. Admin)]],Nurse[[#This Row],[CNA Hours]],Nurse[[#This Row],[NA TR Hours]],Nurse[[#This Row],[Med Aide/Tech Hours]])</f>
        <v>195.11358695652171</v>
      </c>
      <c r="L106" s="4">
        <f>SUM(Nurse[[#This Row],[RN Hours (excl. Admin, DON)]],Nurse[[#This Row],[RN Admin Hours]],Nurse[[#This Row],[RN DON Hours]])</f>
        <v>19.70652173913043</v>
      </c>
      <c r="M106" s="4">
        <v>11.801630434782606</v>
      </c>
      <c r="N106" s="4">
        <v>1.7309782608695652</v>
      </c>
      <c r="O106" s="4">
        <v>6.1739130434782608</v>
      </c>
      <c r="P106" s="4">
        <f>SUM(Nurse[[#This Row],[LPN Hours (excl. Admin)]],Nurse[[#This Row],[LPN Admin Hours]])</f>
        <v>64.282826086956504</v>
      </c>
      <c r="Q106" s="4">
        <v>58.43152173913041</v>
      </c>
      <c r="R106" s="4">
        <v>5.8513043478260878</v>
      </c>
      <c r="S106" s="4">
        <f>SUM(Nurse[[#This Row],[CNA Hours]],Nurse[[#This Row],[NA TR Hours]],Nurse[[#This Row],[Med Aide/Tech Hours]])</f>
        <v>124.8804347826087</v>
      </c>
      <c r="T106" s="4">
        <v>124.8804347826087</v>
      </c>
      <c r="U106" s="4">
        <v>0</v>
      </c>
      <c r="V106" s="4">
        <v>0</v>
      </c>
      <c r="W1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11.31</v>
      </c>
      <c r="X106" s="4">
        <v>1.2853260869565217</v>
      </c>
      <c r="Y106" s="4">
        <v>1.7309782608695652</v>
      </c>
      <c r="Z106" s="4">
        <v>0</v>
      </c>
      <c r="AA106" s="4">
        <v>0.34673913043478261</v>
      </c>
      <c r="AB106" s="4">
        <v>5.0436956521739127</v>
      </c>
      <c r="AC106" s="4">
        <v>2.9032608695652176</v>
      </c>
      <c r="AD106" s="4">
        <v>0</v>
      </c>
      <c r="AE106" s="4">
        <v>0</v>
      </c>
      <c r="AF106" s="1">
        <v>255292</v>
      </c>
      <c r="AG106" s="1">
        <v>4</v>
      </c>
      <c r="AH106"/>
    </row>
    <row r="107" spans="1:34" x14ac:dyDescent="0.25">
      <c r="A107" t="s">
        <v>243</v>
      </c>
      <c r="B107" t="s">
        <v>20</v>
      </c>
      <c r="C107" t="s">
        <v>385</v>
      </c>
      <c r="D107" t="s">
        <v>300</v>
      </c>
      <c r="E107" s="4">
        <v>52.782608695652172</v>
      </c>
      <c r="F107" s="4">
        <f>Nurse[[#This Row],[Total Nurse Staff Hours]]/Nurse[[#This Row],[MDS Census]]</f>
        <v>4.0179303953871495</v>
      </c>
      <c r="G107" s="4">
        <f>Nurse[[#This Row],[Total Direct Care Staff Hours]]/Nurse[[#This Row],[MDS Census]]</f>
        <v>3.6871725700164739</v>
      </c>
      <c r="H107" s="4">
        <f>Nurse[[#This Row],[Total RN Hours (w/ Admin, DON)]]/Nurse[[#This Row],[MDS Census]]</f>
        <v>0.34959019769357497</v>
      </c>
      <c r="I107" s="4">
        <f>Nurse[[#This Row],[RN Hours (excl. Admin, DON)]]/Nurse[[#This Row],[MDS Census]]</f>
        <v>0.18492998352553539</v>
      </c>
      <c r="J107" s="4">
        <f>SUM(Nurse[[#This Row],[RN Hours (excl. Admin, DON)]],Nurse[[#This Row],[RN Admin Hours]],Nurse[[#This Row],[RN DON Hours]],Nurse[[#This Row],[LPN Hours (excl. Admin)]],Nurse[[#This Row],[LPN Admin Hours]],Nurse[[#This Row],[CNA Hours]],Nurse[[#This Row],[NA TR Hours]],Nurse[[#This Row],[Med Aide/Tech Hours]])</f>
        <v>212.07684782608692</v>
      </c>
      <c r="K107" s="4">
        <f>SUM(Nurse[[#This Row],[RN Hours (excl. Admin, DON)]],Nurse[[#This Row],[LPN Hours (excl. Admin)]],Nurse[[#This Row],[CNA Hours]],Nurse[[#This Row],[NA TR Hours]],Nurse[[#This Row],[Med Aide/Tech Hours]])</f>
        <v>194.61858695652171</v>
      </c>
      <c r="L107" s="4">
        <f>SUM(Nurse[[#This Row],[RN Hours (excl. Admin, DON)]],Nurse[[#This Row],[RN Admin Hours]],Nurse[[#This Row],[RN DON Hours]])</f>
        <v>18.452282608695651</v>
      </c>
      <c r="M107" s="4">
        <v>9.7610869565217371</v>
      </c>
      <c r="N107" s="4">
        <v>5.0872826086956522</v>
      </c>
      <c r="O107" s="4">
        <v>3.6039130434782609</v>
      </c>
      <c r="P107" s="4">
        <f>SUM(Nurse[[#This Row],[LPN Hours (excl. Admin)]],Nurse[[#This Row],[LPN Admin Hours]])</f>
        <v>65.9991304347826</v>
      </c>
      <c r="Q107" s="4">
        <v>57.232065217391302</v>
      </c>
      <c r="R107" s="4">
        <v>8.767065217391302</v>
      </c>
      <c r="S107" s="4">
        <f>SUM(Nurse[[#This Row],[CNA Hours]],Nurse[[#This Row],[NA TR Hours]],Nurse[[#This Row],[Med Aide/Tech Hours]])</f>
        <v>127.62543478260866</v>
      </c>
      <c r="T107" s="4">
        <v>127.62543478260866</v>
      </c>
      <c r="U107" s="4">
        <v>0</v>
      </c>
      <c r="V107" s="4">
        <v>0</v>
      </c>
      <c r="W1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8.0353260869565215</v>
      </c>
      <c r="X107" s="4">
        <v>0</v>
      </c>
      <c r="Y107" s="4">
        <v>0</v>
      </c>
      <c r="Z107" s="4">
        <v>0</v>
      </c>
      <c r="AA107" s="4">
        <v>0.56260869565217386</v>
      </c>
      <c r="AB107" s="4">
        <v>0</v>
      </c>
      <c r="AC107" s="4">
        <v>7.4727173913043483</v>
      </c>
      <c r="AD107" s="4">
        <v>0</v>
      </c>
      <c r="AE107" s="4">
        <v>0</v>
      </c>
      <c r="AF107" s="1">
        <v>255091</v>
      </c>
      <c r="AG107" s="1">
        <v>4</v>
      </c>
      <c r="AH107"/>
    </row>
    <row r="108" spans="1:34" x14ac:dyDescent="0.25">
      <c r="A108" t="s">
        <v>243</v>
      </c>
      <c r="B108" t="s">
        <v>125</v>
      </c>
      <c r="C108" t="s">
        <v>383</v>
      </c>
      <c r="D108" t="s">
        <v>344</v>
      </c>
      <c r="E108" s="4">
        <v>56.521739130434781</v>
      </c>
      <c r="F108" s="4">
        <f>Nurse[[#This Row],[Total Nurse Staff Hours]]/Nurse[[#This Row],[MDS Census]]</f>
        <v>3.6673211538461539</v>
      </c>
      <c r="G108" s="4">
        <f>Nurse[[#This Row],[Total Direct Care Staff Hours]]/Nurse[[#This Row],[MDS Census]]</f>
        <v>3.3968115384615389</v>
      </c>
      <c r="H108" s="4">
        <f>Nurse[[#This Row],[Total RN Hours (w/ Admin, DON)]]/Nurse[[#This Row],[MDS Census]]</f>
        <v>0.6897596153846155</v>
      </c>
      <c r="I108" s="4">
        <f>Nurse[[#This Row],[RN Hours (excl. Admin, DON)]]/Nurse[[#This Row],[MDS Census]]</f>
        <v>0.507173076923077</v>
      </c>
      <c r="J108" s="4">
        <f>SUM(Nurse[[#This Row],[RN Hours (excl. Admin, DON)]],Nurse[[#This Row],[RN Admin Hours]],Nurse[[#This Row],[RN DON Hours]],Nurse[[#This Row],[LPN Hours (excl. Admin)]],Nurse[[#This Row],[LPN Admin Hours]],Nurse[[#This Row],[CNA Hours]],Nurse[[#This Row],[NA TR Hours]],Nurse[[#This Row],[Med Aide/Tech Hours]])</f>
        <v>207.28336956521738</v>
      </c>
      <c r="K108" s="4">
        <f>SUM(Nurse[[#This Row],[RN Hours (excl. Admin, DON)]],Nurse[[#This Row],[LPN Hours (excl. Admin)]],Nurse[[#This Row],[CNA Hours]],Nurse[[#This Row],[NA TR Hours]],Nurse[[#This Row],[Med Aide/Tech Hours]])</f>
        <v>191.99369565217393</v>
      </c>
      <c r="L108" s="4">
        <f>SUM(Nurse[[#This Row],[RN Hours (excl. Admin, DON)]],Nurse[[#This Row],[RN Admin Hours]],Nurse[[#This Row],[RN DON Hours]])</f>
        <v>38.986413043478265</v>
      </c>
      <c r="M108" s="4">
        <v>28.666304347826088</v>
      </c>
      <c r="N108" s="4">
        <v>4.8418478260869566</v>
      </c>
      <c r="O108" s="4">
        <v>5.4782608695652177</v>
      </c>
      <c r="P108" s="4">
        <f>SUM(Nurse[[#This Row],[LPN Hours (excl. Admin)]],Nurse[[#This Row],[LPN Admin Hours]])</f>
        <v>48.406521739130447</v>
      </c>
      <c r="Q108" s="4">
        <v>43.436956521739141</v>
      </c>
      <c r="R108" s="4">
        <v>4.9695652173913043</v>
      </c>
      <c r="S108" s="4">
        <f>SUM(Nurse[[#This Row],[CNA Hours]],Nurse[[#This Row],[NA TR Hours]],Nurse[[#This Row],[Med Aide/Tech Hours]])</f>
        <v>119.89043478260868</v>
      </c>
      <c r="T108" s="4">
        <v>119.89043478260868</v>
      </c>
      <c r="U108" s="4">
        <v>0</v>
      </c>
      <c r="V108" s="4">
        <v>0</v>
      </c>
      <c r="W1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3.2815217391304348</v>
      </c>
      <c r="X108" s="4">
        <v>0.38478260869565217</v>
      </c>
      <c r="Y108" s="4">
        <v>0</v>
      </c>
      <c r="Z108" s="4">
        <v>0</v>
      </c>
      <c r="AA108" s="4">
        <v>1.8347826086956522</v>
      </c>
      <c r="AB108" s="4">
        <v>0</v>
      </c>
      <c r="AC108" s="4">
        <v>1.0619565217391305</v>
      </c>
      <c r="AD108" s="4">
        <v>0</v>
      </c>
      <c r="AE108" s="4">
        <v>0</v>
      </c>
      <c r="AF108" s="1">
        <v>255271</v>
      </c>
      <c r="AG108" s="1">
        <v>4</v>
      </c>
      <c r="AH108"/>
    </row>
    <row r="109" spans="1:34" x14ac:dyDescent="0.25">
      <c r="A109" t="s">
        <v>243</v>
      </c>
      <c r="B109" t="s">
        <v>118</v>
      </c>
      <c r="C109" t="s">
        <v>362</v>
      </c>
      <c r="D109" t="s">
        <v>341</v>
      </c>
      <c r="E109" s="4">
        <v>50.097826086956523</v>
      </c>
      <c r="F109" s="4">
        <f>Nurse[[#This Row],[Total Nurse Staff Hours]]/Nurse[[#This Row],[MDS Census]]</f>
        <v>3.6985918854415267</v>
      </c>
      <c r="G109" s="4">
        <f>Nurse[[#This Row],[Total Direct Care Staff Hours]]/Nurse[[#This Row],[MDS Census]]</f>
        <v>3.272388804512909</v>
      </c>
      <c r="H109" s="4">
        <f>Nurse[[#This Row],[Total RN Hours (w/ Admin, DON)]]/Nurse[[#This Row],[MDS Census]]</f>
        <v>0.63316554567151218</v>
      </c>
      <c r="I109" s="4">
        <f>Nurse[[#This Row],[RN Hours (excl. Admin, DON)]]/Nurse[[#This Row],[MDS Census]]</f>
        <v>0.4200043393360815</v>
      </c>
      <c r="J109" s="4">
        <f>SUM(Nurse[[#This Row],[RN Hours (excl. Admin, DON)]],Nurse[[#This Row],[RN Admin Hours]],Nurse[[#This Row],[RN DON Hours]],Nurse[[#This Row],[LPN Hours (excl. Admin)]],Nurse[[#This Row],[LPN Admin Hours]],Nurse[[#This Row],[CNA Hours]],Nurse[[#This Row],[NA TR Hours]],Nurse[[#This Row],[Med Aide/Tech Hours]])</f>
        <v>185.29141304347823</v>
      </c>
      <c r="K109" s="4">
        <f>SUM(Nurse[[#This Row],[RN Hours (excl. Admin, DON)]],Nurse[[#This Row],[LPN Hours (excl. Admin)]],Nurse[[#This Row],[CNA Hours]],Nurse[[#This Row],[NA TR Hours]],Nurse[[#This Row],[Med Aide/Tech Hours]])</f>
        <v>163.93956521739128</v>
      </c>
      <c r="L109" s="4">
        <f>SUM(Nurse[[#This Row],[RN Hours (excl. Admin, DON)]],Nurse[[#This Row],[RN Admin Hours]],Nurse[[#This Row],[RN DON Hours]])</f>
        <v>31.720217391304345</v>
      </c>
      <c r="M109" s="4">
        <v>21.041304347826085</v>
      </c>
      <c r="N109" s="4">
        <v>5.2876086956521746</v>
      </c>
      <c r="O109" s="4">
        <v>5.3913043478260869</v>
      </c>
      <c r="P109" s="4">
        <f>SUM(Nurse[[#This Row],[LPN Hours (excl. Admin)]],Nurse[[#This Row],[LPN Admin Hours]])</f>
        <v>50.596086956521745</v>
      </c>
      <c r="Q109" s="4">
        <v>39.923152173913046</v>
      </c>
      <c r="R109" s="4">
        <v>10.672934782608696</v>
      </c>
      <c r="S109" s="4">
        <f>SUM(Nurse[[#This Row],[CNA Hours]],Nurse[[#This Row],[NA TR Hours]],Nurse[[#This Row],[Med Aide/Tech Hours]])</f>
        <v>102.97510869565214</v>
      </c>
      <c r="T109" s="4">
        <v>102.97510869565214</v>
      </c>
      <c r="U109" s="4">
        <v>0</v>
      </c>
      <c r="V109" s="4">
        <v>0</v>
      </c>
      <c r="W1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13.066304347826087</v>
      </c>
      <c r="X109" s="4">
        <v>0</v>
      </c>
      <c r="Y109" s="4">
        <v>0</v>
      </c>
      <c r="Z109" s="4">
        <v>0</v>
      </c>
      <c r="AA109" s="4">
        <v>7.4206521739130435</v>
      </c>
      <c r="AB109" s="4">
        <v>0</v>
      </c>
      <c r="AC109" s="4">
        <v>5.6456521739130432</v>
      </c>
      <c r="AD109" s="4">
        <v>0</v>
      </c>
      <c r="AE109" s="4">
        <v>0</v>
      </c>
      <c r="AF109" s="1">
        <v>255264</v>
      </c>
      <c r="AG109" s="1">
        <v>4</v>
      </c>
      <c r="AH109"/>
    </row>
    <row r="110" spans="1:34" x14ac:dyDescent="0.25">
      <c r="A110" t="s">
        <v>243</v>
      </c>
      <c r="B110" t="s">
        <v>24</v>
      </c>
      <c r="C110" t="s">
        <v>366</v>
      </c>
      <c r="D110" t="s">
        <v>281</v>
      </c>
      <c r="E110" s="4">
        <v>48.673913043478258</v>
      </c>
      <c r="F110" s="4">
        <f>Nurse[[#This Row],[Total Nurse Staff Hours]]/Nurse[[#This Row],[MDS Census]]</f>
        <v>5.0503573023671287</v>
      </c>
      <c r="G110" s="4">
        <f>Nurse[[#This Row],[Total Direct Care Staff Hours]]/Nurse[[#This Row],[MDS Census]]</f>
        <v>4.5006141134435023</v>
      </c>
      <c r="H110" s="4">
        <f>Nurse[[#This Row],[Total RN Hours (w/ Admin, DON)]]/Nurse[[#This Row],[MDS Census]]</f>
        <v>0.27238722644037516</v>
      </c>
      <c r="I110" s="4">
        <f>Nurse[[#This Row],[RN Hours (excl. Admin, DON)]]/Nurse[[#This Row],[MDS Census]]</f>
        <v>4.0419830281375621E-2</v>
      </c>
      <c r="J110" s="4">
        <f>SUM(Nurse[[#This Row],[RN Hours (excl. Admin, DON)]],Nurse[[#This Row],[RN Admin Hours]],Nurse[[#This Row],[RN DON Hours]],Nurse[[#This Row],[LPN Hours (excl. Admin)]],Nurse[[#This Row],[LPN Admin Hours]],Nurse[[#This Row],[CNA Hours]],Nurse[[#This Row],[NA TR Hours]],Nurse[[#This Row],[Med Aide/Tech Hours]])</f>
        <v>245.82065217391306</v>
      </c>
      <c r="K110" s="4">
        <f>SUM(Nurse[[#This Row],[RN Hours (excl. Admin, DON)]],Nurse[[#This Row],[LPN Hours (excl. Admin)]],Nurse[[#This Row],[CNA Hours]],Nurse[[#This Row],[NA TR Hours]],Nurse[[#This Row],[Med Aide/Tech Hours]])</f>
        <v>219.0625</v>
      </c>
      <c r="L110" s="4">
        <f>SUM(Nurse[[#This Row],[RN Hours (excl. Admin, DON)]],Nurse[[#This Row],[RN Admin Hours]],Nurse[[#This Row],[RN DON Hours]])</f>
        <v>13.258152173913043</v>
      </c>
      <c r="M110" s="4">
        <v>1.9673913043478262</v>
      </c>
      <c r="N110" s="4">
        <v>5.7255434782608692</v>
      </c>
      <c r="O110" s="4">
        <v>5.5652173913043477</v>
      </c>
      <c r="P110" s="4">
        <f>SUM(Nurse[[#This Row],[LPN Hours (excl. Admin)]],Nurse[[#This Row],[LPN Admin Hours]])</f>
        <v>71.706521739130437</v>
      </c>
      <c r="Q110" s="4">
        <v>56.239130434782609</v>
      </c>
      <c r="R110" s="4">
        <v>15.467391304347826</v>
      </c>
      <c r="S110" s="4">
        <f>SUM(Nurse[[#This Row],[CNA Hours]],Nurse[[#This Row],[NA TR Hours]],Nurse[[#This Row],[Med Aide/Tech Hours]])</f>
        <v>160.85597826086956</v>
      </c>
      <c r="T110" s="4">
        <v>160.85597826086956</v>
      </c>
      <c r="U110" s="4">
        <v>0</v>
      </c>
      <c r="V110" s="4">
        <v>0</v>
      </c>
      <c r="W1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0" s="4">
        <v>0</v>
      </c>
      <c r="Y110" s="4">
        <v>0</v>
      </c>
      <c r="Z110" s="4">
        <v>0</v>
      </c>
      <c r="AA110" s="4">
        <v>0</v>
      </c>
      <c r="AB110" s="4">
        <v>0</v>
      </c>
      <c r="AC110" s="4">
        <v>0</v>
      </c>
      <c r="AD110" s="4">
        <v>0</v>
      </c>
      <c r="AE110" s="4">
        <v>0</v>
      </c>
      <c r="AF110" s="1">
        <v>255096</v>
      </c>
      <c r="AG110" s="1">
        <v>4</v>
      </c>
      <c r="AH110"/>
    </row>
    <row r="111" spans="1:34" x14ac:dyDescent="0.25">
      <c r="A111" t="s">
        <v>243</v>
      </c>
      <c r="B111" t="s">
        <v>179</v>
      </c>
      <c r="C111" t="s">
        <v>373</v>
      </c>
      <c r="D111" t="s">
        <v>276</v>
      </c>
      <c r="E111" s="4">
        <v>88.739130434782609</v>
      </c>
      <c r="F111" s="4">
        <f>Nurse[[#This Row],[Total Nurse Staff Hours]]/Nurse[[#This Row],[MDS Census]]</f>
        <v>3.8048444390004894</v>
      </c>
      <c r="G111" s="4">
        <f>Nurse[[#This Row],[Total Direct Care Staff Hours]]/Nurse[[#This Row],[MDS Census]]</f>
        <v>3.6348579127878486</v>
      </c>
      <c r="H111" s="4">
        <f>Nurse[[#This Row],[Total RN Hours (w/ Admin, DON)]]/Nurse[[#This Row],[MDS Census]]</f>
        <v>0.38972807447329755</v>
      </c>
      <c r="I111" s="4">
        <f>Nurse[[#This Row],[RN Hours (excl. Admin, DON)]]/Nurse[[#This Row],[MDS Census]]</f>
        <v>0.27377021068103885</v>
      </c>
      <c r="J111" s="4">
        <f>SUM(Nurse[[#This Row],[RN Hours (excl. Admin, DON)]],Nurse[[#This Row],[RN Admin Hours]],Nurse[[#This Row],[RN DON Hours]],Nurse[[#This Row],[LPN Hours (excl. Admin)]],Nurse[[#This Row],[LPN Admin Hours]],Nurse[[#This Row],[CNA Hours]],Nurse[[#This Row],[NA TR Hours]],Nurse[[#This Row],[Med Aide/Tech Hours]])</f>
        <v>337.63858695652169</v>
      </c>
      <c r="K111" s="4">
        <f>SUM(Nurse[[#This Row],[RN Hours (excl. Admin, DON)]],Nurse[[#This Row],[LPN Hours (excl. Admin)]],Nurse[[#This Row],[CNA Hours]],Nurse[[#This Row],[NA TR Hours]],Nurse[[#This Row],[Med Aide/Tech Hours]])</f>
        <v>322.55413043478256</v>
      </c>
      <c r="L111" s="4">
        <f>SUM(Nurse[[#This Row],[RN Hours (excl. Admin, DON)]],Nurse[[#This Row],[RN Admin Hours]],Nurse[[#This Row],[RN DON Hours]])</f>
        <v>34.584130434782622</v>
      </c>
      <c r="M111" s="4">
        <v>24.294130434782623</v>
      </c>
      <c r="N111" s="4">
        <v>10.289999999999997</v>
      </c>
      <c r="O111" s="4">
        <v>0</v>
      </c>
      <c r="P111" s="4">
        <f>SUM(Nurse[[#This Row],[LPN Hours (excl. Admin)]],Nurse[[#This Row],[LPN Admin Hours]])</f>
        <v>94.52271739130434</v>
      </c>
      <c r="Q111" s="4">
        <v>89.728260869565204</v>
      </c>
      <c r="R111" s="4">
        <v>4.7944565217391313</v>
      </c>
      <c r="S111" s="4">
        <f>SUM(Nurse[[#This Row],[CNA Hours]],Nurse[[#This Row],[NA TR Hours]],Nurse[[#This Row],[Med Aide/Tech Hours]])</f>
        <v>208.53173913043474</v>
      </c>
      <c r="T111" s="4">
        <v>175.21543478260867</v>
      </c>
      <c r="U111" s="4">
        <v>33.31630434782609</v>
      </c>
      <c r="V111" s="4">
        <v>0</v>
      </c>
      <c r="W1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6.5402173913043473</v>
      </c>
      <c r="X111" s="4">
        <v>4.6434782608695651</v>
      </c>
      <c r="Y111" s="4">
        <v>0</v>
      </c>
      <c r="Z111" s="4">
        <v>0</v>
      </c>
      <c r="AA111" s="4">
        <v>1.8967391304347827</v>
      </c>
      <c r="AB111" s="4">
        <v>0</v>
      </c>
      <c r="AC111" s="4">
        <v>0</v>
      </c>
      <c r="AD111" s="4">
        <v>0</v>
      </c>
      <c r="AE111" s="4">
        <v>0</v>
      </c>
      <c r="AF111" s="1">
        <v>255329</v>
      </c>
      <c r="AG111" s="1">
        <v>4</v>
      </c>
      <c r="AH111"/>
    </row>
    <row r="112" spans="1:34" x14ac:dyDescent="0.25">
      <c r="A112" t="s">
        <v>243</v>
      </c>
      <c r="B112" t="s">
        <v>129</v>
      </c>
      <c r="C112" t="s">
        <v>356</v>
      </c>
      <c r="D112" t="s">
        <v>319</v>
      </c>
      <c r="E112" s="4">
        <v>48.445652173913047</v>
      </c>
      <c r="F112" s="4">
        <f>Nurse[[#This Row],[Total Nurse Staff Hours]]/Nurse[[#This Row],[MDS Census]]</f>
        <v>3.706237379403186</v>
      </c>
      <c r="G112" s="4">
        <f>Nurse[[#This Row],[Total Direct Care Staff Hours]]/Nurse[[#This Row],[MDS Census]]</f>
        <v>3.2807875252411938</v>
      </c>
      <c r="H112" s="4">
        <f>Nurse[[#This Row],[Total RN Hours (w/ Admin, DON)]]/Nurse[[#This Row],[MDS Census]]</f>
        <v>0.34214942786627772</v>
      </c>
      <c r="I112" s="4">
        <f>Nurse[[#This Row],[RN Hours (excl. Admin, DON)]]/Nurse[[#This Row],[MDS Census]]</f>
        <v>0.26967915638321732</v>
      </c>
      <c r="J112" s="4">
        <f>SUM(Nurse[[#This Row],[RN Hours (excl. Admin, DON)]],Nurse[[#This Row],[RN Admin Hours]],Nurse[[#This Row],[RN DON Hours]],Nurse[[#This Row],[LPN Hours (excl. Admin)]],Nurse[[#This Row],[LPN Admin Hours]],Nurse[[#This Row],[CNA Hours]],Nurse[[#This Row],[NA TR Hours]],Nurse[[#This Row],[Med Aide/Tech Hours]])</f>
        <v>179.55108695652174</v>
      </c>
      <c r="K112" s="4">
        <f>SUM(Nurse[[#This Row],[RN Hours (excl. Admin, DON)]],Nurse[[#This Row],[LPN Hours (excl. Admin)]],Nurse[[#This Row],[CNA Hours]],Nurse[[#This Row],[NA TR Hours]],Nurse[[#This Row],[Med Aide/Tech Hours]])</f>
        <v>158.93989130434784</v>
      </c>
      <c r="L112" s="4">
        <f>SUM(Nurse[[#This Row],[RN Hours (excl. Admin, DON)]],Nurse[[#This Row],[RN Admin Hours]],Nurse[[#This Row],[RN DON Hours]])</f>
        <v>16.575652173913042</v>
      </c>
      <c r="M112" s="4">
        <v>13.06478260869565</v>
      </c>
      <c r="N112" s="4">
        <v>0</v>
      </c>
      <c r="O112" s="4">
        <v>3.5108695652173911</v>
      </c>
      <c r="P112" s="4">
        <f>SUM(Nurse[[#This Row],[LPN Hours (excl. Admin)]],Nurse[[#This Row],[LPN Admin Hours]])</f>
        <v>67.949347826086964</v>
      </c>
      <c r="Q112" s="4">
        <v>50.849021739130443</v>
      </c>
      <c r="R112" s="4">
        <v>17.100326086956525</v>
      </c>
      <c r="S112" s="4">
        <f>SUM(Nurse[[#This Row],[CNA Hours]],Nurse[[#This Row],[NA TR Hours]],Nurse[[#This Row],[Med Aide/Tech Hours]])</f>
        <v>95.026086956521738</v>
      </c>
      <c r="T112" s="4">
        <v>95.026086956521738</v>
      </c>
      <c r="U112" s="4">
        <v>0</v>
      </c>
      <c r="V112" s="4">
        <v>0</v>
      </c>
      <c r="W1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2" s="4">
        <v>0</v>
      </c>
      <c r="Y112" s="4">
        <v>0</v>
      </c>
      <c r="Z112" s="4">
        <v>0</v>
      </c>
      <c r="AA112" s="4">
        <v>0</v>
      </c>
      <c r="AB112" s="4">
        <v>0</v>
      </c>
      <c r="AC112" s="4">
        <v>0</v>
      </c>
      <c r="AD112" s="4">
        <v>0</v>
      </c>
      <c r="AE112" s="4">
        <v>0</v>
      </c>
      <c r="AF112" s="1">
        <v>255275</v>
      </c>
      <c r="AG112" s="1">
        <v>4</v>
      </c>
      <c r="AH112"/>
    </row>
    <row r="113" spans="1:34" x14ac:dyDescent="0.25">
      <c r="A113" t="s">
        <v>243</v>
      </c>
      <c r="B113" t="s">
        <v>40</v>
      </c>
      <c r="C113" t="s">
        <v>356</v>
      </c>
      <c r="D113" t="s">
        <v>319</v>
      </c>
      <c r="E113" s="4">
        <v>148.10869565217391</v>
      </c>
      <c r="F113" s="4">
        <f>Nurse[[#This Row],[Total Nurse Staff Hours]]/Nurse[[#This Row],[MDS Census]]</f>
        <v>3.688024365184206</v>
      </c>
      <c r="G113" s="4">
        <f>Nurse[[#This Row],[Total Direct Care Staff Hours]]/Nurse[[#This Row],[MDS Census]]</f>
        <v>3.5451497137824748</v>
      </c>
      <c r="H113" s="4">
        <f>Nurse[[#This Row],[Total RN Hours (w/ Admin, DON)]]/Nurse[[#This Row],[MDS Census]]</f>
        <v>0.25844782034346109</v>
      </c>
      <c r="I113" s="4">
        <f>Nurse[[#This Row],[RN Hours (excl. Admin, DON)]]/Nurse[[#This Row],[MDS Census]]</f>
        <v>0.16597313958608545</v>
      </c>
      <c r="J113" s="4">
        <f>SUM(Nurse[[#This Row],[RN Hours (excl. Admin, DON)]],Nurse[[#This Row],[RN Admin Hours]],Nurse[[#This Row],[RN DON Hours]],Nurse[[#This Row],[LPN Hours (excl. Admin)]],Nurse[[#This Row],[LPN Admin Hours]],Nurse[[#This Row],[CNA Hours]],Nurse[[#This Row],[NA TR Hours]],Nurse[[#This Row],[Med Aide/Tech Hours]])</f>
        <v>546.22847826086945</v>
      </c>
      <c r="K113" s="4">
        <f>SUM(Nurse[[#This Row],[RN Hours (excl. Admin, DON)]],Nurse[[#This Row],[LPN Hours (excl. Admin)]],Nurse[[#This Row],[CNA Hours]],Nurse[[#This Row],[NA TR Hours]],Nurse[[#This Row],[Med Aide/Tech Hours]])</f>
        <v>525.0675</v>
      </c>
      <c r="L113" s="4">
        <f>SUM(Nurse[[#This Row],[RN Hours (excl. Admin, DON)]],Nurse[[#This Row],[RN Admin Hours]],Nurse[[#This Row],[RN DON Hours]])</f>
        <v>38.278369565217396</v>
      </c>
      <c r="M113" s="4">
        <v>24.582065217391307</v>
      </c>
      <c r="N113" s="4">
        <v>9.9571739130434782</v>
      </c>
      <c r="O113" s="4">
        <v>3.7391304347826089</v>
      </c>
      <c r="P113" s="4">
        <f>SUM(Nurse[[#This Row],[LPN Hours (excl. Admin)]],Nurse[[#This Row],[LPN Admin Hours]])</f>
        <v>179.7130434782608</v>
      </c>
      <c r="Q113" s="4">
        <v>172.24836956521733</v>
      </c>
      <c r="R113" s="4">
        <v>7.4646739130434794</v>
      </c>
      <c r="S113" s="4">
        <f>SUM(Nurse[[#This Row],[CNA Hours]],Nurse[[#This Row],[NA TR Hours]],Nurse[[#This Row],[Med Aide/Tech Hours]])</f>
        <v>328.23706521739126</v>
      </c>
      <c r="T113" s="4">
        <v>307.93391304347824</v>
      </c>
      <c r="U113" s="4">
        <v>20.303152173913045</v>
      </c>
      <c r="V113" s="4">
        <v>0</v>
      </c>
      <c r="W1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206.15815217391304</v>
      </c>
      <c r="X113" s="4">
        <v>8.9991304347826091</v>
      </c>
      <c r="Y113" s="4">
        <v>0</v>
      </c>
      <c r="Z113" s="4">
        <v>0</v>
      </c>
      <c r="AA113" s="4">
        <v>72.657499999999999</v>
      </c>
      <c r="AB113" s="4">
        <v>0</v>
      </c>
      <c r="AC113" s="4">
        <v>124.50152173913041</v>
      </c>
      <c r="AD113" s="4">
        <v>0</v>
      </c>
      <c r="AE113" s="4">
        <v>0</v>
      </c>
      <c r="AF113" s="1">
        <v>255115</v>
      </c>
      <c r="AG113" s="1">
        <v>4</v>
      </c>
      <c r="AH113"/>
    </row>
    <row r="114" spans="1:34" x14ac:dyDescent="0.25">
      <c r="A114" t="s">
        <v>243</v>
      </c>
      <c r="B114" t="s">
        <v>177</v>
      </c>
      <c r="C114" t="s">
        <v>411</v>
      </c>
      <c r="D114" t="s">
        <v>330</v>
      </c>
      <c r="E114" s="4">
        <v>56.804347826086953</v>
      </c>
      <c r="F114" s="4">
        <f>Nurse[[#This Row],[Total Nurse Staff Hours]]/Nurse[[#This Row],[MDS Census]]</f>
        <v>5.0272330654420223</v>
      </c>
      <c r="G114" s="4">
        <f>Nurse[[#This Row],[Total Direct Care Staff Hours]]/Nurse[[#This Row],[MDS Census]]</f>
        <v>4.6694565633371621</v>
      </c>
      <c r="H114" s="4">
        <f>Nurse[[#This Row],[Total RN Hours (w/ Admin, DON)]]/Nurse[[#This Row],[MDS Census]]</f>
        <v>0.50554917719096815</v>
      </c>
      <c r="I114" s="4">
        <f>Nurse[[#This Row],[RN Hours (excl. Admin, DON)]]/Nurse[[#This Row],[MDS Census]]</f>
        <v>0.34507079984691924</v>
      </c>
      <c r="J114" s="4">
        <f>SUM(Nurse[[#This Row],[RN Hours (excl. Admin, DON)]],Nurse[[#This Row],[RN Admin Hours]],Nurse[[#This Row],[RN DON Hours]],Nurse[[#This Row],[LPN Hours (excl. Admin)]],Nurse[[#This Row],[LPN Admin Hours]],Nurse[[#This Row],[CNA Hours]],Nurse[[#This Row],[NA TR Hours]],Nurse[[#This Row],[Med Aide/Tech Hours]])</f>
        <v>285.56869565217397</v>
      </c>
      <c r="K114" s="4">
        <f>SUM(Nurse[[#This Row],[RN Hours (excl. Admin, DON)]],Nurse[[#This Row],[LPN Hours (excl. Admin)]],Nurse[[#This Row],[CNA Hours]],Nurse[[#This Row],[NA TR Hours]],Nurse[[#This Row],[Med Aide/Tech Hours]])</f>
        <v>265.24543478260875</v>
      </c>
      <c r="L114" s="4">
        <f>SUM(Nurse[[#This Row],[RN Hours (excl. Admin, DON)]],Nurse[[#This Row],[RN Admin Hours]],Nurse[[#This Row],[RN DON Hours]])</f>
        <v>28.717391304347821</v>
      </c>
      <c r="M114" s="4">
        <v>19.601521739130433</v>
      </c>
      <c r="N114" s="4">
        <v>4.0660869565217386</v>
      </c>
      <c r="O114" s="4">
        <v>5.0497826086956517</v>
      </c>
      <c r="P114" s="4">
        <f>SUM(Nurse[[#This Row],[LPN Hours (excl. Admin)]],Nurse[[#This Row],[LPN Admin Hours]])</f>
        <v>58.674130434782604</v>
      </c>
      <c r="Q114" s="4">
        <v>47.466739130434782</v>
      </c>
      <c r="R114" s="4">
        <v>11.207391304347825</v>
      </c>
      <c r="S114" s="4">
        <f>SUM(Nurse[[#This Row],[CNA Hours]],Nurse[[#This Row],[NA TR Hours]],Nurse[[#This Row],[Med Aide/Tech Hours]])</f>
        <v>198.17717391304356</v>
      </c>
      <c r="T114" s="4">
        <v>198.17717391304356</v>
      </c>
      <c r="U114" s="4">
        <v>0</v>
      </c>
      <c r="V114" s="4">
        <v>0</v>
      </c>
      <c r="W1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4" s="4">
        <v>0</v>
      </c>
      <c r="Y114" s="4">
        <v>0</v>
      </c>
      <c r="Z114" s="4">
        <v>0</v>
      </c>
      <c r="AA114" s="4">
        <v>0</v>
      </c>
      <c r="AB114" s="4">
        <v>0</v>
      </c>
      <c r="AC114" s="4">
        <v>0</v>
      </c>
      <c r="AD114" s="4">
        <v>0</v>
      </c>
      <c r="AE114" s="4">
        <v>0</v>
      </c>
      <c r="AF114" s="1">
        <v>255327</v>
      </c>
      <c r="AG114" s="1">
        <v>4</v>
      </c>
      <c r="AH114"/>
    </row>
    <row r="115" spans="1:34" x14ac:dyDescent="0.25">
      <c r="A115" t="s">
        <v>243</v>
      </c>
      <c r="B115" t="s">
        <v>27</v>
      </c>
      <c r="C115" t="s">
        <v>396</v>
      </c>
      <c r="D115" t="s">
        <v>288</v>
      </c>
      <c r="E115" s="4">
        <v>113.56521739130434</v>
      </c>
      <c r="F115" s="4">
        <f>Nurse[[#This Row],[Total Nurse Staff Hours]]/Nurse[[#This Row],[MDS Census]]</f>
        <v>3.7643338437978553</v>
      </c>
      <c r="G115" s="4">
        <f>Nurse[[#This Row],[Total Direct Care Staff Hours]]/Nurse[[#This Row],[MDS Census]]</f>
        <v>3.5403847626339959</v>
      </c>
      <c r="H115" s="4">
        <f>Nurse[[#This Row],[Total RN Hours (w/ Admin, DON)]]/Nurse[[#This Row],[MDS Census]]</f>
        <v>0.14111121745788668</v>
      </c>
      <c r="I115" s="4">
        <f>Nurse[[#This Row],[RN Hours (excl. Admin, DON)]]/Nurse[[#This Row],[MDS Census]]</f>
        <v>4.9993300153139353E-2</v>
      </c>
      <c r="J115" s="4">
        <f>SUM(Nurse[[#This Row],[RN Hours (excl. Admin, DON)]],Nurse[[#This Row],[RN Admin Hours]],Nurse[[#This Row],[RN DON Hours]],Nurse[[#This Row],[LPN Hours (excl. Admin)]],Nurse[[#This Row],[LPN Admin Hours]],Nurse[[#This Row],[CNA Hours]],Nurse[[#This Row],[NA TR Hours]],Nurse[[#This Row],[Med Aide/Tech Hours]])</f>
        <v>427.49739130434773</v>
      </c>
      <c r="K115" s="4">
        <f>SUM(Nurse[[#This Row],[RN Hours (excl. Admin, DON)]],Nurse[[#This Row],[LPN Hours (excl. Admin)]],Nurse[[#This Row],[CNA Hours]],Nurse[[#This Row],[NA TR Hours]],Nurse[[#This Row],[Med Aide/Tech Hours]])</f>
        <v>402.06456521739119</v>
      </c>
      <c r="L115" s="4">
        <f>SUM(Nurse[[#This Row],[RN Hours (excl. Admin, DON)]],Nurse[[#This Row],[RN Admin Hours]],Nurse[[#This Row],[RN DON Hours]])</f>
        <v>16.025326086956522</v>
      </c>
      <c r="M115" s="4">
        <v>5.6774999999999993</v>
      </c>
      <c r="N115" s="4">
        <v>5.3913043478260869</v>
      </c>
      <c r="O115" s="4">
        <v>4.9565217391304346</v>
      </c>
      <c r="P115" s="4">
        <f>SUM(Nurse[[#This Row],[LPN Hours (excl. Admin)]],Nurse[[#This Row],[LPN Admin Hours]])</f>
        <v>164.61423913043475</v>
      </c>
      <c r="Q115" s="4">
        <v>149.52923913043475</v>
      </c>
      <c r="R115" s="4">
        <v>15.084999999999999</v>
      </c>
      <c r="S115" s="4">
        <f>SUM(Nurse[[#This Row],[CNA Hours]],Nurse[[#This Row],[NA TR Hours]],Nurse[[#This Row],[Med Aide/Tech Hours]])</f>
        <v>246.85782608695649</v>
      </c>
      <c r="T115" s="4">
        <v>225.32043478260866</v>
      </c>
      <c r="U115" s="4">
        <v>21.537391304347832</v>
      </c>
      <c r="V115" s="4">
        <v>0</v>
      </c>
      <c r="W1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104.43184782608697</v>
      </c>
      <c r="X115" s="4">
        <v>8.4239130434782608E-2</v>
      </c>
      <c r="Y115" s="4">
        <v>0</v>
      </c>
      <c r="Z115" s="4">
        <v>0</v>
      </c>
      <c r="AA115" s="4">
        <v>41.317934782608695</v>
      </c>
      <c r="AB115" s="4">
        <v>0</v>
      </c>
      <c r="AC115" s="4">
        <v>63.029673913043482</v>
      </c>
      <c r="AD115" s="4">
        <v>0</v>
      </c>
      <c r="AE115" s="4">
        <v>0</v>
      </c>
      <c r="AF115" s="1">
        <v>255101</v>
      </c>
      <c r="AG115" s="1">
        <v>4</v>
      </c>
      <c r="AH115"/>
    </row>
    <row r="116" spans="1:34" x14ac:dyDescent="0.25">
      <c r="A116" t="s">
        <v>243</v>
      </c>
      <c r="B116" t="s">
        <v>88</v>
      </c>
      <c r="C116" t="s">
        <v>427</v>
      </c>
      <c r="D116" t="s">
        <v>270</v>
      </c>
      <c r="E116" s="4">
        <v>36.608695652173914</v>
      </c>
      <c r="F116" s="4">
        <f>Nurse[[#This Row],[Total Nurse Staff Hours]]/Nurse[[#This Row],[MDS Census]]</f>
        <v>3.3449406175771967</v>
      </c>
      <c r="G116" s="4">
        <f>Nurse[[#This Row],[Total Direct Care Staff Hours]]/Nurse[[#This Row],[MDS Census]]</f>
        <v>3.1881710213776713</v>
      </c>
      <c r="H116" s="4">
        <f>Nurse[[#This Row],[Total RN Hours (w/ Admin, DON)]]/Nurse[[#This Row],[MDS Census]]</f>
        <v>0.43713182897862229</v>
      </c>
      <c r="I116" s="4">
        <f>Nurse[[#This Row],[RN Hours (excl. Admin, DON)]]/Nurse[[#This Row],[MDS Census]]</f>
        <v>0.28036223277909739</v>
      </c>
      <c r="J116" s="4">
        <f>SUM(Nurse[[#This Row],[RN Hours (excl. Admin, DON)]],Nurse[[#This Row],[RN Admin Hours]],Nurse[[#This Row],[RN DON Hours]],Nurse[[#This Row],[LPN Hours (excl. Admin)]],Nurse[[#This Row],[LPN Admin Hours]],Nurse[[#This Row],[CNA Hours]],Nurse[[#This Row],[NA TR Hours]],Nurse[[#This Row],[Med Aide/Tech Hours]])</f>
        <v>122.45391304347825</v>
      </c>
      <c r="K116" s="4">
        <f>SUM(Nurse[[#This Row],[RN Hours (excl. Admin, DON)]],Nurse[[#This Row],[LPN Hours (excl. Admin)]],Nurse[[#This Row],[CNA Hours]],Nurse[[#This Row],[NA TR Hours]],Nurse[[#This Row],[Med Aide/Tech Hours]])</f>
        <v>116.71478260869563</v>
      </c>
      <c r="L116" s="4">
        <f>SUM(Nurse[[#This Row],[RN Hours (excl. Admin, DON)]],Nurse[[#This Row],[RN Admin Hours]],Nurse[[#This Row],[RN DON Hours]])</f>
        <v>16.002826086956521</v>
      </c>
      <c r="M116" s="4">
        <v>10.263695652173913</v>
      </c>
      <c r="N116" s="4">
        <v>0</v>
      </c>
      <c r="O116" s="4">
        <v>5.7391304347826084</v>
      </c>
      <c r="P116" s="4">
        <f>SUM(Nurse[[#This Row],[LPN Hours (excl. Admin)]],Nurse[[#This Row],[LPN Admin Hours]])</f>
        <v>54.446304347826093</v>
      </c>
      <c r="Q116" s="4">
        <v>54.446304347826093</v>
      </c>
      <c r="R116" s="4">
        <v>0</v>
      </c>
      <c r="S116" s="4">
        <f>SUM(Nurse[[#This Row],[CNA Hours]],Nurse[[#This Row],[NA TR Hours]],Nurse[[#This Row],[Med Aide/Tech Hours]])</f>
        <v>52.004782608695628</v>
      </c>
      <c r="T116" s="4">
        <v>52.004782608695628</v>
      </c>
      <c r="U116" s="4">
        <v>0</v>
      </c>
      <c r="V116" s="4">
        <v>0</v>
      </c>
      <c r="W1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22.51619565217392</v>
      </c>
      <c r="X116" s="4">
        <v>0</v>
      </c>
      <c r="Y116" s="4">
        <v>0</v>
      </c>
      <c r="Z116" s="4">
        <v>0</v>
      </c>
      <c r="AA116" s="4">
        <v>0.43260869565217386</v>
      </c>
      <c r="AB116" s="4">
        <v>0</v>
      </c>
      <c r="AC116" s="4">
        <v>22.083586956521746</v>
      </c>
      <c r="AD116" s="4">
        <v>0</v>
      </c>
      <c r="AE116" s="4">
        <v>0</v>
      </c>
      <c r="AF116" s="1">
        <v>255213</v>
      </c>
      <c r="AG116" s="1">
        <v>4</v>
      </c>
      <c r="AH116"/>
    </row>
    <row r="117" spans="1:34" x14ac:dyDescent="0.25">
      <c r="A117" t="s">
        <v>243</v>
      </c>
      <c r="B117" t="s">
        <v>159</v>
      </c>
      <c r="C117" t="s">
        <v>431</v>
      </c>
      <c r="D117" t="s">
        <v>293</v>
      </c>
      <c r="E117" s="4">
        <v>41.086956521739133</v>
      </c>
      <c r="F117" s="4">
        <f>Nurse[[#This Row],[Total Nurse Staff Hours]]/Nurse[[#This Row],[MDS Census]]</f>
        <v>5.5497354497354499</v>
      </c>
      <c r="G117" s="4">
        <f>Nurse[[#This Row],[Total Direct Care Staff Hours]]/Nurse[[#This Row],[MDS Census]]</f>
        <v>4.9441798941798938</v>
      </c>
      <c r="H117" s="4">
        <f>Nurse[[#This Row],[Total RN Hours (w/ Admin, DON)]]/Nurse[[#This Row],[MDS Census]]</f>
        <v>0.97784391534391535</v>
      </c>
      <c r="I117" s="4">
        <f>Nurse[[#This Row],[RN Hours (excl. Admin, DON)]]/Nurse[[#This Row],[MDS Census]]</f>
        <v>0.71521164021164019</v>
      </c>
      <c r="J117" s="4">
        <f>SUM(Nurse[[#This Row],[RN Hours (excl. Admin, DON)]],Nurse[[#This Row],[RN Admin Hours]],Nurse[[#This Row],[RN DON Hours]],Nurse[[#This Row],[LPN Hours (excl. Admin)]],Nurse[[#This Row],[LPN Admin Hours]],Nurse[[#This Row],[CNA Hours]],Nurse[[#This Row],[NA TR Hours]],Nurse[[#This Row],[Med Aide/Tech Hours]])</f>
        <v>228.02173913043478</v>
      </c>
      <c r="K117" s="4">
        <f>SUM(Nurse[[#This Row],[RN Hours (excl. Admin, DON)]],Nurse[[#This Row],[LPN Hours (excl. Admin)]],Nurse[[#This Row],[CNA Hours]],Nurse[[#This Row],[NA TR Hours]],Nurse[[#This Row],[Med Aide/Tech Hours]])</f>
        <v>203.14130434782606</v>
      </c>
      <c r="L117" s="4">
        <f>SUM(Nurse[[#This Row],[RN Hours (excl. Admin, DON)]],Nurse[[#This Row],[RN Admin Hours]],Nurse[[#This Row],[RN DON Hours]])</f>
        <v>40.176630434782609</v>
      </c>
      <c r="M117" s="4">
        <v>29.385869565217391</v>
      </c>
      <c r="N117" s="4">
        <v>5.0516304347826084</v>
      </c>
      <c r="O117" s="4">
        <v>5.7391304347826084</v>
      </c>
      <c r="P117" s="4">
        <f>SUM(Nurse[[#This Row],[LPN Hours (excl. Admin)]],Nurse[[#This Row],[LPN Admin Hours]])</f>
        <v>77.798913043478265</v>
      </c>
      <c r="Q117" s="4">
        <v>63.709239130434781</v>
      </c>
      <c r="R117" s="4">
        <v>14.089673913043478</v>
      </c>
      <c r="S117" s="4">
        <f>SUM(Nurse[[#This Row],[CNA Hours]],Nurse[[#This Row],[NA TR Hours]],Nurse[[#This Row],[Med Aide/Tech Hours]])</f>
        <v>110.04619565217391</v>
      </c>
      <c r="T117" s="4">
        <v>110.04619565217391</v>
      </c>
      <c r="U117" s="4">
        <v>0</v>
      </c>
      <c r="V117" s="4">
        <v>0</v>
      </c>
      <c r="W1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7" s="4">
        <v>0</v>
      </c>
      <c r="Y117" s="4">
        <v>0</v>
      </c>
      <c r="Z117" s="4">
        <v>0</v>
      </c>
      <c r="AA117" s="4">
        <v>0</v>
      </c>
      <c r="AB117" s="4">
        <v>0</v>
      </c>
      <c r="AC117" s="4">
        <v>0</v>
      </c>
      <c r="AD117" s="4">
        <v>0</v>
      </c>
      <c r="AE117" s="4">
        <v>0</v>
      </c>
      <c r="AF117" s="1">
        <v>255308</v>
      </c>
      <c r="AG117" s="1">
        <v>4</v>
      </c>
      <c r="AH117"/>
    </row>
    <row r="118" spans="1:34" x14ac:dyDescent="0.25">
      <c r="A118" t="s">
        <v>243</v>
      </c>
      <c r="B118" t="s">
        <v>69</v>
      </c>
      <c r="C118" t="s">
        <v>418</v>
      </c>
      <c r="D118" t="s">
        <v>304</v>
      </c>
      <c r="E118" s="4">
        <v>101.98913043478261</v>
      </c>
      <c r="F118" s="4">
        <f>Nurse[[#This Row],[Total Nurse Staff Hours]]/Nurse[[#This Row],[MDS Census]]</f>
        <v>5.1066119577960141</v>
      </c>
      <c r="G118" s="4">
        <f>Nurse[[#This Row],[Total Direct Care Staff Hours]]/Nurse[[#This Row],[MDS Census]]</f>
        <v>4.8020984759671741</v>
      </c>
      <c r="H118" s="4">
        <f>Nurse[[#This Row],[Total RN Hours (w/ Admin, DON)]]/Nurse[[#This Row],[MDS Census]]</f>
        <v>0.46030054353618244</v>
      </c>
      <c r="I118" s="4">
        <f>Nurse[[#This Row],[RN Hours (excl. Admin, DON)]]/Nurse[[#This Row],[MDS Census]]</f>
        <v>0.35876052435255246</v>
      </c>
      <c r="J118" s="4">
        <f>SUM(Nurse[[#This Row],[RN Hours (excl. Admin, DON)]],Nurse[[#This Row],[RN Admin Hours]],Nurse[[#This Row],[RN DON Hours]],Nurse[[#This Row],[LPN Hours (excl. Admin)]],Nurse[[#This Row],[LPN Admin Hours]],Nurse[[#This Row],[CNA Hours]],Nurse[[#This Row],[NA TR Hours]],Nurse[[#This Row],[Med Aide/Tech Hours]])</f>
        <v>520.81891304347823</v>
      </c>
      <c r="K118" s="4">
        <f>SUM(Nurse[[#This Row],[RN Hours (excl. Admin, DON)]],Nurse[[#This Row],[LPN Hours (excl. Admin)]],Nurse[[#This Row],[CNA Hours]],Nurse[[#This Row],[NA TR Hours]],Nurse[[#This Row],[Med Aide/Tech Hours]])</f>
        <v>489.76184782608686</v>
      </c>
      <c r="L118" s="4">
        <f>SUM(Nurse[[#This Row],[RN Hours (excl. Admin, DON)]],Nurse[[#This Row],[RN Admin Hours]],Nurse[[#This Row],[RN DON Hours]])</f>
        <v>46.945652173913039</v>
      </c>
      <c r="M118" s="4">
        <v>36.589673913043477</v>
      </c>
      <c r="N118" s="4">
        <v>5.0516304347826084</v>
      </c>
      <c r="O118" s="4">
        <v>5.3043478260869561</v>
      </c>
      <c r="P118" s="4">
        <f>SUM(Nurse[[#This Row],[LPN Hours (excl. Admin)]],Nurse[[#This Row],[LPN Admin Hours]])</f>
        <v>146.8382608695652</v>
      </c>
      <c r="Q118" s="4">
        <v>126.13717391304347</v>
      </c>
      <c r="R118" s="4">
        <v>20.701086956521738</v>
      </c>
      <c r="S118" s="4">
        <f>SUM(Nurse[[#This Row],[CNA Hours]],Nurse[[#This Row],[NA TR Hours]],Nurse[[#This Row],[Med Aide/Tech Hours]])</f>
        <v>327.03499999999991</v>
      </c>
      <c r="T118" s="4">
        <v>305.78771739130428</v>
      </c>
      <c r="U118" s="4">
        <v>21.247282608695652</v>
      </c>
      <c r="V118" s="4">
        <v>0</v>
      </c>
      <c r="W1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123.16586956521738</v>
      </c>
      <c r="X118" s="4">
        <v>0</v>
      </c>
      <c r="Y118" s="4">
        <v>0</v>
      </c>
      <c r="Z118" s="4">
        <v>0</v>
      </c>
      <c r="AA118" s="4">
        <v>58.218695652173913</v>
      </c>
      <c r="AB118" s="4">
        <v>0</v>
      </c>
      <c r="AC118" s="4">
        <v>64.947173913043471</v>
      </c>
      <c r="AD118" s="4">
        <v>0</v>
      </c>
      <c r="AE118" s="4">
        <v>0</v>
      </c>
      <c r="AF118" s="1">
        <v>255163</v>
      </c>
      <c r="AG118" s="1">
        <v>4</v>
      </c>
      <c r="AH118"/>
    </row>
    <row r="119" spans="1:34" x14ac:dyDescent="0.25">
      <c r="A119" t="s">
        <v>243</v>
      </c>
      <c r="B119" t="s">
        <v>71</v>
      </c>
      <c r="C119" t="s">
        <v>414</v>
      </c>
      <c r="D119" t="s">
        <v>331</v>
      </c>
      <c r="E119" s="4">
        <v>21.945652173913043</v>
      </c>
      <c r="F119" s="4">
        <f>Nurse[[#This Row],[Total Nurse Staff Hours]]/Nurse[[#This Row],[MDS Census]]</f>
        <v>5.7792966815255067</v>
      </c>
      <c r="G119" s="4">
        <f>Nurse[[#This Row],[Total Direct Care Staff Hours]]/Nurse[[#This Row],[MDS Census]]</f>
        <v>4.9639920752847937</v>
      </c>
      <c r="H119" s="4">
        <f>Nurse[[#This Row],[Total RN Hours (w/ Admin, DON)]]/Nurse[[#This Row],[MDS Census]]</f>
        <v>3.4510648836057447</v>
      </c>
      <c r="I119" s="4">
        <f>Nurse[[#This Row],[RN Hours (excl. Admin, DON)]]/Nurse[[#This Row],[MDS Census]]</f>
        <v>2.6357602773650317</v>
      </c>
      <c r="J119" s="4">
        <f>SUM(Nurse[[#This Row],[RN Hours (excl. Admin, DON)]],Nurse[[#This Row],[RN Admin Hours]],Nurse[[#This Row],[RN DON Hours]],Nurse[[#This Row],[LPN Hours (excl. Admin)]],Nurse[[#This Row],[LPN Admin Hours]],Nurse[[#This Row],[CNA Hours]],Nurse[[#This Row],[NA TR Hours]],Nurse[[#This Row],[Med Aide/Tech Hours]])</f>
        <v>126.83043478260866</v>
      </c>
      <c r="K119" s="4">
        <f>SUM(Nurse[[#This Row],[RN Hours (excl. Admin, DON)]],Nurse[[#This Row],[LPN Hours (excl. Admin)]],Nurse[[#This Row],[CNA Hours]],Nurse[[#This Row],[NA TR Hours]],Nurse[[#This Row],[Med Aide/Tech Hours]])</f>
        <v>108.93804347826085</v>
      </c>
      <c r="L119" s="4">
        <f>SUM(Nurse[[#This Row],[RN Hours (excl. Admin, DON)]],Nurse[[#This Row],[RN Admin Hours]],Nurse[[#This Row],[RN DON Hours]])</f>
        <v>75.735869565217371</v>
      </c>
      <c r="M119" s="4">
        <v>57.843478260869553</v>
      </c>
      <c r="N119" s="4">
        <v>11.646739130434778</v>
      </c>
      <c r="O119" s="4">
        <v>6.2456521739130446</v>
      </c>
      <c r="P119" s="4">
        <f>SUM(Nurse[[#This Row],[LPN Hours (excl. Admin)]],Nurse[[#This Row],[LPN Admin Hours]])</f>
        <v>28.183695652173913</v>
      </c>
      <c r="Q119" s="4">
        <v>28.183695652173913</v>
      </c>
      <c r="R119" s="4">
        <v>0</v>
      </c>
      <c r="S119" s="4">
        <f>SUM(Nurse[[#This Row],[CNA Hours]],Nurse[[#This Row],[NA TR Hours]],Nurse[[#This Row],[Med Aide/Tech Hours]])</f>
        <v>22.910869565217379</v>
      </c>
      <c r="T119" s="4">
        <v>22.910869565217379</v>
      </c>
      <c r="U119" s="4">
        <v>0</v>
      </c>
      <c r="V119" s="4">
        <v>0</v>
      </c>
      <c r="W1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9" s="4">
        <v>0</v>
      </c>
      <c r="Y119" s="4">
        <v>0</v>
      </c>
      <c r="Z119" s="4">
        <v>0</v>
      </c>
      <c r="AA119" s="4">
        <v>0</v>
      </c>
      <c r="AB119" s="4">
        <v>0</v>
      </c>
      <c r="AC119" s="4">
        <v>0</v>
      </c>
      <c r="AD119" s="4">
        <v>0</v>
      </c>
      <c r="AE119" s="4">
        <v>0</v>
      </c>
      <c r="AF119" s="1">
        <v>255168</v>
      </c>
      <c r="AG119" s="1">
        <v>4</v>
      </c>
      <c r="AH119"/>
    </row>
    <row r="120" spans="1:34" x14ac:dyDescent="0.25">
      <c r="A120" t="s">
        <v>243</v>
      </c>
      <c r="B120" t="s">
        <v>213</v>
      </c>
      <c r="C120" t="s">
        <v>464</v>
      </c>
      <c r="D120" t="s">
        <v>321</v>
      </c>
      <c r="E120" s="4">
        <v>57.130434782608695</v>
      </c>
      <c r="F120" s="4">
        <f>Nurse[[#This Row],[Total Nurse Staff Hours]]/Nurse[[#This Row],[MDS Census]]</f>
        <v>5.9839745053272448</v>
      </c>
      <c r="G120" s="4">
        <f>Nurse[[#This Row],[Total Direct Care Staff Hours]]/Nurse[[#This Row],[MDS Census]]</f>
        <v>5.7143340943683407</v>
      </c>
      <c r="H120" s="4">
        <f>Nurse[[#This Row],[Total RN Hours (w/ Admin, DON)]]/Nurse[[#This Row],[MDS Census]]</f>
        <v>1.6839212328767115</v>
      </c>
      <c r="I120" s="4">
        <f>Nurse[[#This Row],[RN Hours (excl. Admin, DON)]]/Nurse[[#This Row],[MDS Census]]</f>
        <v>1.4142808219178076</v>
      </c>
      <c r="J120" s="4">
        <f>SUM(Nurse[[#This Row],[RN Hours (excl. Admin, DON)]],Nurse[[#This Row],[RN Admin Hours]],Nurse[[#This Row],[RN DON Hours]],Nurse[[#This Row],[LPN Hours (excl. Admin)]],Nurse[[#This Row],[LPN Admin Hours]],Nurse[[#This Row],[CNA Hours]],Nurse[[#This Row],[NA TR Hours]],Nurse[[#This Row],[Med Aide/Tech Hours]])</f>
        <v>341.86706521739131</v>
      </c>
      <c r="K120" s="4">
        <f>SUM(Nurse[[#This Row],[RN Hours (excl. Admin, DON)]],Nurse[[#This Row],[LPN Hours (excl. Admin)]],Nurse[[#This Row],[CNA Hours]],Nurse[[#This Row],[NA TR Hours]],Nurse[[#This Row],[Med Aide/Tech Hours]])</f>
        <v>326.46239130434782</v>
      </c>
      <c r="L120" s="4">
        <f>SUM(Nurse[[#This Row],[RN Hours (excl. Admin, DON)]],Nurse[[#This Row],[RN Admin Hours]],Nurse[[#This Row],[RN DON Hours]])</f>
        <v>96.203152173912997</v>
      </c>
      <c r="M120" s="4">
        <v>80.79847826086953</v>
      </c>
      <c r="N120" s="4">
        <v>10.611195652173912</v>
      </c>
      <c r="O120" s="4">
        <v>4.7934782608695654</v>
      </c>
      <c r="P120" s="4">
        <f>SUM(Nurse[[#This Row],[LPN Hours (excl. Admin)]],Nurse[[#This Row],[LPN Admin Hours]])</f>
        <v>78.439891304347825</v>
      </c>
      <c r="Q120" s="4">
        <v>78.439891304347825</v>
      </c>
      <c r="R120" s="4">
        <v>0</v>
      </c>
      <c r="S120" s="4">
        <f>SUM(Nurse[[#This Row],[CNA Hours]],Nurse[[#This Row],[NA TR Hours]],Nurse[[#This Row],[Med Aide/Tech Hours]])</f>
        <v>167.22402173913048</v>
      </c>
      <c r="T120" s="4">
        <v>167.22402173913048</v>
      </c>
      <c r="U120" s="4">
        <v>0</v>
      </c>
      <c r="V120" s="4">
        <v>0</v>
      </c>
      <c r="W1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0" s="4">
        <v>0</v>
      </c>
      <c r="Y120" s="4">
        <v>0</v>
      </c>
      <c r="Z120" s="4">
        <v>0</v>
      </c>
      <c r="AA120" s="4">
        <v>0</v>
      </c>
      <c r="AB120" s="4">
        <v>0</v>
      </c>
      <c r="AC120" s="4">
        <v>0</v>
      </c>
      <c r="AD120" s="4">
        <v>0</v>
      </c>
      <c r="AE120" s="4">
        <v>0</v>
      </c>
      <c r="AF120" t="s">
        <v>14</v>
      </c>
      <c r="AG120" s="1">
        <v>4</v>
      </c>
      <c r="AH120"/>
    </row>
    <row r="121" spans="1:34" x14ac:dyDescent="0.25">
      <c r="A121" t="s">
        <v>243</v>
      </c>
      <c r="B121" t="s">
        <v>35</v>
      </c>
      <c r="C121" t="s">
        <v>402</v>
      </c>
      <c r="D121" t="s">
        <v>323</v>
      </c>
      <c r="E121" s="4">
        <v>75.989130434782609</v>
      </c>
      <c r="F121" s="4">
        <f>Nurse[[#This Row],[Total Nurse Staff Hours]]/Nurse[[#This Row],[MDS Census]]</f>
        <v>4.7078386496924614</v>
      </c>
      <c r="G121" s="4">
        <f>Nurse[[#This Row],[Total Direct Care Staff Hours]]/Nurse[[#This Row],[MDS Census]]</f>
        <v>4.4005507080532116</v>
      </c>
      <c r="H121" s="4">
        <f>Nurse[[#This Row],[Total RN Hours (w/ Admin, DON)]]/Nurse[[#This Row],[MDS Census]]</f>
        <v>0.79137462451723639</v>
      </c>
      <c r="I121" s="4">
        <f>Nurse[[#This Row],[RN Hours (excl. Admin, DON)]]/Nurse[[#This Row],[MDS Census]]</f>
        <v>0.53053926476898872</v>
      </c>
      <c r="J121" s="4">
        <f>SUM(Nurse[[#This Row],[RN Hours (excl. Admin, DON)]],Nurse[[#This Row],[RN Admin Hours]],Nurse[[#This Row],[RN DON Hours]],Nurse[[#This Row],[LPN Hours (excl. Admin)]],Nurse[[#This Row],[LPN Admin Hours]],Nurse[[#This Row],[CNA Hours]],Nurse[[#This Row],[NA TR Hours]],Nurse[[#This Row],[Med Aide/Tech Hours]])</f>
        <v>357.74456521739131</v>
      </c>
      <c r="K121" s="4">
        <f>SUM(Nurse[[#This Row],[RN Hours (excl. Admin, DON)]],Nurse[[#This Row],[LPN Hours (excl. Admin)]],Nurse[[#This Row],[CNA Hours]],Nurse[[#This Row],[NA TR Hours]],Nurse[[#This Row],[Med Aide/Tech Hours]])</f>
        <v>334.39402173913049</v>
      </c>
      <c r="L121" s="4">
        <f>SUM(Nurse[[#This Row],[RN Hours (excl. Admin, DON)]],Nurse[[#This Row],[RN Admin Hours]],Nurse[[#This Row],[RN DON Hours]])</f>
        <v>60.135869565217391</v>
      </c>
      <c r="M121" s="4">
        <v>40.315217391304351</v>
      </c>
      <c r="N121" s="4">
        <v>14.907608695652174</v>
      </c>
      <c r="O121" s="4">
        <v>4.9130434782608692</v>
      </c>
      <c r="P121" s="4">
        <f>SUM(Nurse[[#This Row],[LPN Hours (excl. Admin)]],Nurse[[#This Row],[LPN Admin Hours]])</f>
        <v>109.89945652173913</v>
      </c>
      <c r="Q121" s="4">
        <v>106.3695652173913</v>
      </c>
      <c r="R121" s="4">
        <v>3.5298913043478262</v>
      </c>
      <c r="S121" s="4">
        <f>SUM(Nurse[[#This Row],[CNA Hours]],Nurse[[#This Row],[NA TR Hours]],Nurse[[#This Row],[Med Aide/Tech Hours]])</f>
        <v>187.70923913043481</v>
      </c>
      <c r="T121" s="4">
        <v>154.15760869565219</v>
      </c>
      <c r="U121" s="4">
        <v>33.551630434782609</v>
      </c>
      <c r="V121" s="4">
        <v>0</v>
      </c>
      <c r="W1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1" s="4">
        <v>0</v>
      </c>
      <c r="Y121" s="4">
        <v>0</v>
      </c>
      <c r="Z121" s="4">
        <v>0</v>
      </c>
      <c r="AA121" s="4">
        <v>0</v>
      </c>
      <c r="AB121" s="4">
        <v>0</v>
      </c>
      <c r="AC121" s="4">
        <v>0</v>
      </c>
      <c r="AD121" s="4">
        <v>0</v>
      </c>
      <c r="AE121" s="4">
        <v>0</v>
      </c>
      <c r="AF121" s="1">
        <v>255110</v>
      </c>
      <c r="AG121" s="1">
        <v>4</v>
      </c>
      <c r="AH121"/>
    </row>
    <row r="122" spans="1:34" x14ac:dyDescent="0.25">
      <c r="A122" t="s">
        <v>243</v>
      </c>
      <c r="B122" t="s">
        <v>110</v>
      </c>
      <c r="C122" t="s">
        <v>432</v>
      </c>
      <c r="D122" t="s">
        <v>339</v>
      </c>
      <c r="E122" s="4">
        <v>55.086956521739133</v>
      </c>
      <c r="F122" s="4">
        <f>Nurse[[#This Row],[Total Nurse Staff Hours]]/Nurse[[#This Row],[MDS Census]]</f>
        <v>3.9422592738752953</v>
      </c>
      <c r="G122" s="4">
        <f>Nurse[[#This Row],[Total Direct Care Staff Hours]]/Nurse[[#This Row],[MDS Census]]</f>
        <v>3.8043350434096279</v>
      </c>
      <c r="H122" s="4">
        <f>Nurse[[#This Row],[Total RN Hours (w/ Admin, DON)]]/Nurse[[#This Row],[MDS Census]]</f>
        <v>0.69413970007892656</v>
      </c>
      <c r="I122" s="4">
        <f>Nurse[[#This Row],[RN Hours (excl. Admin, DON)]]/Nurse[[#This Row],[MDS Census]]</f>
        <v>0.55621546961325974</v>
      </c>
      <c r="J122" s="4">
        <f>SUM(Nurse[[#This Row],[RN Hours (excl. Admin, DON)]],Nurse[[#This Row],[RN Admin Hours]],Nurse[[#This Row],[RN DON Hours]],Nurse[[#This Row],[LPN Hours (excl. Admin)]],Nurse[[#This Row],[LPN Admin Hours]],Nurse[[#This Row],[CNA Hours]],Nurse[[#This Row],[NA TR Hours]],Nurse[[#This Row],[Med Aide/Tech Hours]])</f>
        <v>217.16706521739127</v>
      </c>
      <c r="K122" s="4">
        <f>SUM(Nurse[[#This Row],[RN Hours (excl. Admin, DON)]],Nurse[[#This Row],[LPN Hours (excl. Admin)]],Nurse[[#This Row],[CNA Hours]],Nurse[[#This Row],[NA TR Hours]],Nurse[[#This Row],[Med Aide/Tech Hours]])</f>
        <v>209.56923913043474</v>
      </c>
      <c r="L122" s="4">
        <f>SUM(Nurse[[#This Row],[RN Hours (excl. Admin, DON)]],Nurse[[#This Row],[RN Admin Hours]],Nurse[[#This Row],[RN DON Hours]])</f>
        <v>38.23804347826087</v>
      </c>
      <c r="M122" s="4">
        <v>30.640217391304351</v>
      </c>
      <c r="N122" s="4">
        <v>7.5978260869565215</v>
      </c>
      <c r="O122" s="4">
        <v>0</v>
      </c>
      <c r="P122" s="4">
        <f>SUM(Nurse[[#This Row],[LPN Hours (excl. Admin)]],Nurse[[#This Row],[LPN Admin Hours]])</f>
        <v>33.131847826086954</v>
      </c>
      <c r="Q122" s="4">
        <v>33.131847826086954</v>
      </c>
      <c r="R122" s="4">
        <v>0</v>
      </c>
      <c r="S122" s="4">
        <f>SUM(Nurse[[#This Row],[CNA Hours]],Nurse[[#This Row],[NA TR Hours]],Nurse[[#This Row],[Med Aide/Tech Hours]])</f>
        <v>145.79717391304342</v>
      </c>
      <c r="T122" s="4">
        <v>113.25532608695649</v>
      </c>
      <c r="U122" s="4">
        <v>32.541847826086951</v>
      </c>
      <c r="V122" s="4">
        <v>0</v>
      </c>
      <c r="W1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23.29695652173913</v>
      </c>
      <c r="X122" s="4">
        <v>0.2608695652173913</v>
      </c>
      <c r="Y122" s="4">
        <v>0</v>
      </c>
      <c r="Z122" s="4">
        <v>0</v>
      </c>
      <c r="AA122" s="4">
        <v>0</v>
      </c>
      <c r="AB122" s="4">
        <v>0</v>
      </c>
      <c r="AC122" s="4">
        <v>18.913043478260871</v>
      </c>
      <c r="AD122" s="4">
        <v>4.1230434782608683</v>
      </c>
      <c r="AE122" s="4">
        <v>0</v>
      </c>
      <c r="AF122" s="1">
        <v>255251</v>
      </c>
      <c r="AG122" s="1">
        <v>4</v>
      </c>
      <c r="AH122"/>
    </row>
    <row r="123" spans="1:34" x14ac:dyDescent="0.25">
      <c r="A123" t="s">
        <v>243</v>
      </c>
      <c r="B123" t="s">
        <v>111</v>
      </c>
      <c r="C123" t="s">
        <v>357</v>
      </c>
      <c r="D123" t="s">
        <v>278</v>
      </c>
      <c r="E123" s="4">
        <v>75.25</v>
      </c>
      <c r="F123" s="4">
        <f>Nurse[[#This Row],[Total Nurse Staff Hours]]/Nurse[[#This Row],[MDS Census]]</f>
        <v>4.0511209013433493</v>
      </c>
      <c r="G123" s="4">
        <f>Nurse[[#This Row],[Total Direct Care Staff Hours]]/Nurse[[#This Row],[MDS Census]]</f>
        <v>4.0511209013433493</v>
      </c>
      <c r="H123" s="4">
        <f>Nurse[[#This Row],[Total RN Hours (w/ Admin, DON)]]/Nurse[[#This Row],[MDS Census]]</f>
        <v>0.56695363281814237</v>
      </c>
      <c r="I123" s="4">
        <f>Nurse[[#This Row],[RN Hours (excl. Admin, DON)]]/Nurse[[#This Row],[MDS Census]]</f>
        <v>0.56695363281814237</v>
      </c>
      <c r="J123" s="4">
        <f>SUM(Nurse[[#This Row],[RN Hours (excl. Admin, DON)]],Nurse[[#This Row],[RN Admin Hours]],Nurse[[#This Row],[RN DON Hours]],Nurse[[#This Row],[LPN Hours (excl. Admin)]],Nurse[[#This Row],[LPN Admin Hours]],Nurse[[#This Row],[CNA Hours]],Nurse[[#This Row],[NA TR Hours]],Nurse[[#This Row],[Med Aide/Tech Hours]])</f>
        <v>304.84684782608701</v>
      </c>
      <c r="K123" s="4">
        <f>SUM(Nurse[[#This Row],[RN Hours (excl. Admin, DON)]],Nurse[[#This Row],[LPN Hours (excl. Admin)]],Nurse[[#This Row],[CNA Hours]],Nurse[[#This Row],[NA TR Hours]],Nurse[[#This Row],[Med Aide/Tech Hours]])</f>
        <v>304.84684782608701</v>
      </c>
      <c r="L123" s="4">
        <f>SUM(Nurse[[#This Row],[RN Hours (excl. Admin, DON)]],Nurse[[#This Row],[RN Admin Hours]],Nurse[[#This Row],[RN DON Hours]])</f>
        <v>42.663260869565214</v>
      </c>
      <c r="M123" s="4">
        <v>42.663260869565214</v>
      </c>
      <c r="N123" s="4">
        <v>0</v>
      </c>
      <c r="O123" s="4">
        <v>0</v>
      </c>
      <c r="P123" s="4">
        <f>SUM(Nurse[[#This Row],[LPN Hours (excl. Admin)]],Nurse[[#This Row],[LPN Admin Hours]])</f>
        <v>83.499456521739134</v>
      </c>
      <c r="Q123" s="4">
        <v>83.499456521739134</v>
      </c>
      <c r="R123" s="4">
        <v>0</v>
      </c>
      <c r="S123" s="4">
        <f>SUM(Nurse[[#This Row],[CNA Hours]],Nurse[[#This Row],[NA TR Hours]],Nurse[[#This Row],[Med Aide/Tech Hours]])</f>
        <v>178.68413043478265</v>
      </c>
      <c r="T123" s="4">
        <v>178.68413043478265</v>
      </c>
      <c r="U123" s="4">
        <v>0</v>
      </c>
      <c r="V123" s="4">
        <v>0</v>
      </c>
      <c r="W1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29.842391304347828</v>
      </c>
      <c r="X123" s="4">
        <v>0.13043478260869565</v>
      </c>
      <c r="Y123" s="4">
        <v>0</v>
      </c>
      <c r="Z123" s="4">
        <v>0</v>
      </c>
      <c r="AA123" s="4">
        <v>12.986413043478262</v>
      </c>
      <c r="AB123" s="4">
        <v>0</v>
      </c>
      <c r="AC123" s="4">
        <v>16.725543478260871</v>
      </c>
      <c r="AD123" s="4">
        <v>0</v>
      </c>
      <c r="AE123" s="4">
        <v>0</v>
      </c>
      <c r="AF123" s="1">
        <v>255252</v>
      </c>
      <c r="AG123" s="1">
        <v>4</v>
      </c>
      <c r="AH123"/>
    </row>
    <row r="124" spans="1:34" x14ac:dyDescent="0.25">
      <c r="A124" t="s">
        <v>243</v>
      </c>
      <c r="B124" t="s">
        <v>109</v>
      </c>
      <c r="C124" t="s">
        <v>380</v>
      </c>
      <c r="D124" t="s">
        <v>309</v>
      </c>
      <c r="E124" s="4">
        <v>100.09782608695652</v>
      </c>
      <c r="F124" s="4">
        <f>Nurse[[#This Row],[Total Nurse Staff Hours]]/Nurse[[#This Row],[MDS Census]]</f>
        <v>3.596834618308177</v>
      </c>
      <c r="G124" s="4">
        <f>Nurse[[#This Row],[Total Direct Care Staff Hours]]/Nurse[[#This Row],[MDS Census]]</f>
        <v>3.2033608426539257</v>
      </c>
      <c r="H124" s="4">
        <f>Nurse[[#This Row],[Total RN Hours (w/ Admin, DON)]]/Nurse[[#This Row],[MDS Census]]</f>
        <v>0.62398197415571721</v>
      </c>
      <c r="I124" s="4">
        <f>Nurse[[#This Row],[RN Hours (excl. Admin, DON)]]/Nurse[[#This Row],[MDS Census]]</f>
        <v>0.39662286893256604</v>
      </c>
      <c r="J124" s="4">
        <f>SUM(Nurse[[#This Row],[RN Hours (excl. Admin, DON)]],Nurse[[#This Row],[RN Admin Hours]],Nurse[[#This Row],[RN DON Hours]],Nurse[[#This Row],[LPN Hours (excl. Admin)]],Nurse[[#This Row],[LPN Admin Hours]],Nurse[[#This Row],[CNA Hours]],Nurse[[#This Row],[NA TR Hours]],Nurse[[#This Row],[Med Aide/Tech Hours]])</f>
        <v>360.0353260869565</v>
      </c>
      <c r="K124" s="4">
        <f>SUM(Nurse[[#This Row],[RN Hours (excl. Admin, DON)]],Nurse[[#This Row],[LPN Hours (excl. Admin)]],Nurse[[#This Row],[CNA Hours]],Nurse[[#This Row],[NA TR Hours]],Nurse[[#This Row],[Med Aide/Tech Hours]])</f>
        <v>320.64945652173913</v>
      </c>
      <c r="L124" s="4">
        <f>SUM(Nurse[[#This Row],[RN Hours (excl. Admin, DON)]],Nurse[[#This Row],[RN Admin Hours]],Nurse[[#This Row],[RN DON Hours]])</f>
        <v>62.459239130434781</v>
      </c>
      <c r="M124" s="4">
        <v>39.701086956521742</v>
      </c>
      <c r="N124" s="4">
        <v>17.019021739130434</v>
      </c>
      <c r="O124" s="4">
        <v>5.7391304347826084</v>
      </c>
      <c r="P124" s="4">
        <f>SUM(Nurse[[#This Row],[LPN Hours (excl. Admin)]],Nurse[[#This Row],[LPN Admin Hours]])</f>
        <v>96.22554347826086</v>
      </c>
      <c r="Q124" s="4">
        <v>79.597826086956516</v>
      </c>
      <c r="R124" s="4">
        <v>16.627717391304348</v>
      </c>
      <c r="S124" s="4">
        <f>SUM(Nurse[[#This Row],[CNA Hours]],Nurse[[#This Row],[NA TR Hours]],Nurse[[#This Row],[Med Aide/Tech Hours]])</f>
        <v>201.35054347826087</v>
      </c>
      <c r="T124" s="4">
        <v>201.35054347826087</v>
      </c>
      <c r="U124" s="4">
        <v>0</v>
      </c>
      <c r="V124" s="4">
        <v>0</v>
      </c>
      <c r="W1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4" s="4">
        <v>0</v>
      </c>
      <c r="Y124" s="4">
        <v>0</v>
      </c>
      <c r="Z124" s="4">
        <v>0</v>
      </c>
      <c r="AA124" s="4">
        <v>0</v>
      </c>
      <c r="AB124" s="4">
        <v>0</v>
      </c>
      <c r="AC124" s="4">
        <v>0</v>
      </c>
      <c r="AD124" s="4">
        <v>0</v>
      </c>
      <c r="AE124" s="4">
        <v>0</v>
      </c>
      <c r="AF124" s="1">
        <v>255250</v>
      </c>
      <c r="AG124" s="1">
        <v>4</v>
      </c>
      <c r="AH124"/>
    </row>
    <row r="125" spans="1:34" x14ac:dyDescent="0.25">
      <c r="A125" t="s">
        <v>243</v>
      </c>
      <c r="B125" t="s">
        <v>190</v>
      </c>
      <c r="C125" t="s">
        <v>455</v>
      </c>
      <c r="D125" t="s">
        <v>313</v>
      </c>
      <c r="E125" s="4">
        <v>92.804347826086953</v>
      </c>
      <c r="F125" s="4">
        <f>Nurse[[#This Row],[Total Nurse Staff Hours]]/Nurse[[#This Row],[MDS Census]]</f>
        <v>4.3292047317873044</v>
      </c>
      <c r="G125" s="4">
        <f>Nurse[[#This Row],[Total Direct Care Staff Hours]]/Nurse[[#This Row],[MDS Census]]</f>
        <v>4.1745139376903255</v>
      </c>
      <c r="H125" s="4">
        <f>Nurse[[#This Row],[Total RN Hours (w/ Admin, DON)]]/Nurse[[#This Row],[MDS Census]]</f>
        <v>0.62634691965331468</v>
      </c>
      <c r="I125" s="4">
        <f>Nurse[[#This Row],[RN Hours (excl. Admin, DON)]]/Nurse[[#This Row],[MDS Census]]</f>
        <v>0.52351253220894822</v>
      </c>
      <c r="J125" s="4">
        <f>SUM(Nurse[[#This Row],[RN Hours (excl. Admin, DON)]],Nurse[[#This Row],[RN Admin Hours]],Nurse[[#This Row],[RN DON Hours]],Nurse[[#This Row],[LPN Hours (excl. Admin)]],Nurse[[#This Row],[LPN Admin Hours]],Nurse[[#This Row],[CNA Hours]],Nurse[[#This Row],[NA TR Hours]],Nurse[[#This Row],[Med Aide/Tech Hours]])</f>
        <v>401.76902173913044</v>
      </c>
      <c r="K125" s="4">
        <f>SUM(Nurse[[#This Row],[RN Hours (excl. Admin, DON)]],Nurse[[#This Row],[LPN Hours (excl. Admin)]],Nurse[[#This Row],[CNA Hours]],Nurse[[#This Row],[NA TR Hours]],Nurse[[#This Row],[Med Aide/Tech Hours]])</f>
        <v>387.41304347826087</v>
      </c>
      <c r="L125" s="4">
        <f>SUM(Nurse[[#This Row],[RN Hours (excl. Admin, DON)]],Nurse[[#This Row],[RN Admin Hours]],Nurse[[#This Row],[RN DON Hours]])</f>
        <v>58.127717391304351</v>
      </c>
      <c r="M125" s="4">
        <v>48.584239130434781</v>
      </c>
      <c r="N125" s="4">
        <v>4.5869565217391308</v>
      </c>
      <c r="O125" s="4">
        <v>4.9565217391304346</v>
      </c>
      <c r="P125" s="4">
        <f>SUM(Nurse[[#This Row],[LPN Hours (excl. Admin)]],Nurse[[#This Row],[LPN Admin Hours]])</f>
        <v>110.5</v>
      </c>
      <c r="Q125" s="4">
        <v>105.6875</v>
      </c>
      <c r="R125" s="4">
        <v>4.8125</v>
      </c>
      <c r="S125" s="4">
        <f>SUM(Nurse[[#This Row],[CNA Hours]],Nurse[[#This Row],[NA TR Hours]],Nurse[[#This Row],[Med Aide/Tech Hours]])</f>
        <v>233.14130434782606</v>
      </c>
      <c r="T125" s="4">
        <v>210.71467391304347</v>
      </c>
      <c r="U125" s="4">
        <v>22.426630434782609</v>
      </c>
      <c r="V125" s="4">
        <v>0</v>
      </c>
      <c r="W1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8.1521739130434784E-2</v>
      </c>
      <c r="X125" s="4">
        <v>0</v>
      </c>
      <c r="Y125" s="4">
        <v>0</v>
      </c>
      <c r="Z125" s="4">
        <v>0</v>
      </c>
      <c r="AA125" s="4">
        <v>0</v>
      </c>
      <c r="AB125" s="4">
        <v>0</v>
      </c>
      <c r="AC125" s="4">
        <v>8.1521739130434784E-2</v>
      </c>
      <c r="AD125" s="4">
        <v>0</v>
      </c>
      <c r="AE125" s="4">
        <v>0</v>
      </c>
      <c r="AF125" s="1">
        <v>255342</v>
      </c>
      <c r="AG125" s="1">
        <v>4</v>
      </c>
      <c r="AH125"/>
    </row>
    <row r="126" spans="1:34" x14ac:dyDescent="0.25">
      <c r="A126" t="s">
        <v>243</v>
      </c>
      <c r="B126" t="s">
        <v>126</v>
      </c>
      <c r="C126" t="s">
        <v>381</v>
      </c>
      <c r="D126" t="s">
        <v>282</v>
      </c>
      <c r="E126" s="4">
        <v>76.423913043478265</v>
      </c>
      <c r="F126" s="4">
        <f>Nurse[[#This Row],[Total Nurse Staff Hours]]/Nurse[[#This Row],[MDS Census]]</f>
        <v>3.5654458825202675</v>
      </c>
      <c r="G126" s="4">
        <f>Nurse[[#This Row],[Total Direct Care Staff Hours]]/Nurse[[#This Row],[MDS Census]]</f>
        <v>3.1896885222585691</v>
      </c>
      <c r="H126" s="4">
        <f>Nurse[[#This Row],[Total RN Hours (w/ Admin, DON)]]/Nurse[[#This Row],[MDS Census]]</f>
        <v>0.32620537619115353</v>
      </c>
      <c r="I126" s="4">
        <f>Nurse[[#This Row],[RN Hours (excl. Admin, DON)]]/Nurse[[#This Row],[MDS Census]]</f>
        <v>0.20391125017778416</v>
      </c>
      <c r="J126" s="4">
        <f>SUM(Nurse[[#This Row],[RN Hours (excl. Admin, DON)]],Nurse[[#This Row],[RN Admin Hours]],Nurse[[#This Row],[RN DON Hours]],Nurse[[#This Row],[LPN Hours (excl. Admin)]],Nurse[[#This Row],[LPN Admin Hours]],Nurse[[#This Row],[CNA Hours]],Nurse[[#This Row],[NA TR Hours]],Nurse[[#This Row],[Med Aide/Tech Hours]])</f>
        <v>272.48532608695655</v>
      </c>
      <c r="K126" s="4">
        <f>SUM(Nurse[[#This Row],[RN Hours (excl. Admin, DON)]],Nurse[[#This Row],[LPN Hours (excl. Admin)]],Nurse[[#This Row],[CNA Hours]],Nurse[[#This Row],[NA TR Hours]],Nurse[[#This Row],[Med Aide/Tech Hours]])</f>
        <v>243.76847826086959</v>
      </c>
      <c r="L126" s="4">
        <f>SUM(Nurse[[#This Row],[RN Hours (excl. Admin, DON)]],Nurse[[#This Row],[RN Admin Hours]],Nurse[[#This Row],[RN DON Hours]])</f>
        <v>24.929891304347834</v>
      </c>
      <c r="M126" s="4">
        <v>15.583695652173919</v>
      </c>
      <c r="N126" s="4">
        <v>3.6070652173913045</v>
      </c>
      <c r="O126" s="4">
        <v>5.7391304347826084</v>
      </c>
      <c r="P126" s="4">
        <f>SUM(Nurse[[#This Row],[LPN Hours (excl. Admin)]],Nurse[[#This Row],[LPN Admin Hours]])</f>
        <v>89.045652173913027</v>
      </c>
      <c r="Q126" s="4">
        <v>69.674999999999983</v>
      </c>
      <c r="R126" s="4">
        <v>19.37065217391304</v>
      </c>
      <c r="S126" s="4">
        <f>SUM(Nurse[[#This Row],[CNA Hours]],Nurse[[#This Row],[NA TR Hours]],Nurse[[#This Row],[Med Aide/Tech Hours]])</f>
        <v>158.50978260869567</v>
      </c>
      <c r="T126" s="4">
        <v>155.06195652173915</v>
      </c>
      <c r="U126" s="4">
        <v>3.4478260869565216</v>
      </c>
      <c r="V126" s="4">
        <v>0</v>
      </c>
      <c r="W1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115.45489130434781</v>
      </c>
      <c r="X126" s="4">
        <v>0</v>
      </c>
      <c r="Y126" s="4">
        <v>3.6070652173913045</v>
      </c>
      <c r="Z126" s="4">
        <v>0</v>
      </c>
      <c r="AA126" s="4">
        <v>22.553260869565225</v>
      </c>
      <c r="AB126" s="4">
        <v>19.37065217391304</v>
      </c>
      <c r="AC126" s="4">
        <v>69.923913043478237</v>
      </c>
      <c r="AD126" s="4">
        <v>0</v>
      </c>
      <c r="AE126" s="4">
        <v>0</v>
      </c>
      <c r="AF126" s="1">
        <v>255272</v>
      </c>
      <c r="AG126" s="1">
        <v>4</v>
      </c>
      <c r="AH126"/>
    </row>
    <row r="127" spans="1:34" x14ac:dyDescent="0.25">
      <c r="A127" t="s">
        <v>243</v>
      </c>
      <c r="B127" t="s">
        <v>98</v>
      </c>
      <c r="C127" t="s">
        <v>419</v>
      </c>
      <c r="D127" t="s">
        <v>299</v>
      </c>
      <c r="E127" s="4">
        <v>45.554347826086953</v>
      </c>
      <c r="F127" s="4">
        <f>Nurse[[#This Row],[Total Nurse Staff Hours]]/Nurse[[#This Row],[MDS Census]]</f>
        <v>3.610737294201861</v>
      </c>
      <c r="G127" s="4">
        <f>Nurse[[#This Row],[Total Direct Care Staff Hours]]/Nurse[[#This Row],[MDS Census]]</f>
        <v>2.8771057026962543</v>
      </c>
      <c r="H127" s="4">
        <f>Nurse[[#This Row],[Total RN Hours (w/ Admin, DON)]]/Nurse[[#This Row],[MDS Census]]</f>
        <v>0.68882605583392975</v>
      </c>
      <c r="I127" s="4">
        <f>Nurse[[#This Row],[RN Hours (excl. Admin, DON)]]/Nurse[[#This Row],[MDS Census]]</f>
        <v>4.0777857313290394E-2</v>
      </c>
      <c r="J127" s="4">
        <f>SUM(Nurse[[#This Row],[RN Hours (excl. Admin, DON)]],Nurse[[#This Row],[RN Admin Hours]],Nurse[[#This Row],[RN DON Hours]],Nurse[[#This Row],[LPN Hours (excl. Admin)]],Nurse[[#This Row],[LPN Admin Hours]],Nurse[[#This Row],[CNA Hours]],Nurse[[#This Row],[NA TR Hours]],Nurse[[#This Row],[Med Aide/Tech Hours]])</f>
        <v>164.48478260869564</v>
      </c>
      <c r="K127" s="4">
        <f>SUM(Nurse[[#This Row],[RN Hours (excl. Admin, DON)]],Nurse[[#This Row],[LPN Hours (excl. Admin)]],Nurse[[#This Row],[CNA Hours]],Nurse[[#This Row],[NA TR Hours]],Nurse[[#This Row],[Med Aide/Tech Hours]])</f>
        <v>131.06467391304349</v>
      </c>
      <c r="L127" s="4">
        <f>SUM(Nurse[[#This Row],[RN Hours (excl. Admin, DON)]],Nurse[[#This Row],[RN Admin Hours]],Nurse[[#This Row],[RN DON Hours]])</f>
        <v>31.37902173913043</v>
      </c>
      <c r="M127" s="4">
        <v>1.8576086956521742</v>
      </c>
      <c r="N127" s="4">
        <v>19.695326086956516</v>
      </c>
      <c r="O127" s="4">
        <v>9.8260869565217384</v>
      </c>
      <c r="P127" s="4">
        <f>SUM(Nurse[[#This Row],[LPN Hours (excl. Admin)]],Nurse[[#This Row],[LPN Admin Hours]])</f>
        <v>49.98749999999999</v>
      </c>
      <c r="Q127" s="4">
        <v>46.088804347826077</v>
      </c>
      <c r="R127" s="4">
        <v>3.8986956521739127</v>
      </c>
      <c r="S127" s="4">
        <f>SUM(Nurse[[#This Row],[CNA Hours]],Nurse[[#This Row],[NA TR Hours]],Nurse[[#This Row],[Med Aide/Tech Hours]])</f>
        <v>83.118260869565233</v>
      </c>
      <c r="T127" s="4">
        <v>77.895978260869583</v>
      </c>
      <c r="U127" s="4">
        <v>5.2222826086956537</v>
      </c>
      <c r="V127" s="4">
        <v>0</v>
      </c>
      <c r="W1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7" s="4">
        <v>0</v>
      </c>
      <c r="Y127" s="4">
        <v>0</v>
      </c>
      <c r="Z127" s="4">
        <v>0</v>
      </c>
      <c r="AA127" s="4">
        <v>0</v>
      </c>
      <c r="AB127" s="4">
        <v>0</v>
      </c>
      <c r="AC127" s="4">
        <v>0</v>
      </c>
      <c r="AD127" s="4">
        <v>0</v>
      </c>
      <c r="AE127" s="4">
        <v>0</v>
      </c>
      <c r="AF127" s="1">
        <v>255226</v>
      </c>
      <c r="AG127" s="1">
        <v>4</v>
      </c>
      <c r="AH127"/>
    </row>
    <row r="128" spans="1:34" x14ac:dyDescent="0.25">
      <c r="A128" t="s">
        <v>243</v>
      </c>
      <c r="B128" t="s">
        <v>50</v>
      </c>
      <c r="C128" t="s">
        <v>407</v>
      </c>
      <c r="D128" t="s">
        <v>327</v>
      </c>
      <c r="E128" s="4">
        <v>118.83695652173913</v>
      </c>
      <c r="F128" s="4">
        <f>Nurse[[#This Row],[Total Nurse Staff Hours]]/Nurse[[#This Row],[MDS Census]]</f>
        <v>4.1070008231958308</v>
      </c>
      <c r="G128" s="4">
        <f>Nurse[[#This Row],[Total Direct Care Staff Hours]]/Nurse[[#This Row],[MDS Census]]</f>
        <v>4.1070008231958308</v>
      </c>
      <c r="H128" s="4">
        <f>Nurse[[#This Row],[Total RN Hours (w/ Admin, DON)]]/Nurse[[#This Row],[MDS Census]]</f>
        <v>0.68820177444434272</v>
      </c>
      <c r="I128" s="4">
        <f>Nurse[[#This Row],[RN Hours (excl. Admin, DON)]]/Nurse[[#This Row],[MDS Census]]</f>
        <v>0.68820177444434272</v>
      </c>
      <c r="J128" s="4">
        <f>SUM(Nurse[[#This Row],[RN Hours (excl. Admin, DON)]],Nurse[[#This Row],[RN Admin Hours]],Nurse[[#This Row],[RN DON Hours]],Nurse[[#This Row],[LPN Hours (excl. Admin)]],Nurse[[#This Row],[LPN Admin Hours]],Nurse[[#This Row],[CNA Hours]],Nurse[[#This Row],[NA TR Hours]],Nurse[[#This Row],[Med Aide/Tech Hours]])</f>
        <v>488.06347826086972</v>
      </c>
      <c r="K128" s="4">
        <f>SUM(Nurse[[#This Row],[RN Hours (excl. Admin, DON)]],Nurse[[#This Row],[LPN Hours (excl. Admin)]],Nurse[[#This Row],[CNA Hours]],Nurse[[#This Row],[NA TR Hours]],Nurse[[#This Row],[Med Aide/Tech Hours]])</f>
        <v>488.06347826086972</v>
      </c>
      <c r="L128" s="4">
        <f>SUM(Nurse[[#This Row],[RN Hours (excl. Admin, DON)]],Nurse[[#This Row],[RN Admin Hours]],Nurse[[#This Row],[RN DON Hours]])</f>
        <v>81.783804347826077</v>
      </c>
      <c r="M128" s="4">
        <v>81.783804347826077</v>
      </c>
      <c r="N128" s="4">
        <v>0</v>
      </c>
      <c r="O128" s="4">
        <v>0</v>
      </c>
      <c r="P128" s="4">
        <f>SUM(Nurse[[#This Row],[LPN Hours (excl. Admin)]],Nurse[[#This Row],[LPN Admin Hours]])</f>
        <v>154.88293478260874</v>
      </c>
      <c r="Q128" s="4">
        <v>154.88293478260874</v>
      </c>
      <c r="R128" s="4">
        <v>0</v>
      </c>
      <c r="S128" s="4">
        <f>SUM(Nurse[[#This Row],[CNA Hours]],Nurse[[#This Row],[NA TR Hours]],Nurse[[#This Row],[Med Aide/Tech Hours]])</f>
        <v>251.39673913043487</v>
      </c>
      <c r="T128" s="4">
        <v>251.39673913043487</v>
      </c>
      <c r="U128" s="4">
        <v>0</v>
      </c>
      <c r="V128" s="4">
        <v>0</v>
      </c>
      <c r="W1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69.615108695652168</v>
      </c>
      <c r="X128" s="4">
        <v>0.28108695652173915</v>
      </c>
      <c r="Y128" s="4">
        <v>0</v>
      </c>
      <c r="Z128" s="4">
        <v>0</v>
      </c>
      <c r="AA128" s="4">
        <v>32.228043478260865</v>
      </c>
      <c r="AB128" s="4">
        <v>0</v>
      </c>
      <c r="AC128" s="4">
        <v>37.105978260869563</v>
      </c>
      <c r="AD128" s="4">
        <v>0</v>
      </c>
      <c r="AE128" s="4">
        <v>0</v>
      </c>
      <c r="AF128" s="1">
        <v>255137</v>
      </c>
      <c r="AG128" s="1">
        <v>4</v>
      </c>
      <c r="AH128"/>
    </row>
    <row r="129" spans="1:34" x14ac:dyDescent="0.25">
      <c r="A129" t="s">
        <v>243</v>
      </c>
      <c r="B129" t="s">
        <v>122</v>
      </c>
      <c r="C129" t="s">
        <v>382</v>
      </c>
      <c r="D129" t="s">
        <v>295</v>
      </c>
      <c r="E129" s="4">
        <v>82.869565217391298</v>
      </c>
      <c r="F129" s="4">
        <f>Nurse[[#This Row],[Total Nurse Staff Hours]]/Nurse[[#This Row],[MDS Census]]</f>
        <v>4.0363326337880379</v>
      </c>
      <c r="G129" s="4">
        <f>Nurse[[#This Row],[Total Direct Care Staff Hours]]/Nurse[[#This Row],[MDS Census]]</f>
        <v>3.4421563483735573</v>
      </c>
      <c r="H129" s="4">
        <f>Nurse[[#This Row],[Total RN Hours (w/ Admin, DON)]]/Nurse[[#This Row],[MDS Census]]</f>
        <v>0.48183368310598113</v>
      </c>
      <c r="I129" s="4">
        <f>Nurse[[#This Row],[RN Hours (excl. Admin, DON)]]/Nurse[[#This Row],[MDS Census]]</f>
        <v>0.14697009443861492</v>
      </c>
      <c r="J129" s="4">
        <f>SUM(Nurse[[#This Row],[RN Hours (excl. Admin, DON)]],Nurse[[#This Row],[RN Admin Hours]],Nurse[[#This Row],[RN DON Hours]],Nurse[[#This Row],[LPN Hours (excl. Admin)]],Nurse[[#This Row],[LPN Admin Hours]],Nurse[[#This Row],[CNA Hours]],Nurse[[#This Row],[NA TR Hours]],Nurse[[#This Row],[Med Aide/Tech Hours]])</f>
        <v>334.48913043478257</v>
      </c>
      <c r="K129" s="4">
        <f>SUM(Nurse[[#This Row],[RN Hours (excl. Admin, DON)]],Nurse[[#This Row],[LPN Hours (excl. Admin)]],Nurse[[#This Row],[CNA Hours]],Nurse[[#This Row],[NA TR Hours]],Nurse[[#This Row],[Med Aide/Tech Hours]])</f>
        <v>285.25</v>
      </c>
      <c r="L129" s="4">
        <f>SUM(Nurse[[#This Row],[RN Hours (excl. Admin, DON)]],Nurse[[#This Row],[RN Admin Hours]],Nurse[[#This Row],[RN DON Hours]])</f>
        <v>39.929347826086953</v>
      </c>
      <c r="M129" s="4">
        <v>12.179347826086957</v>
      </c>
      <c r="N129" s="4">
        <v>20.888586956521738</v>
      </c>
      <c r="O129" s="4">
        <v>6.8614130434782608</v>
      </c>
      <c r="P129" s="4">
        <f>SUM(Nurse[[#This Row],[LPN Hours (excl. Admin)]],Nurse[[#This Row],[LPN Admin Hours]])</f>
        <v>94.078804347826093</v>
      </c>
      <c r="Q129" s="4">
        <v>72.589673913043484</v>
      </c>
      <c r="R129" s="4">
        <v>21.489130434782609</v>
      </c>
      <c r="S129" s="4">
        <f>SUM(Nurse[[#This Row],[CNA Hours]],Nurse[[#This Row],[NA TR Hours]],Nurse[[#This Row],[Med Aide/Tech Hours]])</f>
        <v>200.48097826086956</v>
      </c>
      <c r="T129" s="4">
        <v>154.52717391304347</v>
      </c>
      <c r="U129" s="4">
        <v>45.953804347826086</v>
      </c>
      <c r="V129" s="4">
        <v>0</v>
      </c>
      <c r="W1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9" s="4">
        <v>0</v>
      </c>
      <c r="Y129" s="4">
        <v>0</v>
      </c>
      <c r="Z129" s="4">
        <v>0</v>
      </c>
      <c r="AA129" s="4">
        <v>0</v>
      </c>
      <c r="AB129" s="4">
        <v>0</v>
      </c>
      <c r="AC129" s="4">
        <v>0</v>
      </c>
      <c r="AD129" s="4">
        <v>0</v>
      </c>
      <c r="AE129" s="4">
        <v>0</v>
      </c>
      <c r="AF129" s="1">
        <v>255268</v>
      </c>
      <c r="AG129" s="1">
        <v>4</v>
      </c>
      <c r="AH129"/>
    </row>
    <row r="130" spans="1:34" x14ac:dyDescent="0.25">
      <c r="A130" t="s">
        <v>243</v>
      </c>
      <c r="B130" t="s">
        <v>67</v>
      </c>
      <c r="C130" t="s">
        <v>416</v>
      </c>
      <c r="D130" t="s">
        <v>286</v>
      </c>
      <c r="E130" s="4">
        <v>95.586956521739125</v>
      </c>
      <c r="F130" s="4">
        <f>Nurse[[#This Row],[Total Nurse Staff Hours]]/Nurse[[#This Row],[MDS Census]]</f>
        <v>3.6055264953377302</v>
      </c>
      <c r="G130" s="4">
        <f>Nurse[[#This Row],[Total Direct Care Staff Hours]]/Nurse[[#This Row],[MDS Census]]</f>
        <v>3.5700477598362523</v>
      </c>
      <c r="H130" s="4">
        <f>Nurse[[#This Row],[Total RN Hours (w/ Admin, DON)]]/Nurse[[#This Row],[MDS Census]]</f>
        <v>1.014811234932909</v>
      </c>
      <c r="I130" s="4">
        <f>Nurse[[#This Row],[RN Hours (excl. Admin, DON)]]/Nurse[[#This Row],[MDS Census]]</f>
        <v>0.97933249943143064</v>
      </c>
      <c r="J130" s="4">
        <f>SUM(Nurse[[#This Row],[RN Hours (excl. Admin, DON)]],Nurse[[#This Row],[RN Admin Hours]],Nurse[[#This Row],[RN DON Hours]],Nurse[[#This Row],[LPN Hours (excl. Admin)]],Nurse[[#This Row],[LPN Admin Hours]],Nurse[[#This Row],[CNA Hours]],Nurse[[#This Row],[NA TR Hours]],Nurse[[#This Row],[Med Aide/Tech Hours]])</f>
        <v>344.64130434782606</v>
      </c>
      <c r="K130" s="4">
        <f>SUM(Nurse[[#This Row],[RN Hours (excl. Admin, DON)]],Nurse[[#This Row],[LPN Hours (excl. Admin)]],Nurse[[#This Row],[CNA Hours]],Nurse[[#This Row],[NA TR Hours]],Nurse[[#This Row],[Med Aide/Tech Hours]])</f>
        <v>341.25</v>
      </c>
      <c r="L130" s="4">
        <f>SUM(Nurse[[#This Row],[RN Hours (excl. Admin, DON)]],Nurse[[#This Row],[RN Admin Hours]],Nurse[[#This Row],[RN DON Hours]])</f>
        <v>97.002717391304358</v>
      </c>
      <c r="M130" s="4">
        <v>93.611413043478265</v>
      </c>
      <c r="N130" s="4">
        <v>0</v>
      </c>
      <c r="O130" s="4">
        <v>3.3913043478260869</v>
      </c>
      <c r="P130" s="4">
        <f>SUM(Nurse[[#This Row],[LPN Hours (excl. Admin)]],Nurse[[#This Row],[LPN Admin Hours]])</f>
        <v>86.744565217391298</v>
      </c>
      <c r="Q130" s="4">
        <v>86.744565217391298</v>
      </c>
      <c r="R130" s="4">
        <v>0</v>
      </c>
      <c r="S130" s="4">
        <f>SUM(Nurse[[#This Row],[CNA Hours]],Nurse[[#This Row],[NA TR Hours]],Nurse[[#This Row],[Med Aide/Tech Hours]])</f>
        <v>160.89402173913044</v>
      </c>
      <c r="T130" s="4">
        <v>154.36141304347825</v>
      </c>
      <c r="U130" s="4">
        <v>6.5326086956521738</v>
      </c>
      <c r="V130" s="4">
        <v>0</v>
      </c>
      <c r="W1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107.82065217391305</v>
      </c>
      <c r="X130" s="4">
        <v>20.956521739130434</v>
      </c>
      <c r="Y130" s="4">
        <v>0</v>
      </c>
      <c r="Z130" s="4">
        <v>0</v>
      </c>
      <c r="AA130" s="4">
        <v>34.891304347826086</v>
      </c>
      <c r="AB130" s="4">
        <v>0</v>
      </c>
      <c r="AC130" s="4">
        <v>45.440217391304351</v>
      </c>
      <c r="AD130" s="4">
        <v>6.5326086956521738</v>
      </c>
      <c r="AE130" s="4">
        <v>0</v>
      </c>
      <c r="AF130" s="1">
        <v>255161</v>
      </c>
      <c r="AG130" s="1">
        <v>4</v>
      </c>
      <c r="AH130"/>
    </row>
    <row r="131" spans="1:34" x14ac:dyDescent="0.25">
      <c r="A131" t="s">
        <v>243</v>
      </c>
      <c r="B131" t="s">
        <v>188</v>
      </c>
      <c r="C131" t="s">
        <v>379</v>
      </c>
      <c r="D131" t="s">
        <v>272</v>
      </c>
      <c r="E131" s="4">
        <v>56.097826086956523</v>
      </c>
      <c r="F131" s="4">
        <f>Nurse[[#This Row],[Total Nurse Staff Hours]]/Nurse[[#This Row],[MDS Census]]</f>
        <v>5.1093295872892845</v>
      </c>
      <c r="G131" s="4">
        <f>Nurse[[#This Row],[Total Direct Care Staff Hours]]/Nurse[[#This Row],[MDS Census]]</f>
        <v>4.8198992443324933</v>
      </c>
      <c r="H131" s="4">
        <f>Nurse[[#This Row],[Total RN Hours (w/ Admin, DON)]]/Nurse[[#This Row],[MDS Census]]</f>
        <v>0.5598721178066266</v>
      </c>
      <c r="I131" s="4">
        <f>Nurse[[#This Row],[RN Hours (excl. Admin, DON)]]/Nurse[[#This Row],[MDS Census]]</f>
        <v>0.4606665374927339</v>
      </c>
      <c r="J131" s="4">
        <f>SUM(Nurse[[#This Row],[RN Hours (excl. Admin, DON)]],Nurse[[#This Row],[RN Admin Hours]],Nurse[[#This Row],[RN DON Hours]],Nurse[[#This Row],[LPN Hours (excl. Admin)]],Nurse[[#This Row],[LPN Admin Hours]],Nurse[[#This Row],[CNA Hours]],Nurse[[#This Row],[NA TR Hours]],Nurse[[#This Row],[Med Aide/Tech Hours]])</f>
        <v>286.62228260869563</v>
      </c>
      <c r="K131" s="4">
        <f>SUM(Nurse[[#This Row],[RN Hours (excl. Admin, DON)]],Nurse[[#This Row],[LPN Hours (excl. Admin)]],Nurse[[#This Row],[CNA Hours]],Nurse[[#This Row],[NA TR Hours]],Nurse[[#This Row],[Med Aide/Tech Hours]])</f>
        <v>270.38586956521738</v>
      </c>
      <c r="L131" s="4">
        <f>SUM(Nurse[[#This Row],[RN Hours (excl. Admin, DON)]],Nurse[[#This Row],[RN Admin Hours]],Nurse[[#This Row],[RN DON Hours]])</f>
        <v>31.407608695652172</v>
      </c>
      <c r="M131" s="4">
        <v>25.842391304347824</v>
      </c>
      <c r="N131" s="4">
        <v>0</v>
      </c>
      <c r="O131" s="4">
        <v>5.5652173913043477</v>
      </c>
      <c r="P131" s="4">
        <f>SUM(Nurse[[#This Row],[LPN Hours (excl. Admin)]],Nurse[[#This Row],[LPN Admin Hours]])</f>
        <v>62.910326086956523</v>
      </c>
      <c r="Q131" s="4">
        <v>52.239130434782609</v>
      </c>
      <c r="R131" s="4">
        <v>10.671195652173912</v>
      </c>
      <c r="S131" s="4">
        <f>SUM(Nurse[[#This Row],[CNA Hours]],Nurse[[#This Row],[NA TR Hours]],Nurse[[#This Row],[Med Aide/Tech Hours]])</f>
        <v>192.30434782608697</v>
      </c>
      <c r="T131" s="4">
        <v>192.30434782608697</v>
      </c>
      <c r="U131" s="4">
        <v>0</v>
      </c>
      <c r="V131" s="4">
        <v>0</v>
      </c>
      <c r="W1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1" s="4">
        <v>0</v>
      </c>
      <c r="Y131" s="4">
        <v>0</v>
      </c>
      <c r="Z131" s="4">
        <v>0</v>
      </c>
      <c r="AA131" s="4">
        <v>0</v>
      </c>
      <c r="AB131" s="4">
        <v>0</v>
      </c>
      <c r="AC131" s="4">
        <v>0</v>
      </c>
      <c r="AD131" s="4">
        <v>0</v>
      </c>
      <c r="AE131" s="4">
        <v>0</v>
      </c>
      <c r="AF131" s="1">
        <v>255340</v>
      </c>
      <c r="AG131" s="1">
        <v>4</v>
      </c>
      <c r="AH131"/>
    </row>
    <row r="132" spans="1:34" x14ac:dyDescent="0.25">
      <c r="A132" t="s">
        <v>243</v>
      </c>
      <c r="B132" t="s">
        <v>207</v>
      </c>
      <c r="C132" t="s">
        <v>370</v>
      </c>
      <c r="D132" t="s">
        <v>350</v>
      </c>
      <c r="E132" s="4">
        <v>53.554347826086953</v>
      </c>
      <c r="F132" s="4">
        <f>Nurse[[#This Row],[Total Nurse Staff Hours]]/Nurse[[#This Row],[MDS Census]]</f>
        <v>4.2731885528719307</v>
      </c>
      <c r="G132" s="4">
        <f>Nurse[[#This Row],[Total Direct Care Staff Hours]]/Nurse[[#This Row],[MDS Census]]</f>
        <v>4.0420133955754007</v>
      </c>
      <c r="H132" s="4">
        <f>Nurse[[#This Row],[Total RN Hours (w/ Admin, DON)]]/Nurse[[#This Row],[MDS Census]]</f>
        <v>0.47310736756647048</v>
      </c>
      <c r="I132" s="4">
        <f>Nurse[[#This Row],[RN Hours (excl. Admin, DON)]]/Nurse[[#This Row],[MDS Census]]</f>
        <v>0.33762938908057644</v>
      </c>
      <c r="J132" s="4">
        <f>SUM(Nurse[[#This Row],[RN Hours (excl. Admin, DON)]],Nurse[[#This Row],[RN Admin Hours]],Nurse[[#This Row],[RN DON Hours]],Nurse[[#This Row],[LPN Hours (excl. Admin)]],Nurse[[#This Row],[LPN Admin Hours]],Nurse[[#This Row],[CNA Hours]],Nurse[[#This Row],[NA TR Hours]],Nurse[[#This Row],[Med Aide/Tech Hours]])</f>
        <v>228.84782608695653</v>
      </c>
      <c r="K132" s="4">
        <f>SUM(Nurse[[#This Row],[RN Hours (excl. Admin, DON)]],Nurse[[#This Row],[LPN Hours (excl. Admin)]],Nurse[[#This Row],[CNA Hours]],Nurse[[#This Row],[NA TR Hours]],Nurse[[#This Row],[Med Aide/Tech Hours]])</f>
        <v>216.46739130434781</v>
      </c>
      <c r="L132" s="4">
        <f>SUM(Nurse[[#This Row],[RN Hours (excl. Admin, DON)]],Nurse[[#This Row],[RN Admin Hours]],Nurse[[#This Row],[RN DON Hours]])</f>
        <v>25.336956521739129</v>
      </c>
      <c r="M132" s="4">
        <v>18.081521739130434</v>
      </c>
      <c r="N132" s="4">
        <v>4.6766304347826084</v>
      </c>
      <c r="O132" s="4">
        <v>2.5788043478260869</v>
      </c>
      <c r="P132" s="4">
        <f>SUM(Nurse[[#This Row],[LPN Hours (excl. Admin)]],Nurse[[#This Row],[LPN Admin Hours]])</f>
        <v>59.891304347826086</v>
      </c>
      <c r="Q132" s="4">
        <v>54.766304347826086</v>
      </c>
      <c r="R132" s="4">
        <v>5.125</v>
      </c>
      <c r="S132" s="4">
        <f>SUM(Nurse[[#This Row],[CNA Hours]],Nurse[[#This Row],[NA TR Hours]],Nurse[[#This Row],[Med Aide/Tech Hours]])</f>
        <v>143.61956521739131</v>
      </c>
      <c r="T132" s="4">
        <v>143.61956521739131</v>
      </c>
      <c r="U132" s="4">
        <v>0</v>
      </c>
      <c r="V132" s="4">
        <v>0</v>
      </c>
      <c r="W1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2" s="4">
        <v>0</v>
      </c>
      <c r="Y132" s="4">
        <v>0</v>
      </c>
      <c r="Z132" s="4">
        <v>0</v>
      </c>
      <c r="AA132" s="4">
        <v>0</v>
      </c>
      <c r="AB132" s="4">
        <v>0</v>
      </c>
      <c r="AC132" s="4">
        <v>0</v>
      </c>
      <c r="AD132" s="4">
        <v>0</v>
      </c>
      <c r="AE132" s="4">
        <v>0</v>
      </c>
      <c r="AF132" t="s">
        <v>8</v>
      </c>
      <c r="AG132" s="1">
        <v>4</v>
      </c>
      <c r="AH132"/>
    </row>
    <row r="133" spans="1:34" x14ac:dyDescent="0.25">
      <c r="A133" t="s">
        <v>243</v>
      </c>
      <c r="B133" t="s">
        <v>218</v>
      </c>
      <c r="C133" t="s">
        <v>465</v>
      </c>
      <c r="D133" t="s">
        <v>325</v>
      </c>
      <c r="E133" s="4">
        <v>58.804347826086953</v>
      </c>
      <c r="F133" s="4">
        <f>Nurse[[#This Row],[Total Nurse Staff Hours]]/Nurse[[#This Row],[MDS Census]]</f>
        <v>3.0692698706099817</v>
      </c>
      <c r="G133" s="4">
        <f>Nurse[[#This Row],[Total Direct Care Staff Hours]]/Nurse[[#This Row],[MDS Census]]</f>
        <v>2.9577171903881703</v>
      </c>
      <c r="H133" s="4">
        <f>Nurse[[#This Row],[Total RN Hours (w/ Admin, DON)]]/Nurse[[#This Row],[MDS Census]]</f>
        <v>0.40508317929759707</v>
      </c>
      <c r="I133" s="4">
        <f>Nurse[[#This Row],[RN Hours (excl. Admin, DON)]]/Nurse[[#This Row],[MDS Census]]</f>
        <v>0.2935304990757856</v>
      </c>
      <c r="J133" s="4">
        <f>SUM(Nurse[[#This Row],[RN Hours (excl. Admin, DON)]],Nurse[[#This Row],[RN Admin Hours]],Nurse[[#This Row],[RN DON Hours]],Nurse[[#This Row],[LPN Hours (excl. Admin)]],Nurse[[#This Row],[LPN Admin Hours]],Nurse[[#This Row],[CNA Hours]],Nurse[[#This Row],[NA TR Hours]],Nurse[[#This Row],[Med Aide/Tech Hours]])</f>
        <v>180.48641304347825</v>
      </c>
      <c r="K133" s="4">
        <f>SUM(Nurse[[#This Row],[RN Hours (excl. Admin, DON)]],Nurse[[#This Row],[LPN Hours (excl. Admin)]],Nurse[[#This Row],[CNA Hours]],Nurse[[#This Row],[NA TR Hours]],Nurse[[#This Row],[Med Aide/Tech Hours]])</f>
        <v>173.92663043478262</v>
      </c>
      <c r="L133" s="4">
        <f>SUM(Nurse[[#This Row],[RN Hours (excl. Admin, DON)]],Nurse[[#This Row],[RN Admin Hours]],Nurse[[#This Row],[RN DON Hours]])</f>
        <v>23.820652173913043</v>
      </c>
      <c r="M133" s="4">
        <v>17.260869565217391</v>
      </c>
      <c r="N133" s="4">
        <v>4.4347826086956523</v>
      </c>
      <c r="O133" s="4">
        <v>2.125</v>
      </c>
      <c r="P133" s="4">
        <f>SUM(Nurse[[#This Row],[LPN Hours (excl. Admin)]],Nurse[[#This Row],[LPN Admin Hours]])</f>
        <v>51.774456521739133</v>
      </c>
      <c r="Q133" s="4">
        <v>51.774456521739133</v>
      </c>
      <c r="R133" s="4">
        <v>0</v>
      </c>
      <c r="S133" s="4">
        <f>SUM(Nurse[[#This Row],[CNA Hours]],Nurse[[#This Row],[NA TR Hours]],Nurse[[#This Row],[Med Aide/Tech Hours]])</f>
        <v>104.89130434782609</v>
      </c>
      <c r="T133" s="4">
        <v>104.89130434782609</v>
      </c>
      <c r="U133" s="4">
        <v>0</v>
      </c>
      <c r="V133" s="4">
        <v>0</v>
      </c>
      <c r="W1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3" s="4">
        <v>0</v>
      </c>
      <c r="Y133" s="4">
        <v>0</v>
      </c>
      <c r="Z133" s="4">
        <v>0</v>
      </c>
      <c r="AA133" s="4">
        <v>0</v>
      </c>
      <c r="AB133" s="4">
        <v>0</v>
      </c>
      <c r="AC133" s="4">
        <v>0</v>
      </c>
      <c r="AD133" s="4">
        <v>0</v>
      </c>
      <c r="AE133" s="4">
        <v>0</v>
      </c>
      <c r="AF133" s="7">
        <v>2.5000000000000001E+116</v>
      </c>
      <c r="AG133" s="1">
        <v>4</v>
      </c>
      <c r="AH133"/>
    </row>
    <row r="134" spans="1:34" x14ac:dyDescent="0.25">
      <c r="A134" t="s">
        <v>243</v>
      </c>
      <c r="B134" t="s">
        <v>55</v>
      </c>
      <c r="C134" t="s">
        <v>410</v>
      </c>
      <c r="D134" t="s">
        <v>284</v>
      </c>
      <c r="E134" s="4">
        <v>82.978260869565219</v>
      </c>
      <c r="F134" s="4">
        <f>Nurse[[#This Row],[Total Nurse Staff Hours]]/Nurse[[#This Row],[MDS Census]]</f>
        <v>3.6242782289756352</v>
      </c>
      <c r="G134" s="4">
        <f>Nurse[[#This Row],[Total Direct Care Staff Hours]]/Nurse[[#This Row],[MDS Census]]</f>
        <v>3.0888118941577156</v>
      </c>
      <c r="H134" s="4">
        <f>Nurse[[#This Row],[Total RN Hours (w/ Admin, DON)]]/Nurse[[#This Row],[MDS Census]]</f>
        <v>0.68012575320932667</v>
      </c>
      <c r="I134" s="4">
        <f>Nurse[[#This Row],[RN Hours (excl. Admin, DON)]]/Nurse[[#This Row],[MDS Census]]</f>
        <v>0.32374901755305213</v>
      </c>
      <c r="J134" s="4">
        <f>SUM(Nurse[[#This Row],[RN Hours (excl. Admin, DON)]],Nurse[[#This Row],[RN Admin Hours]],Nurse[[#This Row],[RN DON Hours]],Nurse[[#This Row],[LPN Hours (excl. Admin)]],Nurse[[#This Row],[LPN Admin Hours]],Nurse[[#This Row],[CNA Hours]],Nurse[[#This Row],[NA TR Hours]],Nurse[[#This Row],[Med Aide/Tech Hours]])</f>
        <v>300.73630434782609</v>
      </c>
      <c r="K134" s="4">
        <f>SUM(Nurse[[#This Row],[RN Hours (excl. Admin, DON)]],Nurse[[#This Row],[LPN Hours (excl. Admin)]],Nurse[[#This Row],[CNA Hours]],Nurse[[#This Row],[NA TR Hours]],Nurse[[#This Row],[Med Aide/Tech Hours]])</f>
        <v>256.30423913043478</v>
      </c>
      <c r="L134" s="4">
        <f>SUM(Nurse[[#This Row],[RN Hours (excl. Admin, DON)]],Nurse[[#This Row],[RN Admin Hours]],Nurse[[#This Row],[RN DON Hours]])</f>
        <v>56.435652173913041</v>
      </c>
      <c r="M134" s="4">
        <v>26.864130434782609</v>
      </c>
      <c r="N134" s="4">
        <v>24.180217391304346</v>
      </c>
      <c r="O134" s="4">
        <v>5.3913043478260869</v>
      </c>
      <c r="P134" s="4">
        <f>SUM(Nurse[[#This Row],[LPN Hours (excl. Admin)]],Nurse[[#This Row],[LPN Admin Hours]])</f>
        <v>78.966847826086948</v>
      </c>
      <c r="Q134" s="4">
        <v>64.106304347826082</v>
      </c>
      <c r="R134" s="4">
        <v>14.860543478260871</v>
      </c>
      <c r="S134" s="4">
        <f>SUM(Nurse[[#This Row],[CNA Hours]],Nurse[[#This Row],[NA TR Hours]],Nurse[[#This Row],[Med Aide/Tech Hours]])</f>
        <v>165.33380434782606</v>
      </c>
      <c r="T134" s="4">
        <v>155.49413043478259</v>
      </c>
      <c r="U134" s="4">
        <v>9.8396739130434785</v>
      </c>
      <c r="V134" s="4">
        <v>0</v>
      </c>
      <c r="W1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37.788369565217387</v>
      </c>
      <c r="X134" s="4">
        <v>0</v>
      </c>
      <c r="Y134" s="4">
        <v>0</v>
      </c>
      <c r="Z134" s="4">
        <v>0</v>
      </c>
      <c r="AA134" s="4">
        <v>25.416086956521735</v>
      </c>
      <c r="AB134" s="4">
        <v>0</v>
      </c>
      <c r="AC134" s="4">
        <v>12.372282608695652</v>
      </c>
      <c r="AD134" s="4">
        <v>0</v>
      </c>
      <c r="AE134" s="4">
        <v>0</v>
      </c>
      <c r="AF134" s="1">
        <v>255142</v>
      </c>
      <c r="AG134" s="1">
        <v>4</v>
      </c>
      <c r="AH134"/>
    </row>
    <row r="135" spans="1:34" x14ac:dyDescent="0.25">
      <c r="A135" t="s">
        <v>243</v>
      </c>
      <c r="B135" t="s">
        <v>123</v>
      </c>
      <c r="C135" t="s">
        <v>354</v>
      </c>
      <c r="D135" t="s">
        <v>296</v>
      </c>
      <c r="E135" s="4">
        <v>110.17391304347827</v>
      </c>
      <c r="F135" s="4">
        <f>Nurse[[#This Row],[Total Nurse Staff Hours]]/Nurse[[#This Row],[MDS Census]]</f>
        <v>4.3309382399368577</v>
      </c>
      <c r="G135" s="4">
        <f>Nurse[[#This Row],[Total Direct Care Staff Hours]]/Nurse[[#This Row],[MDS Census]]</f>
        <v>4.0481837016574573</v>
      </c>
      <c r="H135" s="4">
        <f>Nurse[[#This Row],[Total RN Hours (w/ Admin, DON)]]/Nurse[[#This Row],[MDS Census]]</f>
        <v>0.40385951065509074</v>
      </c>
      <c r="I135" s="4">
        <f>Nurse[[#This Row],[RN Hours (excl. Admin, DON)]]/Nurse[[#This Row],[MDS Census]]</f>
        <v>0.24193666140489345</v>
      </c>
      <c r="J135" s="4">
        <f>SUM(Nurse[[#This Row],[RN Hours (excl. Admin, DON)]],Nurse[[#This Row],[RN Admin Hours]],Nurse[[#This Row],[RN DON Hours]],Nurse[[#This Row],[LPN Hours (excl. Admin)]],Nurse[[#This Row],[LPN Admin Hours]],Nurse[[#This Row],[CNA Hours]],Nurse[[#This Row],[NA TR Hours]],Nurse[[#This Row],[Med Aide/Tech Hours]])</f>
        <v>477.15641304347821</v>
      </c>
      <c r="K135" s="4">
        <f>SUM(Nurse[[#This Row],[RN Hours (excl. Admin, DON)]],Nurse[[#This Row],[LPN Hours (excl. Admin)]],Nurse[[#This Row],[CNA Hours]],Nurse[[#This Row],[NA TR Hours]],Nurse[[#This Row],[Med Aide/Tech Hours]])</f>
        <v>446.00423913043471</v>
      </c>
      <c r="L135" s="4">
        <f>SUM(Nurse[[#This Row],[RN Hours (excl. Admin, DON)]],Nurse[[#This Row],[RN Admin Hours]],Nurse[[#This Row],[RN DON Hours]])</f>
        <v>44.494782608695651</v>
      </c>
      <c r="M135" s="4">
        <v>26.655108695652174</v>
      </c>
      <c r="N135" s="4">
        <v>12.540760869565217</v>
      </c>
      <c r="O135" s="4">
        <v>5.2989130434782608</v>
      </c>
      <c r="P135" s="4">
        <f>SUM(Nurse[[#This Row],[LPN Hours (excl. Admin)]],Nurse[[#This Row],[LPN Admin Hours]])</f>
        <v>178.02467391304347</v>
      </c>
      <c r="Q135" s="4">
        <v>164.71217391304347</v>
      </c>
      <c r="R135" s="4">
        <v>13.3125</v>
      </c>
      <c r="S135" s="4">
        <f>SUM(Nurse[[#This Row],[CNA Hours]],Nurse[[#This Row],[NA TR Hours]],Nurse[[#This Row],[Med Aide/Tech Hours]])</f>
        <v>254.63695652173911</v>
      </c>
      <c r="T135" s="4">
        <v>254.63695652173911</v>
      </c>
      <c r="U135" s="4">
        <v>0</v>
      </c>
      <c r="V135" s="4">
        <v>0</v>
      </c>
      <c r="W1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75.664130434782606</v>
      </c>
      <c r="X135" s="4">
        <v>0</v>
      </c>
      <c r="Y135" s="4">
        <v>0</v>
      </c>
      <c r="Z135" s="4">
        <v>0</v>
      </c>
      <c r="AA135" s="4">
        <v>12.744565217391305</v>
      </c>
      <c r="AB135" s="4">
        <v>0</v>
      </c>
      <c r="AC135" s="4">
        <v>62.919565217391309</v>
      </c>
      <c r="AD135" s="4">
        <v>0</v>
      </c>
      <c r="AE135" s="4">
        <v>0</v>
      </c>
      <c r="AF135" s="1">
        <v>255269</v>
      </c>
      <c r="AG135" s="1">
        <v>4</v>
      </c>
      <c r="AH135"/>
    </row>
    <row r="136" spans="1:34" x14ac:dyDescent="0.25">
      <c r="A136" t="s">
        <v>243</v>
      </c>
      <c r="B136" t="s">
        <v>141</v>
      </c>
      <c r="C136" t="s">
        <v>441</v>
      </c>
      <c r="D136" t="s">
        <v>310</v>
      </c>
      <c r="E136" s="4">
        <v>53.728260869565219</v>
      </c>
      <c r="F136" s="4">
        <f>Nurse[[#This Row],[Total Nurse Staff Hours]]/Nurse[[#This Row],[MDS Census]]</f>
        <v>3.1232045316609343</v>
      </c>
      <c r="G136" s="4">
        <f>Nurse[[#This Row],[Total Direct Care Staff Hours]]/Nurse[[#This Row],[MDS Census]]</f>
        <v>2.9107829253489781</v>
      </c>
      <c r="H136" s="4">
        <f>Nurse[[#This Row],[Total RN Hours (w/ Admin, DON)]]/Nurse[[#This Row],[MDS Census]]</f>
        <v>0.45807202103985434</v>
      </c>
      <c r="I136" s="4">
        <f>Nurse[[#This Row],[RN Hours (excl. Admin, DON)]]/Nurse[[#This Row],[MDS Census]]</f>
        <v>0.24565041472789803</v>
      </c>
      <c r="J136" s="4">
        <f>SUM(Nurse[[#This Row],[RN Hours (excl. Admin, DON)]],Nurse[[#This Row],[RN Admin Hours]],Nurse[[#This Row],[RN DON Hours]],Nurse[[#This Row],[LPN Hours (excl. Admin)]],Nurse[[#This Row],[LPN Admin Hours]],Nurse[[#This Row],[CNA Hours]],Nurse[[#This Row],[NA TR Hours]],Nurse[[#This Row],[Med Aide/Tech Hours]])</f>
        <v>167.80434782608694</v>
      </c>
      <c r="K136" s="4">
        <f>SUM(Nurse[[#This Row],[RN Hours (excl. Admin, DON)]],Nurse[[#This Row],[LPN Hours (excl. Admin)]],Nurse[[#This Row],[CNA Hours]],Nurse[[#This Row],[NA TR Hours]],Nurse[[#This Row],[Med Aide/Tech Hours]])</f>
        <v>156.39130434782606</v>
      </c>
      <c r="L136" s="4">
        <f>SUM(Nurse[[#This Row],[RN Hours (excl. Admin, DON)]],Nurse[[#This Row],[RN Admin Hours]],Nurse[[#This Row],[RN DON Hours]])</f>
        <v>24.611413043478262</v>
      </c>
      <c r="M136" s="4">
        <v>13.198369565217391</v>
      </c>
      <c r="N136" s="4">
        <v>6.2173913043478262</v>
      </c>
      <c r="O136" s="4">
        <v>5.1956521739130439</v>
      </c>
      <c r="P136" s="4">
        <f>SUM(Nurse[[#This Row],[LPN Hours (excl. Admin)]],Nurse[[#This Row],[LPN Admin Hours]])</f>
        <v>45.220108695652172</v>
      </c>
      <c r="Q136" s="4">
        <v>45.220108695652172</v>
      </c>
      <c r="R136" s="4">
        <v>0</v>
      </c>
      <c r="S136" s="4">
        <f>SUM(Nurse[[#This Row],[CNA Hours]],Nurse[[#This Row],[NA TR Hours]],Nurse[[#This Row],[Med Aide/Tech Hours]])</f>
        <v>97.972826086956516</v>
      </c>
      <c r="T136" s="4">
        <v>97.010869565217391</v>
      </c>
      <c r="U136" s="4">
        <v>0.96195652173913049</v>
      </c>
      <c r="V136" s="4">
        <v>0</v>
      </c>
      <c r="W1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21.084239130434781</v>
      </c>
      <c r="X136" s="4">
        <v>0</v>
      </c>
      <c r="Y136" s="4">
        <v>0</v>
      </c>
      <c r="Z136" s="4">
        <v>0</v>
      </c>
      <c r="AA136" s="4">
        <v>21.084239130434781</v>
      </c>
      <c r="AB136" s="4">
        <v>0</v>
      </c>
      <c r="AC136" s="4">
        <v>0</v>
      </c>
      <c r="AD136" s="4">
        <v>0</v>
      </c>
      <c r="AE136" s="4">
        <v>0</v>
      </c>
      <c r="AF136" s="1">
        <v>255287</v>
      </c>
      <c r="AG136" s="1">
        <v>4</v>
      </c>
      <c r="AH136"/>
    </row>
    <row r="137" spans="1:34" x14ac:dyDescent="0.25">
      <c r="A137" t="s">
        <v>243</v>
      </c>
      <c r="B137" t="s">
        <v>196</v>
      </c>
      <c r="C137" t="s">
        <v>458</v>
      </c>
      <c r="D137" t="s">
        <v>329</v>
      </c>
      <c r="E137" s="4">
        <v>79.217391304347828</v>
      </c>
      <c r="F137" s="4">
        <f>Nurse[[#This Row],[Total Nurse Staff Hours]]/Nurse[[#This Row],[MDS Census]]</f>
        <v>5.1887939077936336</v>
      </c>
      <c r="G137" s="4">
        <f>Nurse[[#This Row],[Total Direct Care Staff Hours]]/Nurse[[#This Row],[MDS Census]]</f>
        <v>4.4890134467617999</v>
      </c>
      <c r="H137" s="4">
        <f>Nurse[[#This Row],[Total RN Hours (w/ Admin, DON)]]/Nurse[[#This Row],[MDS Census]]</f>
        <v>0.77347694840834258</v>
      </c>
      <c r="I137" s="4">
        <f>Nurse[[#This Row],[RN Hours (excl. Admin, DON)]]/Nurse[[#This Row],[MDS Census]]</f>
        <v>0.29817508232711326</v>
      </c>
      <c r="J137" s="4">
        <f>SUM(Nurse[[#This Row],[RN Hours (excl. Admin, DON)]],Nurse[[#This Row],[RN Admin Hours]],Nurse[[#This Row],[RN DON Hours]],Nurse[[#This Row],[LPN Hours (excl. Admin)]],Nurse[[#This Row],[LPN Admin Hours]],Nurse[[#This Row],[CNA Hours]],Nurse[[#This Row],[NA TR Hours]],Nurse[[#This Row],[Med Aide/Tech Hours]])</f>
        <v>411.04271739130439</v>
      </c>
      <c r="K137" s="4">
        <f>SUM(Nurse[[#This Row],[RN Hours (excl. Admin, DON)]],Nurse[[#This Row],[LPN Hours (excl. Admin)]],Nurse[[#This Row],[CNA Hours]],Nurse[[#This Row],[NA TR Hours]],Nurse[[#This Row],[Med Aide/Tech Hours]])</f>
        <v>355.60793478260871</v>
      </c>
      <c r="L137" s="4">
        <f>SUM(Nurse[[#This Row],[RN Hours (excl. Admin, DON)]],Nurse[[#This Row],[RN Admin Hours]],Nurse[[#This Row],[RN DON Hours]])</f>
        <v>61.272826086956535</v>
      </c>
      <c r="M137" s="4">
        <v>23.620652173913058</v>
      </c>
      <c r="N137" s="4">
        <v>32.173913043478258</v>
      </c>
      <c r="O137" s="4">
        <v>5.4782608695652177</v>
      </c>
      <c r="P137" s="4">
        <f>SUM(Nurse[[#This Row],[LPN Hours (excl. Admin)]],Nurse[[#This Row],[LPN Admin Hours]])</f>
        <v>124.4628260869565</v>
      </c>
      <c r="Q137" s="4">
        <v>106.68021739130432</v>
      </c>
      <c r="R137" s="4">
        <v>17.782608695652176</v>
      </c>
      <c r="S137" s="4">
        <f>SUM(Nurse[[#This Row],[CNA Hours]],Nurse[[#This Row],[NA TR Hours]],Nurse[[#This Row],[Med Aide/Tech Hours]])</f>
        <v>225.30706521739131</v>
      </c>
      <c r="T137" s="4">
        <v>206.32608695652175</v>
      </c>
      <c r="U137" s="4">
        <v>18.980978260869566</v>
      </c>
      <c r="V137" s="4">
        <v>0</v>
      </c>
      <c r="W1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22.371521739130426</v>
      </c>
      <c r="X137" s="4">
        <v>6.3896739130434757</v>
      </c>
      <c r="Y137" s="4">
        <v>0</v>
      </c>
      <c r="Z137" s="4">
        <v>0</v>
      </c>
      <c r="AA137" s="4">
        <v>15.98184782608695</v>
      </c>
      <c r="AB137" s="4">
        <v>0</v>
      </c>
      <c r="AC137" s="4">
        <v>0</v>
      </c>
      <c r="AD137" s="4">
        <v>0</v>
      </c>
      <c r="AE137" s="4">
        <v>0</v>
      </c>
      <c r="AF137" s="1">
        <v>255349</v>
      </c>
      <c r="AG137" s="1">
        <v>4</v>
      </c>
      <c r="AH137"/>
    </row>
    <row r="138" spans="1:34" x14ac:dyDescent="0.25">
      <c r="A138" t="s">
        <v>243</v>
      </c>
      <c r="B138" t="s">
        <v>65</v>
      </c>
      <c r="C138" t="s">
        <v>415</v>
      </c>
      <c r="D138" t="s">
        <v>275</v>
      </c>
      <c r="E138" s="4">
        <v>40.467391304347828</v>
      </c>
      <c r="F138" s="4">
        <f>Nurse[[#This Row],[Total Nurse Staff Hours]]/Nurse[[#This Row],[MDS Census]]</f>
        <v>3.3171635777598709</v>
      </c>
      <c r="G138" s="4">
        <f>Nurse[[#This Row],[Total Direct Care Staff Hours]]/Nurse[[#This Row],[MDS Census]]</f>
        <v>3.1316948697287139</v>
      </c>
      <c r="H138" s="4">
        <f>Nurse[[#This Row],[Total RN Hours (w/ Admin, DON)]]/Nurse[[#This Row],[MDS Census]]</f>
        <v>0.68058017727638986</v>
      </c>
      <c r="I138" s="4">
        <f>Nurse[[#This Row],[RN Hours (excl. Admin, DON)]]/Nurse[[#This Row],[MDS Census]]</f>
        <v>0.49511146924523219</v>
      </c>
      <c r="J138" s="4">
        <f>SUM(Nurse[[#This Row],[RN Hours (excl. Admin, DON)]],Nurse[[#This Row],[RN Admin Hours]],Nurse[[#This Row],[RN DON Hours]],Nurse[[#This Row],[LPN Hours (excl. Admin)]],Nurse[[#This Row],[LPN Admin Hours]],Nurse[[#This Row],[CNA Hours]],Nurse[[#This Row],[NA TR Hours]],Nurse[[#This Row],[Med Aide/Tech Hours]])</f>
        <v>134.23695652173913</v>
      </c>
      <c r="K138" s="4">
        <f>SUM(Nurse[[#This Row],[RN Hours (excl. Admin, DON)]],Nurse[[#This Row],[LPN Hours (excl. Admin)]],Nurse[[#This Row],[CNA Hours]],Nurse[[#This Row],[NA TR Hours]],Nurse[[#This Row],[Med Aide/Tech Hours]])</f>
        <v>126.73152173913046</v>
      </c>
      <c r="L138" s="4">
        <f>SUM(Nurse[[#This Row],[RN Hours (excl. Admin, DON)]],Nurse[[#This Row],[RN Admin Hours]],Nurse[[#This Row],[RN DON Hours]])</f>
        <v>27.541304347826081</v>
      </c>
      <c r="M138" s="4">
        <v>20.035869565217386</v>
      </c>
      <c r="N138" s="4">
        <v>1.7119565217391304</v>
      </c>
      <c r="O138" s="4">
        <v>5.7934782608695654</v>
      </c>
      <c r="P138" s="4">
        <f>SUM(Nurse[[#This Row],[LPN Hours (excl. Admin)]],Nurse[[#This Row],[LPN Admin Hours]])</f>
        <v>52.795652173913034</v>
      </c>
      <c r="Q138" s="4">
        <v>52.795652173913034</v>
      </c>
      <c r="R138" s="4">
        <v>0</v>
      </c>
      <c r="S138" s="4">
        <f>SUM(Nurse[[#This Row],[CNA Hours]],Nurse[[#This Row],[NA TR Hours]],Nurse[[#This Row],[Med Aide/Tech Hours]])</f>
        <v>53.900000000000027</v>
      </c>
      <c r="T138" s="4">
        <v>52.002173913043507</v>
      </c>
      <c r="U138" s="4">
        <v>1.8978260869565213</v>
      </c>
      <c r="V138" s="4">
        <v>0</v>
      </c>
      <c r="W1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1.7119565217391304</v>
      </c>
      <c r="X138" s="4">
        <v>0</v>
      </c>
      <c r="Y138" s="4">
        <v>1.7119565217391304</v>
      </c>
      <c r="Z138" s="4">
        <v>0</v>
      </c>
      <c r="AA138" s="4">
        <v>0</v>
      </c>
      <c r="AB138" s="4">
        <v>0</v>
      </c>
      <c r="AC138" s="4">
        <v>0</v>
      </c>
      <c r="AD138" s="4">
        <v>0</v>
      </c>
      <c r="AE138" s="4">
        <v>0</v>
      </c>
      <c r="AF138" s="1">
        <v>255159</v>
      </c>
      <c r="AG138" s="1">
        <v>4</v>
      </c>
      <c r="AH138"/>
    </row>
    <row r="139" spans="1:34" x14ac:dyDescent="0.25">
      <c r="A139" t="s">
        <v>243</v>
      </c>
      <c r="B139" t="s">
        <v>54</v>
      </c>
      <c r="C139" t="s">
        <v>409</v>
      </c>
      <c r="D139" t="s">
        <v>329</v>
      </c>
      <c r="E139" s="4">
        <v>101.34782608695652</v>
      </c>
      <c r="F139" s="4">
        <f>Nurse[[#This Row],[Total Nurse Staff Hours]]/Nurse[[#This Row],[MDS Census]]</f>
        <v>3.8393071643071641</v>
      </c>
      <c r="G139" s="4">
        <f>Nurse[[#This Row],[Total Direct Care Staff Hours]]/Nurse[[#This Row],[MDS Census]]</f>
        <v>3.3765615615615614</v>
      </c>
      <c r="H139" s="4">
        <f>Nurse[[#This Row],[Total RN Hours (w/ Admin, DON)]]/Nurse[[#This Row],[MDS Census]]</f>
        <v>0.55015336765336775</v>
      </c>
      <c r="I139" s="4">
        <f>Nurse[[#This Row],[RN Hours (excl. Admin, DON)]]/Nurse[[#This Row],[MDS Census]]</f>
        <v>0.18785070785070782</v>
      </c>
      <c r="J139" s="4">
        <f>SUM(Nurse[[#This Row],[RN Hours (excl. Admin, DON)]],Nurse[[#This Row],[RN Admin Hours]],Nurse[[#This Row],[RN DON Hours]],Nurse[[#This Row],[LPN Hours (excl. Admin)]],Nurse[[#This Row],[LPN Admin Hours]],Nurse[[#This Row],[CNA Hours]],Nurse[[#This Row],[NA TR Hours]],Nurse[[#This Row],[Med Aide/Tech Hours]])</f>
        <v>389.10543478260865</v>
      </c>
      <c r="K139" s="4">
        <f>SUM(Nurse[[#This Row],[RN Hours (excl. Admin, DON)]],Nurse[[#This Row],[LPN Hours (excl. Admin)]],Nurse[[#This Row],[CNA Hours]],Nurse[[#This Row],[NA TR Hours]],Nurse[[#This Row],[Med Aide/Tech Hours]])</f>
        <v>342.20717391304345</v>
      </c>
      <c r="L139" s="4">
        <f>SUM(Nurse[[#This Row],[RN Hours (excl. Admin, DON)]],Nurse[[#This Row],[RN Admin Hours]],Nurse[[#This Row],[RN DON Hours]])</f>
        <v>55.756847826086961</v>
      </c>
      <c r="M139" s="4">
        <v>19.038260869565214</v>
      </c>
      <c r="N139" s="4">
        <v>31.588152173913048</v>
      </c>
      <c r="O139" s="4">
        <v>5.1304347826086953</v>
      </c>
      <c r="P139" s="4">
        <f>SUM(Nurse[[#This Row],[LPN Hours (excl. Admin)]],Nurse[[#This Row],[LPN Admin Hours]])</f>
        <v>104.20499999999996</v>
      </c>
      <c r="Q139" s="4">
        <v>94.025326086956483</v>
      </c>
      <c r="R139" s="4">
        <v>10.179673913043478</v>
      </c>
      <c r="S139" s="4">
        <f>SUM(Nurse[[#This Row],[CNA Hours]],Nurse[[#This Row],[NA TR Hours]],Nurse[[#This Row],[Med Aide/Tech Hours]])</f>
        <v>229.14358695652174</v>
      </c>
      <c r="T139" s="4">
        <v>213.23717391304348</v>
      </c>
      <c r="U139" s="4">
        <v>15.906413043478265</v>
      </c>
      <c r="V139" s="4">
        <v>0</v>
      </c>
      <c r="W1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9" s="4">
        <v>0</v>
      </c>
      <c r="Y139" s="4">
        <v>0</v>
      </c>
      <c r="Z139" s="4">
        <v>0</v>
      </c>
      <c r="AA139" s="4">
        <v>0</v>
      </c>
      <c r="AB139" s="4">
        <v>0</v>
      </c>
      <c r="AC139" s="4">
        <v>0</v>
      </c>
      <c r="AD139" s="4">
        <v>0</v>
      </c>
      <c r="AE139" s="4">
        <v>0</v>
      </c>
      <c r="AF139" s="1">
        <v>255141</v>
      </c>
      <c r="AG139" s="1">
        <v>4</v>
      </c>
      <c r="AH139"/>
    </row>
    <row r="140" spans="1:34" x14ac:dyDescent="0.25">
      <c r="A140" t="s">
        <v>243</v>
      </c>
      <c r="B140" t="s">
        <v>86</v>
      </c>
      <c r="C140" t="s">
        <v>375</v>
      </c>
      <c r="D140" t="s">
        <v>337</v>
      </c>
      <c r="E140" s="4">
        <v>36.978260869565219</v>
      </c>
      <c r="F140" s="4">
        <f>Nurse[[#This Row],[Total Nurse Staff Hours]]/Nurse[[#This Row],[MDS Census]]</f>
        <v>4.6666166960611406</v>
      </c>
      <c r="G140" s="4">
        <f>Nurse[[#This Row],[Total Direct Care Staff Hours]]/Nurse[[#This Row],[MDS Census]]</f>
        <v>4.0244944150499702</v>
      </c>
      <c r="H140" s="4">
        <f>Nurse[[#This Row],[Total RN Hours (w/ Admin, DON)]]/Nurse[[#This Row],[MDS Census]]</f>
        <v>0.68871252204585542</v>
      </c>
      <c r="I140" s="4">
        <f>Nurse[[#This Row],[RN Hours (excl. Admin, DON)]]/Nurse[[#This Row],[MDS Census]]</f>
        <v>0.22185479129923577</v>
      </c>
      <c r="J140" s="4">
        <f>SUM(Nurse[[#This Row],[RN Hours (excl. Admin, DON)]],Nurse[[#This Row],[RN Admin Hours]],Nurse[[#This Row],[RN DON Hours]],Nurse[[#This Row],[LPN Hours (excl. Admin)]],Nurse[[#This Row],[LPN Admin Hours]],Nurse[[#This Row],[CNA Hours]],Nurse[[#This Row],[NA TR Hours]],Nurse[[#This Row],[Med Aide/Tech Hours]])</f>
        <v>172.56336956521739</v>
      </c>
      <c r="K140" s="4">
        <f>SUM(Nurse[[#This Row],[RN Hours (excl. Admin, DON)]],Nurse[[#This Row],[LPN Hours (excl. Admin)]],Nurse[[#This Row],[CNA Hours]],Nurse[[#This Row],[NA TR Hours]],Nurse[[#This Row],[Med Aide/Tech Hours]])</f>
        <v>148.81880434782607</v>
      </c>
      <c r="L140" s="4">
        <f>SUM(Nurse[[#This Row],[RN Hours (excl. Admin, DON)]],Nurse[[#This Row],[RN Admin Hours]],Nurse[[#This Row],[RN DON Hours]])</f>
        <v>25.467391304347828</v>
      </c>
      <c r="M140" s="4">
        <v>8.2038043478260878</v>
      </c>
      <c r="N140" s="4">
        <v>11.785326086956522</v>
      </c>
      <c r="O140" s="4">
        <v>5.4782608695652177</v>
      </c>
      <c r="P140" s="4">
        <f>SUM(Nurse[[#This Row],[LPN Hours (excl. Admin)]],Nurse[[#This Row],[LPN Admin Hours]])</f>
        <v>68.888586956521735</v>
      </c>
      <c r="Q140" s="4">
        <v>62.407608695652172</v>
      </c>
      <c r="R140" s="4">
        <v>6.4809782608695654</v>
      </c>
      <c r="S140" s="4">
        <f>SUM(Nurse[[#This Row],[CNA Hours]],Nurse[[#This Row],[NA TR Hours]],Nurse[[#This Row],[Med Aide/Tech Hours]])</f>
        <v>78.207391304347823</v>
      </c>
      <c r="T140" s="4">
        <v>78.207391304347823</v>
      </c>
      <c r="U140" s="4">
        <v>0</v>
      </c>
      <c r="V140" s="4">
        <v>0</v>
      </c>
      <c r="W1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10.456521739130435</v>
      </c>
      <c r="X140" s="4">
        <v>0</v>
      </c>
      <c r="Y140" s="4">
        <v>0</v>
      </c>
      <c r="Z140" s="4">
        <v>0</v>
      </c>
      <c r="AA140" s="4">
        <v>3.4456521739130435</v>
      </c>
      <c r="AB140" s="4">
        <v>0</v>
      </c>
      <c r="AC140" s="4">
        <v>7.0108695652173916</v>
      </c>
      <c r="AD140" s="4">
        <v>0</v>
      </c>
      <c r="AE140" s="4">
        <v>0</v>
      </c>
      <c r="AF140" s="1">
        <v>255210</v>
      </c>
      <c r="AG140" s="1">
        <v>4</v>
      </c>
      <c r="AH140"/>
    </row>
    <row r="141" spans="1:34" x14ac:dyDescent="0.25">
      <c r="A141" t="s">
        <v>243</v>
      </c>
      <c r="B141" t="s">
        <v>176</v>
      </c>
      <c r="C141" t="s">
        <v>356</v>
      </c>
      <c r="D141" t="s">
        <v>319</v>
      </c>
      <c r="E141" s="4">
        <v>57.217391304347828</v>
      </c>
      <c r="F141" s="4">
        <f>Nurse[[#This Row],[Total Nurse Staff Hours]]/Nurse[[#This Row],[MDS Census]]</f>
        <v>3.8391641337386018</v>
      </c>
      <c r="G141" s="4">
        <f>Nurse[[#This Row],[Total Direct Care Staff Hours]]/Nurse[[#This Row],[MDS Census]]</f>
        <v>3.6086721124620063</v>
      </c>
      <c r="H141" s="4">
        <f>Nurse[[#This Row],[Total RN Hours (w/ Admin, DON)]]/Nurse[[#This Row],[MDS Census]]</f>
        <v>0.3753115501519757</v>
      </c>
      <c r="I141" s="4">
        <f>Nurse[[#This Row],[RN Hours (excl. Admin, DON)]]/Nurse[[#This Row],[MDS Census]]</f>
        <v>0.23786854103343466</v>
      </c>
      <c r="J141" s="4">
        <f>SUM(Nurse[[#This Row],[RN Hours (excl. Admin, DON)]],Nurse[[#This Row],[RN Admin Hours]],Nurse[[#This Row],[RN DON Hours]],Nurse[[#This Row],[LPN Hours (excl. Admin)]],Nurse[[#This Row],[LPN Admin Hours]],Nurse[[#This Row],[CNA Hours]],Nurse[[#This Row],[NA TR Hours]],Nurse[[#This Row],[Med Aide/Tech Hours]])</f>
        <v>219.66695652173914</v>
      </c>
      <c r="K141" s="4">
        <f>SUM(Nurse[[#This Row],[RN Hours (excl. Admin, DON)]],Nurse[[#This Row],[LPN Hours (excl. Admin)]],Nurse[[#This Row],[CNA Hours]],Nurse[[#This Row],[NA TR Hours]],Nurse[[#This Row],[Med Aide/Tech Hours]])</f>
        <v>206.4788043478261</v>
      </c>
      <c r="L141" s="4">
        <f>SUM(Nurse[[#This Row],[RN Hours (excl. Admin, DON)]],Nurse[[#This Row],[RN Admin Hours]],Nurse[[#This Row],[RN DON Hours]])</f>
        <v>21.474347826086959</v>
      </c>
      <c r="M141" s="4">
        <v>13.610217391304349</v>
      </c>
      <c r="N141" s="4">
        <v>2.2445652173913042</v>
      </c>
      <c r="O141" s="4">
        <v>5.6195652173913047</v>
      </c>
      <c r="P141" s="4">
        <f>SUM(Nurse[[#This Row],[LPN Hours (excl. Admin)]],Nurse[[#This Row],[LPN Admin Hours]])</f>
        <v>82.162282608695605</v>
      </c>
      <c r="Q141" s="4">
        <v>76.838260869565175</v>
      </c>
      <c r="R141" s="4">
        <v>5.3240217391304352</v>
      </c>
      <c r="S141" s="4">
        <f>SUM(Nurse[[#This Row],[CNA Hours]],Nurse[[#This Row],[NA TR Hours]],Nurse[[#This Row],[Med Aide/Tech Hours]])</f>
        <v>116.03032608695658</v>
      </c>
      <c r="T141" s="4">
        <v>116.03032608695658</v>
      </c>
      <c r="U141" s="4">
        <v>0</v>
      </c>
      <c r="V141" s="4">
        <v>0</v>
      </c>
      <c r="W1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1" s="4">
        <v>0</v>
      </c>
      <c r="Y141" s="4">
        <v>0</v>
      </c>
      <c r="Z141" s="4">
        <v>0</v>
      </c>
      <c r="AA141" s="4">
        <v>0</v>
      </c>
      <c r="AB141" s="4">
        <v>0</v>
      </c>
      <c r="AC141" s="4">
        <v>0</v>
      </c>
      <c r="AD141" s="4">
        <v>0</v>
      </c>
      <c r="AE141" s="4">
        <v>0</v>
      </c>
      <c r="AF141" s="1">
        <v>255326</v>
      </c>
      <c r="AG141" s="1">
        <v>4</v>
      </c>
      <c r="AH141"/>
    </row>
    <row r="142" spans="1:34" x14ac:dyDescent="0.25">
      <c r="A142" t="s">
        <v>243</v>
      </c>
      <c r="B142" t="s">
        <v>140</v>
      </c>
      <c r="C142" t="s">
        <v>371</v>
      </c>
      <c r="D142" t="s">
        <v>305</v>
      </c>
      <c r="E142" s="4">
        <v>76.956521739130437</v>
      </c>
      <c r="F142" s="4">
        <f>Nurse[[#This Row],[Total Nurse Staff Hours]]/Nurse[[#This Row],[MDS Census]]</f>
        <v>3.4336186440677965</v>
      </c>
      <c r="G142" s="4">
        <f>Nurse[[#This Row],[Total Direct Care Staff Hours]]/Nurse[[#This Row],[MDS Census]]</f>
        <v>3.058724576271187</v>
      </c>
      <c r="H142" s="4">
        <f>Nurse[[#This Row],[Total RN Hours (w/ Admin, DON)]]/Nurse[[#This Row],[MDS Census]]</f>
        <v>0.4498587570621469</v>
      </c>
      <c r="I142" s="4">
        <f>Nurse[[#This Row],[RN Hours (excl. Admin, DON)]]/Nurse[[#This Row],[MDS Census]]</f>
        <v>0.12616525423728814</v>
      </c>
      <c r="J142" s="4">
        <f>SUM(Nurse[[#This Row],[RN Hours (excl. Admin, DON)]],Nurse[[#This Row],[RN Admin Hours]],Nurse[[#This Row],[RN DON Hours]],Nurse[[#This Row],[LPN Hours (excl. Admin)]],Nurse[[#This Row],[LPN Admin Hours]],Nurse[[#This Row],[CNA Hours]],Nurse[[#This Row],[NA TR Hours]],Nurse[[#This Row],[Med Aide/Tech Hours]])</f>
        <v>264.23934782608694</v>
      </c>
      <c r="K142" s="4">
        <f>SUM(Nurse[[#This Row],[RN Hours (excl. Admin, DON)]],Nurse[[#This Row],[LPN Hours (excl. Admin)]],Nurse[[#This Row],[CNA Hours]],Nurse[[#This Row],[NA TR Hours]],Nurse[[#This Row],[Med Aide/Tech Hours]])</f>
        <v>235.38880434782612</v>
      </c>
      <c r="L142" s="4">
        <f>SUM(Nurse[[#This Row],[RN Hours (excl. Admin, DON)]],Nurse[[#This Row],[RN Admin Hours]],Nurse[[#This Row],[RN DON Hours]])</f>
        <v>34.619565217391305</v>
      </c>
      <c r="M142" s="4">
        <v>9.7092391304347831</v>
      </c>
      <c r="N142" s="4">
        <v>20.290760869565219</v>
      </c>
      <c r="O142" s="4">
        <v>4.6195652173913047</v>
      </c>
      <c r="P142" s="4">
        <f>SUM(Nurse[[#This Row],[LPN Hours (excl. Admin)]],Nurse[[#This Row],[LPN Admin Hours]])</f>
        <v>84.636086956521737</v>
      </c>
      <c r="Q142" s="4">
        <v>80.695869565217393</v>
      </c>
      <c r="R142" s="4">
        <v>3.9402173913043477</v>
      </c>
      <c r="S142" s="4">
        <f>SUM(Nurse[[#This Row],[CNA Hours]],Nurse[[#This Row],[NA TR Hours]],Nurse[[#This Row],[Med Aide/Tech Hours]])</f>
        <v>144.98369565217394</v>
      </c>
      <c r="T142" s="4">
        <v>143.34510869565219</v>
      </c>
      <c r="U142" s="4">
        <v>1.638586956521739</v>
      </c>
      <c r="V142" s="4">
        <v>0</v>
      </c>
      <c r="W1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25.225760869565217</v>
      </c>
      <c r="X142" s="4">
        <v>0.52173913043478259</v>
      </c>
      <c r="Y142" s="4">
        <v>0</v>
      </c>
      <c r="Z142" s="4">
        <v>0</v>
      </c>
      <c r="AA142" s="4">
        <v>24.704021739130436</v>
      </c>
      <c r="AB142" s="4">
        <v>0</v>
      </c>
      <c r="AC142" s="4">
        <v>0</v>
      </c>
      <c r="AD142" s="4">
        <v>0</v>
      </c>
      <c r="AE142" s="4">
        <v>0</v>
      </c>
      <c r="AF142" s="1">
        <v>255286</v>
      </c>
      <c r="AG142" s="1">
        <v>4</v>
      </c>
      <c r="AH142"/>
    </row>
    <row r="143" spans="1:34" x14ac:dyDescent="0.25">
      <c r="A143" t="s">
        <v>243</v>
      </c>
      <c r="B143" t="s">
        <v>85</v>
      </c>
      <c r="C143" t="s">
        <v>426</v>
      </c>
      <c r="D143" t="s">
        <v>284</v>
      </c>
      <c r="E143" s="4">
        <v>81.934782608695656</v>
      </c>
      <c r="F143" s="4">
        <f>Nurse[[#This Row],[Total Nurse Staff Hours]]/Nurse[[#This Row],[MDS Census]]</f>
        <v>3.0470695144600688</v>
      </c>
      <c r="G143" s="4">
        <f>Nurse[[#This Row],[Total Direct Care Staff Hours]]/Nurse[[#This Row],[MDS Census]]</f>
        <v>2.8236747147784556</v>
      </c>
      <c r="H143" s="4">
        <f>Nurse[[#This Row],[Total RN Hours (w/ Admin, DON)]]/Nurse[[#This Row],[MDS Census]]</f>
        <v>0.77244494560891475</v>
      </c>
      <c r="I143" s="4">
        <f>Nurse[[#This Row],[RN Hours (excl. Admin, DON)]]/Nurse[[#This Row],[MDS Census]]</f>
        <v>0.56782700981692757</v>
      </c>
      <c r="J143" s="4">
        <f>SUM(Nurse[[#This Row],[RN Hours (excl. Admin, DON)]],Nurse[[#This Row],[RN Admin Hours]],Nurse[[#This Row],[RN DON Hours]],Nurse[[#This Row],[LPN Hours (excl. Admin)]],Nurse[[#This Row],[LPN Admin Hours]],Nurse[[#This Row],[CNA Hours]],Nurse[[#This Row],[NA TR Hours]],Nurse[[#This Row],[Med Aide/Tech Hours]])</f>
        <v>249.66097826086957</v>
      </c>
      <c r="K143" s="4">
        <f>SUM(Nurse[[#This Row],[RN Hours (excl. Admin, DON)]],Nurse[[#This Row],[LPN Hours (excl. Admin)]],Nurse[[#This Row],[CNA Hours]],Nurse[[#This Row],[NA TR Hours]],Nurse[[#This Row],[Med Aide/Tech Hours]])</f>
        <v>231.35717391304348</v>
      </c>
      <c r="L143" s="4">
        <f>SUM(Nurse[[#This Row],[RN Hours (excl. Admin, DON)]],Nurse[[#This Row],[RN Admin Hours]],Nurse[[#This Row],[RN DON Hours]])</f>
        <v>63.290108695652172</v>
      </c>
      <c r="M143" s="4">
        <v>46.524782608695652</v>
      </c>
      <c r="N143" s="4">
        <v>11.929891304347823</v>
      </c>
      <c r="O143" s="4">
        <v>4.8354347826086954</v>
      </c>
      <c r="P143" s="4">
        <f>SUM(Nurse[[#This Row],[LPN Hours (excl. Admin)]],Nurse[[#This Row],[LPN Admin Hours]])</f>
        <v>39.317173913043469</v>
      </c>
      <c r="Q143" s="4">
        <v>37.778695652173901</v>
      </c>
      <c r="R143" s="4">
        <v>1.5384782608695651</v>
      </c>
      <c r="S143" s="4">
        <f>SUM(Nurse[[#This Row],[CNA Hours]],Nurse[[#This Row],[NA TR Hours]],Nurse[[#This Row],[Med Aide/Tech Hours]])</f>
        <v>147.05369565217393</v>
      </c>
      <c r="T143" s="4">
        <v>147.05369565217393</v>
      </c>
      <c r="U143" s="4">
        <v>0</v>
      </c>
      <c r="V143" s="4">
        <v>0</v>
      </c>
      <c r="W1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3" s="4">
        <v>0</v>
      </c>
      <c r="Y143" s="4">
        <v>0</v>
      </c>
      <c r="Z143" s="4">
        <v>0</v>
      </c>
      <c r="AA143" s="4">
        <v>0</v>
      </c>
      <c r="AB143" s="4">
        <v>0</v>
      </c>
      <c r="AC143" s="4">
        <v>0</v>
      </c>
      <c r="AD143" s="4">
        <v>0</v>
      </c>
      <c r="AE143" s="4">
        <v>0</v>
      </c>
      <c r="AF143" s="1">
        <v>255207</v>
      </c>
      <c r="AG143" s="1">
        <v>4</v>
      </c>
      <c r="AH143"/>
    </row>
    <row r="144" spans="1:34" x14ac:dyDescent="0.25">
      <c r="A144" t="s">
        <v>243</v>
      </c>
      <c r="B144" t="s">
        <v>37</v>
      </c>
      <c r="C144" t="s">
        <v>356</v>
      </c>
      <c r="D144" t="s">
        <v>319</v>
      </c>
      <c r="E144" s="4">
        <v>73.760869565217391</v>
      </c>
      <c r="F144" s="4">
        <f>Nurse[[#This Row],[Total Nurse Staff Hours]]/Nurse[[#This Row],[MDS Census]]</f>
        <v>3.7351517830828174</v>
      </c>
      <c r="G144" s="4">
        <f>Nurse[[#This Row],[Total Direct Care Staff Hours]]/Nurse[[#This Row],[MDS Census]]</f>
        <v>3.3285941644562334</v>
      </c>
      <c r="H144" s="4">
        <f>Nurse[[#This Row],[Total RN Hours (w/ Admin, DON)]]/Nurse[[#This Row],[MDS Census]]</f>
        <v>0.28004126142057179</v>
      </c>
      <c r="I144" s="4">
        <f>Nurse[[#This Row],[RN Hours (excl. Admin, DON)]]/Nurse[[#This Row],[MDS Census]]</f>
        <v>0.13871942234011198</v>
      </c>
      <c r="J144" s="4">
        <f>SUM(Nurse[[#This Row],[RN Hours (excl. Admin, DON)]],Nurse[[#This Row],[RN Admin Hours]],Nurse[[#This Row],[RN DON Hours]],Nurse[[#This Row],[LPN Hours (excl. Admin)]],Nurse[[#This Row],[LPN Admin Hours]],Nurse[[#This Row],[CNA Hours]],Nurse[[#This Row],[NA TR Hours]],Nurse[[#This Row],[Med Aide/Tech Hours]])</f>
        <v>275.50804347826084</v>
      </c>
      <c r="K144" s="4">
        <f>SUM(Nurse[[#This Row],[RN Hours (excl. Admin, DON)]],Nurse[[#This Row],[LPN Hours (excl. Admin)]],Nurse[[#This Row],[CNA Hours]],Nurse[[#This Row],[NA TR Hours]],Nurse[[#This Row],[Med Aide/Tech Hours]])</f>
        <v>245.51999999999998</v>
      </c>
      <c r="L144" s="4">
        <f>SUM(Nurse[[#This Row],[RN Hours (excl. Admin, DON)]],Nurse[[#This Row],[RN Admin Hours]],Nurse[[#This Row],[RN DON Hours]])</f>
        <v>20.65608695652174</v>
      </c>
      <c r="M144" s="4">
        <v>10.232065217391304</v>
      </c>
      <c r="N144" s="4">
        <v>4.1631521739130442</v>
      </c>
      <c r="O144" s="4">
        <v>6.2608695652173916</v>
      </c>
      <c r="P144" s="4">
        <f>SUM(Nurse[[#This Row],[LPN Hours (excl. Admin)]],Nurse[[#This Row],[LPN Admin Hours]])</f>
        <v>95.993695652173869</v>
      </c>
      <c r="Q144" s="4">
        <v>76.429673913043445</v>
      </c>
      <c r="R144" s="4">
        <v>19.564021739130432</v>
      </c>
      <c r="S144" s="4">
        <f>SUM(Nurse[[#This Row],[CNA Hours]],Nurse[[#This Row],[NA TR Hours]],Nurse[[#This Row],[Med Aide/Tech Hours]])</f>
        <v>158.85826086956524</v>
      </c>
      <c r="T144" s="4">
        <v>158.85826086956524</v>
      </c>
      <c r="U144" s="4">
        <v>0</v>
      </c>
      <c r="V144" s="4">
        <v>0</v>
      </c>
      <c r="W1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11.474239130434785</v>
      </c>
      <c r="X144" s="4">
        <v>0.26956521739130435</v>
      </c>
      <c r="Y144" s="4">
        <v>0</v>
      </c>
      <c r="Z144" s="4">
        <v>0</v>
      </c>
      <c r="AA144" s="4">
        <v>5.2195652173913052</v>
      </c>
      <c r="AB144" s="4">
        <v>0</v>
      </c>
      <c r="AC144" s="4">
        <v>5.9851086956521753</v>
      </c>
      <c r="AD144" s="4">
        <v>0</v>
      </c>
      <c r="AE144" s="4">
        <v>0</v>
      </c>
      <c r="AF144" s="1">
        <v>255112</v>
      </c>
      <c r="AG144" s="1">
        <v>4</v>
      </c>
      <c r="AH144"/>
    </row>
    <row r="145" spans="1:34" x14ac:dyDescent="0.25">
      <c r="A145" t="s">
        <v>243</v>
      </c>
      <c r="B145" t="s">
        <v>124</v>
      </c>
      <c r="C145" t="s">
        <v>435</v>
      </c>
      <c r="D145" t="s">
        <v>343</v>
      </c>
      <c r="E145" s="4">
        <v>46.326086956521742</v>
      </c>
      <c r="F145" s="4">
        <f>Nurse[[#This Row],[Total Nurse Staff Hours]]/Nurse[[#This Row],[MDS Census]]</f>
        <v>3.312423744720788</v>
      </c>
      <c r="G145" s="4">
        <f>Nurse[[#This Row],[Total Direct Care Staff Hours]]/Nurse[[#This Row],[MDS Census]]</f>
        <v>2.725363679023932</v>
      </c>
      <c r="H145" s="4">
        <f>Nurse[[#This Row],[Total RN Hours (w/ Admin, DON)]]/Nurse[[#This Row],[MDS Census]]</f>
        <v>0.80802440168934764</v>
      </c>
      <c r="I145" s="4">
        <f>Nurse[[#This Row],[RN Hours (excl. Admin, DON)]]/Nurse[[#This Row],[MDS Census]]</f>
        <v>0.32244251525105583</v>
      </c>
      <c r="J145" s="4">
        <f>SUM(Nurse[[#This Row],[RN Hours (excl. Admin, DON)]],Nurse[[#This Row],[RN Admin Hours]],Nurse[[#This Row],[RN DON Hours]],Nurse[[#This Row],[LPN Hours (excl. Admin)]],Nurse[[#This Row],[LPN Admin Hours]],Nurse[[#This Row],[CNA Hours]],Nurse[[#This Row],[NA TR Hours]],Nurse[[#This Row],[Med Aide/Tech Hours]])</f>
        <v>153.4516304347826</v>
      </c>
      <c r="K145" s="4">
        <f>SUM(Nurse[[#This Row],[RN Hours (excl. Admin, DON)]],Nurse[[#This Row],[LPN Hours (excl. Admin)]],Nurse[[#This Row],[CNA Hours]],Nurse[[#This Row],[NA TR Hours]],Nurse[[#This Row],[Med Aide/Tech Hours]])</f>
        <v>126.25543478260869</v>
      </c>
      <c r="L145" s="4">
        <f>SUM(Nurse[[#This Row],[RN Hours (excl. Admin, DON)]],Nurse[[#This Row],[RN Admin Hours]],Nurse[[#This Row],[RN DON Hours]])</f>
        <v>37.432608695652171</v>
      </c>
      <c r="M145" s="4">
        <v>14.9375</v>
      </c>
      <c r="N145" s="4">
        <v>17.057608695652171</v>
      </c>
      <c r="O145" s="4">
        <v>5.4375</v>
      </c>
      <c r="P145" s="4">
        <f>SUM(Nurse[[#This Row],[LPN Hours (excl. Admin)]],Nurse[[#This Row],[LPN Admin Hours]])</f>
        <v>38.195652173913047</v>
      </c>
      <c r="Q145" s="4">
        <v>33.494565217391305</v>
      </c>
      <c r="R145" s="4">
        <v>4.7010869565217401</v>
      </c>
      <c r="S145" s="4">
        <f>SUM(Nurse[[#This Row],[CNA Hours]],Nurse[[#This Row],[NA TR Hours]],Nurse[[#This Row],[Med Aide/Tech Hours]])</f>
        <v>77.823369565217391</v>
      </c>
      <c r="T145" s="4">
        <v>77.823369565217391</v>
      </c>
      <c r="U145" s="4">
        <v>0</v>
      </c>
      <c r="V145" s="4">
        <v>0</v>
      </c>
      <c r="W1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5" s="4">
        <v>0</v>
      </c>
      <c r="Y145" s="4">
        <v>0</v>
      </c>
      <c r="Z145" s="4">
        <v>0</v>
      </c>
      <c r="AA145" s="4">
        <v>0</v>
      </c>
      <c r="AB145" s="4">
        <v>0</v>
      </c>
      <c r="AC145" s="4">
        <v>0</v>
      </c>
      <c r="AD145" s="4">
        <v>0</v>
      </c>
      <c r="AE145" s="4">
        <v>0</v>
      </c>
      <c r="AF145" s="1">
        <v>255270</v>
      </c>
      <c r="AG145" s="1">
        <v>4</v>
      </c>
      <c r="AH145"/>
    </row>
    <row r="146" spans="1:34" x14ac:dyDescent="0.25">
      <c r="A146" t="s">
        <v>243</v>
      </c>
      <c r="B146" t="s">
        <v>208</v>
      </c>
      <c r="C146" t="s">
        <v>435</v>
      </c>
      <c r="D146" t="s">
        <v>343</v>
      </c>
      <c r="E146" s="4">
        <v>43.423913043478258</v>
      </c>
      <c r="F146" s="4">
        <f>Nurse[[#This Row],[Total Nurse Staff Hours]]/Nurse[[#This Row],[MDS Census]]</f>
        <v>4.0389862327909896</v>
      </c>
      <c r="G146" s="4">
        <f>Nurse[[#This Row],[Total Direct Care Staff Hours]]/Nurse[[#This Row],[MDS Census]]</f>
        <v>3.7882978723404261</v>
      </c>
      <c r="H146" s="4">
        <f>Nurse[[#This Row],[Total RN Hours (w/ Admin, DON)]]/Nurse[[#This Row],[MDS Census]]</f>
        <v>0.54186483103879857</v>
      </c>
      <c r="I146" s="4">
        <f>Nurse[[#This Row],[RN Hours (excl. Admin, DON)]]/Nurse[[#This Row],[MDS Census]]</f>
        <v>0.29142678347934919</v>
      </c>
      <c r="J146" s="4">
        <f>SUM(Nurse[[#This Row],[RN Hours (excl. Admin, DON)]],Nurse[[#This Row],[RN Admin Hours]],Nurse[[#This Row],[RN DON Hours]],Nurse[[#This Row],[LPN Hours (excl. Admin)]],Nurse[[#This Row],[LPN Admin Hours]],Nurse[[#This Row],[CNA Hours]],Nurse[[#This Row],[NA TR Hours]],Nurse[[#This Row],[Med Aide/Tech Hours]])</f>
        <v>175.38858695652175</v>
      </c>
      <c r="K146" s="4">
        <f>SUM(Nurse[[#This Row],[RN Hours (excl. Admin, DON)]],Nurse[[#This Row],[LPN Hours (excl. Admin)]],Nurse[[#This Row],[CNA Hours]],Nurse[[#This Row],[NA TR Hours]],Nurse[[#This Row],[Med Aide/Tech Hours]])</f>
        <v>164.50271739130437</v>
      </c>
      <c r="L146" s="4">
        <f>SUM(Nurse[[#This Row],[RN Hours (excl. Admin, DON)]],Nurse[[#This Row],[RN Admin Hours]],Nurse[[#This Row],[RN DON Hours]])</f>
        <v>23.529891304347828</v>
      </c>
      <c r="M146" s="4">
        <v>12.654891304347826</v>
      </c>
      <c r="N146" s="4">
        <v>6.0054347826086953</v>
      </c>
      <c r="O146" s="4">
        <v>4.8695652173913047</v>
      </c>
      <c r="P146" s="4">
        <f>SUM(Nurse[[#This Row],[LPN Hours (excl. Admin)]],Nurse[[#This Row],[LPN Admin Hours]])</f>
        <v>44.630434782608695</v>
      </c>
      <c r="Q146" s="4">
        <v>44.619565217391305</v>
      </c>
      <c r="R146" s="4">
        <v>1.0869565217391304E-2</v>
      </c>
      <c r="S146" s="4">
        <f>SUM(Nurse[[#This Row],[CNA Hours]],Nurse[[#This Row],[NA TR Hours]],Nurse[[#This Row],[Med Aide/Tech Hours]])</f>
        <v>107.22826086956522</v>
      </c>
      <c r="T146" s="4">
        <v>106.88315217391305</v>
      </c>
      <c r="U146" s="4">
        <v>0.34510869565217389</v>
      </c>
      <c r="V146" s="4">
        <v>0</v>
      </c>
      <c r="W1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6" s="4">
        <v>0</v>
      </c>
      <c r="Y146" s="4">
        <v>0</v>
      </c>
      <c r="Z146" s="4">
        <v>0</v>
      </c>
      <c r="AA146" s="4">
        <v>0</v>
      </c>
      <c r="AB146" s="4">
        <v>0</v>
      </c>
      <c r="AC146" s="4">
        <v>0</v>
      </c>
      <c r="AD146" s="4">
        <v>0</v>
      </c>
      <c r="AE146" s="4">
        <v>0</v>
      </c>
      <c r="AF146" t="s">
        <v>9</v>
      </c>
      <c r="AG146" s="1">
        <v>4</v>
      </c>
      <c r="AH146"/>
    </row>
    <row r="147" spans="1:34" x14ac:dyDescent="0.25">
      <c r="A147" t="s">
        <v>243</v>
      </c>
      <c r="B147" t="s">
        <v>166</v>
      </c>
      <c r="C147" t="s">
        <v>379</v>
      </c>
      <c r="D147" t="s">
        <v>272</v>
      </c>
      <c r="E147" s="4">
        <v>79.760869565217391</v>
      </c>
      <c r="F147" s="4">
        <f>Nurse[[#This Row],[Total Nurse Staff Hours]]/Nurse[[#This Row],[MDS Census]]</f>
        <v>4.1517102752793678</v>
      </c>
      <c r="G147" s="4">
        <f>Nurse[[#This Row],[Total Direct Care Staff Hours]]/Nurse[[#This Row],[MDS Census]]</f>
        <v>3.7675456527664215</v>
      </c>
      <c r="H147" s="4">
        <f>Nurse[[#This Row],[Total RN Hours (w/ Admin, DON)]]/Nurse[[#This Row],[MDS Census]]</f>
        <v>0.42337830471518129</v>
      </c>
      <c r="I147" s="4">
        <f>Nurse[[#This Row],[RN Hours (excl. Admin, DON)]]/Nurse[[#This Row],[MDS Census]]</f>
        <v>0.23088716271463616</v>
      </c>
      <c r="J147" s="4">
        <f>SUM(Nurse[[#This Row],[RN Hours (excl. Admin, DON)]],Nurse[[#This Row],[RN Admin Hours]],Nurse[[#This Row],[RN DON Hours]],Nurse[[#This Row],[LPN Hours (excl. Admin)]],Nurse[[#This Row],[LPN Admin Hours]],Nurse[[#This Row],[CNA Hours]],Nurse[[#This Row],[NA TR Hours]],Nurse[[#This Row],[Med Aide/Tech Hours]])</f>
        <v>331.14402173913044</v>
      </c>
      <c r="K147" s="4">
        <f>SUM(Nurse[[#This Row],[RN Hours (excl. Admin, DON)]],Nurse[[#This Row],[LPN Hours (excl. Admin)]],Nurse[[#This Row],[CNA Hours]],Nurse[[#This Row],[NA TR Hours]],Nurse[[#This Row],[Med Aide/Tech Hours]])</f>
        <v>300.50271739130437</v>
      </c>
      <c r="L147" s="4">
        <f>SUM(Nurse[[#This Row],[RN Hours (excl. Admin, DON)]],Nurse[[#This Row],[RN Admin Hours]],Nurse[[#This Row],[RN DON Hours]])</f>
        <v>33.769021739130437</v>
      </c>
      <c r="M147" s="4">
        <v>18.415760869565219</v>
      </c>
      <c r="N147" s="4">
        <v>9.7880434782608692</v>
      </c>
      <c r="O147" s="4">
        <v>5.5652173913043477</v>
      </c>
      <c r="P147" s="4">
        <f>SUM(Nurse[[#This Row],[LPN Hours (excl. Admin)]],Nurse[[#This Row],[LPN Admin Hours]])</f>
        <v>90.46195652173914</v>
      </c>
      <c r="Q147" s="4">
        <v>75.173913043478265</v>
      </c>
      <c r="R147" s="4">
        <v>15.288043478260869</v>
      </c>
      <c r="S147" s="4">
        <f>SUM(Nurse[[#This Row],[CNA Hours]],Nurse[[#This Row],[NA TR Hours]],Nurse[[#This Row],[Med Aide/Tech Hours]])</f>
        <v>206.91304347826087</v>
      </c>
      <c r="T147" s="4">
        <v>206.91304347826087</v>
      </c>
      <c r="U147" s="4">
        <v>0</v>
      </c>
      <c r="V147" s="4">
        <v>0</v>
      </c>
      <c r="W1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7" s="4">
        <v>0</v>
      </c>
      <c r="Y147" s="4">
        <v>0</v>
      </c>
      <c r="Z147" s="4">
        <v>0</v>
      </c>
      <c r="AA147" s="4">
        <v>0</v>
      </c>
      <c r="AB147" s="4">
        <v>0</v>
      </c>
      <c r="AC147" s="4">
        <v>0</v>
      </c>
      <c r="AD147" s="4">
        <v>0</v>
      </c>
      <c r="AE147" s="4">
        <v>0</v>
      </c>
      <c r="AF147" s="1">
        <v>255315</v>
      </c>
      <c r="AG147" s="1">
        <v>4</v>
      </c>
      <c r="AH147"/>
    </row>
    <row r="148" spans="1:34" x14ac:dyDescent="0.25">
      <c r="A148" t="s">
        <v>243</v>
      </c>
      <c r="B148" t="s">
        <v>192</v>
      </c>
      <c r="C148" t="s">
        <v>456</v>
      </c>
      <c r="D148" t="s">
        <v>347</v>
      </c>
      <c r="E148" s="4">
        <v>37.543478260869563</v>
      </c>
      <c r="F148" s="4">
        <f>Nurse[[#This Row],[Total Nurse Staff Hours]]/Nurse[[#This Row],[MDS Census]]</f>
        <v>4.413066010422698</v>
      </c>
      <c r="G148" s="4">
        <f>Nurse[[#This Row],[Total Direct Care Staff Hours]]/Nurse[[#This Row],[MDS Census]]</f>
        <v>4.0172206137811237</v>
      </c>
      <c r="H148" s="4">
        <f>Nurse[[#This Row],[Total RN Hours (w/ Admin, DON)]]/Nurse[[#This Row],[MDS Census]]</f>
        <v>0.375</v>
      </c>
      <c r="I148" s="4">
        <f>Nurse[[#This Row],[RN Hours (excl. Admin, DON)]]/Nurse[[#This Row],[MDS Census]]</f>
        <v>0.23718876664736538</v>
      </c>
      <c r="J148" s="4">
        <f>SUM(Nurse[[#This Row],[RN Hours (excl. Admin, DON)]],Nurse[[#This Row],[RN Admin Hours]],Nurse[[#This Row],[RN DON Hours]],Nurse[[#This Row],[LPN Hours (excl. Admin)]],Nurse[[#This Row],[LPN Admin Hours]],Nurse[[#This Row],[CNA Hours]],Nurse[[#This Row],[NA TR Hours]],Nurse[[#This Row],[Med Aide/Tech Hours]])</f>
        <v>165.68184782608694</v>
      </c>
      <c r="K148" s="4">
        <f>SUM(Nurse[[#This Row],[RN Hours (excl. Admin, DON)]],Nurse[[#This Row],[LPN Hours (excl. Admin)]],Nurse[[#This Row],[CNA Hours]],Nurse[[#This Row],[NA TR Hours]],Nurse[[#This Row],[Med Aide/Tech Hours]])</f>
        <v>150.82043478260869</v>
      </c>
      <c r="L148" s="4">
        <f>SUM(Nurse[[#This Row],[RN Hours (excl. Admin, DON)]],Nurse[[#This Row],[RN Admin Hours]],Nurse[[#This Row],[RN DON Hours]])</f>
        <v>14.078804347826086</v>
      </c>
      <c r="M148" s="4">
        <v>8.9048913043478262</v>
      </c>
      <c r="N148" s="4">
        <v>0</v>
      </c>
      <c r="O148" s="4">
        <v>5.1739130434782608</v>
      </c>
      <c r="P148" s="4">
        <f>SUM(Nurse[[#This Row],[LPN Hours (excl. Admin)]],Nurse[[#This Row],[LPN Admin Hours]])</f>
        <v>68.619347826086951</v>
      </c>
      <c r="Q148" s="4">
        <v>58.931847826086951</v>
      </c>
      <c r="R148" s="4">
        <v>9.6875</v>
      </c>
      <c r="S148" s="4">
        <f>SUM(Nurse[[#This Row],[CNA Hours]],Nurse[[#This Row],[NA TR Hours]],Nurse[[#This Row],[Med Aide/Tech Hours]])</f>
        <v>82.983695652173907</v>
      </c>
      <c r="T148" s="4">
        <v>82.983695652173907</v>
      </c>
      <c r="U148" s="4">
        <v>0</v>
      </c>
      <c r="V148" s="4">
        <v>0</v>
      </c>
      <c r="W1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15.271521739130435</v>
      </c>
      <c r="X148" s="4">
        <v>0.34782608695652173</v>
      </c>
      <c r="Y148" s="4">
        <v>0</v>
      </c>
      <c r="Z148" s="4">
        <v>0</v>
      </c>
      <c r="AA148" s="4">
        <v>4.771521739130435</v>
      </c>
      <c r="AB148" s="4">
        <v>0</v>
      </c>
      <c r="AC148" s="4">
        <v>10.152173913043478</v>
      </c>
      <c r="AD148" s="4">
        <v>0</v>
      </c>
      <c r="AE148" s="4">
        <v>0</v>
      </c>
      <c r="AF148" s="1">
        <v>255344</v>
      </c>
      <c r="AG148" s="1">
        <v>4</v>
      </c>
      <c r="AH148"/>
    </row>
    <row r="149" spans="1:34" x14ac:dyDescent="0.25">
      <c r="A149" t="s">
        <v>243</v>
      </c>
      <c r="B149" t="s">
        <v>199</v>
      </c>
      <c r="C149" t="s">
        <v>379</v>
      </c>
      <c r="D149" t="s">
        <v>272</v>
      </c>
      <c r="E149" s="4">
        <v>50.309859154929576</v>
      </c>
      <c r="F149" s="4">
        <f>Nurse[[#This Row],[Total Nurse Staff Hours]]/Nurse[[#This Row],[MDS Census]]</f>
        <v>2.6497424412094066</v>
      </c>
      <c r="G149" s="4">
        <f>Nurse[[#This Row],[Total Direct Care Staff Hours]]/Nurse[[#This Row],[MDS Census]]</f>
        <v>2.5658258678611419</v>
      </c>
      <c r="H149" s="4">
        <f>Nurse[[#This Row],[Total RN Hours (w/ Admin, DON)]]/Nurse[[#This Row],[MDS Census]]</f>
        <v>0.62118141097424406</v>
      </c>
      <c r="I149" s="4">
        <f>Nurse[[#This Row],[RN Hours (excl. Admin, DON)]]/Nurse[[#This Row],[MDS Census]]</f>
        <v>0.53726483762597976</v>
      </c>
      <c r="J149" s="4">
        <f>SUM(Nurse[[#This Row],[RN Hours (excl. Admin, DON)]],Nurse[[#This Row],[RN Admin Hours]],Nurse[[#This Row],[RN DON Hours]],Nurse[[#This Row],[LPN Hours (excl. Admin)]],Nurse[[#This Row],[LPN Admin Hours]],Nurse[[#This Row],[CNA Hours]],Nurse[[#This Row],[NA TR Hours]],Nurse[[#This Row],[Med Aide/Tech Hours]])</f>
        <v>133.30816901408451</v>
      </c>
      <c r="K149" s="4">
        <f>SUM(Nurse[[#This Row],[RN Hours (excl. Admin, DON)]],Nurse[[#This Row],[LPN Hours (excl. Admin)]],Nurse[[#This Row],[CNA Hours]],Nurse[[#This Row],[NA TR Hours]],Nurse[[#This Row],[Med Aide/Tech Hours]])</f>
        <v>129.086338028169</v>
      </c>
      <c r="L149" s="4">
        <f>SUM(Nurse[[#This Row],[RN Hours (excl. Admin, DON)]],Nurse[[#This Row],[RN Admin Hours]],Nurse[[#This Row],[RN DON Hours]])</f>
        <v>31.251549295774645</v>
      </c>
      <c r="M149" s="4">
        <v>27.029718309859152</v>
      </c>
      <c r="N149" s="4">
        <v>0.75704225352112675</v>
      </c>
      <c r="O149" s="4">
        <v>3.464788732394366</v>
      </c>
      <c r="P149" s="4">
        <f>SUM(Nurse[[#This Row],[LPN Hours (excl. Admin)]],Nurse[[#This Row],[LPN Admin Hours]])</f>
        <v>8.5195774647887337</v>
      </c>
      <c r="Q149" s="4">
        <v>8.5195774647887337</v>
      </c>
      <c r="R149" s="4">
        <v>0</v>
      </c>
      <c r="S149" s="4">
        <f>SUM(Nurse[[#This Row],[CNA Hours]],Nurse[[#This Row],[NA TR Hours]],Nurse[[#This Row],[Med Aide/Tech Hours]])</f>
        <v>93.537042253521122</v>
      </c>
      <c r="T149" s="4">
        <v>93.537042253521122</v>
      </c>
      <c r="U149" s="4">
        <v>0</v>
      </c>
      <c r="V149" s="4">
        <v>0</v>
      </c>
      <c r="W1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33.140845070422536</v>
      </c>
      <c r="X149" s="4">
        <v>11.48943661971831</v>
      </c>
      <c r="Y149" s="4">
        <v>0</v>
      </c>
      <c r="Z149" s="4">
        <v>0.54929577464788737</v>
      </c>
      <c r="AA149" s="4">
        <v>0</v>
      </c>
      <c r="AB149" s="4">
        <v>0</v>
      </c>
      <c r="AC149" s="4">
        <v>21.10211267605634</v>
      </c>
      <c r="AD149" s="4">
        <v>0</v>
      </c>
      <c r="AE149" s="4">
        <v>0</v>
      </c>
      <c r="AF149" t="s">
        <v>0</v>
      </c>
      <c r="AG149" s="1">
        <v>4</v>
      </c>
      <c r="AH149"/>
    </row>
    <row r="150" spans="1:34" x14ac:dyDescent="0.25">
      <c r="A150" t="s">
        <v>243</v>
      </c>
      <c r="B150" t="s">
        <v>107</v>
      </c>
      <c r="C150" t="s">
        <v>397</v>
      </c>
      <c r="D150" t="s">
        <v>318</v>
      </c>
      <c r="E150" s="4">
        <v>37.141304347826086</v>
      </c>
      <c r="F150" s="4">
        <f>Nurse[[#This Row],[Total Nurse Staff Hours]]/Nurse[[#This Row],[MDS Census]]</f>
        <v>4.169648814749781</v>
      </c>
      <c r="G150" s="4">
        <f>Nurse[[#This Row],[Total Direct Care Staff Hours]]/Nurse[[#This Row],[MDS Census]]</f>
        <v>3.8678167983611349</v>
      </c>
      <c r="H150" s="4">
        <f>Nurse[[#This Row],[Total RN Hours (w/ Admin, DON)]]/Nurse[[#This Row],[MDS Census]]</f>
        <v>0.9313666959321043</v>
      </c>
      <c r="I150" s="4">
        <f>Nurse[[#This Row],[RN Hours (excl. Admin, DON)]]/Nurse[[#This Row],[MDS Census]]</f>
        <v>0.66519754170324863</v>
      </c>
      <c r="J150" s="4">
        <f>SUM(Nurse[[#This Row],[RN Hours (excl. Admin, DON)]],Nurse[[#This Row],[RN Admin Hours]],Nurse[[#This Row],[RN DON Hours]],Nurse[[#This Row],[LPN Hours (excl. Admin)]],Nurse[[#This Row],[LPN Admin Hours]],Nurse[[#This Row],[CNA Hours]],Nurse[[#This Row],[NA TR Hours]],Nurse[[#This Row],[Med Aide/Tech Hours]])</f>
        <v>154.86619565217393</v>
      </c>
      <c r="K150" s="4">
        <f>SUM(Nurse[[#This Row],[RN Hours (excl. Admin, DON)]],Nurse[[#This Row],[LPN Hours (excl. Admin)]],Nurse[[#This Row],[CNA Hours]],Nurse[[#This Row],[NA TR Hours]],Nurse[[#This Row],[Med Aide/Tech Hours]])</f>
        <v>143.6557608695652</v>
      </c>
      <c r="L150" s="4">
        <f>SUM(Nurse[[#This Row],[RN Hours (excl. Admin, DON)]],Nurse[[#This Row],[RN Admin Hours]],Nurse[[#This Row],[RN DON Hours]])</f>
        <v>34.592173913043482</v>
      </c>
      <c r="M150" s="4">
        <v>24.706304347826091</v>
      </c>
      <c r="N150" s="4">
        <v>5.1304347826086953</v>
      </c>
      <c r="O150" s="4">
        <v>4.7554347826086953</v>
      </c>
      <c r="P150" s="4">
        <f>SUM(Nurse[[#This Row],[LPN Hours (excl. Admin)]],Nurse[[#This Row],[LPN Admin Hours]])</f>
        <v>51.672934782608699</v>
      </c>
      <c r="Q150" s="4">
        <v>50.348369565217396</v>
      </c>
      <c r="R150" s="4">
        <v>1.3245652173913045</v>
      </c>
      <c r="S150" s="4">
        <f>SUM(Nurse[[#This Row],[CNA Hours]],Nurse[[#This Row],[NA TR Hours]],Nurse[[#This Row],[Med Aide/Tech Hours]])</f>
        <v>68.601086956521726</v>
      </c>
      <c r="T150" s="4">
        <v>63.168586956521722</v>
      </c>
      <c r="U150" s="4">
        <v>5.4324999999999992</v>
      </c>
      <c r="V150" s="4">
        <v>0</v>
      </c>
      <c r="W1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0" s="4">
        <v>0</v>
      </c>
      <c r="Y150" s="4">
        <v>0</v>
      </c>
      <c r="Z150" s="4">
        <v>0</v>
      </c>
      <c r="AA150" s="4">
        <v>0</v>
      </c>
      <c r="AB150" s="4">
        <v>0</v>
      </c>
      <c r="AC150" s="4">
        <v>0</v>
      </c>
      <c r="AD150" s="4">
        <v>0</v>
      </c>
      <c r="AE150" s="4">
        <v>0</v>
      </c>
      <c r="AF150" s="1">
        <v>255247</v>
      </c>
      <c r="AG150" s="1">
        <v>4</v>
      </c>
      <c r="AH150"/>
    </row>
    <row r="151" spans="1:34" x14ac:dyDescent="0.25">
      <c r="A151" t="s">
        <v>243</v>
      </c>
      <c r="B151" t="s">
        <v>143</v>
      </c>
      <c r="C151" t="s">
        <v>442</v>
      </c>
      <c r="D151" t="s">
        <v>284</v>
      </c>
      <c r="E151" s="4">
        <v>45.923913043478258</v>
      </c>
      <c r="F151" s="4">
        <f>Nurse[[#This Row],[Total Nurse Staff Hours]]/Nurse[[#This Row],[MDS Census]]</f>
        <v>3.8690863905325452</v>
      </c>
      <c r="G151" s="4">
        <f>Nurse[[#This Row],[Total Direct Care Staff Hours]]/Nurse[[#This Row],[MDS Census]]</f>
        <v>3.5866698224852076</v>
      </c>
      <c r="H151" s="4">
        <f>Nurse[[#This Row],[Total RN Hours (w/ Admin, DON)]]/Nurse[[#This Row],[MDS Census]]</f>
        <v>0.56039763313609459</v>
      </c>
      <c r="I151" s="4">
        <f>Nurse[[#This Row],[RN Hours (excl. Admin, DON)]]/Nurse[[#This Row],[MDS Census]]</f>
        <v>0.27798106508875736</v>
      </c>
      <c r="J151" s="4">
        <f>SUM(Nurse[[#This Row],[RN Hours (excl. Admin, DON)]],Nurse[[#This Row],[RN Admin Hours]],Nurse[[#This Row],[RN DON Hours]],Nurse[[#This Row],[LPN Hours (excl. Admin)]],Nurse[[#This Row],[LPN Admin Hours]],Nurse[[#This Row],[CNA Hours]],Nurse[[#This Row],[NA TR Hours]],Nurse[[#This Row],[Med Aide/Tech Hours]])</f>
        <v>177.68358695652176</v>
      </c>
      <c r="K151" s="4">
        <f>SUM(Nurse[[#This Row],[RN Hours (excl. Admin, DON)]],Nurse[[#This Row],[LPN Hours (excl. Admin)]],Nurse[[#This Row],[CNA Hours]],Nurse[[#This Row],[NA TR Hours]],Nurse[[#This Row],[Med Aide/Tech Hours]])</f>
        <v>164.71391304347827</v>
      </c>
      <c r="L151" s="4">
        <f>SUM(Nurse[[#This Row],[RN Hours (excl. Admin, DON)]],Nurse[[#This Row],[RN Admin Hours]],Nurse[[#This Row],[RN DON Hours]])</f>
        <v>25.735652173913039</v>
      </c>
      <c r="M151" s="4">
        <v>12.765978260869563</v>
      </c>
      <c r="N151" s="4">
        <v>7.317499999999999</v>
      </c>
      <c r="O151" s="4">
        <v>5.6521739130434785</v>
      </c>
      <c r="P151" s="4">
        <f>SUM(Nurse[[#This Row],[LPN Hours (excl. Admin)]],Nurse[[#This Row],[LPN Admin Hours]])</f>
        <v>52.089021739130438</v>
      </c>
      <c r="Q151" s="4">
        <v>52.089021739130438</v>
      </c>
      <c r="R151" s="4">
        <v>0</v>
      </c>
      <c r="S151" s="4">
        <f>SUM(Nurse[[#This Row],[CNA Hours]],Nurse[[#This Row],[NA TR Hours]],Nurse[[#This Row],[Med Aide/Tech Hours]])</f>
        <v>99.858913043478267</v>
      </c>
      <c r="T151" s="4">
        <v>99.377608695652185</v>
      </c>
      <c r="U151" s="4">
        <v>0.48130434782608694</v>
      </c>
      <c r="V151" s="4">
        <v>0</v>
      </c>
      <c r="W1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1" s="4">
        <v>0</v>
      </c>
      <c r="Y151" s="4">
        <v>0</v>
      </c>
      <c r="Z151" s="4">
        <v>0</v>
      </c>
      <c r="AA151" s="4">
        <v>0</v>
      </c>
      <c r="AB151" s="4">
        <v>0</v>
      </c>
      <c r="AC151" s="4">
        <v>0</v>
      </c>
      <c r="AD151" s="4">
        <v>0</v>
      </c>
      <c r="AE151" s="4">
        <v>0</v>
      </c>
      <c r="AF151" s="1">
        <v>255289</v>
      </c>
      <c r="AG151" s="1">
        <v>4</v>
      </c>
      <c r="AH151"/>
    </row>
    <row r="152" spans="1:34" x14ac:dyDescent="0.25">
      <c r="A152" t="s">
        <v>243</v>
      </c>
      <c r="B152" t="s">
        <v>92</v>
      </c>
      <c r="C152" t="s">
        <v>357</v>
      </c>
      <c r="D152" t="s">
        <v>278</v>
      </c>
      <c r="E152" s="4">
        <v>42.771739130434781</v>
      </c>
      <c r="F152" s="4">
        <f>Nurse[[#This Row],[Total Nurse Staff Hours]]/Nurse[[#This Row],[MDS Census]]</f>
        <v>2.0952986022871665</v>
      </c>
      <c r="G152" s="4">
        <f>Nurse[[#This Row],[Total Direct Care Staff Hours]]/Nurse[[#This Row],[MDS Census]]</f>
        <v>2.0952986022871665</v>
      </c>
      <c r="H152" s="4">
        <f>Nurse[[#This Row],[Total RN Hours (w/ Admin, DON)]]/Nurse[[#This Row],[MDS Census]]</f>
        <v>0.4141677255400254</v>
      </c>
      <c r="I152" s="4">
        <f>Nurse[[#This Row],[RN Hours (excl. Admin, DON)]]/Nurse[[#This Row],[MDS Census]]</f>
        <v>0.4141677255400254</v>
      </c>
      <c r="J152" s="4">
        <f>SUM(Nurse[[#This Row],[RN Hours (excl. Admin, DON)]],Nurse[[#This Row],[RN Admin Hours]],Nurse[[#This Row],[RN DON Hours]],Nurse[[#This Row],[LPN Hours (excl. Admin)]],Nurse[[#This Row],[LPN Admin Hours]],Nurse[[#This Row],[CNA Hours]],Nurse[[#This Row],[NA TR Hours]],Nurse[[#This Row],[Med Aide/Tech Hours]])</f>
        <v>89.619565217391312</v>
      </c>
      <c r="K152" s="4">
        <f>SUM(Nurse[[#This Row],[RN Hours (excl. Admin, DON)]],Nurse[[#This Row],[LPN Hours (excl. Admin)]],Nurse[[#This Row],[CNA Hours]],Nurse[[#This Row],[NA TR Hours]],Nurse[[#This Row],[Med Aide/Tech Hours]])</f>
        <v>89.619565217391312</v>
      </c>
      <c r="L152" s="4">
        <f>SUM(Nurse[[#This Row],[RN Hours (excl. Admin, DON)]],Nurse[[#This Row],[RN Admin Hours]],Nurse[[#This Row],[RN DON Hours]])</f>
        <v>17.714673913043477</v>
      </c>
      <c r="M152" s="4">
        <v>17.714673913043477</v>
      </c>
      <c r="N152" s="4">
        <v>0</v>
      </c>
      <c r="O152" s="4">
        <v>0</v>
      </c>
      <c r="P152" s="4">
        <f>SUM(Nurse[[#This Row],[LPN Hours (excl. Admin)]],Nurse[[#This Row],[LPN Admin Hours]])</f>
        <v>18.657608695652176</v>
      </c>
      <c r="Q152" s="4">
        <v>18.657608695652176</v>
      </c>
      <c r="R152" s="4">
        <v>0</v>
      </c>
      <c r="S152" s="4">
        <f>SUM(Nurse[[#This Row],[CNA Hours]],Nurse[[#This Row],[NA TR Hours]],Nurse[[#This Row],[Med Aide/Tech Hours]])</f>
        <v>53.247282608695649</v>
      </c>
      <c r="T152" s="4">
        <v>53.247282608695649</v>
      </c>
      <c r="U152" s="4">
        <v>0</v>
      </c>
      <c r="V152" s="4">
        <v>0</v>
      </c>
      <c r="W1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0.2608695652173913</v>
      </c>
      <c r="X152" s="4">
        <v>0.2608695652173913</v>
      </c>
      <c r="Y152" s="4">
        <v>0</v>
      </c>
      <c r="Z152" s="4">
        <v>0</v>
      </c>
      <c r="AA152" s="4">
        <v>0</v>
      </c>
      <c r="AB152" s="4">
        <v>0</v>
      </c>
      <c r="AC152" s="4">
        <v>0</v>
      </c>
      <c r="AD152" s="4">
        <v>0</v>
      </c>
      <c r="AE152" s="4">
        <v>0</v>
      </c>
      <c r="AF152" s="1">
        <v>255217</v>
      </c>
      <c r="AG152" s="1">
        <v>4</v>
      </c>
      <c r="AH152"/>
    </row>
    <row r="153" spans="1:34" x14ac:dyDescent="0.25">
      <c r="A153" t="s">
        <v>243</v>
      </c>
      <c r="B153" t="s">
        <v>156</v>
      </c>
      <c r="C153" t="s">
        <v>405</v>
      </c>
      <c r="D153" t="s">
        <v>290</v>
      </c>
      <c r="E153" s="4">
        <v>55.597826086956523</v>
      </c>
      <c r="F153" s="4">
        <f>Nurse[[#This Row],[Total Nurse Staff Hours]]/Nurse[[#This Row],[MDS Census]]</f>
        <v>3.7789696969696971</v>
      </c>
      <c r="G153" s="4">
        <f>Nurse[[#This Row],[Total Direct Care Staff Hours]]/Nurse[[#This Row],[MDS Census]]</f>
        <v>3.5180332355816231</v>
      </c>
      <c r="H153" s="4">
        <f>Nurse[[#This Row],[Total RN Hours (w/ Admin, DON)]]/Nurse[[#This Row],[MDS Census]]</f>
        <v>0.80920625610948194</v>
      </c>
      <c r="I153" s="4">
        <f>Nurse[[#This Row],[RN Hours (excl. Admin, DON)]]/Nurse[[#This Row],[MDS Census]]</f>
        <v>0.54893450635386121</v>
      </c>
      <c r="J153" s="4">
        <f>SUM(Nurse[[#This Row],[RN Hours (excl. Admin, DON)]],Nurse[[#This Row],[RN Admin Hours]],Nurse[[#This Row],[RN DON Hours]],Nurse[[#This Row],[LPN Hours (excl. Admin)]],Nurse[[#This Row],[LPN Admin Hours]],Nurse[[#This Row],[CNA Hours]],Nurse[[#This Row],[NA TR Hours]],Nurse[[#This Row],[Med Aide/Tech Hours]])</f>
        <v>210.10250000000002</v>
      </c>
      <c r="K153" s="4">
        <f>SUM(Nurse[[#This Row],[RN Hours (excl. Admin, DON)]],Nurse[[#This Row],[LPN Hours (excl. Admin)]],Nurse[[#This Row],[CNA Hours]],Nurse[[#This Row],[NA TR Hours]],Nurse[[#This Row],[Med Aide/Tech Hours]])</f>
        <v>195.59500000000003</v>
      </c>
      <c r="L153" s="4">
        <f>SUM(Nurse[[#This Row],[RN Hours (excl. Admin, DON)]],Nurse[[#This Row],[RN Admin Hours]],Nurse[[#This Row],[RN DON Hours]])</f>
        <v>44.990108695652175</v>
      </c>
      <c r="M153" s="4">
        <v>30.519565217391307</v>
      </c>
      <c r="N153" s="4">
        <v>10.138152173913044</v>
      </c>
      <c r="O153" s="4">
        <v>4.3323913043478255</v>
      </c>
      <c r="P153" s="4">
        <f>SUM(Nurse[[#This Row],[LPN Hours (excl. Admin)]],Nurse[[#This Row],[LPN Admin Hours]])</f>
        <v>44.672065217391292</v>
      </c>
      <c r="Q153" s="4">
        <v>44.635108695652164</v>
      </c>
      <c r="R153" s="4">
        <v>3.6956521739130437E-2</v>
      </c>
      <c r="S153" s="4">
        <f>SUM(Nurse[[#This Row],[CNA Hours]],Nurse[[#This Row],[NA TR Hours]],Nurse[[#This Row],[Med Aide/Tech Hours]])</f>
        <v>120.44032608695655</v>
      </c>
      <c r="T153" s="4">
        <v>120.44032608695655</v>
      </c>
      <c r="U153" s="4">
        <v>0</v>
      </c>
      <c r="V153" s="4">
        <v>0</v>
      </c>
      <c r="W1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3" s="4">
        <v>0</v>
      </c>
      <c r="Y153" s="4">
        <v>0</v>
      </c>
      <c r="Z153" s="4">
        <v>0</v>
      </c>
      <c r="AA153" s="4">
        <v>0</v>
      </c>
      <c r="AB153" s="4">
        <v>0</v>
      </c>
      <c r="AC153" s="4">
        <v>0</v>
      </c>
      <c r="AD153" s="4">
        <v>0</v>
      </c>
      <c r="AE153" s="4">
        <v>0</v>
      </c>
      <c r="AF153" s="1">
        <v>255305</v>
      </c>
      <c r="AG153" s="1">
        <v>4</v>
      </c>
      <c r="AH153"/>
    </row>
    <row r="154" spans="1:34" x14ac:dyDescent="0.25">
      <c r="A154" t="s">
        <v>243</v>
      </c>
      <c r="B154" t="s">
        <v>91</v>
      </c>
      <c r="C154" t="s">
        <v>365</v>
      </c>
      <c r="D154" t="s">
        <v>332</v>
      </c>
      <c r="E154" s="4">
        <v>47.521739130434781</v>
      </c>
      <c r="F154" s="4">
        <f>Nurse[[#This Row],[Total Nurse Staff Hours]]/Nurse[[#This Row],[MDS Census]]</f>
        <v>3.8065530649588291</v>
      </c>
      <c r="G154" s="4">
        <f>Nurse[[#This Row],[Total Direct Care Staff Hours]]/Nurse[[#This Row],[MDS Census]]</f>
        <v>3.6685727355901188</v>
      </c>
      <c r="H154" s="4">
        <f>Nurse[[#This Row],[Total RN Hours (w/ Admin, DON)]]/Nurse[[#This Row],[MDS Census]]</f>
        <v>0.46574794144556281</v>
      </c>
      <c r="I154" s="4">
        <f>Nurse[[#This Row],[RN Hours (excl. Admin, DON)]]/Nurse[[#This Row],[MDS Census]]</f>
        <v>0.45293915827996356</v>
      </c>
      <c r="J154" s="4">
        <f>SUM(Nurse[[#This Row],[RN Hours (excl. Admin, DON)]],Nurse[[#This Row],[RN Admin Hours]],Nurse[[#This Row],[RN DON Hours]],Nurse[[#This Row],[LPN Hours (excl. Admin)]],Nurse[[#This Row],[LPN Admin Hours]],Nurse[[#This Row],[CNA Hours]],Nurse[[#This Row],[NA TR Hours]],Nurse[[#This Row],[Med Aide/Tech Hours]])</f>
        <v>180.89402173913044</v>
      </c>
      <c r="K154" s="4">
        <f>SUM(Nurse[[#This Row],[RN Hours (excl. Admin, DON)]],Nurse[[#This Row],[LPN Hours (excl. Admin)]],Nurse[[#This Row],[CNA Hours]],Nurse[[#This Row],[NA TR Hours]],Nurse[[#This Row],[Med Aide/Tech Hours]])</f>
        <v>174.33695652173913</v>
      </c>
      <c r="L154" s="4">
        <f>SUM(Nurse[[#This Row],[RN Hours (excl. Admin, DON)]],Nurse[[#This Row],[RN Admin Hours]],Nurse[[#This Row],[RN DON Hours]])</f>
        <v>22.13315217391305</v>
      </c>
      <c r="M154" s="4">
        <v>21.524456521739136</v>
      </c>
      <c r="N154" s="4">
        <v>0.60869565217391308</v>
      </c>
      <c r="O154" s="4">
        <v>0</v>
      </c>
      <c r="P154" s="4">
        <f>SUM(Nurse[[#This Row],[LPN Hours (excl. Admin)]],Nurse[[#This Row],[LPN Admin Hours]])</f>
        <v>57.483695652173914</v>
      </c>
      <c r="Q154" s="4">
        <v>51.535326086956523</v>
      </c>
      <c r="R154" s="4">
        <v>5.9483695652173916</v>
      </c>
      <c r="S154" s="4">
        <f>SUM(Nurse[[#This Row],[CNA Hours]],Nurse[[#This Row],[NA TR Hours]],Nurse[[#This Row],[Med Aide/Tech Hours]])</f>
        <v>101.27717391304348</v>
      </c>
      <c r="T154" s="4">
        <v>101.27717391304348</v>
      </c>
      <c r="U154" s="4">
        <v>0</v>
      </c>
      <c r="V154" s="4">
        <v>0</v>
      </c>
      <c r="W1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4" s="4">
        <v>0</v>
      </c>
      <c r="Y154" s="4">
        <v>0</v>
      </c>
      <c r="Z154" s="4">
        <v>0</v>
      </c>
      <c r="AA154" s="4">
        <v>0</v>
      </c>
      <c r="AB154" s="4">
        <v>0</v>
      </c>
      <c r="AC154" s="4">
        <v>0</v>
      </c>
      <c r="AD154" s="4">
        <v>0</v>
      </c>
      <c r="AE154" s="4">
        <v>0</v>
      </c>
      <c r="AF154" s="1">
        <v>255216</v>
      </c>
      <c r="AG154" s="1">
        <v>4</v>
      </c>
      <c r="AH154"/>
    </row>
    <row r="155" spans="1:34" x14ac:dyDescent="0.25">
      <c r="A155" t="s">
        <v>243</v>
      </c>
      <c r="B155" t="s">
        <v>38</v>
      </c>
      <c r="C155" t="s">
        <v>403</v>
      </c>
      <c r="D155" t="s">
        <v>324</v>
      </c>
      <c r="E155" s="4">
        <v>104.18478260869566</v>
      </c>
      <c r="F155" s="4">
        <f>Nurse[[#This Row],[Total Nurse Staff Hours]]/Nurse[[#This Row],[MDS Census]]</f>
        <v>3.2115565988523733</v>
      </c>
      <c r="G155" s="4">
        <f>Nurse[[#This Row],[Total Direct Care Staff Hours]]/Nurse[[#This Row],[MDS Census]]</f>
        <v>3.0670193009911313</v>
      </c>
      <c r="H155" s="4">
        <f>Nurse[[#This Row],[Total RN Hours (w/ Admin, DON)]]/Nurse[[#This Row],[MDS Census]]</f>
        <v>0.46783515910276474</v>
      </c>
      <c r="I155" s="4">
        <f>Nurse[[#This Row],[RN Hours (excl. Admin, DON)]]/Nurse[[#This Row],[MDS Census]]</f>
        <v>0.4174783515910277</v>
      </c>
      <c r="J155" s="4">
        <f>SUM(Nurse[[#This Row],[RN Hours (excl. Admin, DON)]],Nurse[[#This Row],[RN Admin Hours]],Nurse[[#This Row],[RN DON Hours]],Nurse[[#This Row],[LPN Hours (excl. Admin)]],Nurse[[#This Row],[LPN Admin Hours]],Nurse[[#This Row],[CNA Hours]],Nurse[[#This Row],[NA TR Hours]],Nurse[[#This Row],[Med Aide/Tech Hours]])</f>
        <v>334.5953260869565</v>
      </c>
      <c r="K155" s="4">
        <f>SUM(Nurse[[#This Row],[RN Hours (excl. Admin, DON)]],Nurse[[#This Row],[LPN Hours (excl. Admin)]],Nurse[[#This Row],[CNA Hours]],Nurse[[#This Row],[NA TR Hours]],Nurse[[#This Row],[Med Aide/Tech Hours]])</f>
        <v>319.53673913043474</v>
      </c>
      <c r="L155" s="4">
        <f>SUM(Nurse[[#This Row],[RN Hours (excl. Admin, DON)]],Nurse[[#This Row],[RN Admin Hours]],Nurse[[#This Row],[RN DON Hours]])</f>
        <v>48.741304347826087</v>
      </c>
      <c r="M155" s="4">
        <v>43.494891304347831</v>
      </c>
      <c r="N155" s="4">
        <v>2.4638043478260876</v>
      </c>
      <c r="O155" s="4">
        <v>2.7826086956521738</v>
      </c>
      <c r="P155" s="4">
        <f>SUM(Nurse[[#This Row],[LPN Hours (excl. Admin)]],Nurse[[#This Row],[LPN Admin Hours]])</f>
        <v>86.463369565217405</v>
      </c>
      <c r="Q155" s="4">
        <v>76.651195652173925</v>
      </c>
      <c r="R155" s="4">
        <v>9.8121739130434804</v>
      </c>
      <c r="S155" s="4">
        <f>SUM(Nurse[[#This Row],[CNA Hours]],Nurse[[#This Row],[NA TR Hours]],Nurse[[#This Row],[Med Aide/Tech Hours]])</f>
        <v>199.390652173913</v>
      </c>
      <c r="T155" s="4">
        <v>132.61728260869558</v>
      </c>
      <c r="U155" s="4">
        <v>66.773369565217408</v>
      </c>
      <c r="V155" s="4">
        <v>0</v>
      </c>
      <c r="W1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5" s="4">
        <v>0</v>
      </c>
      <c r="Y155" s="4">
        <v>0</v>
      </c>
      <c r="Z155" s="4">
        <v>0</v>
      </c>
      <c r="AA155" s="4">
        <v>0</v>
      </c>
      <c r="AB155" s="4">
        <v>0</v>
      </c>
      <c r="AC155" s="4">
        <v>0</v>
      </c>
      <c r="AD155" s="4">
        <v>0</v>
      </c>
      <c r="AE155" s="4">
        <v>0</v>
      </c>
      <c r="AF155" s="1">
        <v>255113</v>
      </c>
      <c r="AG155" s="1">
        <v>4</v>
      </c>
      <c r="AH155"/>
    </row>
    <row r="156" spans="1:34" x14ac:dyDescent="0.25">
      <c r="A156" t="s">
        <v>243</v>
      </c>
      <c r="B156" t="s">
        <v>133</v>
      </c>
      <c r="C156" t="s">
        <v>438</v>
      </c>
      <c r="D156" t="s">
        <v>328</v>
      </c>
      <c r="E156" s="4">
        <v>44.902173913043477</v>
      </c>
      <c r="F156" s="4">
        <f>Nurse[[#This Row],[Total Nurse Staff Hours]]/Nurse[[#This Row],[MDS Census]]</f>
        <v>3.553338174776083</v>
      </c>
      <c r="G156" s="4">
        <f>Nurse[[#This Row],[Total Direct Care Staff Hours]]/Nurse[[#This Row],[MDS Census]]</f>
        <v>3.2996199467441301</v>
      </c>
      <c r="H156" s="4">
        <f>Nurse[[#This Row],[Total RN Hours (w/ Admin, DON)]]/Nurse[[#This Row],[MDS Census]]</f>
        <v>0.37891309610263862</v>
      </c>
      <c r="I156" s="4">
        <f>Nurse[[#This Row],[RN Hours (excl. Admin, DON)]]/Nurse[[#This Row],[MDS Census]]</f>
        <v>0.22198499152747517</v>
      </c>
      <c r="J156" s="4">
        <f>SUM(Nurse[[#This Row],[RN Hours (excl. Admin, DON)]],Nurse[[#This Row],[RN Admin Hours]],Nurse[[#This Row],[RN DON Hours]],Nurse[[#This Row],[LPN Hours (excl. Admin)]],Nurse[[#This Row],[LPN Admin Hours]],Nurse[[#This Row],[CNA Hours]],Nurse[[#This Row],[NA TR Hours]],Nurse[[#This Row],[Med Aide/Tech Hours]])</f>
        <v>159.55260869565217</v>
      </c>
      <c r="K156" s="4">
        <f>SUM(Nurse[[#This Row],[RN Hours (excl. Admin, DON)]],Nurse[[#This Row],[LPN Hours (excl. Admin)]],Nurse[[#This Row],[CNA Hours]],Nurse[[#This Row],[NA TR Hours]],Nurse[[#This Row],[Med Aide/Tech Hours]])</f>
        <v>148.16010869565218</v>
      </c>
      <c r="L156" s="4">
        <f>SUM(Nurse[[#This Row],[RN Hours (excl. Admin, DON)]],Nurse[[#This Row],[RN Admin Hours]],Nurse[[#This Row],[RN DON Hours]])</f>
        <v>17.014021739130435</v>
      </c>
      <c r="M156" s="4">
        <v>9.9676086956521726</v>
      </c>
      <c r="N156" s="4">
        <v>1.9347826086956521</v>
      </c>
      <c r="O156" s="4">
        <v>5.1116304347826089</v>
      </c>
      <c r="P156" s="4">
        <f>SUM(Nurse[[#This Row],[LPN Hours (excl. Admin)]],Nurse[[#This Row],[LPN Admin Hours]])</f>
        <v>52.311413043478254</v>
      </c>
      <c r="Q156" s="4">
        <v>47.965326086956516</v>
      </c>
      <c r="R156" s="4">
        <v>4.3460869565217379</v>
      </c>
      <c r="S156" s="4">
        <f>SUM(Nurse[[#This Row],[CNA Hours]],Nurse[[#This Row],[NA TR Hours]],Nurse[[#This Row],[Med Aide/Tech Hours]])</f>
        <v>90.227173913043501</v>
      </c>
      <c r="T156" s="4">
        <v>90.227173913043501</v>
      </c>
      <c r="U156" s="4">
        <v>0</v>
      </c>
      <c r="V156" s="4">
        <v>0</v>
      </c>
      <c r="W1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57.918913043478256</v>
      </c>
      <c r="X156" s="4">
        <v>4.0926086956521743</v>
      </c>
      <c r="Y156" s="4">
        <v>1.9347826086956521</v>
      </c>
      <c r="Z156" s="4">
        <v>0.73554347826086963</v>
      </c>
      <c r="AA156" s="4">
        <v>10.780543478260871</v>
      </c>
      <c r="AB156" s="4">
        <v>4.3460869565217379</v>
      </c>
      <c r="AC156" s="4">
        <v>36.029347826086955</v>
      </c>
      <c r="AD156" s="4">
        <v>0</v>
      </c>
      <c r="AE156" s="4">
        <v>0</v>
      </c>
      <c r="AF156" s="1">
        <v>255279</v>
      </c>
      <c r="AG156" s="1">
        <v>4</v>
      </c>
      <c r="AH156"/>
    </row>
    <row r="157" spans="1:34" x14ac:dyDescent="0.25">
      <c r="A157" t="s">
        <v>243</v>
      </c>
      <c r="B157" t="s">
        <v>153</v>
      </c>
      <c r="C157" t="s">
        <v>445</v>
      </c>
      <c r="D157" t="s">
        <v>345</v>
      </c>
      <c r="E157" s="4">
        <v>79.771739130434781</v>
      </c>
      <c r="F157" s="4">
        <f>Nurse[[#This Row],[Total Nurse Staff Hours]]/Nurse[[#This Row],[MDS Census]]</f>
        <v>3.9664531952582101</v>
      </c>
      <c r="G157" s="4">
        <f>Nurse[[#This Row],[Total Direct Care Staff Hours]]/Nurse[[#This Row],[MDS Census]]</f>
        <v>3.6697778988963075</v>
      </c>
      <c r="H157" s="4">
        <f>Nurse[[#This Row],[Total RN Hours (w/ Admin, DON)]]/Nurse[[#This Row],[MDS Census]]</f>
        <v>0.61115955852295956</v>
      </c>
      <c r="I157" s="4">
        <f>Nurse[[#This Row],[RN Hours (excl. Admin, DON)]]/Nurse[[#This Row],[MDS Census]]</f>
        <v>0.3747785801880365</v>
      </c>
      <c r="J157" s="4">
        <f>SUM(Nurse[[#This Row],[RN Hours (excl. Admin, DON)]],Nurse[[#This Row],[RN Admin Hours]],Nurse[[#This Row],[RN DON Hours]],Nurse[[#This Row],[LPN Hours (excl. Admin)]],Nurse[[#This Row],[LPN Admin Hours]],Nurse[[#This Row],[CNA Hours]],Nurse[[#This Row],[NA TR Hours]],Nurse[[#This Row],[Med Aide/Tech Hours]])</f>
        <v>316.41086956521741</v>
      </c>
      <c r="K157" s="4">
        <f>SUM(Nurse[[#This Row],[RN Hours (excl. Admin, DON)]],Nurse[[#This Row],[LPN Hours (excl. Admin)]],Nurse[[#This Row],[CNA Hours]],Nurse[[#This Row],[NA TR Hours]],Nurse[[#This Row],[Med Aide/Tech Hours]])</f>
        <v>292.74456521739131</v>
      </c>
      <c r="L157" s="4">
        <f>SUM(Nurse[[#This Row],[RN Hours (excl. Admin, DON)]],Nurse[[#This Row],[RN Admin Hours]],Nurse[[#This Row],[RN DON Hours]])</f>
        <v>48.753260869565217</v>
      </c>
      <c r="M157" s="4">
        <v>29.896739130434781</v>
      </c>
      <c r="N157" s="4">
        <v>14.780434782608696</v>
      </c>
      <c r="O157" s="4">
        <v>4.0760869565217392</v>
      </c>
      <c r="P157" s="4">
        <f>SUM(Nurse[[#This Row],[LPN Hours (excl. Admin)]],Nurse[[#This Row],[LPN Admin Hours]])</f>
        <v>91.644021739130437</v>
      </c>
      <c r="Q157" s="4">
        <v>86.834239130434781</v>
      </c>
      <c r="R157" s="4">
        <v>4.8097826086956523</v>
      </c>
      <c r="S157" s="4">
        <f>SUM(Nurse[[#This Row],[CNA Hours]],Nurse[[#This Row],[NA TR Hours]],Nurse[[#This Row],[Med Aide/Tech Hours]])</f>
        <v>176.01358695652172</v>
      </c>
      <c r="T157" s="4">
        <v>149.79619565217391</v>
      </c>
      <c r="U157" s="4">
        <v>26.217391304347824</v>
      </c>
      <c r="V157" s="4">
        <v>0</v>
      </c>
      <c r="W1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4.1304347826086947E-2</v>
      </c>
      <c r="X157" s="4">
        <v>0</v>
      </c>
      <c r="Y157" s="4">
        <v>4.1304347826086947E-2</v>
      </c>
      <c r="Z157" s="4">
        <v>0</v>
      </c>
      <c r="AA157" s="4">
        <v>0</v>
      </c>
      <c r="AB157" s="4">
        <v>0</v>
      </c>
      <c r="AC157" s="4">
        <v>0</v>
      </c>
      <c r="AD157" s="4">
        <v>0</v>
      </c>
      <c r="AE157" s="4">
        <v>0</v>
      </c>
      <c r="AF157" s="1">
        <v>255302</v>
      </c>
      <c r="AG157" s="1">
        <v>4</v>
      </c>
      <c r="AH157"/>
    </row>
    <row r="158" spans="1:34" x14ac:dyDescent="0.25">
      <c r="A158" t="s">
        <v>243</v>
      </c>
      <c r="B158" t="s">
        <v>104</v>
      </c>
      <c r="C158" t="s">
        <v>408</v>
      </c>
      <c r="D158" t="s">
        <v>302</v>
      </c>
      <c r="E158" s="4">
        <v>59.847826086956523</v>
      </c>
      <c r="F158" s="4">
        <f>Nurse[[#This Row],[Total Nurse Staff Hours]]/Nurse[[#This Row],[MDS Census]]</f>
        <v>3.2816763530693782</v>
      </c>
      <c r="G158" s="4">
        <f>Nurse[[#This Row],[Total Direct Care Staff Hours]]/Nurse[[#This Row],[MDS Census]]</f>
        <v>3.0189829277152187</v>
      </c>
      <c r="H158" s="4">
        <f>Nurse[[#This Row],[Total RN Hours (w/ Admin, DON)]]/Nurse[[#This Row],[MDS Census]]</f>
        <v>0.6762985833636036</v>
      </c>
      <c r="I158" s="4">
        <f>Nurse[[#This Row],[RN Hours (excl. Admin, DON)]]/Nurse[[#This Row],[MDS Census]]</f>
        <v>0.50557573556120616</v>
      </c>
      <c r="J158" s="4">
        <f>SUM(Nurse[[#This Row],[RN Hours (excl. Admin, DON)]],Nurse[[#This Row],[RN Admin Hours]],Nurse[[#This Row],[RN DON Hours]],Nurse[[#This Row],[LPN Hours (excl. Admin)]],Nurse[[#This Row],[LPN Admin Hours]],Nurse[[#This Row],[CNA Hours]],Nurse[[#This Row],[NA TR Hours]],Nurse[[#This Row],[Med Aide/Tech Hours]])</f>
        <v>196.40119565217387</v>
      </c>
      <c r="K158" s="4">
        <f>SUM(Nurse[[#This Row],[RN Hours (excl. Admin, DON)]],Nurse[[#This Row],[LPN Hours (excl. Admin)]],Nurse[[#This Row],[CNA Hours]],Nurse[[#This Row],[NA TR Hours]],Nurse[[#This Row],[Med Aide/Tech Hours]])</f>
        <v>180.67956521739126</v>
      </c>
      <c r="L158" s="4">
        <f>SUM(Nurse[[#This Row],[RN Hours (excl. Admin, DON)]],Nurse[[#This Row],[RN Admin Hours]],Nurse[[#This Row],[RN DON Hours]])</f>
        <v>40.475000000000016</v>
      </c>
      <c r="M158" s="4">
        <v>30.257608695652188</v>
      </c>
      <c r="N158" s="4">
        <v>4.9565217391304346</v>
      </c>
      <c r="O158" s="4">
        <v>5.2608695652173916</v>
      </c>
      <c r="P158" s="4">
        <f>SUM(Nurse[[#This Row],[LPN Hours (excl. Admin)]],Nurse[[#This Row],[LPN Admin Hours]])</f>
        <v>54.510760869565189</v>
      </c>
      <c r="Q158" s="4">
        <v>49.006521739130406</v>
      </c>
      <c r="R158" s="4">
        <v>5.5042391304347822</v>
      </c>
      <c r="S158" s="4">
        <f>SUM(Nurse[[#This Row],[CNA Hours]],Nurse[[#This Row],[NA TR Hours]],Nurse[[#This Row],[Med Aide/Tech Hours]])</f>
        <v>101.41543478260867</v>
      </c>
      <c r="T158" s="4">
        <v>101.41543478260867</v>
      </c>
      <c r="U158" s="4">
        <v>0</v>
      </c>
      <c r="V158" s="4">
        <v>0</v>
      </c>
      <c r="W1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9.3804347826086959E-2</v>
      </c>
      <c r="X158" s="4">
        <v>0</v>
      </c>
      <c r="Y158" s="4">
        <v>0</v>
      </c>
      <c r="Z158" s="4">
        <v>0</v>
      </c>
      <c r="AA158" s="4">
        <v>9.3804347826086959E-2</v>
      </c>
      <c r="AB158" s="4">
        <v>0</v>
      </c>
      <c r="AC158" s="4">
        <v>0</v>
      </c>
      <c r="AD158" s="4">
        <v>0</v>
      </c>
      <c r="AE158" s="4">
        <v>0</v>
      </c>
      <c r="AF158" s="1">
        <v>255234</v>
      </c>
      <c r="AG158" s="1">
        <v>4</v>
      </c>
      <c r="AH158"/>
    </row>
    <row r="159" spans="1:34" x14ac:dyDescent="0.25">
      <c r="A159" t="s">
        <v>243</v>
      </c>
      <c r="B159" t="s">
        <v>95</v>
      </c>
      <c r="C159" t="s">
        <v>429</v>
      </c>
      <c r="D159" t="s">
        <v>338</v>
      </c>
      <c r="E159" s="4">
        <v>45.217391304347828</v>
      </c>
      <c r="F159" s="4">
        <f>Nurse[[#This Row],[Total Nurse Staff Hours]]/Nurse[[#This Row],[MDS Census]]</f>
        <v>3.4959399038461543</v>
      </c>
      <c r="G159" s="4">
        <f>Nurse[[#This Row],[Total Direct Care Staff Hours]]/Nurse[[#This Row],[MDS Census]]</f>
        <v>3.3648389423076921</v>
      </c>
      <c r="H159" s="4">
        <f>Nurse[[#This Row],[Total RN Hours (w/ Admin, DON)]]/Nurse[[#This Row],[MDS Census]]</f>
        <v>0.30815624999999996</v>
      </c>
      <c r="I159" s="4">
        <f>Nurse[[#This Row],[RN Hours (excl. Admin, DON)]]/Nurse[[#This Row],[MDS Census]]</f>
        <v>0.17705528846153845</v>
      </c>
      <c r="J159" s="4">
        <f>SUM(Nurse[[#This Row],[RN Hours (excl. Admin, DON)]],Nurse[[#This Row],[RN Admin Hours]],Nurse[[#This Row],[RN DON Hours]],Nurse[[#This Row],[LPN Hours (excl. Admin)]],Nurse[[#This Row],[LPN Admin Hours]],Nurse[[#This Row],[CNA Hours]],Nurse[[#This Row],[NA TR Hours]],Nurse[[#This Row],[Med Aide/Tech Hours]])</f>
        <v>158.07728260869567</v>
      </c>
      <c r="K159" s="4">
        <f>SUM(Nurse[[#This Row],[RN Hours (excl. Admin, DON)]],Nurse[[#This Row],[LPN Hours (excl. Admin)]],Nurse[[#This Row],[CNA Hours]],Nurse[[#This Row],[NA TR Hours]],Nurse[[#This Row],[Med Aide/Tech Hours]])</f>
        <v>152.14923913043478</v>
      </c>
      <c r="L159" s="4">
        <f>SUM(Nurse[[#This Row],[RN Hours (excl. Admin, DON)]],Nurse[[#This Row],[RN Admin Hours]],Nurse[[#This Row],[RN DON Hours]])</f>
        <v>13.934021739130435</v>
      </c>
      <c r="M159" s="4">
        <v>8.0059782608695649</v>
      </c>
      <c r="N159" s="4">
        <v>5.9280434782608697</v>
      </c>
      <c r="O159" s="4">
        <v>0</v>
      </c>
      <c r="P159" s="4">
        <f>SUM(Nurse[[#This Row],[LPN Hours (excl. Admin)]],Nurse[[#This Row],[LPN Admin Hours]])</f>
        <v>40.342934782608687</v>
      </c>
      <c r="Q159" s="4">
        <v>40.342934782608687</v>
      </c>
      <c r="R159" s="4">
        <v>0</v>
      </c>
      <c r="S159" s="4">
        <f>SUM(Nurse[[#This Row],[CNA Hours]],Nurse[[#This Row],[NA TR Hours]],Nurse[[#This Row],[Med Aide/Tech Hours]])</f>
        <v>103.80032608695653</v>
      </c>
      <c r="T159" s="4">
        <v>103.80032608695653</v>
      </c>
      <c r="U159" s="4">
        <v>0</v>
      </c>
      <c r="V159" s="4">
        <v>0</v>
      </c>
      <c r="W1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9" s="4">
        <v>0</v>
      </c>
      <c r="Y159" s="4">
        <v>0</v>
      </c>
      <c r="Z159" s="4">
        <v>0</v>
      </c>
      <c r="AA159" s="4">
        <v>0</v>
      </c>
      <c r="AB159" s="4">
        <v>0</v>
      </c>
      <c r="AC159" s="4">
        <v>0</v>
      </c>
      <c r="AD159" s="4">
        <v>0</v>
      </c>
      <c r="AE159" s="4">
        <v>0</v>
      </c>
      <c r="AF159" s="1">
        <v>255220</v>
      </c>
      <c r="AG159" s="1">
        <v>4</v>
      </c>
      <c r="AH159"/>
    </row>
    <row r="160" spans="1:34" x14ac:dyDescent="0.25">
      <c r="A160" t="s">
        <v>243</v>
      </c>
      <c r="B160" t="s">
        <v>200</v>
      </c>
      <c r="C160" t="s">
        <v>459</v>
      </c>
      <c r="D160" t="s">
        <v>312</v>
      </c>
      <c r="E160" s="4">
        <v>70.402173913043484</v>
      </c>
      <c r="F160" s="4">
        <f>Nurse[[#This Row],[Total Nurse Staff Hours]]/Nurse[[#This Row],[MDS Census]]</f>
        <v>3.5372687972826915</v>
      </c>
      <c r="G160" s="4">
        <f>Nurse[[#This Row],[Total Direct Care Staff Hours]]/Nurse[[#This Row],[MDS Census]]</f>
        <v>3.3228747877103588</v>
      </c>
      <c r="H160" s="4">
        <f>Nurse[[#This Row],[Total RN Hours (w/ Admin, DON)]]/Nurse[[#This Row],[MDS Census]]</f>
        <v>0.8906129380886213</v>
      </c>
      <c r="I160" s="4">
        <f>Nurse[[#This Row],[RN Hours (excl. Admin, DON)]]/Nurse[[#This Row],[MDS Census]]</f>
        <v>0.67621892851628851</v>
      </c>
      <c r="J160" s="4">
        <f>SUM(Nurse[[#This Row],[RN Hours (excl. Admin, DON)]],Nurse[[#This Row],[RN Admin Hours]],Nurse[[#This Row],[RN DON Hours]],Nurse[[#This Row],[LPN Hours (excl. Admin)]],Nurse[[#This Row],[LPN Admin Hours]],Nurse[[#This Row],[CNA Hours]],Nurse[[#This Row],[NA TR Hours]],Nurse[[#This Row],[Med Aide/Tech Hours]])</f>
        <v>249.03141304347821</v>
      </c>
      <c r="K160" s="4">
        <f>SUM(Nurse[[#This Row],[RN Hours (excl. Admin, DON)]],Nurse[[#This Row],[LPN Hours (excl. Admin)]],Nurse[[#This Row],[CNA Hours]],Nurse[[#This Row],[NA TR Hours]],Nurse[[#This Row],[Med Aide/Tech Hours]])</f>
        <v>233.93760869565213</v>
      </c>
      <c r="L160" s="4">
        <f>SUM(Nurse[[#This Row],[RN Hours (excl. Admin, DON)]],Nurse[[#This Row],[RN Admin Hours]],Nurse[[#This Row],[RN DON Hours]])</f>
        <v>62.701086956521749</v>
      </c>
      <c r="M160" s="4">
        <v>47.607282608695662</v>
      </c>
      <c r="N160" s="4">
        <v>9.963369565217393</v>
      </c>
      <c r="O160" s="4">
        <v>5.1304347826086953</v>
      </c>
      <c r="P160" s="4">
        <f>SUM(Nurse[[#This Row],[LPN Hours (excl. Admin)]],Nurse[[#This Row],[LPN Admin Hours]])</f>
        <v>30.65684782608696</v>
      </c>
      <c r="Q160" s="4">
        <v>30.65684782608696</v>
      </c>
      <c r="R160" s="4">
        <v>0</v>
      </c>
      <c r="S160" s="4">
        <f>SUM(Nurse[[#This Row],[CNA Hours]],Nurse[[#This Row],[NA TR Hours]],Nurse[[#This Row],[Med Aide/Tech Hours]])</f>
        <v>155.6734782608695</v>
      </c>
      <c r="T160" s="4">
        <v>155.6734782608695</v>
      </c>
      <c r="U160" s="4">
        <v>0</v>
      </c>
      <c r="V160" s="4">
        <v>0</v>
      </c>
      <c r="W1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0" s="4">
        <v>0</v>
      </c>
      <c r="Y160" s="4">
        <v>0</v>
      </c>
      <c r="Z160" s="4">
        <v>0</v>
      </c>
      <c r="AA160" s="4">
        <v>0</v>
      </c>
      <c r="AB160" s="4">
        <v>0</v>
      </c>
      <c r="AC160" s="4">
        <v>0</v>
      </c>
      <c r="AD160" s="4">
        <v>0</v>
      </c>
      <c r="AE160" s="4">
        <v>0</v>
      </c>
      <c r="AF160" t="s">
        <v>1</v>
      </c>
      <c r="AG160" s="1">
        <v>4</v>
      </c>
      <c r="AH160"/>
    </row>
    <row r="161" spans="1:34" x14ac:dyDescent="0.25">
      <c r="A161" t="s">
        <v>243</v>
      </c>
      <c r="B161" t="s">
        <v>18</v>
      </c>
      <c r="C161" t="s">
        <v>444</v>
      </c>
      <c r="D161" t="s">
        <v>325</v>
      </c>
      <c r="E161" s="4">
        <v>41.315217391304351</v>
      </c>
      <c r="F161" s="4">
        <f>Nurse[[#This Row],[Total Nurse Staff Hours]]/Nurse[[#This Row],[MDS Census]]</f>
        <v>3.917448039989476</v>
      </c>
      <c r="G161" s="4">
        <f>Nurse[[#This Row],[Total Direct Care Staff Hours]]/Nurse[[#This Row],[MDS Census]]</f>
        <v>3.501570639305446</v>
      </c>
      <c r="H161" s="4">
        <f>Nurse[[#This Row],[Total RN Hours (w/ Admin, DON)]]/Nurse[[#This Row],[MDS Census]]</f>
        <v>0.4886214154169955</v>
      </c>
      <c r="I161" s="4">
        <f>Nurse[[#This Row],[RN Hours (excl. Admin, DON)]]/Nurse[[#This Row],[MDS Census]]</f>
        <v>0.22092870297290185</v>
      </c>
      <c r="J161" s="4">
        <f>SUM(Nurse[[#This Row],[RN Hours (excl. Admin, DON)]],Nurse[[#This Row],[RN Admin Hours]],Nurse[[#This Row],[RN DON Hours]],Nurse[[#This Row],[LPN Hours (excl. Admin)]],Nurse[[#This Row],[LPN Admin Hours]],Nurse[[#This Row],[CNA Hours]],Nurse[[#This Row],[NA TR Hours]],Nurse[[#This Row],[Med Aide/Tech Hours]])</f>
        <v>161.85021739130434</v>
      </c>
      <c r="K161" s="4">
        <f>SUM(Nurse[[#This Row],[RN Hours (excl. Admin, DON)]],Nurse[[#This Row],[LPN Hours (excl. Admin)]],Nurse[[#This Row],[CNA Hours]],Nurse[[#This Row],[NA TR Hours]],Nurse[[#This Row],[Med Aide/Tech Hours]])</f>
        <v>144.66815217391306</v>
      </c>
      <c r="L161" s="4">
        <f>SUM(Nurse[[#This Row],[RN Hours (excl. Admin, DON)]],Nurse[[#This Row],[RN Admin Hours]],Nurse[[#This Row],[RN DON Hours]])</f>
        <v>20.1875</v>
      </c>
      <c r="M161" s="4">
        <v>9.1277173913043477</v>
      </c>
      <c r="N161" s="4">
        <v>6.1141304347826084</v>
      </c>
      <c r="O161" s="4">
        <v>4.9456521739130439</v>
      </c>
      <c r="P161" s="4">
        <f>SUM(Nurse[[#This Row],[LPN Hours (excl. Admin)]],Nurse[[#This Row],[LPN Admin Hours]])</f>
        <v>46.61293478260869</v>
      </c>
      <c r="Q161" s="4">
        <v>40.490652173913041</v>
      </c>
      <c r="R161" s="4">
        <v>6.1222826086956523</v>
      </c>
      <c r="S161" s="4">
        <f>SUM(Nurse[[#This Row],[CNA Hours]],Nurse[[#This Row],[NA TR Hours]],Nurse[[#This Row],[Med Aide/Tech Hours]])</f>
        <v>95.049782608695651</v>
      </c>
      <c r="T161" s="4">
        <v>63.49</v>
      </c>
      <c r="U161" s="4">
        <v>31.559782608695652</v>
      </c>
      <c r="V161" s="4">
        <v>0</v>
      </c>
      <c r="W1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6.1684782608695654</v>
      </c>
      <c r="X161" s="4">
        <v>4.3478260869565216E-2</v>
      </c>
      <c r="Y161" s="4">
        <v>2.8206521739130435</v>
      </c>
      <c r="Z161" s="4">
        <v>0</v>
      </c>
      <c r="AA161" s="4">
        <v>3.3043478260869565</v>
      </c>
      <c r="AB161" s="4">
        <v>0</v>
      </c>
      <c r="AC161" s="4">
        <v>0</v>
      </c>
      <c r="AD161" s="4">
        <v>0</v>
      </c>
      <c r="AE161" s="4">
        <v>0</v>
      </c>
      <c r="AF161" s="1">
        <v>255293</v>
      </c>
      <c r="AG161" s="1">
        <v>4</v>
      </c>
      <c r="AH161"/>
    </row>
    <row r="162" spans="1:34" x14ac:dyDescent="0.25">
      <c r="A162" t="s">
        <v>243</v>
      </c>
      <c r="B162" t="s">
        <v>161</v>
      </c>
      <c r="C162" t="s">
        <v>417</v>
      </c>
      <c r="D162" t="s">
        <v>298</v>
      </c>
      <c r="E162" s="4">
        <v>43.521739130434781</v>
      </c>
      <c r="F162" s="4">
        <f>Nurse[[#This Row],[Total Nurse Staff Hours]]/Nurse[[#This Row],[MDS Census]]</f>
        <v>4.3139360639360644</v>
      </c>
      <c r="G162" s="4">
        <f>Nurse[[#This Row],[Total Direct Care Staff Hours]]/Nurse[[#This Row],[MDS Census]]</f>
        <v>3.810127372627373</v>
      </c>
      <c r="H162" s="4">
        <f>Nurse[[#This Row],[Total RN Hours (w/ Admin, DON)]]/Nurse[[#This Row],[MDS Census]]</f>
        <v>0.64404345654345663</v>
      </c>
      <c r="I162" s="4">
        <f>Nurse[[#This Row],[RN Hours (excl. Admin, DON)]]/Nurse[[#This Row],[MDS Census]]</f>
        <v>0.38430319680319686</v>
      </c>
      <c r="J162" s="4">
        <f>SUM(Nurse[[#This Row],[RN Hours (excl. Admin, DON)]],Nurse[[#This Row],[RN Admin Hours]],Nurse[[#This Row],[RN DON Hours]],Nurse[[#This Row],[LPN Hours (excl. Admin)]],Nurse[[#This Row],[LPN Admin Hours]],Nurse[[#This Row],[CNA Hours]],Nurse[[#This Row],[NA TR Hours]],Nurse[[#This Row],[Med Aide/Tech Hours]])</f>
        <v>187.75</v>
      </c>
      <c r="K162" s="4">
        <f>SUM(Nurse[[#This Row],[RN Hours (excl. Admin, DON)]],Nurse[[#This Row],[LPN Hours (excl. Admin)]],Nurse[[#This Row],[CNA Hours]],Nurse[[#This Row],[NA TR Hours]],Nurse[[#This Row],[Med Aide/Tech Hours]])</f>
        <v>165.8233695652174</v>
      </c>
      <c r="L162" s="4">
        <f>SUM(Nurse[[#This Row],[RN Hours (excl. Admin, DON)]],Nurse[[#This Row],[RN Admin Hours]],Nurse[[#This Row],[RN DON Hours]])</f>
        <v>28.029891304347828</v>
      </c>
      <c r="M162" s="4">
        <v>16.725543478260871</v>
      </c>
      <c r="N162" s="4">
        <v>0</v>
      </c>
      <c r="O162" s="4">
        <v>11.304347826086957</v>
      </c>
      <c r="P162" s="4">
        <f>SUM(Nurse[[#This Row],[LPN Hours (excl. Admin)]],Nurse[[#This Row],[LPN Admin Hours]])</f>
        <v>62.46195652173914</v>
      </c>
      <c r="Q162" s="4">
        <v>51.839673913043491</v>
      </c>
      <c r="R162" s="4">
        <v>10.622282608695652</v>
      </c>
      <c r="S162" s="4">
        <f>SUM(Nurse[[#This Row],[CNA Hours]],Nurse[[#This Row],[NA TR Hours]],Nurse[[#This Row],[Med Aide/Tech Hours]])</f>
        <v>97.258152173913047</v>
      </c>
      <c r="T162" s="4">
        <v>97.258152173913047</v>
      </c>
      <c r="U162" s="4">
        <v>0</v>
      </c>
      <c r="V162" s="4">
        <v>0</v>
      </c>
      <c r="W1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23.932065217391305</v>
      </c>
      <c r="X162" s="4">
        <v>3.9320652173913042</v>
      </c>
      <c r="Y162" s="4">
        <v>0</v>
      </c>
      <c r="Z162" s="4">
        <v>0</v>
      </c>
      <c r="AA162" s="4">
        <v>20</v>
      </c>
      <c r="AB162" s="4">
        <v>0</v>
      </c>
      <c r="AC162" s="4">
        <v>0</v>
      </c>
      <c r="AD162" s="4">
        <v>0</v>
      </c>
      <c r="AE162" s="4">
        <v>0</v>
      </c>
      <c r="AF162" s="1">
        <v>255310</v>
      </c>
      <c r="AG162" s="1">
        <v>4</v>
      </c>
      <c r="AH162"/>
    </row>
    <row r="163" spans="1:34" x14ac:dyDescent="0.25">
      <c r="A163" t="s">
        <v>243</v>
      </c>
      <c r="B163" t="s">
        <v>197</v>
      </c>
      <c r="C163" t="s">
        <v>367</v>
      </c>
      <c r="D163" t="s">
        <v>310</v>
      </c>
      <c r="E163" s="4">
        <v>25.021739130434781</v>
      </c>
      <c r="F163" s="4">
        <f>Nurse[[#This Row],[Total Nurse Staff Hours]]/Nurse[[#This Row],[MDS Census]]</f>
        <v>6.780929626411818</v>
      </c>
      <c r="G163" s="4">
        <f>Nurse[[#This Row],[Total Direct Care Staff Hours]]/Nurse[[#This Row],[MDS Census]]</f>
        <v>6.1950825369244154</v>
      </c>
      <c r="H163" s="4">
        <f>Nurse[[#This Row],[Total RN Hours (w/ Admin, DON)]]/Nurse[[#This Row],[MDS Census]]</f>
        <v>1.1384839270199829</v>
      </c>
      <c r="I163" s="4">
        <f>Nurse[[#This Row],[RN Hours (excl. Admin, DON)]]/Nurse[[#This Row],[MDS Census]]</f>
        <v>0.98557341442224178</v>
      </c>
      <c r="J163" s="4">
        <f>SUM(Nurse[[#This Row],[RN Hours (excl. Admin, DON)]],Nurse[[#This Row],[RN Admin Hours]],Nurse[[#This Row],[RN DON Hours]],Nurse[[#This Row],[LPN Hours (excl. Admin)]],Nurse[[#This Row],[LPN Admin Hours]],Nurse[[#This Row],[CNA Hours]],Nurse[[#This Row],[NA TR Hours]],Nurse[[#This Row],[Med Aide/Tech Hours]])</f>
        <v>169.67065217391308</v>
      </c>
      <c r="K163" s="4">
        <f>SUM(Nurse[[#This Row],[RN Hours (excl. Admin, DON)]],Nurse[[#This Row],[LPN Hours (excl. Admin)]],Nurse[[#This Row],[CNA Hours]],Nurse[[#This Row],[NA TR Hours]],Nurse[[#This Row],[Med Aide/Tech Hours]])</f>
        <v>155.01173913043482</v>
      </c>
      <c r="L163" s="4">
        <f>SUM(Nurse[[#This Row],[RN Hours (excl. Admin, DON)]],Nurse[[#This Row],[RN Admin Hours]],Nurse[[#This Row],[RN DON Hours]])</f>
        <v>28.486847826086962</v>
      </c>
      <c r="M163" s="4">
        <v>24.660760869565223</v>
      </c>
      <c r="N163" s="4">
        <v>0</v>
      </c>
      <c r="O163" s="4">
        <v>3.8260869565217392</v>
      </c>
      <c r="P163" s="4">
        <f>SUM(Nurse[[#This Row],[LPN Hours (excl. Admin)]],Nurse[[#This Row],[LPN Admin Hours]])</f>
        <v>63.348260869565252</v>
      </c>
      <c r="Q163" s="4">
        <v>52.515434782608729</v>
      </c>
      <c r="R163" s="4">
        <v>10.832826086956521</v>
      </c>
      <c r="S163" s="4">
        <f>SUM(Nurse[[#This Row],[CNA Hours]],Nurse[[#This Row],[NA TR Hours]],Nurse[[#This Row],[Med Aide/Tech Hours]])</f>
        <v>77.835543478260874</v>
      </c>
      <c r="T163" s="4">
        <v>77.835543478260874</v>
      </c>
      <c r="U163" s="4">
        <v>0</v>
      </c>
      <c r="V163" s="4">
        <v>0</v>
      </c>
      <c r="W1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3" s="4">
        <v>0</v>
      </c>
      <c r="Y163" s="4">
        <v>0</v>
      </c>
      <c r="Z163" s="4">
        <v>0</v>
      </c>
      <c r="AA163" s="4">
        <v>0</v>
      </c>
      <c r="AB163" s="4">
        <v>0</v>
      </c>
      <c r="AC163" s="4">
        <v>0</v>
      </c>
      <c r="AD163" s="4">
        <v>0</v>
      </c>
      <c r="AE163" s="4">
        <v>0</v>
      </c>
      <c r="AF163" s="1">
        <v>255350</v>
      </c>
      <c r="AG163" s="1">
        <v>4</v>
      </c>
      <c r="AH163"/>
    </row>
    <row r="164" spans="1:34" x14ac:dyDescent="0.25">
      <c r="A164" t="s">
        <v>243</v>
      </c>
      <c r="B164" t="s">
        <v>76</v>
      </c>
      <c r="C164" t="s">
        <v>421</v>
      </c>
      <c r="D164" t="s">
        <v>284</v>
      </c>
      <c r="E164" s="4">
        <v>95.782608695652172</v>
      </c>
      <c r="F164" s="4">
        <f>Nurse[[#This Row],[Total Nurse Staff Hours]]/Nurse[[#This Row],[MDS Census]]</f>
        <v>3.8621289151157505</v>
      </c>
      <c r="G164" s="4">
        <f>Nurse[[#This Row],[Total Direct Care Staff Hours]]/Nurse[[#This Row],[MDS Census]]</f>
        <v>3.2493849296413977</v>
      </c>
      <c r="H164" s="4">
        <f>Nurse[[#This Row],[Total RN Hours (w/ Admin, DON)]]/Nurse[[#This Row],[MDS Census]]</f>
        <v>0.56142192464820706</v>
      </c>
      <c r="I164" s="4">
        <f>Nurse[[#This Row],[RN Hours (excl. Admin, DON)]]/Nurse[[#This Row],[MDS Census]]</f>
        <v>0.23436790739900135</v>
      </c>
      <c r="J164" s="4">
        <f>SUM(Nurse[[#This Row],[RN Hours (excl. Admin, DON)]],Nurse[[#This Row],[RN Admin Hours]],Nurse[[#This Row],[RN DON Hours]],Nurse[[#This Row],[LPN Hours (excl. Admin)]],Nurse[[#This Row],[LPN Admin Hours]],Nurse[[#This Row],[CNA Hours]],Nurse[[#This Row],[NA TR Hours]],Nurse[[#This Row],[Med Aide/Tech Hours]])</f>
        <v>369.92478260869558</v>
      </c>
      <c r="K164" s="4">
        <f>SUM(Nurse[[#This Row],[RN Hours (excl. Admin, DON)]],Nurse[[#This Row],[LPN Hours (excl. Admin)]],Nurse[[#This Row],[CNA Hours]],Nurse[[#This Row],[NA TR Hours]],Nurse[[#This Row],[Med Aide/Tech Hours]])</f>
        <v>311.23456521739126</v>
      </c>
      <c r="L164" s="4">
        <f>SUM(Nurse[[#This Row],[RN Hours (excl. Admin, DON)]],Nurse[[#This Row],[RN Admin Hours]],Nurse[[#This Row],[RN DON Hours]])</f>
        <v>53.774456521739133</v>
      </c>
      <c r="M164" s="4">
        <v>22.448369565217391</v>
      </c>
      <c r="N164" s="4">
        <v>26</v>
      </c>
      <c r="O164" s="4">
        <v>5.3260869565217392</v>
      </c>
      <c r="P164" s="4">
        <f>SUM(Nurse[[#This Row],[LPN Hours (excl. Admin)]],Nurse[[#This Row],[LPN Admin Hours]])</f>
        <v>105.19923913043478</v>
      </c>
      <c r="Q164" s="4">
        <v>77.835108695652167</v>
      </c>
      <c r="R164" s="4">
        <v>27.364130434782609</v>
      </c>
      <c r="S164" s="4">
        <f>SUM(Nurse[[#This Row],[CNA Hours]],Nurse[[#This Row],[NA TR Hours]],Nurse[[#This Row],[Med Aide/Tech Hours]])</f>
        <v>210.95108695652172</v>
      </c>
      <c r="T164" s="4">
        <v>198.29619565217391</v>
      </c>
      <c r="U164" s="4">
        <v>12.654891304347826</v>
      </c>
      <c r="V164" s="4">
        <v>0</v>
      </c>
      <c r="W1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22.087391304347829</v>
      </c>
      <c r="X164" s="4">
        <v>0</v>
      </c>
      <c r="Y164" s="4">
        <v>0</v>
      </c>
      <c r="Z164" s="4">
        <v>0</v>
      </c>
      <c r="AA164" s="4">
        <v>22.087391304347829</v>
      </c>
      <c r="AB164" s="4">
        <v>0</v>
      </c>
      <c r="AC164" s="4">
        <v>0</v>
      </c>
      <c r="AD164" s="4">
        <v>0</v>
      </c>
      <c r="AE164" s="4">
        <v>0</v>
      </c>
      <c r="AF164" s="1">
        <v>255174</v>
      </c>
      <c r="AG164" s="1">
        <v>4</v>
      </c>
      <c r="AH164"/>
    </row>
    <row r="165" spans="1:34" x14ac:dyDescent="0.25">
      <c r="A165" t="s">
        <v>243</v>
      </c>
      <c r="B165" t="s">
        <v>193</v>
      </c>
      <c r="C165" t="s">
        <v>426</v>
      </c>
      <c r="D165" t="s">
        <v>284</v>
      </c>
      <c r="E165" s="4">
        <v>32.021739130434781</v>
      </c>
      <c r="F165" s="4">
        <f>Nurse[[#This Row],[Total Nurse Staff Hours]]/Nurse[[#This Row],[MDS Census]]</f>
        <v>6.1674372029871014</v>
      </c>
      <c r="G165" s="4">
        <f>Nurse[[#This Row],[Total Direct Care Staff Hours]]/Nurse[[#This Row],[MDS Census]]</f>
        <v>5.8012763068567548</v>
      </c>
      <c r="H165" s="4">
        <f>Nurse[[#This Row],[Total RN Hours (w/ Admin, DON)]]/Nurse[[#This Row],[MDS Census]]</f>
        <v>0.99685336048879802</v>
      </c>
      <c r="I165" s="4">
        <f>Nurse[[#This Row],[RN Hours (excl. Admin, DON)]]/Nurse[[#This Row],[MDS Census]]</f>
        <v>0.77165308893414764</v>
      </c>
      <c r="J165" s="4">
        <f>SUM(Nurse[[#This Row],[RN Hours (excl. Admin, DON)]],Nurse[[#This Row],[RN Admin Hours]],Nurse[[#This Row],[RN DON Hours]],Nurse[[#This Row],[LPN Hours (excl. Admin)]],Nurse[[#This Row],[LPN Admin Hours]],Nurse[[#This Row],[CNA Hours]],Nurse[[#This Row],[NA TR Hours]],Nurse[[#This Row],[Med Aide/Tech Hours]])</f>
        <v>197.49206521739131</v>
      </c>
      <c r="K165" s="4">
        <f>SUM(Nurse[[#This Row],[RN Hours (excl. Admin, DON)]],Nurse[[#This Row],[LPN Hours (excl. Admin)]],Nurse[[#This Row],[CNA Hours]],Nurse[[#This Row],[NA TR Hours]],Nurse[[#This Row],[Med Aide/Tech Hours]])</f>
        <v>185.76695652173913</v>
      </c>
      <c r="L165" s="4">
        <f>SUM(Nurse[[#This Row],[RN Hours (excl. Admin, DON)]],Nurse[[#This Row],[RN Admin Hours]],Nurse[[#This Row],[RN DON Hours]])</f>
        <v>31.920978260869553</v>
      </c>
      <c r="M165" s="4">
        <v>24.709673913043467</v>
      </c>
      <c r="N165" s="4">
        <v>3.82</v>
      </c>
      <c r="O165" s="4">
        <v>3.3913043478260869</v>
      </c>
      <c r="P165" s="4">
        <f>SUM(Nurse[[#This Row],[LPN Hours (excl. Admin)]],Nurse[[#This Row],[LPN Admin Hours]])</f>
        <v>89.192173913043504</v>
      </c>
      <c r="Q165" s="4">
        <v>84.678369565217423</v>
      </c>
      <c r="R165" s="4">
        <v>4.5138043478260874</v>
      </c>
      <c r="S165" s="4">
        <f>SUM(Nurse[[#This Row],[CNA Hours]],Nurse[[#This Row],[NA TR Hours]],Nurse[[#This Row],[Med Aide/Tech Hours]])</f>
        <v>76.378913043478249</v>
      </c>
      <c r="T165" s="4">
        <v>76.378913043478249</v>
      </c>
      <c r="U165" s="4">
        <v>0</v>
      </c>
      <c r="V165" s="4">
        <v>0</v>
      </c>
      <c r="W1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5" s="4">
        <v>0</v>
      </c>
      <c r="Y165" s="4">
        <v>0</v>
      </c>
      <c r="Z165" s="4">
        <v>0</v>
      </c>
      <c r="AA165" s="4">
        <v>0</v>
      </c>
      <c r="AB165" s="4">
        <v>0</v>
      </c>
      <c r="AC165" s="4">
        <v>0</v>
      </c>
      <c r="AD165" s="4">
        <v>0</v>
      </c>
      <c r="AE165" s="4">
        <v>0</v>
      </c>
      <c r="AF165" s="1">
        <v>255346</v>
      </c>
      <c r="AG165" s="1">
        <v>4</v>
      </c>
      <c r="AH165"/>
    </row>
    <row r="166" spans="1:34" x14ac:dyDescent="0.25">
      <c r="A166" t="s">
        <v>243</v>
      </c>
      <c r="B166" t="s">
        <v>74</v>
      </c>
      <c r="C166" t="s">
        <v>420</v>
      </c>
      <c r="D166" t="s">
        <v>334</v>
      </c>
      <c r="E166" s="4">
        <v>107.73913043478261</v>
      </c>
      <c r="F166" s="4">
        <f>Nurse[[#This Row],[Total Nurse Staff Hours]]/Nurse[[#This Row],[MDS Census]]</f>
        <v>2.874584342211461</v>
      </c>
      <c r="G166" s="4">
        <f>Nurse[[#This Row],[Total Direct Care Staff Hours]]/Nurse[[#This Row],[MDS Census]]</f>
        <v>2.699326069410815</v>
      </c>
      <c r="H166" s="4">
        <f>Nurse[[#This Row],[Total RN Hours (w/ Admin, DON)]]/Nurse[[#This Row],[MDS Census]]</f>
        <v>0.38596953188054883</v>
      </c>
      <c r="I166" s="4">
        <f>Nurse[[#This Row],[RN Hours (excl. Admin, DON)]]/Nurse[[#This Row],[MDS Census]]</f>
        <v>0.21071125907990312</v>
      </c>
      <c r="J166" s="4">
        <f>SUM(Nurse[[#This Row],[RN Hours (excl. Admin, DON)]],Nurse[[#This Row],[RN Admin Hours]],Nurse[[#This Row],[RN DON Hours]],Nurse[[#This Row],[LPN Hours (excl. Admin)]],Nurse[[#This Row],[LPN Admin Hours]],Nurse[[#This Row],[CNA Hours]],Nurse[[#This Row],[NA TR Hours]],Nurse[[#This Row],[Med Aide/Tech Hours]])</f>
        <v>309.70521739130436</v>
      </c>
      <c r="K166" s="4">
        <f>SUM(Nurse[[#This Row],[RN Hours (excl. Admin, DON)]],Nurse[[#This Row],[LPN Hours (excl. Admin)]],Nurse[[#This Row],[CNA Hours]],Nurse[[#This Row],[NA TR Hours]],Nurse[[#This Row],[Med Aide/Tech Hours]])</f>
        <v>290.82304347826084</v>
      </c>
      <c r="L166" s="4">
        <f>SUM(Nurse[[#This Row],[RN Hours (excl. Admin, DON)]],Nurse[[#This Row],[RN Admin Hours]],Nurse[[#This Row],[RN DON Hours]])</f>
        <v>41.584021739130435</v>
      </c>
      <c r="M166" s="4">
        <v>22.701847826086954</v>
      </c>
      <c r="N166" s="4">
        <v>13.14304347826087</v>
      </c>
      <c r="O166" s="4">
        <v>5.7391304347826084</v>
      </c>
      <c r="P166" s="4">
        <f>SUM(Nurse[[#This Row],[LPN Hours (excl. Admin)]],Nurse[[#This Row],[LPN Admin Hours]])</f>
        <v>74.383478260869566</v>
      </c>
      <c r="Q166" s="4">
        <v>74.383478260869566</v>
      </c>
      <c r="R166" s="4">
        <v>0</v>
      </c>
      <c r="S166" s="4">
        <f>SUM(Nurse[[#This Row],[CNA Hours]],Nurse[[#This Row],[NA TR Hours]],Nurse[[#This Row],[Med Aide/Tech Hours]])</f>
        <v>193.73771739130433</v>
      </c>
      <c r="T166" s="4">
        <v>188.52043478260867</v>
      </c>
      <c r="U166" s="4">
        <v>5.2172826086956521</v>
      </c>
      <c r="V166" s="4">
        <v>0</v>
      </c>
      <c r="W1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6" s="4">
        <v>0</v>
      </c>
      <c r="Y166" s="4">
        <v>0</v>
      </c>
      <c r="Z166" s="4">
        <v>0</v>
      </c>
      <c r="AA166" s="4">
        <v>0</v>
      </c>
      <c r="AB166" s="4">
        <v>0</v>
      </c>
      <c r="AC166" s="4">
        <v>0</v>
      </c>
      <c r="AD166" s="4">
        <v>0</v>
      </c>
      <c r="AE166" s="4">
        <v>0</v>
      </c>
      <c r="AF166" s="1">
        <v>255172</v>
      </c>
      <c r="AG166" s="1">
        <v>4</v>
      </c>
      <c r="AH166"/>
    </row>
    <row r="167" spans="1:34" x14ac:dyDescent="0.25">
      <c r="A167" t="s">
        <v>243</v>
      </c>
      <c r="B167" t="s">
        <v>106</v>
      </c>
      <c r="C167" t="s">
        <v>410</v>
      </c>
      <c r="D167" t="s">
        <v>284</v>
      </c>
      <c r="E167" s="4">
        <v>46.510869565217391</v>
      </c>
      <c r="F167" s="4">
        <f>Nurse[[#This Row],[Total Nurse Staff Hours]]/Nurse[[#This Row],[MDS Census]]</f>
        <v>3.620537508763729</v>
      </c>
      <c r="G167" s="4">
        <f>Nurse[[#This Row],[Total Direct Care Staff Hours]]/Nurse[[#This Row],[MDS Census]]</f>
        <v>3.0965646179013779</v>
      </c>
      <c r="H167" s="4">
        <f>Nurse[[#This Row],[Total RN Hours (w/ Admin, DON)]]/Nurse[[#This Row],[MDS Census]]</f>
        <v>0.47528861883617685</v>
      </c>
      <c r="I167" s="4">
        <f>Nurse[[#This Row],[RN Hours (excl. Admin, DON)]]/Nurse[[#This Row],[MDS Census]]</f>
        <v>0.34535171769104944</v>
      </c>
      <c r="J167" s="4">
        <f>SUM(Nurse[[#This Row],[RN Hours (excl. Admin, DON)]],Nurse[[#This Row],[RN Admin Hours]],Nurse[[#This Row],[RN DON Hours]],Nurse[[#This Row],[LPN Hours (excl. Admin)]],Nurse[[#This Row],[LPN Admin Hours]],Nurse[[#This Row],[CNA Hours]],Nurse[[#This Row],[NA TR Hours]],Nurse[[#This Row],[Med Aide/Tech Hours]])</f>
        <v>168.39434782608691</v>
      </c>
      <c r="K167" s="4">
        <f>SUM(Nurse[[#This Row],[RN Hours (excl. Admin, DON)]],Nurse[[#This Row],[LPN Hours (excl. Admin)]],Nurse[[#This Row],[CNA Hours]],Nurse[[#This Row],[NA TR Hours]],Nurse[[#This Row],[Med Aide/Tech Hours]])</f>
        <v>144.02391304347822</v>
      </c>
      <c r="L167" s="4">
        <f>SUM(Nurse[[#This Row],[RN Hours (excl. Admin, DON)]],Nurse[[#This Row],[RN Admin Hours]],Nurse[[#This Row],[RN DON Hours]])</f>
        <v>22.106086956521747</v>
      </c>
      <c r="M167" s="4">
        <v>16.06260869565218</v>
      </c>
      <c r="N167" s="4">
        <v>0</v>
      </c>
      <c r="O167" s="4">
        <v>6.0434782608695654</v>
      </c>
      <c r="P167" s="4">
        <f>SUM(Nurse[[#This Row],[LPN Hours (excl. Admin)]],Nurse[[#This Row],[LPN Admin Hours]])</f>
        <v>51.08271739130435</v>
      </c>
      <c r="Q167" s="4">
        <v>32.755760869565222</v>
      </c>
      <c r="R167" s="4">
        <v>18.326956521739127</v>
      </c>
      <c r="S167" s="4">
        <f>SUM(Nurse[[#This Row],[CNA Hours]],Nurse[[#This Row],[NA TR Hours]],Nurse[[#This Row],[Med Aide/Tech Hours]])</f>
        <v>95.205543478260822</v>
      </c>
      <c r="T167" s="4">
        <v>95.205543478260822</v>
      </c>
      <c r="U167" s="4">
        <v>0</v>
      </c>
      <c r="V167" s="4">
        <v>0</v>
      </c>
      <c r="W1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7" s="4">
        <v>0</v>
      </c>
      <c r="Y167" s="4">
        <v>0</v>
      </c>
      <c r="Z167" s="4">
        <v>0</v>
      </c>
      <c r="AA167" s="4">
        <v>0</v>
      </c>
      <c r="AB167" s="4">
        <v>0</v>
      </c>
      <c r="AC167" s="4">
        <v>0</v>
      </c>
      <c r="AD167" s="4">
        <v>0</v>
      </c>
      <c r="AE167" s="4">
        <v>0</v>
      </c>
      <c r="AF167" s="1">
        <v>255244</v>
      </c>
      <c r="AG167" s="1">
        <v>4</v>
      </c>
      <c r="AH167"/>
    </row>
    <row r="168" spans="1:34" x14ac:dyDescent="0.25">
      <c r="A168" t="s">
        <v>243</v>
      </c>
      <c r="B168" t="s">
        <v>169</v>
      </c>
      <c r="C168" t="s">
        <v>435</v>
      </c>
      <c r="D168" t="s">
        <v>343</v>
      </c>
      <c r="E168" s="4">
        <v>50.630434782608695</v>
      </c>
      <c r="F168" s="4">
        <f>Nurse[[#This Row],[Total Nurse Staff Hours]]/Nurse[[#This Row],[MDS Census]]</f>
        <v>6.8591133533705451</v>
      </c>
      <c r="G168" s="4">
        <f>Nurse[[#This Row],[Total Direct Care Staff Hours]]/Nurse[[#This Row],[MDS Census]]</f>
        <v>5.9910369257191931</v>
      </c>
      <c r="H168" s="4">
        <f>Nurse[[#This Row],[Total RN Hours (w/ Admin, DON)]]/Nurse[[#This Row],[MDS Census]]</f>
        <v>0.79443967367969093</v>
      </c>
      <c r="I168" s="4">
        <f>Nurse[[#This Row],[RN Hours (excl. Admin, DON)]]/Nurse[[#This Row],[MDS Census]]</f>
        <v>0.38165521683125803</v>
      </c>
      <c r="J168" s="4">
        <f>SUM(Nurse[[#This Row],[RN Hours (excl. Admin, DON)]],Nurse[[#This Row],[RN Admin Hours]],Nurse[[#This Row],[RN DON Hours]],Nurse[[#This Row],[LPN Hours (excl. Admin)]],Nurse[[#This Row],[LPN Admin Hours]],Nurse[[#This Row],[CNA Hours]],Nurse[[#This Row],[NA TR Hours]],Nurse[[#This Row],[Med Aide/Tech Hours]])</f>
        <v>347.27989130434781</v>
      </c>
      <c r="K168" s="4">
        <f>SUM(Nurse[[#This Row],[RN Hours (excl. Admin, DON)]],Nurse[[#This Row],[LPN Hours (excl. Admin)]],Nurse[[#This Row],[CNA Hours]],Nurse[[#This Row],[NA TR Hours]],Nurse[[#This Row],[Med Aide/Tech Hours]])</f>
        <v>303.32880434782612</v>
      </c>
      <c r="L168" s="4">
        <f>SUM(Nurse[[#This Row],[RN Hours (excl. Admin, DON)]],Nurse[[#This Row],[RN Admin Hours]],Nurse[[#This Row],[RN DON Hours]])</f>
        <v>40.222826086956523</v>
      </c>
      <c r="M168" s="4">
        <v>19.323369565217391</v>
      </c>
      <c r="N168" s="4">
        <v>15.160326086956522</v>
      </c>
      <c r="O168" s="4">
        <v>5.7391304347826084</v>
      </c>
      <c r="P168" s="4">
        <f>SUM(Nurse[[#This Row],[LPN Hours (excl. Admin)]],Nurse[[#This Row],[LPN Admin Hours]])</f>
        <v>66.415760869565219</v>
      </c>
      <c r="Q168" s="4">
        <v>43.364130434782609</v>
      </c>
      <c r="R168" s="4">
        <v>23.051630434782609</v>
      </c>
      <c r="S168" s="4">
        <f>SUM(Nurse[[#This Row],[CNA Hours]],Nurse[[#This Row],[NA TR Hours]],Nurse[[#This Row],[Med Aide/Tech Hours]])</f>
        <v>240.64130434782609</v>
      </c>
      <c r="T168" s="4">
        <v>240.64130434782609</v>
      </c>
      <c r="U168" s="4">
        <v>0</v>
      </c>
      <c r="V168" s="4">
        <v>0</v>
      </c>
      <c r="W1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8" s="4">
        <v>0</v>
      </c>
      <c r="Y168" s="4">
        <v>0</v>
      </c>
      <c r="Z168" s="4">
        <v>0</v>
      </c>
      <c r="AA168" s="4">
        <v>0</v>
      </c>
      <c r="AB168" s="4">
        <v>0</v>
      </c>
      <c r="AC168" s="4">
        <v>0</v>
      </c>
      <c r="AD168" s="4">
        <v>0</v>
      </c>
      <c r="AE168" s="4">
        <v>0</v>
      </c>
      <c r="AF168" s="1">
        <v>255319</v>
      </c>
      <c r="AG168" s="1">
        <v>4</v>
      </c>
      <c r="AH168"/>
    </row>
    <row r="169" spans="1:34" x14ac:dyDescent="0.25">
      <c r="A169" t="s">
        <v>243</v>
      </c>
      <c r="B169" t="s">
        <v>204</v>
      </c>
      <c r="C169" t="s">
        <v>364</v>
      </c>
      <c r="D169" t="s">
        <v>349</v>
      </c>
      <c r="E169" s="4">
        <v>71.956521739130437</v>
      </c>
      <c r="F169" s="4">
        <f>Nurse[[#This Row],[Total Nurse Staff Hours]]/Nurse[[#This Row],[MDS Census]]</f>
        <v>4.0644108761329303</v>
      </c>
      <c r="G169" s="4">
        <f>Nurse[[#This Row],[Total Direct Care Staff Hours]]/Nurse[[#This Row],[MDS Census]]</f>
        <v>4.0644108761329303</v>
      </c>
      <c r="H169" s="4">
        <f>Nurse[[#This Row],[Total RN Hours (w/ Admin, DON)]]/Nurse[[#This Row],[MDS Census]]</f>
        <v>0.56249244712990931</v>
      </c>
      <c r="I169" s="4">
        <f>Nurse[[#This Row],[RN Hours (excl. Admin, DON)]]/Nurse[[#This Row],[MDS Census]]</f>
        <v>0.56249244712990931</v>
      </c>
      <c r="J169" s="4">
        <f>SUM(Nurse[[#This Row],[RN Hours (excl. Admin, DON)]],Nurse[[#This Row],[RN Admin Hours]],Nurse[[#This Row],[RN DON Hours]],Nurse[[#This Row],[LPN Hours (excl. Admin)]],Nurse[[#This Row],[LPN Admin Hours]],Nurse[[#This Row],[CNA Hours]],Nurse[[#This Row],[NA TR Hours]],Nurse[[#This Row],[Med Aide/Tech Hours]])</f>
        <v>292.46086956521737</v>
      </c>
      <c r="K169" s="4">
        <f>SUM(Nurse[[#This Row],[RN Hours (excl. Admin, DON)]],Nurse[[#This Row],[LPN Hours (excl. Admin)]],Nurse[[#This Row],[CNA Hours]],Nurse[[#This Row],[NA TR Hours]],Nurse[[#This Row],[Med Aide/Tech Hours]])</f>
        <v>292.46086956521737</v>
      </c>
      <c r="L169" s="4">
        <f>SUM(Nurse[[#This Row],[RN Hours (excl. Admin, DON)]],Nurse[[#This Row],[RN Admin Hours]],Nurse[[#This Row],[RN DON Hours]])</f>
        <v>40.474999999999994</v>
      </c>
      <c r="M169" s="4">
        <v>40.474999999999994</v>
      </c>
      <c r="N169" s="4">
        <v>0</v>
      </c>
      <c r="O169" s="4">
        <v>0</v>
      </c>
      <c r="P169" s="4">
        <f>SUM(Nurse[[#This Row],[LPN Hours (excl. Admin)]],Nurse[[#This Row],[LPN Admin Hours]])</f>
        <v>96.261413043478257</v>
      </c>
      <c r="Q169" s="4">
        <v>96.261413043478257</v>
      </c>
      <c r="R169" s="4">
        <v>0</v>
      </c>
      <c r="S169" s="4">
        <f>SUM(Nurse[[#This Row],[CNA Hours]],Nurse[[#This Row],[NA TR Hours]],Nurse[[#This Row],[Med Aide/Tech Hours]])</f>
        <v>155.72445652173911</v>
      </c>
      <c r="T169" s="4">
        <v>155.72445652173911</v>
      </c>
      <c r="U169" s="4">
        <v>0</v>
      </c>
      <c r="V169" s="4">
        <v>0</v>
      </c>
      <c r="W1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1.0244565217391304</v>
      </c>
      <c r="X169" s="4">
        <v>4.3478260869565216E-2</v>
      </c>
      <c r="Y169" s="4">
        <v>0</v>
      </c>
      <c r="Z169" s="4">
        <v>0</v>
      </c>
      <c r="AA169" s="4">
        <v>0.98097826086956519</v>
      </c>
      <c r="AB169" s="4">
        <v>0</v>
      </c>
      <c r="AC169" s="4">
        <v>0</v>
      </c>
      <c r="AD169" s="4">
        <v>0</v>
      </c>
      <c r="AE169" s="4">
        <v>0</v>
      </c>
      <c r="AF169" t="s">
        <v>5</v>
      </c>
      <c r="AG169" s="1">
        <v>4</v>
      </c>
      <c r="AH169"/>
    </row>
    <row r="170" spans="1:34" x14ac:dyDescent="0.25">
      <c r="A170" t="s">
        <v>243</v>
      </c>
      <c r="B170" t="s">
        <v>53</v>
      </c>
      <c r="C170" t="s">
        <v>408</v>
      </c>
      <c r="D170" t="s">
        <v>302</v>
      </c>
      <c r="E170" s="4">
        <v>85.565217391304344</v>
      </c>
      <c r="F170" s="4">
        <f>Nurse[[#This Row],[Total Nurse Staff Hours]]/Nurse[[#This Row],[MDS Census]]</f>
        <v>4.6619334349593506</v>
      </c>
      <c r="G170" s="4">
        <f>Nurse[[#This Row],[Total Direct Care Staff Hours]]/Nurse[[#This Row],[MDS Census]]</f>
        <v>4.2938274898373994</v>
      </c>
      <c r="H170" s="4">
        <f>Nurse[[#This Row],[Total RN Hours (w/ Admin, DON)]]/Nurse[[#This Row],[MDS Census]]</f>
        <v>0.44706300813008115</v>
      </c>
      <c r="I170" s="4">
        <f>Nurse[[#This Row],[RN Hours (excl. Admin, DON)]]/Nurse[[#This Row],[MDS Census]]</f>
        <v>0.1514532520325203</v>
      </c>
      <c r="J170" s="4">
        <f>SUM(Nurse[[#This Row],[RN Hours (excl. Admin, DON)]],Nurse[[#This Row],[RN Admin Hours]],Nurse[[#This Row],[RN DON Hours]],Nurse[[#This Row],[LPN Hours (excl. Admin)]],Nurse[[#This Row],[LPN Admin Hours]],Nurse[[#This Row],[CNA Hours]],Nurse[[#This Row],[NA TR Hours]],Nurse[[#This Row],[Med Aide/Tech Hours]])</f>
        <v>398.89934782608702</v>
      </c>
      <c r="K170" s="4">
        <f>SUM(Nurse[[#This Row],[RN Hours (excl. Admin, DON)]],Nurse[[#This Row],[LPN Hours (excl. Admin)]],Nurse[[#This Row],[CNA Hours]],Nurse[[#This Row],[NA TR Hours]],Nurse[[#This Row],[Med Aide/Tech Hours]])</f>
        <v>367.40228260869571</v>
      </c>
      <c r="L170" s="4">
        <f>SUM(Nurse[[#This Row],[RN Hours (excl. Admin, DON)]],Nurse[[#This Row],[RN Admin Hours]],Nurse[[#This Row],[RN DON Hours]])</f>
        <v>38.253043478260857</v>
      </c>
      <c r="M170" s="4">
        <v>12.959130434782606</v>
      </c>
      <c r="N170" s="4">
        <v>17.431413043478255</v>
      </c>
      <c r="O170" s="4">
        <v>7.8624999999999998</v>
      </c>
      <c r="P170" s="4">
        <f>SUM(Nurse[[#This Row],[LPN Hours (excl. Admin)]],Nurse[[#This Row],[LPN Admin Hours]])</f>
        <v>85.470652173913066</v>
      </c>
      <c r="Q170" s="4">
        <v>79.267500000000027</v>
      </c>
      <c r="R170" s="4">
        <v>6.2031521739130415</v>
      </c>
      <c r="S170" s="4">
        <f>SUM(Nurse[[#This Row],[CNA Hours]],Nurse[[#This Row],[NA TR Hours]],Nurse[[#This Row],[Med Aide/Tech Hours]])</f>
        <v>275.17565217391308</v>
      </c>
      <c r="T170" s="4">
        <v>199.02119565217396</v>
      </c>
      <c r="U170" s="4">
        <v>76.154456521739121</v>
      </c>
      <c r="V170" s="4">
        <v>0</v>
      </c>
      <c r="W1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48.713043478260872</v>
      </c>
      <c r="X170" s="4">
        <v>0</v>
      </c>
      <c r="Y170" s="4">
        <v>0</v>
      </c>
      <c r="Z170" s="4">
        <v>0</v>
      </c>
      <c r="AA170" s="4">
        <v>22.912391304347828</v>
      </c>
      <c r="AB170" s="4">
        <v>0</v>
      </c>
      <c r="AC170" s="4">
        <v>25.800652173913043</v>
      </c>
      <c r="AD170" s="4">
        <v>0</v>
      </c>
      <c r="AE170" s="4">
        <v>0</v>
      </c>
      <c r="AF170" s="1">
        <v>255140</v>
      </c>
      <c r="AG170" s="1">
        <v>4</v>
      </c>
      <c r="AH170"/>
    </row>
    <row r="171" spans="1:34" x14ac:dyDescent="0.25">
      <c r="A171" t="s">
        <v>243</v>
      </c>
      <c r="B171" t="s">
        <v>167</v>
      </c>
      <c r="C171" t="s">
        <v>381</v>
      </c>
      <c r="D171" t="s">
        <v>282</v>
      </c>
      <c r="E171" s="4">
        <v>77.478260869565219</v>
      </c>
      <c r="F171" s="4">
        <f>Nurse[[#This Row],[Total Nurse Staff Hours]]/Nurse[[#This Row],[MDS Census]]</f>
        <v>3.5299172278338942</v>
      </c>
      <c r="G171" s="4">
        <f>Nurse[[#This Row],[Total Direct Care Staff Hours]]/Nurse[[#This Row],[MDS Census]]</f>
        <v>3.1051837822671153</v>
      </c>
      <c r="H171" s="4">
        <f>Nurse[[#This Row],[Total RN Hours (w/ Admin, DON)]]/Nurse[[#This Row],[MDS Census]]</f>
        <v>0.39583333333333331</v>
      </c>
      <c r="I171" s="4">
        <f>Nurse[[#This Row],[RN Hours (excl. Admin, DON)]]/Nurse[[#This Row],[MDS Census]]</f>
        <v>0.33385942760942761</v>
      </c>
      <c r="J171" s="4">
        <f>SUM(Nurse[[#This Row],[RN Hours (excl. Admin, DON)]],Nurse[[#This Row],[RN Admin Hours]],Nurse[[#This Row],[RN DON Hours]],Nurse[[#This Row],[LPN Hours (excl. Admin)]],Nurse[[#This Row],[LPN Admin Hours]],Nurse[[#This Row],[CNA Hours]],Nurse[[#This Row],[NA TR Hours]],Nurse[[#This Row],[Med Aide/Tech Hours]])</f>
        <v>273.49184782608694</v>
      </c>
      <c r="K171" s="4">
        <f>SUM(Nurse[[#This Row],[RN Hours (excl. Admin, DON)]],Nurse[[#This Row],[LPN Hours (excl. Admin)]],Nurse[[#This Row],[CNA Hours]],Nurse[[#This Row],[NA TR Hours]],Nurse[[#This Row],[Med Aide/Tech Hours]])</f>
        <v>240.58423913043478</v>
      </c>
      <c r="L171" s="4">
        <f>SUM(Nurse[[#This Row],[RN Hours (excl. Admin, DON)]],Nurse[[#This Row],[RN Admin Hours]],Nurse[[#This Row],[RN DON Hours]])</f>
        <v>30.668478260869566</v>
      </c>
      <c r="M171" s="4">
        <v>25.866847826086957</v>
      </c>
      <c r="N171" s="4">
        <v>4.8016304347826084</v>
      </c>
      <c r="O171" s="4">
        <v>0</v>
      </c>
      <c r="P171" s="4">
        <f>SUM(Nurse[[#This Row],[LPN Hours (excl. Admin)]],Nurse[[#This Row],[LPN Admin Hours]])</f>
        <v>95.635869565217391</v>
      </c>
      <c r="Q171" s="4">
        <v>67.529891304347828</v>
      </c>
      <c r="R171" s="4">
        <v>28.105978260869566</v>
      </c>
      <c r="S171" s="4">
        <f>SUM(Nurse[[#This Row],[CNA Hours]],Nurse[[#This Row],[NA TR Hours]],Nurse[[#This Row],[Med Aide/Tech Hours]])</f>
        <v>147.1875</v>
      </c>
      <c r="T171" s="4">
        <v>147.1875</v>
      </c>
      <c r="U171" s="4">
        <v>0</v>
      </c>
      <c r="V171" s="4">
        <v>0</v>
      </c>
      <c r="W1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1" s="4">
        <v>0</v>
      </c>
      <c r="Y171" s="4">
        <v>0</v>
      </c>
      <c r="Z171" s="4">
        <v>0</v>
      </c>
      <c r="AA171" s="4">
        <v>0</v>
      </c>
      <c r="AB171" s="4">
        <v>0</v>
      </c>
      <c r="AC171" s="4">
        <v>0</v>
      </c>
      <c r="AD171" s="4">
        <v>0</v>
      </c>
      <c r="AE171" s="4">
        <v>0</v>
      </c>
      <c r="AF171" s="1">
        <v>255316</v>
      </c>
      <c r="AG171" s="1">
        <v>4</v>
      </c>
      <c r="AH171"/>
    </row>
    <row r="172" spans="1:34" x14ac:dyDescent="0.25">
      <c r="A172" t="s">
        <v>243</v>
      </c>
      <c r="B172" t="s">
        <v>130</v>
      </c>
      <c r="C172" t="s">
        <v>356</v>
      </c>
      <c r="D172" t="s">
        <v>319</v>
      </c>
      <c r="E172" s="4">
        <v>32.152173913043477</v>
      </c>
      <c r="F172" s="4">
        <f>Nurse[[#This Row],[Total Nurse Staff Hours]]/Nurse[[#This Row],[MDS Census]]</f>
        <v>4.8687457741717379</v>
      </c>
      <c r="G172" s="4">
        <f>Nurse[[#This Row],[Total Direct Care Staff Hours]]/Nurse[[#This Row],[MDS Census]]</f>
        <v>4.4140466531440161</v>
      </c>
      <c r="H172" s="4">
        <f>Nurse[[#This Row],[Total RN Hours (w/ Admin, DON)]]/Nurse[[#This Row],[MDS Census]]</f>
        <v>0.74881676808654496</v>
      </c>
      <c r="I172" s="4">
        <f>Nurse[[#This Row],[RN Hours (excl. Admin, DON)]]/Nurse[[#This Row],[MDS Census]]</f>
        <v>0.42258282623394189</v>
      </c>
      <c r="J172" s="4">
        <f>SUM(Nurse[[#This Row],[RN Hours (excl. Admin, DON)]],Nurse[[#This Row],[RN Admin Hours]],Nurse[[#This Row],[RN DON Hours]],Nurse[[#This Row],[LPN Hours (excl. Admin)]],Nurse[[#This Row],[LPN Admin Hours]],Nurse[[#This Row],[CNA Hours]],Nurse[[#This Row],[NA TR Hours]],Nurse[[#This Row],[Med Aide/Tech Hours]])</f>
        <v>156.54076086956522</v>
      </c>
      <c r="K172" s="4">
        <f>SUM(Nurse[[#This Row],[RN Hours (excl. Admin, DON)]],Nurse[[#This Row],[LPN Hours (excl. Admin)]],Nurse[[#This Row],[CNA Hours]],Nurse[[#This Row],[NA TR Hours]],Nurse[[#This Row],[Med Aide/Tech Hours]])</f>
        <v>141.92119565217391</v>
      </c>
      <c r="L172" s="4">
        <f>SUM(Nurse[[#This Row],[RN Hours (excl. Admin, DON)]],Nurse[[#This Row],[RN Admin Hours]],Nurse[[#This Row],[RN DON Hours]])</f>
        <v>24.076086956521738</v>
      </c>
      <c r="M172" s="4">
        <v>13.586956521739131</v>
      </c>
      <c r="N172" s="4">
        <v>4.9239130434782608</v>
      </c>
      <c r="O172" s="4">
        <v>5.5652173913043477</v>
      </c>
      <c r="P172" s="4">
        <f>SUM(Nurse[[#This Row],[LPN Hours (excl. Admin)]],Nurse[[#This Row],[LPN Admin Hours]])</f>
        <v>45.652173913043477</v>
      </c>
      <c r="Q172" s="4">
        <v>41.521739130434781</v>
      </c>
      <c r="R172" s="4">
        <v>4.1304347826086953</v>
      </c>
      <c r="S172" s="4">
        <f>SUM(Nurse[[#This Row],[CNA Hours]],Nurse[[#This Row],[NA TR Hours]],Nurse[[#This Row],[Med Aide/Tech Hours]])</f>
        <v>86.8125</v>
      </c>
      <c r="T172" s="4">
        <v>86.8125</v>
      </c>
      <c r="U172" s="4">
        <v>0</v>
      </c>
      <c r="V172" s="4">
        <v>0</v>
      </c>
      <c r="W1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2" s="4">
        <v>0</v>
      </c>
      <c r="Y172" s="4">
        <v>0</v>
      </c>
      <c r="Z172" s="4">
        <v>0</v>
      </c>
      <c r="AA172" s="4">
        <v>0</v>
      </c>
      <c r="AB172" s="4">
        <v>0</v>
      </c>
      <c r="AC172" s="4">
        <v>0</v>
      </c>
      <c r="AD172" s="4">
        <v>0</v>
      </c>
      <c r="AE172" s="4">
        <v>0</v>
      </c>
      <c r="AF172" s="1">
        <v>255276</v>
      </c>
      <c r="AG172" s="1">
        <v>4</v>
      </c>
      <c r="AH172"/>
    </row>
    <row r="173" spans="1:34" x14ac:dyDescent="0.25">
      <c r="A173" t="s">
        <v>243</v>
      </c>
      <c r="B173" t="s">
        <v>155</v>
      </c>
      <c r="C173" t="s">
        <v>358</v>
      </c>
      <c r="D173" t="s">
        <v>276</v>
      </c>
      <c r="E173" s="4">
        <v>52.021739130434781</v>
      </c>
      <c r="F173" s="4">
        <f>Nurse[[#This Row],[Total Nurse Staff Hours]]/Nurse[[#This Row],[MDS Census]]</f>
        <v>3.9958274132887595</v>
      </c>
      <c r="G173" s="4">
        <f>Nurse[[#This Row],[Total Direct Care Staff Hours]]/Nurse[[#This Row],[MDS Census]]</f>
        <v>3.6919577935645633</v>
      </c>
      <c r="H173" s="4">
        <f>Nurse[[#This Row],[Total RN Hours (w/ Admin, DON)]]/Nurse[[#This Row],[MDS Census]]</f>
        <v>0.85679272879231094</v>
      </c>
      <c r="I173" s="4">
        <f>Nurse[[#This Row],[RN Hours (excl. Admin, DON)]]/Nurse[[#This Row],[MDS Census]]</f>
        <v>0.55405139991642294</v>
      </c>
      <c r="J173" s="4">
        <f>SUM(Nurse[[#This Row],[RN Hours (excl. Admin, DON)]],Nurse[[#This Row],[RN Admin Hours]],Nurse[[#This Row],[RN DON Hours]],Nurse[[#This Row],[LPN Hours (excl. Admin)]],Nurse[[#This Row],[LPN Admin Hours]],Nurse[[#This Row],[CNA Hours]],Nurse[[#This Row],[NA TR Hours]],Nurse[[#This Row],[Med Aide/Tech Hours]])</f>
        <v>207.86989130434785</v>
      </c>
      <c r="K173" s="4">
        <f>SUM(Nurse[[#This Row],[RN Hours (excl. Admin, DON)]],Nurse[[#This Row],[LPN Hours (excl. Admin)]],Nurse[[#This Row],[CNA Hours]],Nurse[[#This Row],[NA TR Hours]],Nurse[[#This Row],[Med Aide/Tech Hours]])</f>
        <v>192.06206521739131</v>
      </c>
      <c r="L173" s="4">
        <f>SUM(Nurse[[#This Row],[RN Hours (excl. Admin, DON)]],Nurse[[#This Row],[RN Admin Hours]],Nurse[[#This Row],[RN DON Hours]])</f>
        <v>44.571847826086959</v>
      </c>
      <c r="M173" s="4">
        <v>28.822717391304348</v>
      </c>
      <c r="N173" s="4">
        <v>10.2525</v>
      </c>
      <c r="O173" s="4">
        <v>5.4966304347826096</v>
      </c>
      <c r="P173" s="4">
        <f>SUM(Nurse[[#This Row],[LPN Hours (excl. Admin)]],Nurse[[#This Row],[LPN Admin Hours]])</f>
        <v>36.401630434782632</v>
      </c>
      <c r="Q173" s="4">
        <v>36.342934782608722</v>
      </c>
      <c r="R173" s="4">
        <v>5.8695652173913038E-2</v>
      </c>
      <c r="S173" s="4">
        <f>SUM(Nurse[[#This Row],[CNA Hours]],Nurse[[#This Row],[NA TR Hours]],Nurse[[#This Row],[Med Aide/Tech Hours]])</f>
        <v>126.89641304347825</v>
      </c>
      <c r="T173" s="4">
        <v>126.89641304347825</v>
      </c>
      <c r="U173" s="4">
        <v>0</v>
      </c>
      <c r="V173" s="4">
        <v>0</v>
      </c>
      <c r="W1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3" s="4">
        <v>0</v>
      </c>
      <c r="Y173" s="4">
        <v>0</v>
      </c>
      <c r="Z173" s="4">
        <v>0</v>
      </c>
      <c r="AA173" s="4">
        <v>0</v>
      </c>
      <c r="AB173" s="4">
        <v>0</v>
      </c>
      <c r="AC173" s="4">
        <v>0</v>
      </c>
      <c r="AD173" s="4">
        <v>0</v>
      </c>
      <c r="AE173" s="4">
        <v>0</v>
      </c>
      <c r="AF173" s="1">
        <v>255304</v>
      </c>
      <c r="AG173" s="1">
        <v>4</v>
      </c>
      <c r="AH173"/>
    </row>
    <row r="174" spans="1:34" x14ac:dyDescent="0.25">
      <c r="A174" t="s">
        <v>243</v>
      </c>
      <c r="B174" t="s">
        <v>116</v>
      </c>
      <c r="C174" t="s">
        <v>379</v>
      </c>
      <c r="D174" t="s">
        <v>272</v>
      </c>
      <c r="E174" s="4">
        <v>64.956521739130437</v>
      </c>
      <c r="F174" s="4">
        <f>Nurse[[#This Row],[Total Nurse Staff Hours]]/Nurse[[#This Row],[MDS Census]]</f>
        <v>3.2606576305220876</v>
      </c>
      <c r="G174" s="4">
        <f>Nurse[[#This Row],[Total Direct Care Staff Hours]]/Nurse[[#This Row],[MDS Census]]</f>
        <v>3.0957262382864785</v>
      </c>
      <c r="H174" s="4">
        <f>Nurse[[#This Row],[Total RN Hours (w/ Admin, DON)]]/Nurse[[#This Row],[MDS Census]]</f>
        <v>0.1990076974564926</v>
      </c>
      <c r="I174" s="4">
        <f>Nurse[[#This Row],[RN Hours (excl. Admin, DON)]]/Nurse[[#This Row],[MDS Census]]</f>
        <v>8.2541834002677381E-2</v>
      </c>
      <c r="J174" s="4">
        <f>SUM(Nurse[[#This Row],[RN Hours (excl. Admin, DON)]],Nurse[[#This Row],[RN Admin Hours]],Nurse[[#This Row],[RN DON Hours]],Nurse[[#This Row],[LPN Hours (excl. Admin)]],Nurse[[#This Row],[LPN Admin Hours]],Nurse[[#This Row],[CNA Hours]],Nurse[[#This Row],[NA TR Hours]],Nurse[[#This Row],[Med Aide/Tech Hours]])</f>
        <v>211.80097826086953</v>
      </c>
      <c r="K174" s="4">
        <f>SUM(Nurse[[#This Row],[RN Hours (excl. Admin, DON)]],Nurse[[#This Row],[LPN Hours (excl. Admin)]],Nurse[[#This Row],[CNA Hours]],Nurse[[#This Row],[NA TR Hours]],Nurse[[#This Row],[Med Aide/Tech Hours]])</f>
        <v>201.08760869565214</v>
      </c>
      <c r="L174" s="4">
        <f>SUM(Nurse[[#This Row],[RN Hours (excl. Admin, DON)]],Nurse[[#This Row],[RN Admin Hours]],Nurse[[#This Row],[RN DON Hours]])</f>
        <v>12.926847826086956</v>
      </c>
      <c r="M174" s="4">
        <v>5.3616304347826089</v>
      </c>
      <c r="N174" s="4">
        <v>1.826086956521739</v>
      </c>
      <c r="O174" s="4">
        <v>5.7391304347826084</v>
      </c>
      <c r="P174" s="4">
        <f>SUM(Nurse[[#This Row],[LPN Hours (excl. Admin)]],Nurse[[#This Row],[LPN Admin Hours]])</f>
        <v>61.263804347826081</v>
      </c>
      <c r="Q174" s="4">
        <v>58.115652173913034</v>
      </c>
      <c r="R174" s="4">
        <v>3.148152173913044</v>
      </c>
      <c r="S174" s="4">
        <f>SUM(Nurse[[#This Row],[CNA Hours]],Nurse[[#This Row],[NA TR Hours]],Nurse[[#This Row],[Med Aide/Tech Hours]])</f>
        <v>137.61032608695649</v>
      </c>
      <c r="T174" s="4">
        <v>136.09902173913039</v>
      </c>
      <c r="U174" s="4">
        <v>1.5113043478260872</v>
      </c>
      <c r="V174" s="4">
        <v>0</v>
      </c>
      <c r="W1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54.59717391304347</v>
      </c>
      <c r="X174" s="4">
        <v>5.3616304347826089</v>
      </c>
      <c r="Y174" s="4">
        <v>0</v>
      </c>
      <c r="Z174" s="4">
        <v>0</v>
      </c>
      <c r="AA174" s="4">
        <v>19.917499999999993</v>
      </c>
      <c r="AB174" s="4">
        <v>0</v>
      </c>
      <c r="AC174" s="4">
        <v>29.318043478260869</v>
      </c>
      <c r="AD174" s="4">
        <v>0</v>
      </c>
      <c r="AE174" s="4">
        <v>0</v>
      </c>
      <c r="AF174" s="1">
        <v>255261</v>
      </c>
      <c r="AG174" s="1">
        <v>4</v>
      </c>
      <c r="AH174"/>
    </row>
    <row r="175" spans="1:34" x14ac:dyDescent="0.25">
      <c r="A175" t="s">
        <v>243</v>
      </c>
      <c r="B175" t="s">
        <v>22</v>
      </c>
      <c r="C175" t="s">
        <v>393</v>
      </c>
      <c r="D175" t="s">
        <v>310</v>
      </c>
      <c r="E175" s="4">
        <v>136.95652173913044</v>
      </c>
      <c r="F175" s="4">
        <f>Nurse[[#This Row],[Total Nurse Staff Hours]]/Nurse[[#This Row],[MDS Census]]</f>
        <v>2.9951182539682546</v>
      </c>
      <c r="G175" s="4">
        <f>Nurse[[#This Row],[Total Direct Care Staff Hours]]/Nurse[[#This Row],[MDS Census]]</f>
        <v>2.749165873015873</v>
      </c>
      <c r="H175" s="4">
        <f>Nurse[[#This Row],[Total RN Hours (w/ Admin, DON)]]/Nurse[[#This Row],[MDS Census]]</f>
        <v>0.26146587301587304</v>
      </c>
      <c r="I175" s="4">
        <f>Nurse[[#This Row],[RN Hours (excl. Admin, DON)]]/Nurse[[#This Row],[MDS Census]]</f>
        <v>0.18796349206349205</v>
      </c>
      <c r="J175" s="4">
        <f>SUM(Nurse[[#This Row],[RN Hours (excl. Admin, DON)]],Nurse[[#This Row],[RN Admin Hours]],Nurse[[#This Row],[RN DON Hours]],Nurse[[#This Row],[LPN Hours (excl. Admin)]],Nurse[[#This Row],[LPN Admin Hours]],Nurse[[#This Row],[CNA Hours]],Nurse[[#This Row],[NA TR Hours]],Nurse[[#This Row],[Med Aide/Tech Hours]])</f>
        <v>410.20097826086965</v>
      </c>
      <c r="K175" s="4">
        <f>SUM(Nurse[[#This Row],[RN Hours (excl. Admin, DON)]],Nurse[[#This Row],[LPN Hours (excl. Admin)]],Nurse[[#This Row],[CNA Hours]],Nurse[[#This Row],[NA TR Hours]],Nurse[[#This Row],[Med Aide/Tech Hours]])</f>
        <v>376.51619565217391</v>
      </c>
      <c r="L175" s="4">
        <f>SUM(Nurse[[#This Row],[RN Hours (excl. Admin, DON)]],Nurse[[#This Row],[RN Admin Hours]],Nurse[[#This Row],[RN DON Hours]])</f>
        <v>35.809456521739136</v>
      </c>
      <c r="M175" s="4">
        <v>25.742826086956523</v>
      </c>
      <c r="N175" s="4">
        <v>4.7168478260869566</v>
      </c>
      <c r="O175" s="4">
        <v>5.3497826086956533</v>
      </c>
      <c r="P175" s="4">
        <f>SUM(Nurse[[#This Row],[LPN Hours (excl. Admin)]],Nurse[[#This Row],[LPN Admin Hours]])</f>
        <v>128.19467391304343</v>
      </c>
      <c r="Q175" s="4">
        <v>104.57652173913038</v>
      </c>
      <c r="R175" s="4">
        <v>23.618152173913042</v>
      </c>
      <c r="S175" s="4">
        <f>SUM(Nurse[[#This Row],[CNA Hours]],Nurse[[#This Row],[NA TR Hours]],Nurse[[#This Row],[Med Aide/Tech Hours]])</f>
        <v>246.19684782608704</v>
      </c>
      <c r="T175" s="4">
        <v>245.69065217391312</v>
      </c>
      <c r="U175" s="4">
        <v>0.50619565217391305</v>
      </c>
      <c r="V175" s="4">
        <v>0</v>
      </c>
      <c r="W1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28.354891304347824</v>
      </c>
      <c r="X175" s="4">
        <v>2.0826086956521741</v>
      </c>
      <c r="Y175" s="4">
        <v>0</v>
      </c>
      <c r="Z175" s="4">
        <v>0</v>
      </c>
      <c r="AA175" s="4">
        <v>26.272282608695651</v>
      </c>
      <c r="AB175" s="4">
        <v>0</v>
      </c>
      <c r="AC175" s="4">
        <v>0</v>
      </c>
      <c r="AD175" s="4">
        <v>0</v>
      </c>
      <c r="AE175" s="4">
        <v>0</v>
      </c>
      <c r="AF175" s="1">
        <v>255093</v>
      </c>
      <c r="AG175" s="1">
        <v>4</v>
      </c>
      <c r="AH175"/>
    </row>
    <row r="176" spans="1:34" x14ac:dyDescent="0.25">
      <c r="A176" t="s">
        <v>243</v>
      </c>
      <c r="B176" t="s">
        <v>113</v>
      </c>
      <c r="C176" t="s">
        <v>369</v>
      </c>
      <c r="D176" t="s">
        <v>291</v>
      </c>
      <c r="E176" s="4">
        <v>114.06521739130434</v>
      </c>
      <c r="F176" s="4">
        <f>Nurse[[#This Row],[Total Nurse Staff Hours]]/Nurse[[#This Row],[MDS Census]]</f>
        <v>3.3673937488088441</v>
      </c>
      <c r="G176" s="4">
        <f>Nurse[[#This Row],[Total Direct Care Staff Hours]]/Nurse[[#This Row],[MDS Census]]</f>
        <v>3.0812235563178967</v>
      </c>
      <c r="H176" s="4">
        <f>Nurse[[#This Row],[Total RN Hours (w/ Admin, DON)]]/Nurse[[#This Row],[MDS Census]]</f>
        <v>0.42519058509624552</v>
      </c>
      <c r="I176" s="4">
        <f>Nurse[[#This Row],[RN Hours (excl. Admin, DON)]]/Nurse[[#This Row],[MDS Census]]</f>
        <v>0.27370878597293696</v>
      </c>
      <c r="J176" s="4">
        <f>SUM(Nurse[[#This Row],[RN Hours (excl. Admin, DON)]],Nurse[[#This Row],[RN Admin Hours]],Nurse[[#This Row],[RN DON Hours]],Nurse[[#This Row],[LPN Hours (excl. Admin)]],Nurse[[#This Row],[LPN Admin Hours]],Nurse[[#This Row],[CNA Hours]],Nurse[[#This Row],[NA TR Hours]],Nurse[[#This Row],[Med Aide/Tech Hours]])</f>
        <v>384.10250000000008</v>
      </c>
      <c r="K176" s="4">
        <f>SUM(Nurse[[#This Row],[RN Hours (excl. Admin, DON)]],Nurse[[#This Row],[LPN Hours (excl. Admin)]],Nurse[[#This Row],[CNA Hours]],Nurse[[#This Row],[NA TR Hours]],Nurse[[#This Row],[Med Aide/Tech Hours]])</f>
        <v>351.46043478260879</v>
      </c>
      <c r="L176" s="4">
        <f>SUM(Nurse[[#This Row],[RN Hours (excl. Admin, DON)]],Nurse[[#This Row],[RN Admin Hours]],Nurse[[#This Row],[RN DON Hours]])</f>
        <v>48.499456521739134</v>
      </c>
      <c r="M176" s="4">
        <v>31.220652173913045</v>
      </c>
      <c r="N176" s="4">
        <v>11.539673913043481</v>
      </c>
      <c r="O176" s="4">
        <v>5.7391304347826084</v>
      </c>
      <c r="P176" s="4">
        <f>SUM(Nurse[[#This Row],[LPN Hours (excl. Admin)]],Nurse[[#This Row],[LPN Admin Hours]])</f>
        <v>78.427173913043475</v>
      </c>
      <c r="Q176" s="4">
        <v>63.063913043478259</v>
      </c>
      <c r="R176" s="4">
        <v>15.363260869565224</v>
      </c>
      <c r="S176" s="4">
        <f>SUM(Nurse[[#This Row],[CNA Hours]],Nurse[[#This Row],[NA TR Hours]],Nurse[[#This Row],[Med Aide/Tech Hours]])</f>
        <v>257.17586956521745</v>
      </c>
      <c r="T176" s="4">
        <v>257.17586956521745</v>
      </c>
      <c r="U176" s="4">
        <v>0</v>
      </c>
      <c r="V176" s="4">
        <v>0</v>
      </c>
      <c r="W1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6" s="4">
        <v>0</v>
      </c>
      <c r="Y176" s="4">
        <v>0</v>
      </c>
      <c r="Z176" s="4">
        <v>0</v>
      </c>
      <c r="AA176" s="4">
        <v>0</v>
      </c>
      <c r="AB176" s="4">
        <v>0</v>
      </c>
      <c r="AC176" s="4">
        <v>0</v>
      </c>
      <c r="AD176" s="4">
        <v>0</v>
      </c>
      <c r="AE176" s="4">
        <v>0</v>
      </c>
      <c r="AF176" s="1">
        <v>255257</v>
      </c>
      <c r="AG176" s="1">
        <v>4</v>
      </c>
      <c r="AH176"/>
    </row>
    <row r="177" spans="1:34" x14ac:dyDescent="0.25">
      <c r="A177" t="s">
        <v>243</v>
      </c>
      <c r="B177" t="s">
        <v>48</v>
      </c>
      <c r="C177" t="s">
        <v>397</v>
      </c>
      <c r="D177" t="s">
        <v>318</v>
      </c>
      <c r="E177" s="4">
        <v>28.913043478260871</v>
      </c>
      <c r="F177" s="4">
        <f>Nurse[[#This Row],[Total Nurse Staff Hours]]/Nurse[[#This Row],[MDS Census]]</f>
        <v>4.585244360902256</v>
      </c>
      <c r="G177" s="4">
        <f>Nurse[[#This Row],[Total Direct Care Staff Hours]]/Nurse[[#This Row],[MDS Census]]</f>
        <v>4.1492481203007516</v>
      </c>
      <c r="H177" s="4">
        <f>Nurse[[#This Row],[Total RN Hours (w/ Admin, DON)]]/Nurse[[#This Row],[MDS Census]]</f>
        <v>0.90780075187969922</v>
      </c>
      <c r="I177" s="4">
        <f>Nurse[[#This Row],[RN Hours (excl. Admin, DON)]]/Nurse[[#This Row],[MDS Census]]</f>
        <v>0.64548872180451133</v>
      </c>
      <c r="J177" s="4">
        <f>SUM(Nurse[[#This Row],[RN Hours (excl. Admin, DON)]],Nurse[[#This Row],[RN Admin Hours]],Nurse[[#This Row],[RN DON Hours]],Nurse[[#This Row],[LPN Hours (excl. Admin)]],Nurse[[#This Row],[LPN Admin Hours]],Nurse[[#This Row],[CNA Hours]],Nurse[[#This Row],[NA TR Hours]],Nurse[[#This Row],[Med Aide/Tech Hours]])</f>
        <v>132.5733695652174</v>
      </c>
      <c r="K177" s="4">
        <f>SUM(Nurse[[#This Row],[RN Hours (excl. Admin, DON)]],Nurse[[#This Row],[LPN Hours (excl. Admin)]],Nurse[[#This Row],[CNA Hours]],Nurse[[#This Row],[NA TR Hours]],Nurse[[#This Row],[Med Aide/Tech Hours]])</f>
        <v>119.96739130434783</v>
      </c>
      <c r="L177" s="4">
        <f>SUM(Nurse[[#This Row],[RN Hours (excl. Admin, DON)]],Nurse[[#This Row],[RN Admin Hours]],Nurse[[#This Row],[RN DON Hours]])</f>
        <v>26.247282608695652</v>
      </c>
      <c r="M177" s="4">
        <v>18.663043478260871</v>
      </c>
      <c r="N177" s="4">
        <v>3.6385869565217392</v>
      </c>
      <c r="O177" s="4">
        <v>3.9456521739130435</v>
      </c>
      <c r="P177" s="4">
        <f>SUM(Nurse[[#This Row],[LPN Hours (excl. Admin)]],Nurse[[#This Row],[LPN Admin Hours]])</f>
        <v>31.763586956521738</v>
      </c>
      <c r="Q177" s="4">
        <v>26.741847826086957</v>
      </c>
      <c r="R177" s="4">
        <v>5.0217391304347823</v>
      </c>
      <c r="S177" s="4">
        <f>SUM(Nurse[[#This Row],[CNA Hours]],Nurse[[#This Row],[NA TR Hours]],Nurse[[#This Row],[Med Aide/Tech Hours]])</f>
        <v>74.5625</v>
      </c>
      <c r="T177" s="4">
        <v>67.665760869565219</v>
      </c>
      <c r="U177" s="4">
        <v>6.8967391304347823</v>
      </c>
      <c r="V177" s="4">
        <v>0</v>
      </c>
      <c r="W1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7" s="4">
        <v>0</v>
      </c>
      <c r="Y177" s="4">
        <v>0</v>
      </c>
      <c r="Z177" s="4">
        <v>0</v>
      </c>
      <c r="AA177" s="4">
        <v>0</v>
      </c>
      <c r="AB177" s="4">
        <v>0</v>
      </c>
      <c r="AC177" s="4">
        <v>0</v>
      </c>
      <c r="AD177" s="4">
        <v>0</v>
      </c>
      <c r="AE177" s="4">
        <v>0</v>
      </c>
      <c r="AF177" s="1">
        <v>255130</v>
      </c>
      <c r="AG177" s="1">
        <v>4</v>
      </c>
      <c r="AH177"/>
    </row>
    <row r="178" spans="1:34" x14ac:dyDescent="0.25">
      <c r="A178" t="s">
        <v>243</v>
      </c>
      <c r="B178" t="s">
        <v>47</v>
      </c>
      <c r="C178" t="s">
        <v>406</v>
      </c>
      <c r="D178" t="s">
        <v>326</v>
      </c>
      <c r="E178" s="4">
        <v>67.130434782608702</v>
      </c>
      <c r="F178" s="4">
        <f>Nurse[[#This Row],[Total Nurse Staff Hours]]/Nurse[[#This Row],[MDS Census]]</f>
        <v>3.8480440414507759</v>
      </c>
      <c r="G178" s="4">
        <f>Nurse[[#This Row],[Total Direct Care Staff Hours]]/Nurse[[#This Row],[MDS Census]]</f>
        <v>3.5270045336787561</v>
      </c>
      <c r="H178" s="4">
        <f>Nurse[[#This Row],[Total RN Hours (w/ Admin, DON)]]/Nurse[[#This Row],[MDS Census]]</f>
        <v>0.81069624352331571</v>
      </c>
      <c r="I178" s="4">
        <f>Nurse[[#This Row],[RN Hours (excl. Admin, DON)]]/Nurse[[#This Row],[MDS Census]]</f>
        <v>0.63477169689119139</v>
      </c>
      <c r="J178" s="4">
        <f>SUM(Nurse[[#This Row],[RN Hours (excl. Admin, DON)]],Nurse[[#This Row],[RN Admin Hours]],Nurse[[#This Row],[RN DON Hours]],Nurse[[#This Row],[LPN Hours (excl. Admin)]],Nurse[[#This Row],[LPN Admin Hours]],Nurse[[#This Row],[CNA Hours]],Nurse[[#This Row],[NA TR Hours]],Nurse[[#This Row],[Med Aide/Tech Hours]])</f>
        <v>258.32086956521732</v>
      </c>
      <c r="K178" s="4">
        <f>SUM(Nurse[[#This Row],[RN Hours (excl. Admin, DON)]],Nurse[[#This Row],[LPN Hours (excl. Admin)]],Nurse[[#This Row],[CNA Hours]],Nurse[[#This Row],[NA TR Hours]],Nurse[[#This Row],[Med Aide/Tech Hours]])</f>
        <v>236.76934782608694</v>
      </c>
      <c r="L178" s="4">
        <f>SUM(Nurse[[#This Row],[RN Hours (excl. Admin, DON)]],Nurse[[#This Row],[RN Admin Hours]],Nurse[[#This Row],[RN DON Hours]])</f>
        <v>54.422391304347805</v>
      </c>
      <c r="M178" s="4">
        <v>42.612499999999983</v>
      </c>
      <c r="N178" s="4">
        <v>6.1577173913043479</v>
      </c>
      <c r="O178" s="4">
        <v>5.6521739130434785</v>
      </c>
      <c r="P178" s="4">
        <f>SUM(Nurse[[#This Row],[LPN Hours (excl. Admin)]],Nurse[[#This Row],[LPN Admin Hours]])</f>
        <v>52.435434782608681</v>
      </c>
      <c r="Q178" s="4">
        <v>42.693804347826074</v>
      </c>
      <c r="R178" s="4">
        <v>9.7416304347826053</v>
      </c>
      <c r="S178" s="4">
        <f>SUM(Nurse[[#This Row],[CNA Hours]],Nurse[[#This Row],[NA TR Hours]],Nurse[[#This Row],[Med Aide/Tech Hours]])</f>
        <v>151.46304347826089</v>
      </c>
      <c r="T178" s="4">
        <v>150.65619565217392</v>
      </c>
      <c r="U178" s="4">
        <v>0.80684782608695638</v>
      </c>
      <c r="V178" s="4">
        <v>0</v>
      </c>
      <c r="W1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8.478260869565217E-2</v>
      </c>
      <c r="X178" s="4">
        <v>0</v>
      </c>
      <c r="Y178" s="4">
        <v>0</v>
      </c>
      <c r="Z178" s="4">
        <v>0</v>
      </c>
      <c r="AA178" s="4">
        <v>8.478260869565217E-2</v>
      </c>
      <c r="AB178" s="4">
        <v>0</v>
      </c>
      <c r="AC178" s="4">
        <v>0</v>
      </c>
      <c r="AD178" s="4">
        <v>0</v>
      </c>
      <c r="AE178" s="4">
        <v>0</v>
      </c>
      <c r="AF178" s="1">
        <v>255127</v>
      </c>
      <c r="AG178" s="1">
        <v>4</v>
      </c>
      <c r="AH178"/>
    </row>
    <row r="179" spans="1:34" x14ac:dyDescent="0.25">
      <c r="A179" t="s">
        <v>243</v>
      </c>
      <c r="B179" t="s">
        <v>93</v>
      </c>
      <c r="C179" t="s">
        <v>406</v>
      </c>
      <c r="D179" t="s">
        <v>326</v>
      </c>
      <c r="E179" s="4">
        <v>92.076086956521735</v>
      </c>
      <c r="F179" s="4">
        <f>Nurse[[#This Row],[Total Nurse Staff Hours]]/Nurse[[#This Row],[MDS Census]]</f>
        <v>3.7758765198913937</v>
      </c>
      <c r="G179" s="4">
        <f>Nurse[[#This Row],[Total Direct Care Staff Hours]]/Nurse[[#This Row],[MDS Census]]</f>
        <v>3.6390862944162432</v>
      </c>
      <c r="H179" s="4">
        <f>Nurse[[#This Row],[Total RN Hours (w/ Admin, DON)]]/Nurse[[#This Row],[MDS Census]]</f>
        <v>0.78198559792232247</v>
      </c>
      <c r="I179" s="4">
        <f>Nurse[[#This Row],[RN Hours (excl. Admin, DON)]]/Nurse[[#This Row],[MDS Census]]</f>
        <v>0.71593672529807506</v>
      </c>
      <c r="J179" s="4">
        <f>SUM(Nurse[[#This Row],[RN Hours (excl. Admin, DON)]],Nurse[[#This Row],[RN Admin Hours]],Nurse[[#This Row],[RN DON Hours]],Nurse[[#This Row],[LPN Hours (excl. Admin)]],Nurse[[#This Row],[LPN Admin Hours]],Nurse[[#This Row],[CNA Hours]],Nurse[[#This Row],[NA TR Hours]],Nurse[[#This Row],[Med Aide/Tech Hours]])</f>
        <v>347.66793478260865</v>
      </c>
      <c r="K179" s="4">
        <f>SUM(Nurse[[#This Row],[RN Hours (excl. Admin, DON)]],Nurse[[#This Row],[LPN Hours (excl. Admin)]],Nurse[[#This Row],[CNA Hours]],Nurse[[#This Row],[NA TR Hours]],Nurse[[#This Row],[Med Aide/Tech Hours]])</f>
        <v>335.07282608695647</v>
      </c>
      <c r="L179" s="4">
        <f>SUM(Nurse[[#This Row],[RN Hours (excl. Admin, DON)]],Nurse[[#This Row],[RN Admin Hours]],Nurse[[#This Row],[RN DON Hours]])</f>
        <v>72.002173913043407</v>
      </c>
      <c r="M179" s="4">
        <v>65.92065217391297</v>
      </c>
      <c r="N179" s="4">
        <v>0.34239130434782611</v>
      </c>
      <c r="O179" s="4">
        <v>5.7391304347826084</v>
      </c>
      <c r="P179" s="4">
        <f>SUM(Nurse[[#This Row],[LPN Hours (excl. Admin)]],Nurse[[#This Row],[LPN Admin Hours]])</f>
        <v>71.423369565217399</v>
      </c>
      <c r="Q179" s="4">
        <v>64.909782608695664</v>
      </c>
      <c r="R179" s="4">
        <v>6.5135869565217392</v>
      </c>
      <c r="S179" s="4">
        <f>SUM(Nurse[[#This Row],[CNA Hours]],Nurse[[#This Row],[NA TR Hours]],Nurse[[#This Row],[Med Aide/Tech Hours]])</f>
        <v>204.24239130434785</v>
      </c>
      <c r="T179" s="4">
        <v>204.24239130434785</v>
      </c>
      <c r="U179" s="4">
        <v>0</v>
      </c>
      <c r="V179" s="4">
        <v>0</v>
      </c>
      <c r="W1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25.345108695652172</v>
      </c>
      <c r="X179" s="4">
        <v>0</v>
      </c>
      <c r="Y179" s="4">
        <v>0.34239130434782611</v>
      </c>
      <c r="Z179" s="4">
        <v>0</v>
      </c>
      <c r="AA179" s="4">
        <v>0.17391304347826086</v>
      </c>
      <c r="AB179" s="4">
        <v>6.5135869565217392</v>
      </c>
      <c r="AC179" s="4">
        <v>18.315217391304348</v>
      </c>
      <c r="AD179" s="4">
        <v>0</v>
      </c>
      <c r="AE179" s="4">
        <v>0</v>
      </c>
      <c r="AF179" s="1">
        <v>255218</v>
      </c>
      <c r="AG179" s="1">
        <v>4</v>
      </c>
      <c r="AH179"/>
    </row>
    <row r="180" spans="1:34" x14ac:dyDescent="0.25">
      <c r="A180" t="s">
        <v>243</v>
      </c>
      <c r="B180" t="s">
        <v>33</v>
      </c>
      <c r="C180" t="s">
        <v>390</v>
      </c>
      <c r="D180" t="s">
        <v>322</v>
      </c>
      <c r="E180" s="4">
        <v>77.532608695652172</v>
      </c>
      <c r="F180" s="4">
        <f>Nurse[[#This Row],[Total Nurse Staff Hours]]/Nurse[[#This Row],[MDS Census]]</f>
        <v>5.054430113556708</v>
      </c>
      <c r="G180" s="4">
        <f>Nurse[[#This Row],[Total Direct Care Staff Hours]]/Nurse[[#This Row],[MDS Census]]</f>
        <v>4.7485630169634092</v>
      </c>
      <c r="H180" s="4">
        <f>Nurse[[#This Row],[Total RN Hours (w/ Admin, DON)]]/Nurse[[#This Row],[MDS Census]]</f>
        <v>0.58082153371652878</v>
      </c>
      <c r="I180" s="4">
        <f>Nurse[[#This Row],[RN Hours (excl. Admin, DON)]]/Nurse[[#This Row],[MDS Census]]</f>
        <v>0.28042198233562315</v>
      </c>
      <c r="J180" s="4">
        <f>SUM(Nurse[[#This Row],[RN Hours (excl. Admin, DON)]],Nurse[[#This Row],[RN Admin Hours]],Nurse[[#This Row],[RN DON Hours]],Nurse[[#This Row],[LPN Hours (excl. Admin)]],Nurse[[#This Row],[LPN Admin Hours]],Nurse[[#This Row],[CNA Hours]],Nurse[[#This Row],[NA TR Hours]],Nurse[[#This Row],[Med Aide/Tech Hours]])</f>
        <v>391.883152173913</v>
      </c>
      <c r="K180" s="4">
        <f>SUM(Nurse[[#This Row],[RN Hours (excl. Admin, DON)]],Nurse[[#This Row],[LPN Hours (excl. Admin)]],Nurse[[#This Row],[CNA Hours]],Nurse[[#This Row],[NA TR Hours]],Nurse[[#This Row],[Med Aide/Tech Hours]])</f>
        <v>368.16847826086956</v>
      </c>
      <c r="L180" s="4">
        <f>SUM(Nurse[[#This Row],[RN Hours (excl. Admin, DON)]],Nurse[[#This Row],[RN Admin Hours]],Nurse[[#This Row],[RN DON Hours]])</f>
        <v>45.032608695652172</v>
      </c>
      <c r="M180" s="4">
        <v>21.741847826086957</v>
      </c>
      <c r="N180" s="4">
        <v>17.638586956521738</v>
      </c>
      <c r="O180" s="4">
        <v>5.6521739130434785</v>
      </c>
      <c r="P180" s="4">
        <f>SUM(Nurse[[#This Row],[LPN Hours (excl. Admin)]],Nurse[[#This Row],[LPN Admin Hours]])</f>
        <v>92.307065217391312</v>
      </c>
      <c r="Q180" s="4">
        <v>91.883152173913047</v>
      </c>
      <c r="R180" s="4">
        <v>0.42391304347826086</v>
      </c>
      <c r="S180" s="4">
        <f>SUM(Nurse[[#This Row],[CNA Hours]],Nurse[[#This Row],[NA TR Hours]],Nurse[[#This Row],[Med Aide/Tech Hours]])</f>
        <v>254.54347826086956</v>
      </c>
      <c r="T180" s="4">
        <v>254.54347826086956</v>
      </c>
      <c r="U180" s="4">
        <v>0</v>
      </c>
      <c r="V180" s="4">
        <v>0</v>
      </c>
      <c r="W1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0" s="4">
        <v>0</v>
      </c>
      <c r="Y180" s="4">
        <v>0</v>
      </c>
      <c r="Z180" s="4">
        <v>0</v>
      </c>
      <c r="AA180" s="4">
        <v>0</v>
      </c>
      <c r="AB180" s="4">
        <v>0</v>
      </c>
      <c r="AC180" s="4">
        <v>0</v>
      </c>
      <c r="AD180" s="4">
        <v>0</v>
      </c>
      <c r="AE180" s="4">
        <v>0</v>
      </c>
      <c r="AF180" s="1">
        <v>255108</v>
      </c>
      <c r="AG180" s="1">
        <v>4</v>
      </c>
      <c r="AH180"/>
    </row>
    <row r="181" spans="1:34" x14ac:dyDescent="0.25">
      <c r="A181" t="s">
        <v>243</v>
      </c>
      <c r="B181" t="s">
        <v>195</v>
      </c>
      <c r="C181" t="s">
        <v>379</v>
      </c>
      <c r="D181" t="s">
        <v>272</v>
      </c>
      <c r="E181" s="4">
        <v>46.652173913043477</v>
      </c>
      <c r="F181" s="4">
        <f>Nurse[[#This Row],[Total Nurse Staff Hours]]/Nurse[[#This Row],[MDS Census]]</f>
        <v>4.2776095060577823</v>
      </c>
      <c r="G181" s="4">
        <f>Nurse[[#This Row],[Total Direct Care Staff Hours]]/Nurse[[#This Row],[MDS Census]]</f>
        <v>3.8530405405405408</v>
      </c>
      <c r="H181" s="4">
        <f>Nurse[[#This Row],[Total RN Hours (w/ Admin, DON)]]/Nurse[[#This Row],[MDS Census]]</f>
        <v>0.43027726001863931</v>
      </c>
      <c r="I181" s="4">
        <f>Nurse[[#This Row],[RN Hours (excl. Admin, DON)]]/Nurse[[#This Row],[MDS Census]]</f>
        <v>0.19163560111835976</v>
      </c>
      <c r="J181" s="4">
        <f>SUM(Nurse[[#This Row],[RN Hours (excl. Admin, DON)]],Nurse[[#This Row],[RN Admin Hours]],Nurse[[#This Row],[RN DON Hours]],Nurse[[#This Row],[LPN Hours (excl. Admin)]],Nurse[[#This Row],[LPN Admin Hours]],Nurse[[#This Row],[CNA Hours]],Nurse[[#This Row],[NA TR Hours]],Nurse[[#This Row],[Med Aide/Tech Hours]])</f>
        <v>199.55978260869566</v>
      </c>
      <c r="K181" s="4">
        <f>SUM(Nurse[[#This Row],[RN Hours (excl. Admin, DON)]],Nurse[[#This Row],[LPN Hours (excl. Admin)]],Nurse[[#This Row],[CNA Hours]],Nurse[[#This Row],[NA TR Hours]],Nurse[[#This Row],[Med Aide/Tech Hours]])</f>
        <v>179.75271739130434</v>
      </c>
      <c r="L181" s="4">
        <f>SUM(Nurse[[#This Row],[RN Hours (excl. Admin, DON)]],Nurse[[#This Row],[RN Admin Hours]],Nurse[[#This Row],[RN DON Hours]])</f>
        <v>20.073369565217391</v>
      </c>
      <c r="M181" s="4">
        <v>8.9402173913043477</v>
      </c>
      <c r="N181" s="4">
        <v>5.5679347826086953</v>
      </c>
      <c r="O181" s="4">
        <v>5.5652173913043477</v>
      </c>
      <c r="P181" s="4">
        <f>SUM(Nurse[[#This Row],[LPN Hours (excl. Admin)]],Nurse[[#This Row],[LPN Admin Hours]])</f>
        <v>56.535326086956516</v>
      </c>
      <c r="Q181" s="4">
        <v>47.861413043478258</v>
      </c>
      <c r="R181" s="4">
        <v>8.6739130434782616</v>
      </c>
      <c r="S181" s="4">
        <f>SUM(Nurse[[#This Row],[CNA Hours]],Nurse[[#This Row],[NA TR Hours]],Nurse[[#This Row],[Med Aide/Tech Hours]])</f>
        <v>122.95108695652173</v>
      </c>
      <c r="T181" s="4">
        <v>122.95108695652173</v>
      </c>
      <c r="U181" s="4">
        <v>0</v>
      </c>
      <c r="V181" s="4">
        <v>0</v>
      </c>
      <c r="W1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1" s="4">
        <v>0</v>
      </c>
      <c r="Y181" s="4">
        <v>0</v>
      </c>
      <c r="Z181" s="4">
        <v>0</v>
      </c>
      <c r="AA181" s="4">
        <v>0</v>
      </c>
      <c r="AB181" s="4">
        <v>0</v>
      </c>
      <c r="AC181" s="4">
        <v>0</v>
      </c>
      <c r="AD181" s="4">
        <v>0</v>
      </c>
      <c r="AE181" s="4">
        <v>0</v>
      </c>
      <c r="AF181" s="1">
        <v>255348</v>
      </c>
      <c r="AG181" s="1">
        <v>4</v>
      </c>
      <c r="AH181"/>
    </row>
    <row r="182" spans="1:34" x14ac:dyDescent="0.25">
      <c r="A182" t="s">
        <v>243</v>
      </c>
      <c r="B182" t="s">
        <v>68</v>
      </c>
      <c r="C182" t="s">
        <v>417</v>
      </c>
      <c r="D182" t="s">
        <v>298</v>
      </c>
      <c r="E182" s="4">
        <v>65.5</v>
      </c>
      <c r="F182" s="4">
        <f>Nurse[[#This Row],[Total Nurse Staff Hours]]/Nurse[[#This Row],[MDS Census]]</f>
        <v>3.3368403584467305</v>
      </c>
      <c r="G182" s="4">
        <f>Nurse[[#This Row],[Total Direct Care Staff Hours]]/Nurse[[#This Row],[MDS Census]]</f>
        <v>3.0074278128111516</v>
      </c>
      <c r="H182" s="4">
        <f>Nurse[[#This Row],[Total RN Hours (w/ Admin, DON)]]/Nurse[[#This Row],[MDS Census]]</f>
        <v>0.70462661798871551</v>
      </c>
      <c r="I182" s="4">
        <f>Nurse[[#This Row],[RN Hours (excl. Admin, DON)]]/Nurse[[#This Row],[MDS Census]]</f>
        <v>0.45951543312313309</v>
      </c>
      <c r="J182" s="4">
        <f>SUM(Nurse[[#This Row],[RN Hours (excl. Admin, DON)]],Nurse[[#This Row],[RN Admin Hours]],Nurse[[#This Row],[RN DON Hours]],Nurse[[#This Row],[LPN Hours (excl. Admin)]],Nurse[[#This Row],[LPN Admin Hours]],Nurse[[#This Row],[CNA Hours]],Nurse[[#This Row],[NA TR Hours]],Nurse[[#This Row],[Med Aide/Tech Hours]])</f>
        <v>218.56304347826085</v>
      </c>
      <c r="K182" s="4">
        <f>SUM(Nurse[[#This Row],[RN Hours (excl. Admin, DON)]],Nurse[[#This Row],[LPN Hours (excl. Admin)]],Nurse[[#This Row],[CNA Hours]],Nurse[[#This Row],[NA TR Hours]],Nurse[[#This Row],[Med Aide/Tech Hours]])</f>
        <v>196.98652173913044</v>
      </c>
      <c r="L182" s="4">
        <f>SUM(Nurse[[#This Row],[RN Hours (excl. Admin, DON)]],Nurse[[#This Row],[RN Admin Hours]],Nurse[[#This Row],[RN DON Hours]])</f>
        <v>46.153043478260869</v>
      </c>
      <c r="M182" s="4">
        <v>30.098260869565216</v>
      </c>
      <c r="N182" s="4">
        <v>10.489565217391304</v>
      </c>
      <c r="O182" s="4">
        <v>5.5652173913043477</v>
      </c>
      <c r="P182" s="4">
        <f>SUM(Nurse[[#This Row],[LPN Hours (excl. Admin)]],Nurse[[#This Row],[LPN Admin Hours]])</f>
        <v>45.973260869565216</v>
      </c>
      <c r="Q182" s="4">
        <v>40.451521739130435</v>
      </c>
      <c r="R182" s="4">
        <v>5.5217391304347823</v>
      </c>
      <c r="S182" s="4">
        <f>SUM(Nurse[[#This Row],[CNA Hours]],Nurse[[#This Row],[NA TR Hours]],Nurse[[#This Row],[Med Aide/Tech Hours]])</f>
        <v>126.43673913043479</v>
      </c>
      <c r="T182" s="4">
        <v>126.43673913043479</v>
      </c>
      <c r="U182" s="4">
        <v>0</v>
      </c>
      <c r="V182" s="4">
        <v>0</v>
      </c>
      <c r="W1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2" s="4">
        <v>0</v>
      </c>
      <c r="Y182" s="4">
        <v>0</v>
      </c>
      <c r="Z182" s="4">
        <v>0</v>
      </c>
      <c r="AA182" s="4">
        <v>0</v>
      </c>
      <c r="AB182" s="4">
        <v>0</v>
      </c>
      <c r="AC182" s="4">
        <v>0</v>
      </c>
      <c r="AD182" s="4">
        <v>0</v>
      </c>
      <c r="AE182" s="4">
        <v>0</v>
      </c>
      <c r="AF182" s="1">
        <v>255162</v>
      </c>
      <c r="AG182" s="1">
        <v>4</v>
      </c>
      <c r="AH182"/>
    </row>
    <row r="183" spans="1:34" x14ac:dyDescent="0.25">
      <c r="A183" t="s">
        <v>243</v>
      </c>
      <c r="B183" t="s">
        <v>97</v>
      </c>
      <c r="C183" t="s">
        <v>369</v>
      </c>
      <c r="D183" t="s">
        <v>291</v>
      </c>
      <c r="E183" s="4">
        <v>55.413043478260867</v>
      </c>
      <c r="F183" s="4">
        <f>Nurse[[#This Row],[Total Nurse Staff Hours]]/Nurse[[#This Row],[MDS Census]]</f>
        <v>4.9383581796783051</v>
      </c>
      <c r="G183" s="4">
        <f>Nurse[[#This Row],[Total Direct Care Staff Hours]]/Nurse[[#This Row],[MDS Census]]</f>
        <v>4.4879070223617115</v>
      </c>
      <c r="H183" s="4">
        <f>Nurse[[#This Row],[Total RN Hours (w/ Admin, DON)]]/Nurse[[#This Row],[MDS Census]]</f>
        <v>0.44737544134954871</v>
      </c>
      <c r="I183" s="4">
        <f>Nurse[[#This Row],[RN Hours (excl. Admin, DON)]]/Nurse[[#This Row],[MDS Census]]</f>
        <v>0.25581208316987042</v>
      </c>
      <c r="J183" s="4">
        <f>SUM(Nurse[[#This Row],[RN Hours (excl. Admin, DON)]],Nurse[[#This Row],[RN Admin Hours]],Nurse[[#This Row],[RN DON Hours]],Nurse[[#This Row],[LPN Hours (excl. Admin)]],Nurse[[#This Row],[LPN Admin Hours]],Nurse[[#This Row],[CNA Hours]],Nurse[[#This Row],[NA TR Hours]],Nurse[[#This Row],[Med Aide/Tech Hours]])</f>
        <v>273.64945652173913</v>
      </c>
      <c r="K183" s="4">
        <f>SUM(Nurse[[#This Row],[RN Hours (excl. Admin, DON)]],Nurse[[#This Row],[LPN Hours (excl. Admin)]],Nurse[[#This Row],[CNA Hours]],Nurse[[#This Row],[NA TR Hours]],Nurse[[#This Row],[Med Aide/Tech Hours]])</f>
        <v>248.68858695652176</v>
      </c>
      <c r="L183" s="4">
        <f>SUM(Nurse[[#This Row],[RN Hours (excl. Admin, DON)]],Nurse[[#This Row],[RN Admin Hours]],Nurse[[#This Row],[RN DON Hours]])</f>
        <v>24.790434782608688</v>
      </c>
      <c r="M183" s="4">
        <v>14.175326086956515</v>
      </c>
      <c r="N183" s="4">
        <v>5.1521739130434785</v>
      </c>
      <c r="O183" s="4">
        <v>5.4629347826086958</v>
      </c>
      <c r="P183" s="4">
        <f>SUM(Nurse[[#This Row],[LPN Hours (excl. Admin)]],Nurse[[#This Row],[LPN Admin Hours]])</f>
        <v>65.971956521739131</v>
      </c>
      <c r="Q183" s="4">
        <v>51.626195652173919</v>
      </c>
      <c r="R183" s="4">
        <v>14.345760869565217</v>
      </c>
      <c r="S183" s="4">
        <f>SUM(Nurse[[#This Row],[CNA Hours]],Nurse[[#This Row],[NA TR Hours]],Nurse[[#This Row],[Med Aide/Tech Hours]])</f>
        <v>182.88706521739132</v>
      </c>
      <c r="T183" s="4">
        <v>182.88706521739132</v>
      </c>
      <c r="U183" s="4">
        <v>0</v>
      </c>
      <c r="V183" s="4">
        <v>0</v>
      </c>
      <c r="W1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3" s="4">
        <v>0</v>
      </c>
      <c r="Y183" s="4">
        <v>0</v>
      </c>
      <c r="Z183" s="4">
        <v>0</v>
      </c>
      <c r="AA183" s="4">
        <v>0</v>
      </c>
      <c r="AB183" s="4">
        <v>0</v>
      </c>
      <c r="AC183" s="4">
        <v>0</v>
      </c>
      <c r="AD183" s="4">
        <v>0</v>
      </c>
      <c r="AE183" s="4">
        <v>0</v>
      </c>
      <c r="AF183" s="1">
        <v>255222</v>
      </c>
      <c r="AG183" s="1">
        <v>4</v>
      </c>
      <c r="AH183"/>
    </row>
    <row r="184" spans="1:34" x14ac:dyDescent="0.25">
      <c r="A184" t="s">
        <v>243</v>
      </c>
      <c r="B184" t="s">
        <v>183</v>
      </c>
      <c r="C184" t="s">
        <v>452</v>
      </c>
      <c r="D184" t="s">
        <v>346</v>
      </c>
      <c r="E184" s="4">
        <v>38.510869565217391</v>
      </c>
      <c r="F184" s="4">
        <f>Nurse[[#This Row],[Total Nurse Staff Hours]]/Nurse[[#This Row],[MDS Census]]</f>
        <v>4.6835450183460345</v>
      </c>
      <c r="G184" s="4">
        <f>Nurse[[#This Row],[Total Direct Care Staff Hours]]/Nurse[[#This Row],[MDS Census]]</f>
        <v>4.1467118261360421</v>
      </c>
      <c r="H184" s="4">
        <f>Nurse[[#This Row],[Total RN Hours (w/ Admin, DON)]]/Nurse[[#This Row],[MDS Census]]</f>
        <v>0.44335873553485744</v>
      </c>
      <c r="I184" s="4">
        <f>Nurse[[#This Row],[RN Hours (excl. Admin, DON)]]/Nurse[[#This Row],[MDS Census]]</f>
        <v>0.19074795371154388</v>
      </c>
      <c r="J184" s="4">
        <f>SUM(Nurse[[#This Row],[RN Hours (excl. Admin, DON)]],Nurse[[#This Row],[RN Admin Hours]],Nurse[[#This Row],[RN DON Hours]],Nurse[[#This Row],[LPN Hours (excl. Admin)]],Nurse[[#This Row],[LPN Admin Hours]],Nurse[[#This Row],[CNA Hours]],Nurse[[#This Row],[NA TR Hours]],Nurse[[#This Row],[Med Aide/Tech Hours]])</f>
        <v>180.36739130434782</v>
      </c>
      <c r="K184" s="4">
        <f>SUM(Nurse[[#This Row],[RN Hours (excl. Admin, DON)]],Nurse[[#This Row],[LPN Hours (excl. Admin)]],Nurse[[#This Row],[CNA Hours]],Nurse[[#This Row],[NA TR Hours]],Nurse[[#This Row],[Med Aide/Tech Hours]])</f>
        <v>159.69347826086954</v>
      </c>
      <c r="L184" s="4">
        <f>SUM(Nurse[[#This Row],[RN Hours (excl. Admin, DON)]],Nurse[[#This Row],[RN Admin Hours]],Nurse[[#This Row],[RN DON Hours]])</f>
        <v>17.074130434782607</v>
      </c>
      <c r="M184" s="4">
        <v>7.3458695652173907</v>
      </c>
      <c r="N184" s="4">
        <v>4.5978260869565215</v>
      </c>
      <c r="O184" s="4">
        <v>5.1304347826086953</v>
      </c>
      <c r="P184" s="4">
        <f>SUM(Nurse[[#This Row],[LPN Hours (excl. Admin)]],Nurse[[#This Row],[LPN Admin Hours]])</f>
        <v>69.644673913043476</v>
      </c>
      <c r="Q184" s="4">
        <v>58.69902173913043</v>
      </c>
      <c r="R184" s="4">
        <v>10.945652173913043</v>
      </c>
      <c r="S184" s="4">
        <f>SUM(Nurse[[#This Row],[CNA Hours]],Nurse[[#This Row],[NA TR Hours]],Nurse[[#This Row],[Med Aide/Tech Hours]])</f>
        <v>93.64858695652174</v>
      </c>
      <c r="T184" s="4">
        <v>93.64858695652174</v>
      </c>
      <c r="U184" s="4">
        <v>0</v>
      </c>
      <c r="V184" s="4">
        <v>0</v>
      </c>
      <c r="W1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39.075869565217381</v>
      </c>
      <c r="X184" s="4">
        <v>0.20923913043478262</v>
      </c>
      <c r="Y184" s="4">
        <v>0</v>
      </c>
      <c r="Z184" s="4">
        <v>0</v>
      </c>
      <c r="AA184" s="4">
        <v>16.122934782608692</v>
      </c>
      <c r="AB184" s="4">
        <v>0</v>
      </c>
      <c r="AC184" s="4">
        <v>22.743695652173908</v>
      </c>
      <c r="AD184" s="4">
        <v>0</v>
      </c>
      <c r="AE184" s="4">
        <v>0</v>
      </c>
      <c r="AF184" s="1">
        <v>255334</v>
      </c>
      <c r="AG184" s="1">
        <v>4</v>
      </c>
      <c r="AH184"/>
    </row>
    <row r="185" spans="1:34" x14ac:dyDescent="0.25">
      <c r="A185" t="s">
        <v>243</v>
      </c>
      <c r="B185" t="s">
        <v>49</v>
      </c>
      <c r="C185" t="s">
        <v>400</v>
      </c>
      <c r="D185" t="s">
        <v>286</v>
      </c>
      <c r="E185" s="4">
        <v>96.021739130434781</v>
      </c>
      <c r="F185" s="4">
        <f>Nurse[[#This Row],[Total Nurse Staff Hours]]/Nurse[[#This Row],[MDS Census]]</f>
        <v>2.9457573013357483</v>
      </c>
      <c r="G185" s="4">
        <f>Nurse[[#This Row],[Total Direct Care Staff Hours]]/Nurse[[#This Row],[MDS Census]]</f>
        <v>2.8128028073352955</v>
      </c>
      <c r="H185" s="4">
        <f>Nurse[[#This Row],[Total RN Hours (w/ Admin, DON)]]/Nurse[[#This Row],[MDS Census]]</f>
        <v>0.25891328956305187</v>
      </c>
      <c r="I185" s="4">
        <f>Nurse[[#This Row],[RN Hours (excl. Admin, DON)]]/Nurse[[#This Row],[MDS Census]]</f>
        <v>0.13363029205342999</v>
      </c>
      <c r="J185" s="4">
        <f>SUM(Nurse[[#This Row],[RN Hours (excl. Admin, DON)]],Nurse[[#This Row],[RN Admin Hours]],Nurse[[#This Row],[RN DON Hours]],Nurse[[#This Row],[LPN Hours (excl. Admin)]],Nurse[[#This Row],[LPN Admin Hours]],Nurse[[#This Row],[CNA Hours]],Nurse[[#This Row],[NA TR Hours]],Nurse[[#This Row],[Med Aide/Tech Hours]])</f>
        <v>282.85673913043479</v>
      </c>
      <c r="K185" s="4">
        <f>SUM(Nurse[[#This Row],[RN Hours (excl. Admin, DON)]],Nurse[[#This Row],[LPN Hours (excl. Admin)]],Nurse[[#This Row],[CNA Hours]],Nurse[[#This Row],[NA TR Hours]],Nurse[[#This Row],[Med Aide/Tech Hours]])</f>
        <v>270.09021739130435</v>
      </c>
      <c r="L185" s="4">
        <f>SUM(Nurse[[#This Row],[RN Hours (excl. Admin, DON)]],Nurse[[#This Row],[RN Admin Hours]],Nurse[[#This Row],[RN DON Hours]])</f>
        <v>24.861304347826092</v>
      </c>
      <c r="M185" s="4">
        <v>12.831413043478266</v>
      </c>
      <c r="N185" s="4">
        <v>8.2677173913043465</v>
      </c>
      <c r="O185" s="4">
        <v>3.7621739130434784</v>
      </c>
      <c r="P185" s="4">
        <f>SUM(Nurse[[#This Row],[LPN Hours (excl. Admin)]],Nurse[[#This Row],[LPN Admin Hours]])</f>
        <v>101.43923913043481</v>
      </c>
      <c r="Q185" s="4">
        <v>100.7026086956522</v>
      </c>
      <c r="R185" s="4">
        <v>0.73663043478260881</v>
      </c>
      <c r="S185" s="4">
        <f>SUM(Nurse[[#This Row],[CNA Hours]],Nurse[[#This Row],[NA TR Hours]],Nurse[[#This Row],[Med Aide/Tech Hours]])</f>
        <v>156.5561956521739</v>
      </c>
      <c r="T185" s="4">
        <v>156.5561956521739</v>
      </c>
      <c r="U185" s="4">
        <v>0</v>
      </c>
      <c r="V185" s="4">
        <v>0</v>
      </c>
      <c r="W1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5" s="4">
        <v>0</v>
      </c>
      <c r="Y185" s="4">
        <v>0</v>
      </c>
      <c r="Z185" s="4">
        <v>0</v>
      </c>
      <c r="AA185" s="4">
        <v>0</v>
      </c>
      <c r="AB185" s="4">
        <v>0</v>
      </c>
      <c r="AC185" s="4">
        <v>0</v>
      </c>
      <c r="AD185" s="4">
        <v>0</v>
      </c>
      <c r="AE185" s="4">
        <v>0</v>
      </c>
      <c r="AF185" s="1">
        <v>255136</v>
      </c>
      <c r="AG185" s="1">
        <v>4</v>
      </c>
      <c r="AH185"/>
    </row>
    <row r="186" spans="1:34" x14ac:dyDescent="0.25">
      <c r="A186" t="s">
        <v>243</v>
      </c>
      <c r="B186" t="s">
        <v>163</v>
      </c>
      <c r="C186" t="s">
        <v>382</v>
      </c>
      <c r="D186" t="s">
        <v>295</v>
      </c>
      <c r="E186" s="4">
        <v>41.347826086956523</v>
      </c>
      <c r="F186" s="4">
        <f>Nurse[[#This Row],[Total Nurse Staff Hours]]/Nurse[[#This Row],[MDS Census]]</f>
        <v>4.3934016824395377</v>
      </c>
      <c r="G186" s="4">
        <f>Nurse[[#This Row],[Total Direct Care Staff Hours]]/Nurse[[#This Row],[MDS Census]]</f>
        <v>4.242902208201893</v>
      </c>
      <c r="H186" s="4">
        <f>Nurse[[#This Row],[Total RN Hours (w/ Admin, DON)]]/Nurse[[#This Row],[MDS Census]]</f>
        <v>0.83944532071503675</v>
      </c>
      <c r="I186" s="4">
        <f>Nurse[[#This Row],[RN Hours (excl. Admin, DON)]]/Nurse[[#This Row],[MDS Census]]</f>
        <v>0.68894584647739221</v>
      </c>
      <c r="J186" s="4">
        <f>SUM(Nurse[[#This Row],[RN Hours (excl. Admin, DON)]],Nurse[[#This Row],[RN Admin Hours]],Nurse[[#This Row],[RN DON Hours]],Nurse[[#This Row],[LPN Hours (excl. Admin)]],Nurse[[#This Row],[LPN Admin Hours]],Nurse[[#This Row],[CNA Hours]],Nurse[[#This Row],[NA TR Hours]],Nurse[[#This Row],[Med Aide/Tech Hours]])</f>
        <v>181.65760869565219</v>
      </c>
      <c r="K186" s="4">
        <f>SUM(Nurse[[#This Row],[RN Hours (excl. Admin, DON)]],Nurse[[#This Row],[LPN Hours (excl. Admin)]],Nurse[[#This Row],[CNA Hours]],Nurse[[#This Row],[NA TR Hours]],Nurse[[#This Row],[Med Aide/Tech Hours]])</f>
        <v>175.43478260869566</v>
      </c>
      <c r="L186" s="4">
        <f>SUM(Nurse[[#This Row],[RN Hours (excl. Admin, DON)]],Nurse[[#This Row],[RN Admin Hours]],Nurse[[#This Row],[RN DON Hours]])</f>
        <v>34.709239130434781</v>
      </c>
      <c r="M186" s="4">
        <v>28.486413043478262</v>
      </c>
      <c r="N186" s="4">
        <v>0</v>
      </c>
      <c r="O186" s="4">
        <v>6.2228260869565215</v>
      </c>
      <c r="P186" s="4">
        <f>SUM(Nurse[[#This Row],[LPN Hours (excl. Admin)]],Nurse[[#This Row],[LPN Admin Hours]])</f>
        <v>50.921195652173914</v>
      </c>
      <c r="Q186" s="4">
        <v>50.921195652173914</v>
      </c>
      <c r="R186" s="4">
        <v>0</v>
      </c>
      <c r="S186" s="4">
        <f>SUM(Nurse[[#This Row],[CNA Hours]],Nurse[[#This Row],[NA TR Hours]],Nurse[[#This Row],[Med Aide/Tech Hours]])</f>
        <v>96.027173913043484</v>
      </c>
      <c r="T186" s="4">
        <v>96.027173913043484</v>
      </c>
      <c r="U186" s="4">
        <v>0</v>
      </c>
      <c r="V186" s="4">
        <v>0</v>
      </c>
      <c r="W1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6" s="4">
        <v>0</v>
      </c>
      <c r="Y186" s="4">
        <v>0</v>
      </c>
      <c r="Z186" s="4">
        <v>0</v>
      </c>
      <c r="AA186" s="4">
        <v>0</v>
      </c>
      <c r="AB186" s="4">
        <v>0</v>
      </c>
      <c r="AC186" s="4">
        <v>0</v>
      </c>
      <c r="AD186" s="4">
        <v>0</v>
      </c>
      <c r="AE186" s="4">
        <v>0</v>
      </c>
      <c r="AF186" s="1">
        <v>255312</v>
      </c>
      <c r="AG186" s="1">
        <v>4</v>
      </c>
      <c r="AH186"/>
    </row>
    <row r="187" spans="1:34" x14ac:dyDescent="0.25">
      <c r="A187" t="s">
        <v>243</v>
      </c>
      <c r="B187" t="s">
        <v>137</v>
      </c>
      <c r="C187" t="s">
        <v>440</v>
      </c>
      <c r="D187" t="s">
        <v>297</v>
      </c>
      <c r="E187" s="4">
        <v>47.043478260869563</v>
      </c>
      <c r="F187" s="4">
        <f>Nurse[[#This Row],[Total Nurse Staff Hours]]/Nurse[[#This Row],[MDS Census]]</f>
        <v>4.2406977818853973</v>
      </c>
      <c r="G187" s="4">
        <f>Nurse[[#This Row],[Total Direct Care Staff Hours]]/Nurse[[#This Row],[MDS Census]]</f>
        <v>3.8947550831792972</v>
      </c>
      <c r="H187" s="4">
        <f>Nurse[[#This Row],[Total RN Hours (w/ Admin, DON)]]/Nurse[[#This Row],[MDS Census]]</f>
        <v>0.72114833641404819</v>
      </c>
      <c r="I187" s="4">
        <f>Nurse[[#This Row],[RN Hours (excl. Admin, DON)]]/Nurse[[#This Row],[MDS Census]]</f>
        <v>0.48312384473197784</v>
      </c>
      <c r="J187" s="4">
        <f>SUM(Nurse[[#This Row],[RN Hours (excl. Admin, DON)]],Nurse[[#This Row],[RN Admin Hours]],Nurse[[#This Row],[RN DON Hours]],Nurse[[#This Row],[LPN Hours (excl. Admin)]],Nurse[[#This Row],[LPN Admin Hours]],Nurse[[#This Row],[CNA Hours]],Nurse[[#This Row],[NA TR Hours]],Nurse[[#This Row],[Med Aide/Tech Hours]])</f>
        <v>199.49717391304347</v>
      </c>
      <c r="K187" s="4">
        <f>SUM(Nurse[[#This Row],[RN Hours (excl. Admin, DON)]],Nurse[[#This Row],[LPN Hours (excl. Admin)]],Nurse[[#This Row],[CNA Hours]],Nurse[[#This Row],[NA TR Hours]],Nurse[[#This Row],[Med Aide/Tech Hours]])</f>
        <v>183.2228260869565</v>
      </c>
      <c r="L187" s="4">
        <f>SUM(Nurse[[#This Row],[RN Hours (excl. Admin, DON)]],Nurse[[#This Row],[RN Admin Hours]],Nurse[[#This Row],[RN DON Hours]])</f>
        <v>33.925326086956524</v>
      </c>
      <c r="M187" s="4">
        <v>22.727826086956522</v>
      </c>
      <c r="N187" s="4">
        <v>5.4583695652173914</v>
      </c>
      <c r="O187" s="4">
        <v>5.7391304347826084</v>
      </c>
      <c r="P187" s="4">
        <f>SUM(Nurse[[#This Row],[LPN Hours (excl. Admin)]],Nurse[[#This Row],[LPN Admin Hours]])</f>
        <v>44.307282608695651</v>
      </c>
      <c r="Q187" s="4">
        <v>39.230434782608697</v>
      </c>
      <c r="R187" s="4">
        <v>5.0768478260869569</v>
      </c>
      <c r="S187" s="4">
        <f>SUM(Nurse[[#This Row],[CNA Hours]],Nurse[[#This Row],[NA TR Hours]],Nurse[[#This Row],[Med Aide/Tech Hours]])</f>
        <v>121.26456521739127</v>
      </c>
      <c r="T187" s="4">
        <v>121.26456521739127</v>
      </c>
      <c r="U187" s="4">
        <v>0</v>
      </c>
      <c r="V187" s="4">
        <v>0</v>
      </c>
      <c r="W1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7" s="4">
        <v>0</v>
      </c>
      <c r="Y187" s="4">
        <v>0</v>
      </c>
      <c r="Z187" s="4">
        <v>0</v>
      </c>
      <c r="AA187" s="4">
        <v>0</v>
      </c>
      <c r="AB187" s="4">
        <v>0</v>
      </c>
      <c r="AC187" s="4">
        <v>0</v>
      </c>
      <c r="AD187" s="4">
        <v>0</v>
      </c>
      <c r="AE187" s="4">
        <v>0</v>
      </c>
      <c r="AF187" s="1">
        <v>255283</v>
      </c>
      <c r="AG187" s="1">
        <v>4</v>
      </c>
      <c r="AH187"/>
    </row>
    <row r="188" spans="1:34" x14ac:dyDescent="0.25">
      <c r="A188" t="s">
        <v>243</v>
      </c>
      <c r="B188" t="s">
        <v>112</v>
      </c>
      <c r="C188" t="s">
        <v>408</v>
      </c>
      <c r="D188" t="s">
        <v>302</v>
      </c>
      <c r="E188" s="4">
        <v>73.467391304347828</v>
      </c>
      <c r="F188" s="4">
        <f>Nurse[[#This Row],[Total Nurse Staff Hours]]/Nurse[[#This Row],[MDS Census]]</f>
        <v>3.8260881787246634</v>
      </c>
      <c r="G188" s="4">
        <f>Nurse[[#This Row],[Total Direct Care Staff Hours]]/Nurse[[#This Row],[MDS Census]]</f>
        <v>3.5529575380973517</v>
      </c>
      <c r="H188" s="4">
        <f>Nurse[[#This Row],[Total RN Hours (w/ Admin, DON)]]/Nurse[[#This Row],[MDS Census]]</f>
        <v>0.86269270602160097</v>
      </c>
      <c r="I188" s="4">
        <f>Nurse[[#This Row],[RN Hours (excl. Admin, DON)]]/Nurse[[#This Row],[MDS Census]]</f>
        <v>0.65201065246338241</v>
      </c>
      <c r="J188" s="4">
        <f>SUM(Nurse[[#This Row],[RN Hours (excl. Admin, DON)]],Nurse[[#This Row],[RN Admin Hours]],Nurse[[#This Row],[RN DON Hours]],Nurse[[#This Row],[LPN Hours (excl. Admin)]],Nurse[[#This Row],[LPN Admin Hours]],Nurse[[#This Row],[CNA Hours]],Nurse[[#This Row],[NA TR Hours]],Nurse[[#This Row],[Med Aide/Tech Hours]])</f>
        <v>281.09271739130435</v>
      </c>
      <c r="K188" s="4">
        <f>SUM(Nurse[[#This Row],[RN Hours (excl. Admin, DON)]],Nurse[[#This Row],[LPN Hours (excl. Admin)]],Nurse[[#This Row],[CNA Hours]],Nurse[[#This Row],[NA TR Hours]],Nurse[[#This Row],[Med Aide/Tech Hours]])</f>
        <v>261.02652173913043</v>
      </c>
      <c r="L188" s="4">
        <f>SUM(Nurse[[#This Row],[RN Hours (excl. Admin, DON)]],Nurse[[#This Row],[RN Admin Hours]],Nurse[[#This Row],[RN DON Hours]])</f>
        <v>63.379782608695663</v>
      </c>
      <c r="M188" s="4">
        <v>47.901521739130452</v>
      </c>
      <c r="N188" s="4">
        <v>10.434782608695652</v>
      </c>
      <c r="O188" s="4">
        <v>5.0434782608695654</v>
      </c>
      <c r="P188" s="4">
        <f>SUM(Nurse[[#This Row],[LPN Hours (excl. Admin)]],Nurse[[#This Row],[LPN Admin Hours]])</f>
        <v>68.344021739130412</v>
      </c>
      <c r="Q188" s="4">
        <v>63.756086956521713</v>
      </c>
      <c r="R188" s="4">
        <v>4.5879347826086949</v>
      </c>
      <c r="S188" s="4">
        <f>SUM(Nurse[[#This Row],[CNA Hours]],Nurse[[#This Row],[NA TR Hours]],Nurse[[#This Row],[Med Aide/Tech Hours]])</f>
        <v>149.36891304347827</v>
      </c>
      <c r="T188" s="4">
        <v>149.36891304347827</v>
      </c>
      <c r="U188" s="4">
        <v>0</v>
      </c>
      <c r="V188" s="4">
        <v>0</v>
      </c>
      <c r="W1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8" s="4">
        <v>0</v>
      </c>
      <c r="Y188" s="4">
        <v>0</v>
      </c>
      <c r="Z188" s="4">
        <v>0</v>
      </c>
      <c r="AA188" s="4">
        <v>0</v>
      </c>
      <c r="AB188" s="4">
        <v>0</v>
      </c>
      <c r="AC188" s="4">
        <v>0</v>
      </c>
      <c r="AD188" s="4">
        <v>0</v>
      </c>
      <c r="AE188" s="4">
        <v>0</v>
      </c>
      <c r="AF188" s="1">
        <v>255253</v>
      </c>
      <c r="AG188" s="1">
        <v>4</v>
      </c>
      <c r="AH188"/>
    </row>
    <row r="189" spans="1:34" x14ac:dyDescent="0.25">
      <c r="A189" t="s">
        <v>243</v>
      </c>
      <c r="B189" t="s">
        <v>150</v>
      </c>
      <c r="C189" t="s">
        <v>369</v>
      </c>
      <c r="D189" t="s">
        <v>291</v>
      </c>
      <c r="E189" s="4">
        <v>45.086956521739133</v>
      </c>
      <c r="F189" s="4">
        <f>Nurse[[#This Row],[Total Nurse Staff Hours]]/Nurse[[#This Row],[MDS Census]]</f>
        <v>4.0654459980713602</v>
      </c>
      <c r="G189" s="4">
        <f>Nurse[[#This Row],[Total Direct Care Staff Hours]]/Nurse[[#This Row],[MDS Census]]</f>
        <v>3.6943683702989407</v>
      </c>
      <c r="H189" s="4">
        <f>Nurse[[#This Row],[Total RN Hours (w/ Admin, DON)]]/Nurse[[#This Row],[MDS Census]]</f>
        <v>0.94503857280617154</v>
      </c>
      <c r="I189" s="4">
        <f>Nurse[[#This Row],[RN Hours (excl. Admin, DON)]]/Nurse[[#This Row],[MDS Census]]</f>
        <v>0.57453953712632588</v>
      </c>
      <c r="J189" s="4">
        <f>SUM(Nurse[[#This Row],[RN Hours (excl. Admin, DON)]],Nurse[[#This Row],[RN Admin Hours]],Nurse[[#This Row],[RN DON Hours]],Nurse[[#This Row],[LPN Hours (excl. Admin)]],Nurse[[#This Row],[LPN Admin Hours]],Nurse[[#This Row],[CNA Hours]],Nurse[[#This Row],[NA TR Hours]],Nurse[[#This Row],[Med Aide/Tech Hours]])</f>
        <v>183.29858695652177</v>
      </c>
      <c r="K189" s="4">
        <f>SUM(Nurse[[#This Row],[RN Hours (excl. Admin, DON)]],Nurse[[#This Row],[LPN Hours (excl. Admin)]],Nurse[[#This Row],[CNA Hours]],Nurse[[#This Row],[NA TR Hours]],Nurse[[#This Row],[Med Aide/Tech Hours]])</f>
        <v>166.56782608695659</v>
      </c>
      <c r="L189" s="4">
        <f>SUM(Nurse[[#This Row],[RN Hours (excl. Admin, DON)]],Nurse[[#This Row],[RN Admin Hours]],Nurse[[#This Row],[RN DON Hours]])</f>
        <v>42.60891304347826</v>
      </c>
      <c r="M189" s="4">
        <v>25.904239130434782</v>
      </c>
      <c r="N189" s="4">
        <v>10.890326086956518</v>
      </c>
      <c r="O189" s="4">
        <v>5.8143478260869585</v>
      </c>
      <c r="P189" s="4">
        <f>SUM(Nurse[[#This Row],[LPN Hours (excl. Admin)]],Nurse[[#This Row],[LPN Admin Hours]])</f>
        <v>41.086413043478252</v>
      </c>
      <c r="Q189" s="4">
        <v>41.060326086956515</v>
      </c>
      <c r="R189" s="4">
        <v>2.6086956521739129E-2</v>
      </c>
      <c r="S189" s="4">
        <f>SUM(Nurse[[#This Row],[CNA Hours]],Nurse[[#This Row],[NA TR Hours]],Nurse[[#This Row],[Med Aide/Tech Hours]])</f>
        <v>99.603260869565275</v>
      </c>
      <c r="T189" s="4">
        <v>99.603260869565275</v>
      </c>
      <c r="U189" s="4">
        <v>0</v>
      </c>
      <c r="V189" s="4">
        <v>0</v>
      </c>
      <c r="W1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9" s="4">
        <v>0</v>
      </c>
      <c r="Y189" s="4">
        <v>0</v>
      </c>
      <c r="Z189" s="4">
        <v>0</v>
      </c>
      <c r="AA189" s="4">
        <v>0</v>
      </c>
      <c r="AB189" s="4">
        <v>0</v>
      </c>
      <c r="AC189" s="4">
        <v>0</v>
      </c>
      <c r="AD189" s="4">
        <v>0</v>
      </c>
      <c r="AE189" s="4">
        <v>0</v>
      </c>
      <c r="AF189" s="1">
        <v>255299</v>
      </c>
      <c r="AG189" s="1">
        <v>4</v>
      </c>
      <c r="AH189"/>
    </row>
    <row r="190" spans="1:34" x14ac:dyDescent="0.25">
      <c r="A190" t="s">
        <v>243</v>
      </c>
      <c r="B190" t="s">
        <v>216</v>
      </c>
      <c r="C190" t="s">
        <v>403</v>
      </c>
      <c r="D190" t="s">
        <v>324</v>
      </c>
      <c r="E190" s="4">
        <v>55.717391304347828</v>
      </c>
      <c r="F190" s="4">
        <f>Nurse[[#This Row],[Total Nurse Staff Hours]]/Nurse[[#This Row],[MDS Census]]</f>
        <v>3.692282481467029</v>
      </c>
      <c r="G190" s="4">
        <f>Nurse[[#This Row],[Total Direct Care Staff Hours]]/Nurse[[#This Row],[MDS Census]]</f>
        <v>3.296993757315644</v>
      </c>
      <c r="H190" s="4">
        <f>Nurse[[#This Row],[Total RN Hours (w/ Admin, DON)]]/Nurse[[#This Row],[MDS Census]]</f>
        <v>0.34076277799453758</v>
      </c>
      <c r="I190" s="4">
        <f>Nurse[[#This Row],[RN Hours (excl. Admin, DON)]]/Nurse[[#This Row],[MDS Census]]</f>
        <v>3.4920015606710882E-2</v>
      </c>
      <c r="J190" s="4">
        <f>SUM(Nurse[[#This Row],[RN Hours (excl. Admin, DON)]],Nurse[[#This Row],[RN Admin Hours]],Nurse[[#This Row],[RN DON Hours]],Nurse[[#This Row],[LPN Hours (excl. Admin)]],Nurse[[#This Row],[LPN Admin Hours]],Nurse[[#This Row],[CNA Hours]],Nurse[[#This Row],[NA TR Hours]],Nurse[[#This Row],[Med Aide/Tech Hours]])</f>
        <v>205.72434782608687</v>
      </c>
      <c r="K190" s="4">
        <f>SUM(Nurse[[#This Row],[RN Hours (excl. Admin, DON)]],Nurse[[#This Row],[LPN Hours (excl. Admin)]],Nurse[[#This Row],[CNA Hours]],Nurse[[#This Row],[NA TR Hours]],Nurse[[#This Row],[Med Aide/Tech Hours]])</f>
        <v>183.69989130434774</v>
      </c>
      <c r="L190" s="4">
        <f>SUM(Nurse[[#This Row],[RN Hours (excl. Admin, DON)]],Nurse[[#This Row],[RN Admin Hours]],Nurse[[#This Row],[RN DON Hours]])</f>
        <v>18.986413043478258</v>
      </c>
      <c r="M190" s="4">
        <v>1.9456521739130435</v>
      </c>
      <c r="N190" s="4">
        <v>11.388586956521738</v>
      </c>
      <c r="O190" s="4">
        <v>5.6521739130434785</v>
      </c>
      <c r="P190" s="4">
        <f>SUM(Nurse[[#This Row],[LPN Hours (excl. Admin)]],Nurse[[#This Row],[LPN Admin Hours]])</f>
        <v>55.884239130434757</v>
      </c>
      <c r="Q190" s="4">
        <v>50.900543478260843</v>
      </c>
      <c r="R190" s="4">
        <v>4.9836956521739131</v>
      </c>
      <c r="S190" s="4">
        <f>SUM(Nurse[[#This Row],[CNA Hours]],Nurse[[#This Row],[NA TR Hours]],Nurse[[#This Row],[Med Aide/Tech Hours]])</f>
        <v>130.85369565217385</v>
      </c>
      <c r="T190" s="4">
        <v>130.85369565217385</v>
      </c>
      <c r="U190" s="4">
        <v>0</v>
      </c>
      <c r="V190" s="4">
        <v>0</v>
      </c>
      <c r="W1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48.321739130434786</v>
      </c>
      <c r="X190" s="4">
        <v>0</v>
      </c>
      <c r="Y190" s="4">
        <v>0</v>
      </c>
      <c r="Z190" s="4">
        <v>0</v>
      </c>
      <c r="AA190" s="4">
        <v>4.5598913043478264</v>
      </c>
      <c r="AB190" s="4">
        <v>0</v>
      </c>
      <c r="AC190" s="4">
        <v>43.761847826086957</v>
      </c>
      <c r="AD190" s="4">
        <v>0</v>
      </c>
      <c r="AE190" s="4">
        <v>0</v>
      </c>
      <c r="AF190" t="s">
        <v>17</v>
      </c>
      <c r="AG190" s="1">
        <v>4</v>
      </c>
      <c r="AH190"/>
    </row>
    <row r="191" spans="1:34" x14ac:dyDescent="0.25">
      <c r="A191" t="s">
        <v>243</v>
      </c>
      <c r="B191" t="s">
        <v>165</v>
      </c>
      <c r="C191" t="s">
        <v>357</v>
      </c>
      <c r="D191" t="s">
        <v>278</v>
      </c>
      <c r="E191" s="4">
        <v>45.032608695652172</v>
      </c>
      <c r="F191" s="4">
        <f>Nurse[[#This Row],[Total Nurse Staff Hours]]/Nurse[[#This Row],[MDS Census]]</f>
        <v>3.9552570601013763</v>
      </c>
      <c r="G191" s="4">
        <f>Nurse[[#This Row],[Total Direct Care Staff Hours]]/Nurse[[#This Row],[MDS Census]]</f>
        <v>3.6201955104996384</v>
      </c>
      <c r="H191" s="4">
        <f>Nurse[[#This Row],[Total RN Hours (w/ Admin, DON)]]/Nurse[[#This Row],[MDS Census]]</f>
        <v>0.4202534395365678</v>
      </c>
      <c r="I191" s="4">
        <f>Nurse[[#This Row],[RN Hours (excl. Admin, DON)]]/Nurse[[#This Row],[MDS Census]]</f>
        <v>0.14064687424571568</v>
      </c>
      <c r="J191" s="4">
        <f>SUM(Nurse[[#This Row],[RN Hours (excl. Admin, DON)]],Nurse[[#This Row],[RN Admin Hours]],Nurse[[#This Row],[RN DON Hours]],Nurse[[#This Row],[LPN Hours (excl. Admin)]],Nurse[[#This Row],[LPN Admin Hours]],Nurse[[#This Row],[CNA Hours]],Nurse[[#This Row],[NA TR Hours]],Nurse[[#This Row],[Med Aide/Tech Hours]])</f>
        <v>178.11554347826089</v>
      </c>
      <c r="K191" s="4">
        <f>SUM(Nurse[[#This Row],[RN Hours (excl. Admin, DON)]],Nurse[[#This Row],[LPN Hours (excl. Admin)]],Nurse[[#This Row],[CNA Hours]],Nurse[[#This Row],[NA TR Hours]],Nurse[[#This Row],[Med Aide/Tech Hours]])</f>
        <v>163.02684782608696</v>
      </c>
      <c r="L191" s="4">
        <f>SUM(Nurse[[#This Row],[RN Hours (excl. Admin, DON)]],Nurse[[#This Row],[RN Admin Hours]],Nurse[[#This Row],[RN DON Hours]])</f>
        <v>18.925108695652177</v>
      </c>
      <c r="M191" s="4">
        <v>6.3336956521739136</v>
      </c>
      <c r="N191" s="4">
        <v>6.8142391304347827</v>
      </c>
      <c r="O191" s="4">
        <v>5.7771739130434785</v>
      </c>
      <c r="P191" s="4">
        <f>SUM(Nurse[[#This Row],[LPN Hours (excl. Admin)]],Nurse[[#This Row],[LPN Admin Hours]])</f>
        <v>51.191956521739129</v>
      </c>
      <c r="Q191" s="4">
        <v>48.694673913043474</v>
      </c>
      <c r="R191" s="4">
        <v>2.4972826086956523</v>
      </c>
      <c r="S191" s="4">
        <f>SUM(Nurse[[#This Row],[CNA Hours]],Nurse[[#This Row],[NA TR Hours]],Nurse[[#This Row],[Med Aide/Tech Hours]])</f>
        <v>107.99847826086958</v>
      </c>
      <c r="T191" s="4">
        <v>107.99847826086958</v>
      </c>
      <c r="U191" s="4">
        <v>0</v>
      </c>
      <c r="V191" s="4">
        <v>0</v>
      </c>
      <c r="W1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13.418804347826086</v>
      </c>
      <c r="X191" s="4">
        <v>0.27173913043478259</v>
      </c>
      <c r="Y191" s="4">
        <v>6.8142391304347827</v>
      </c>
      <c r="Z191" s="4">
        <v>0</v>
      </c>
      <c r="AA191" s="4">
        <v>0.46641304347826085</v>
      </c>
      <c r="AB191" s="4">
        <v>2.4972826086956523</v>
      </c>
      <c r="AC191" s="4">
        <v>3.3691304347826092</v>
      </c>
      <c r="AD191" s="4">
        <v>0</v>
      </c>
      <c r="AE191" s="4">
        <v>0</v>
      </c>
      <c r="AF191" s="1">
        <v>255314</v>
      </c>
      <c r="AG191" s="1">
        <v>4</v>
      </c>
      <c r="AH191"/>
    </row>
    <row r="192" spans="1:34" x14ac:dyDescent="0.25">
      <c r="A192" t="s">
        <v>243</v>
      </c>
      <c r="B192" t="s">
        <v>210</v>
      </c>
      <c r="C192" t="s">
        <v>404</v>
      </c>
      <c r="D192" t="s">
        <v>311</v>
      </c>
      <c r="E192" s="4">
        <v>32.630434782608695</v>
      </c>
      <c r="F192" s="4">
        <f>Nurse[[#This Row],[Total Nurse Staff Hours]]/Nurse[[#This Row],[MDS Census]]</f>
        <v>4.2869387075283134</v>
      </c>
      <c r="G192" s="4">
        <f>Nurse[[#This Row],[Total Direct Care Staff Hours]]/Nurse[[#This Row],[MDS Census]]</f>
        <v>3.9146868754163884</v>
      </c>
      <c r="H192" s="4">
        <f>Nurse[[#This Row],[Total RN Hours (w/ Admin, DON)]]/Nurse[[#This Row],[MDS Census]]</f>
        <v>0.48309460359760165</v>
      </c>
      <c r="I192" s="4">
        <f>Nurse[[#This Row],[RN Hours (excl. Admin, DON)]]/Nurse[[#This Row],[MDS Census]]</f>
        <v>0.11084277148567621</v>
      </c>
      <c r="J192" s="4">
        <f>SUM(Nurse[[#This Row],[RN Hours (excl. Admin, DON)]],Nurse[[#This Row],[RN Admin Hours]],Nurse[[#This Row],[RN DON Hours]],Nurse[[#This Row],[LPN Hours (excl. Admin)]],Nurse[[#This Row],[LPN Admin Hours]],Nurse[[#This Row],[CNA Hours]],Nurse[[#This Row],[NA TR Hours]],Nurse[[#This Row],[Med Aide/Tech Hours]])</f>
        <v>139.88467391304346</v>
      </c>
      <c r="K192" s="4">
        <f>SUM(Nurse[[#This Row],[RN Hours (excl. Admin, DON)]],Nurse[[#This Row],[LPN Hours (excl. Admin)]],Nurse[[#This Row],[CNA Hours]],Nurse[[#This Row],[NA TR Hours]],Nurse[[#This Row],[Med Aide/Tech Hours]])</f>
        <v>127.73793478260868</v>
      </c>
      <c r="L192" s="4">
        <f>SUM(Nurse[[#This Row],[RN Hours (excl. Admin, DON)]],Nurse[[#This Row],[RN Admin Hours]],Nurse[[#This Row],[RN DON Hours]])</f>
        <v>15.76358695652174</v>
      </c>
      <c r="M192" s="4">
        <v>3.6168478260869565</v>
      </c>
      <c r="N192" s="4">
        <v>6.7744565217391308</v>
      </c>
      <c r="O192" s="4">
        <v>5.3722826086956523</v>
      </c>
      <c r="P192" s="4">
        <f>SUM(Nurse[[#This Row],[LPN Hours (excl. Admin)]],Nurse[[#This Row],[LPN Admin Hours]])</f>
        <v>42.374456521739134</v>
      </c>
      <c r="Q192" s="4">
        <v>42.374456521739134</v>
      </c>
      <c r="R192" s="4">
        <v>0</v>
      </c>
      <c r="S192" s="4">
        <f>SUM(Nurse[[#This Row],[CNA Hours]],Nurse[[#This Row],[NA TR Hours]],Nurse[[#This Row],[Med Aide/Tech Hours]])</f>
        <v>81.746630434782588</v>
      </c>
      <c r="T192" s="4">
        <v>81.746630434782588</v>
      </c>
      <c r="U192" s="4">
        <v>0</v>
      </c>
      <c r="V192" s="4">
        <v>0</v>
      </c>
      <c r="W1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2" s="4">
        <v>0</v>
      </c>
      <c r="Y192" s="4">
        <v>0</v>
      </c>
      <c r="Z192" s="4">
        <v>0</v>
      </c>
      <c r="AA192" s="4">
        <v>0</v>
      </c>
      <c r="AB192" s="4">
        <v>0</v>
      </c>
      <c r="AC192" s="4">
        <v>0</v>
      </c>
      <c r="AD192" s="4">
        <v>0</v>
      </c>
      <c r="AE192" s="4">
        <v>0</v>
      </c>
      <c r="AF192" t="s">
        <v>11</v>
      </c>
      <c r="AG192" s="1">
        <v>4</v>
      </c>
      <c r="AH192"/>
    </row>
    <row r="193" spans="1:34" x14ac:dyDescent="0.25">
      <c r="A193" t="s">
        <v>243</v>
      </c>
      <c r="B193" t="s">
        <v>36</v>
      </c>
      <c r="C193" t="s">
        <v>378</v>
      </c>
      <c r="D193" t="s">
        <v>279</v>
      </c>
      <c r="E193" s="4">
        <v>64.391304347826093</v>
      </c>
      <c r="F193" s="4">
        <f>Nurse[[#This Row],[Total Nurse Staff Hours]]/Nurse[[#This Row],[MDS Census]]</f>
        <v>3.3930469277515187</v>
      </c>
      <c r="G193" s="4">
        <f>Nurse[[#This Row],[Total Direct Care Staff Hours]]/Nurse[[#This Row],[MDS Census]]</f>
        <v>3.125909858203916</v>
      </c>
      <c r="H193" s="4">
        <f>Nurse[[#This Row],[Total RN Hours (w/ Admin, DON)]]/Nurse[[#This Row],[MDS Census]]</f>
        <v>0.21121370695476027</v>
      </c>
      <c r="I193" s="4">
        <f>Nurse[[#This Row],[RN Hours (excl. Admin, DON)]]/Nurse[[#This Row],[MDS Census]]</f>
        <v>8.6417960837272087E-2</v>
      </c>
      <c r="J193" s="4">
        <f>SUM(Nurse[[#This Row],[RN Hours (excl. Admin, DON)]],Nurse[[#This Row],[RN Admin Hours]],Nurse[[#This Row],[RN DON Hours]],Nurse[[#This Row],[LPN Hours (excl. Admin)]],Nurse[[#This Row],[LPN Admin Hours]],Nurse[[#This Row],[CNA Hours]],Nurse[[#This Row],[NA TR Hours]],Nurse[[#This Row],[Med Aide/Tech Hours]])</f>
        <v>218.48271739130433</v>
      </c>
      <c r="K193" s="4">
        <f>SUM(Nurse[[#This Row],[RN Hours (excl. Admin, DON)]],Nurse[[#This Row],[LPN Hours (excl. Admin)]],Nurse[[#This Row],[CNA Hours]],Nurse[[#This Row],[NA TR Hours]],Nurse[[#This Row],[Med Aide/Tech Hours]])</f>
        <v>201.28141304347827</v>
      </c>
      <c r="L193" s="4">
        <f>SUM(Nurse[[#This Row],[RN Hours (excl. Admin, DON)]],Nurse[[#This Row],[RN Admin Hours]],Nurse[[#This Row],[RN DON Hours]])</f>
        <v>13.600326086956521</v>
      </c>
      <c r="M193" s="4">
        <v>5.5645652173913032</v>
      </c>
      <c r="N193" s="4">
        <v>2.5575000000000001</v>
      </c>
      <c r="O193" s="4">
        <v>5.4782608695652177</v>
      </c>
      <c r="P193" s="4">
        <f>SUM(Nurse[[#This Row],[LPN Hours (excl. Admin)]],Nurse[[#This Row],[LPN Admin Hours]])</f>
        <v>48.135978260869557</v>
      </c>
      <c r="Q193" s="4">
        <v>38.970434782608685</v>
      </c>
      <c r="R193" s="4">
        <v>9.1655434782608705</v>
      </c>
      <c r="S193" s="4">
        <f>SUM(Nurse[[#This Row],[CNA Hours]],Nurse[[#This Row],[NA TR Hours]],Nurse[[#This Row],[Med Aide/Tech Hours]])</f>
        <v>156.74641304347824</v>
      </c>
      <c r="T193" s="4">
        <v>143.28021739130435</v>
      </c>
      <c r="U193" s="4">
        <v>13.466195652173909</v>
      </c>
      <c r="V193" s="4">
        <v>0</v>
      </c>
      <c r="W1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3" s="4">
        <v>0</v>
      </c>
      <c r="Y193" s="4">
        <v>0</v>
      </c>
      <c r="Z193" s="4">
        <v>0</v>
      </c>
      <c r="AA193" s="4">
        <v>0</v>
      </c>
      <c r="AB193" s="4">
        <v>0</v>
      </c>
      <c r="AC193" s="4">
        <v>0</v>
      </c>
      <c r="AD193" s="4">
        <v>0</v>
      </c>
      <c r="AE193" s="4">
        <v>0</v>
      </c>
      <c r="AF193" s="1">
        <v>255111</v>
      </c>
      <c r="AG193" s="1">
        <v>4</v>
      </c>
      <c r="AH193"/>
    </row>
    <row r="194" spans="1:34" x14ac:dyDescent="0.25">
      <c r="A194" t="s">
        <v>243</v>
      </c>
      <c r="B194" t="s">
        <v>217</v>
      </c>
      <c r="C194" t="s">
        <v>402</v>
      </c>
      <c r="D194" t="s">
        <v>323</v>
      </c>
      <c r="E194" s="4">
        <v>25.326086956521738</v>
      </c>
      <c r="F194" s="4">
        <f>Nurse[[#This Row],[Total Nurse Staff Hours]]/Nurse[[#This Row],[MDS Census]]</f>
        <v>3.8916309012875541</v>
      </c>
      <c r="G194" s="4">
        <f>Nurse[[#This Row],[Total Direct Care Staff Hours]]/Nurse[[#This Row],[MDS Census]]</f>
        <v>3.6182403433476398</v>
      </c>
      <c r="H194" s="4">
        <f>Nurse[[#This Row],[Total RN Hours (w/ Admin, DON)]]/Nurse[[#This Row],[MDS Census]]</f>
        <v>0.57360515021459235</v>
      </c>
      <c r="I194" s="4">
        <f>Nurse[[#This Row],[RN Hours (excl. Admin, DON)]]/Nurse[[#This Row],[MDS Census]]</f>
        <v>0.30021459227467812</v>
      </c>
      <c r="J194" s="4">
        <f>SUM(Nurse[[#This Row],[RN Hours (excl. Admin, DON)]],Nurse[[#This Row],[RN Admin Hours]],Nurse[[#This Row],[RN DON Hours]],Nurse[[#This Row],[LPN Hours (excl. Admin)]],Nurse[[#This Row],[LPN Admin Hours]],Nurse[[#This Row],[CNA Hours]],Nurse[[#This Row],[NA TR Hours]],Nurse[[#This Row],[Med Aide/Tech Hours]])</f>
        <v>98.559782608695656</v>
      </c>
      <c r="K194" s="4">
        <f>SUM(Nurse[[#This Row],[RN Hours (excl. Admin, DON)]],Nurse[[#This Row],[LPN Hours (excl. Admin)]],Nurse[[#This Row],[CNA Hours]],Nurse[[#This Row],[NA TR Hours]],Nurse[[#This Row],[Med Aide/Tech Hours]])</f>
        <v>91.635869565217391</v>
      </c>
      <c r="L194" s="4">
        <f>SUM(Nurse[[#This Row],[RN Hours (excl. Admin, DON)]],Nurse[[#This Row],[RN Admin Hours]],Nurse[[#This Row],[RN DON Hours]])</f>
        <v>14.527173913043478</v>
      </c>
      <c r="M194" s="4">
        <v>7.6032608695652177</v>
      </c>
      <c r="N194" s="4">
        <v>5.0461956521739131</v>
      </c>
      <c r="O194" s="4">
        <v>1.8777173913043479</v>
      </c>
      <c r="P194" s="4">
        <f>SUM(Nurse[[#This Row],[LPN Hours (excl. Admin)]],Nurse[[#This Row],[LPN Admin Hours]])</f>
        <v>27.334239130434781</v>
      </c>
      <c r="Q194" s="4">
        <v>27.334239130434781</v>
      </c>
      <c r="R194" s="4">
        <v>0</v>
      </c>
      <c r="S194" s="4">
        <f>SUM(Nurse[[#This Row],[CNA Hours]],Nurse[[#This Row],[NA TR Hours]],Nurse[[#This Row],[Med Aide/Tech Hours]])</f>
        <v>56.698369565217391</v>
      </c>
      <c r="T194" s="4">
        <v>56.698369565217391</v>
      </c>
      <c r="U194" s="4">
        <v>0</v>
      </c>
      <c r="V194" s="4">
        <v>0</v>
      </c>
      <c r="W1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29.842391304347828</v>
      </c>
      <c r="X194" s="4">
        <v>7.0489130434782608</v>
      </c>
      <c r="Y194" s="4">
        <v>0</v>
      </c>
      <c r="Z194" s="4">
        <v>0</v>
      </c>
      <c r="AA194" s="4">
        <v>8.5217391304347831</v>
      </c>
      <c r="AB194" s="4">
        <v>0</v>
      </c>
      <c r="AC194" s="4">
        <v>14.271739130434783</v>
      </c>
      <c r="AD194" s="4">
        <v>0</v>
      </c>
      <c r="AE194" s="4">
        <v>0</v>
      </c>
      <c r="AF194" s="7">
        <v>2.5E+16</v>
      </c>
      <c r="AG194" s="1">
        <v>4</v>
      </c>
      <c r="AH194"/>
    </row>
    <row r="195" spans="1:34" x14ac:dyDescent="0.25">
      <c r="A195" t="s">
        <v>243</v>
      </c>
      <c r="B195" t="s">
        <v>46</v>
      </c>
      <c r="C195" t="s">
        <v>359</v>
      </c>
      <c r="D195" t="s">
        <v>306</v>
      </c>
      <c r="E195" s="4">
        <v>73.641304347826093</v>
      </c>
      <c r="F195" s="4">
        <f>Nurse[[#This Row],[Total Nurse Staff Hours]]/Nurse[[#This Row],[MDS Census]]</f>
        <v>3.8439483394833944</v>
      </c>
      <c r="G195" s="4">
        <f>Nurse[[#This Row],[Total Direct Care Staff Hours]]/Nurse[[#This Row],[MDS Census]]</f>
        <v>3.6234686346863465</v>
      </c>
      <c r="H195" s="4">
        <f>Nurse[[#This Row],[Total RN Hours (w/ Admin, DON)]]/Nurse[[#This Row],[MDS Census]]</f>
        <v>0.44918819188191877</v>
      </c>
      <c r="I195" s="4">
        <f>Nurse[[#This Row],[RN Hours (excl. Admin, DON)]]/Nurse[[#This Row],[MDS Census]]</f>
        <v>0.29446494464944645</v>
      </c>
      <c r="J195" s="4">
        <f>SUM(Nurse[[#This Row],[RN Hours (excl. Admin, DON)]],Nurse[[#This Row],[RN Admin Hours]],Nurse[[#This Row],[RN DON Hours]],Nurse[[#This Row],[LPN Hours (excl. Admin)]],Nurse[[#This Row],[LPN Admin Hours]],Nurse[[#This Row],[CNA Hours]],Nurse[[#This Row],[NA TR Hours]],Nurse[[#This Row],[Med Aide/Tech Hours]])</f>
        <v>283.07336956521738</v>
      </c>
      <c r="K195" s="4">
        <f>SUM(Nurse[[#This Row],[RN Hours (excl. Admin, DON)]],Nurse[[#This Row],[LPN Hours (excl. Admin)]],Nurse[[#This Row],[CNA Hours]],Nurse[[#This Row],[NA TR Hours]],Nurse[[#This Row],[Med Aide/Tech Hours]])</f>
        <v>266.83695652173913</v>
      </c>
      <c r="L195" s="4">
        <f>SUM(Nurse[[#This Row],[RN Hours (excl. Admin, DON)]],Nurse[[#This Row],[RN Admin Hours]],Nurse[[#This Row],[RN DON Hours]])</f>
        <v>33.078804347826086</v>
      </c>
      <c r="M195" s="4">
        <v>21.684782608695652</v>
      </c>
      <c r="N195" s="4">
        <v>5.6548913043478262</v>
      </c>
      <c r="O195" s="4">
        <v>5.7391304347826084</v>
      </c>
      <c r="P195" s="4">
        <f>SUM(Nurse[[#This Row],[LPN Hours (excl. Admin)]],Nurse[[#This Row],[LPN Admin Hours]])</f>
        <v>67.785326086956516</v>
      </c>
      <c r="Q195" s="4">
        <v>62.942934782608695</v>
      </c>
      <c r="R195" s="4">
        <v>4.8423913043478262</v>
      </c>
      <c r="S195" s="4">
        <f>SUM(Nurse[[#This Row],[CNA Hours]],Nurse[[#This Row],[NA TR Hours]],Nurse[[#This Row],[Med Aide/Tech Hours]])</f>
        <v>182.20923913043478</v>
      </c>
      <c r="T195" s="4">
        <v>182.20923913043478</v>
      </c>
      <c r="U195" s="4">
        <v>0</v>
      </c>
      <c r="V195" s="4">
        <v>0</v>
      </c>
      <c r="W1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5" s="4">
        <v>0</v>
      </c>
      <c r="Y195" s="4">
        <v>0</v>
      </c>
      <c r="Z195" s="4">
        <v>0</v>
      </c>
      <c r="AA195" s="4">
        <v>0</v>
      </c>
      <c r="AB195" s="4">
        <v>0</v>
      </c>
      <c r="AC195" s="4">
        <v>0</v>
      </c>
      <c r="AD195" s="4">
        <v>0</v>
      </c>
      <c r="AE195" s="4">
        <v>0</v>
      </c>
      <c r="AF195" s="1">
        <v>255126</v>
      </c>
      <c r="AG195" s="1">
        <v>4</v>
      </c>
      <c r="AH195"/>
    </row>
    <row r="196" spans="1:34" x14ac:dyDescent="0.25">
      <c r="A196" t="s">
        <v>243</v>
      </c>
      <c r="B196" t="s">
        <v>151</v>
      </c>
      <c r="C196" t="s">
        <v>356</v>
      </c>
      <c r="D196" t="s">
        <v>319</v>
      </c>
      <c r="E196" s="4">
        <v>81.065217391304344</v>
      </c>
      <c r="F196" s="4">
        <f>Nurse[[#This Row],[Total Nurse Staff Hours]]/Nurse[[#This Row],[MDS Census]]</f>
        <v>3.9680303030303019</v>
      </c>
      <c r="G196" s="4">
        <f>Nurse[[#This Row],[Total Direct Care Staff Hours]]/Nurse[[#This Row],[MDS Census]]</f>
        <v>3.7782609278626973</v>
      </c>
      <c r="H196" s="4">
        <f>Nurse[[#This Row],[Total RN Hours (w/ Admin, DON)]]/Nurse[[#This Row],[MDS Census]]</f>
        <v>0.41675248055779024</v>
      </c>
      <c r="I196" s="4">
        <f>Nurse[[#This Row],[RN Hours (excl. Admin, DON)]]/Nurse[[#This Row],[MDS Census]]</f>
        <v>0.28564226334137838</v>
      </c>
      <c r="J196" s="4">
        <f>SUM(Nurse[[#This Row],[RN Hours (excl. Admin, DON)]],Nurse[[#This Row],[RN Admin Hours]],Nurse[[#This Row],[RN DON Hours]],Nurse[[#This Row],[LPN Hours (excl. Admin)]],Nurse[[#This Row],[LPN Admin Hours]],Nurse[[#This Row],[CNA Hours]],Nurse[[#This Row],[NA TR Hours]],Nurse[[#This Row],[Med Aide/Tech Hours]])</f>
        <v>321.66923913043468</v>
      </c>
      <c r="K196" s="4">
        <f>SUM(Nurse[[#This Row],[RN Hours (excl. Admin, DON)]],Nurse[[#This Row],[LPN Hours (excl. Admin)]],Nurse[[#This Row],[CNA Hours]],Nurse[[#This Row],[NA TR Hours]],Nurse[[#This Row],[Med Aide/Tech Hours]])</f>
        <v>306.28554347826082</v>
      </c>
      <c r="L196" s="4">
        <f>SUM(Nurse[[#This Row],[RN Hours (excl. Admin, DON)]],Nurse[[#This Row],[RN Admin Hours]],Nurse[[#This Row],[RN DON Hours]])</f>
        <v>33.784130434782604</v>
      </c>
      <c r="M196" s="4">
        <v>23.15565217391304</v>
      </c>
      <c r="N196" s="4">
        <v>6.3651086956521734</v>
      </c>
      <c r="O196" s="4">
        <v>4.2633695652173902</v>
      </c>
      <c r="P196" s="4">
        <f>SUM(Nurse[[#This Row],[LPN Hours (excl. Admin)]],Nurse[[#This Row],[LPN Admin Hours]])</f>
        <v>98.256847826086926</v>
      </c>
      <c r="Q196" s="4">
        <v>93.501630434782584</v>
      </c>
      <c r="R196" s="4">
        <v>4.755217391304349</v>
      </c>
      <c r="S196" s="4">
        <f>SUM(Nurse[[#This Row],[CNA Hours]],Nurse[[#This Row],[NA TR Hours]],Nurse[[#This Row],[Med Aide/Tech Hours]])</f>
        <v>189.62826086956517</v>
      </c>
      <c r="T196" s="4">
        <v>189.62826086956517</v>
      </c>
      <c r="U196" s="4">
        <v>0</v>
      </c>
      <c r="V196" s="4">
        <v>0</v>
      </c>
      <c r="W1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6" s="4">
        <v>0</v>
      </c>
      <c r="Y196" s="4">
        <v>0</v>
      </c>
      <c r="Z196" s="4">
        <v>0</v>
      </c>
      <c r="AA196" s="4">
        <v>0</v>
      </c>
      <c r="AB196" s="4">
        <v>0</v>
      </c>
      <c r="AC196" s="4">
        <v>0</v>
      </c>
      <c r="AD196" s="4">
        <v>0</v>
      </c>
      <c r="AE196" s="4">
        <v>0</v>
      </c>
      <c r="AF196" s="1">
        <v>255300</v>
      </c>
      <c r="AG196" s="1">
        <v>4</v>
      </c>
      <c r="AH196"/>
    </row>
    <row r="197" spans="1:34" x14ac:dyDescent="0.25">
      <c r="A197" t="s">
        <v>243</v>
      </c>
      <c r="B197" t="s">
        <v>119</v>
      </c>
      <c r="C197" t="s">
        <v>414</v>
      </c>
      <c r="D197" t="s">
        <v>331</v>
      </c>
      <c r="E197" s="4">
        <v>51.043478260869563</v>
      </c>
      <c r="F197" s="4">
        <f>Nurse[[#This Row],[Total Nurse Staff Hours]]/Nurse[[#This Row],[MDS Census]]</f>
        <v>3.6978982112436123</v>
      </c>
      <c r="G197" s="4">
        <f>Nurse[[#This Row],[Total Direct Care Staff Hours]]/Nurse[[#This Row],[MDS Census]]</f>
        <v>3.5689054514480407</v>
      </c>
      <c r="H197" s="4">
        <f>Nurse[[#This Row],[Total RN Hours (w/ Admin, DON)]]/Nurse[[#This Row],[MDS Census]]</f>
        <v>0.56168015332197607</v>
      </c>
      <c r="I197" s="4">
        <f>Nurse[[#This Row],[RN Hours (excl. Admin, DON)]]/Nurse[[#This Row],[MDS Census]]</f>
        <v>0.43268739352640528</v>
      </c>
      <c r="J197" s="4">
        <f>SUM(Nurse[[#This Row],[RN Hours (excl. Admin, DON)]],Nurse[[#This Row],[RN Admin Hours]],Nurse[[#This Row],[RN DON Hours]],Nurse[[#This Row],[LPN Hours (excl. Admin)]],Nurse[[#This Row],[LPN Admin Hours]],Nurse[[#This Row],[CNA Hours]],Nurse[[#This Row],[NA TR Hours]],Nurse[[#This Row],[Med Aide/Tech Hours]])</f>
        <v>188.75358695652176</v>
      </c>
      <c r="K197" s="4">
        <f>SUM(Nurse[[#This Row],[RN Hours (excl. Admin, DON)]],Nurse[[#This Row],[LPN Hours (excl. Admin)]],Nurse[[#This Row],[CNA Hours]],Nurse[[#This Row],[NA TR Hours]],Nurse[[#This Row],[Med Aide/Tech Hours]])</f>
        <v>182.16934782608695</v>
      </c>
      <c r="L197" s="4">
        <f>SUM(Nurse[[#This Row],[RN Hours (excl. Admin, DON)]],Nurse[[#This Row],[RN Admin Hours]],Nurse[[#This Row],[RN DON Hours]])</f>
        <v>28.670108695652168</v>
      </c>
      <c r="M197" s="4">
        <v>22.085869565217383</v>
      </c>
      <c r="N197" s="4">
        <v>0.49728260869565216</v>
      </c>
      <c r="O197" s="4">
        <v>6.0869565217391308</v>
      </c>
      <c r="P197" s="4">
        <f>SUM(Nurse[[#This Row],[LPN Hours (excl. Admin)]],Nurse[[#This Row],[LPN Admin Hours]])</f>
        <v>50.031847826086953</v>
      </c>
      <c r="Q197" s="4">
        <v>50.031847826086953</v>
      </c>
      <c r="R197" s="4">
        <v>0</v>
      </c>
      <c r="S197" s="4">
        <f>SUM(Nurse[[#This Row],[CNA Hours]],Nurse[[#This Row],[NA TR Hours]],Nurse[[#This Row],[Med Aide/Tech Hours]])</f>
        <v>110.05163043478262</v>
      </c>
      <c r="T197" s="4">
        <v>110.05163043478262</v>
      </c>
      <c r="U197" s="4">
        <v>0</v>
      </c>
      <c r="V197" s="4">
        <v>0</v>
      </c>
      <c r="W1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57.021195652173922</v>
      </c>
      <c r="X197" s="4">
        <v>0.17391304347826086</v>
      </c>
      <c r="Y197" s="4">
        <v>0.49728260869565216</v>
      </c>
      <c r="Z197" s="4">
        <v>0.34782608695652173</v>
      </c>
      <c r="AA197" s="4">
        <v>8.5070652173913039</v>
      </c>
      <c r="AB197" s="4">
        <v>0</v>
      </c>
      <c r="AC197" s="4">
        <v>47.495108695652185</v>
      </c>
      <c r="AD197" s="4">
        <v>0</v>
      </c>
      <c r="AE197" s="4">
        <v>0</v>
      </c>
      <c r="AF197" s="1">
        <v>255265</v>
      </c>
      <c r="AG197" s="1">
        <v>4</v>
      </c>
      <c r="AH197"/>
    </row>
    <row r="198" spans="1:34" x14ac:dyDescent="0.25">
      <c r="A198" t="s">
        <v>243</v>
      </c>
      <c r="B198" t="s">
        <v>73</v>
      </c>
      <c r="C198" t="s">
        <v>388</v>
      </c>
      <c r="D198" t="s">
        <v>273</v>
      </c>
      <c r="E198" s="4">
        <v>74.684782608695656</v>
      </c>
      <c r="F198" s="4">
        <f>Nurse[[#This Row],[Total Nurse Staff Hours]]/Nurse[[#This Row],[MDS Census]]</f>
        <v>3.3847052830737883</v>
      </c>
      <c r="G198" s="4">
        <f>Nurse[[#This Row],[Total Direct Care Staff Hours]]/Nurse[[#This Row],[MDS Census]]</f>
        <v>3.1742919516809782</v>
      </c>
      <c r="H198" s="4">
        <f>Nurse[[#This Row],[Total RN Hours (w/ Admin, DON)]]/Nurse[[#This Row],[MDS Census]]</f>
        <v>0.75339979624508824</v>
      </c>
      <c r="I198" s="4">
        <f>Nurse[[#This Row],[RN Hours (excl. Admin, DON)]]/Nurse[[#This Row],[MDS Census]]</f>
        <v>0.54298646485227797</v>
      </c>
      <c r="J198" s="4">
        <f>SUM(Nurse[[#This Row],[RN Hours (excl. Admin, DON)]],Nurse[[#This Row],[RN Admin Hours]],Nurse[[#This Row],[RN DON Hours]],Nurse[[#This Row],[LPN Hours (excl. Admin)]],Nurse[[#This Row],[LPN Admin Hours]],Nurse[[#This Row],[CNA Hours]],Nurse[[#This Row],[NA TR Hours]],Nurse[[#This Row],[Med Aide/Tech Hours]])</f>
        <v>252.78597826086957</v>
      </c>
      <c r="K198" s="4">
        <f>SUM(Nurse[[#This Row],[RN Hours (excl. Admin, DON)]],Nurse[[#This Row],[LPN Hours (excl. Admin)]],Nurse[[#This Row],[CNA Hours]],Nurse[[#This Row],[NA TR Hours]],Nurse[[#This Row],[Med Aide/Tech Hours]])</f>
        <v>237.0713043478261</v>
      </c>
      <c r="L198" s="4">
        <f>SUM(Nurse[[#This Row],[RN Hours (excl. Admin, DON)]],Nurse[[#This Row],[RN Admin Hours]],Nurse[[#This Row],[RN DON Hours]])</f>
        <v>56.26750000000002</v>
      </c>
      <c r="M198" s="4">
        <v>40.552826086956543</v>
      </c>
      <c r="N198" s="4">
        <v>9.9755434782608692</v>
      </c>
      <c r="O198" s="4">
        <v>5.7391304347826084</v>
      </c>
      <c r="P198" s="4">
        <f>SUM(Nurse[[#This Row],[LPN Hours (excl. Admin)]],Nurse[[#This Row],[LPN Admin Hours]])</f>
        <v>56.302500000000002</v>
      </c>
      <c r="Q198" s="4">
        <v>56.302500000000002</v>
      </c>
      <c r="R198" s="4">
        <v>0</v>
      </c>
      <c r="S198" s="4">
        <f>SUM(Nurse[[#This Row],[CNA Hours]],Nurse[[#This Row],[NA TR Hours]],Nurse[[#This Row],[Med Aide/Tech Hours]])</f>
        <v>140.21597826086955</v>
      </c>
      <c r="T198" s="4">
        <v>129.93010869565217</v>
      </c>
      <c r="U198" s="4">
        <v>10.285869565217391</v>
      </c>
      <c r="V198" s="4">
        <v>0</v>
      </c>
      <c r="W1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8" s="4">
        <v>0</v>
      </c>
      <c r="Y198" s="4">
        <v>0</v>
      </c>
      <c r="Z198" s="4">
        <v>0</v>
      </c>
      <c r="AA198" s="4">
        <v>0</v>
      </c>
      <c r="AB198" s="4">
        <v>0</v>
      </c>
      <c r="AC198" s="4">
        <v>0</v>
      </c>
      <c r="AD198" s="4">
        <v>0</v>
      </c>
      <c r="AE198" s="4">
        <v>0</v>
      </c>
      <c r="AF198" s="1">
        <v>255171</v>
      </c>
      <c r="AG198" s="1">
        <v>4</v>
      </c>
      <c r="AH198"/>
    </row>
    <row r="199" spans="1:34" x14ac:dyDescent="0.25">
      <c r="A199" t="s">
        <v>243</v>
      </c>
      <c r="B199" t="s">
        <v>175</v>
      </c>
      <c r="C199" t="s">
        <v>450</v>
      </c>
      <c r="D199" t="s">
        <v>321</v>
      </c>
      <c r="E199" s="4">
        <v>38.956521739130437</v>
      </c>
      <c r="F199" s="4">
        <f>Nurse[[#This Row],[Total Nurse Staff Hours]]/Nurse[[#This Row],[MDS Census]]</f>
        <v>4.3985323660714277</v>
      </c>
      <c r="G199" s="4">
        <f>Nurse[[#This Row],[Total Direct Care Staff Hours]]/Nurse[[#This Row],[MDS Census]]</f>
        <v>4.2534430803571412</v>
      </c>
      <c r="H199" s="4">
        <f>Nurse[[#This Row],[Total RN Hours (w/ Admin, DON)]]/Nurse[[#This Row],[MDS Census]]</f>
        <v>0.76065569196428551</v>
      </c>
      <c r="I199" s="4">
        <f>Nurse[[#This Row],[RN Hours (excl. Admin, DON)]]/Nurse[[#This Row],[MDS Census]]</f>
        <v>0.61556640624999981</v>
      </c>
      <c r="J199" s="4">
        <f>SUM(Nurse[[#This Row],[RN Hours (excl. Admin, DON)]],Nurse[[#This Row],[RN Admin Hours]],Nurse[[#This Row],[RN DON Hours]],Nurse[[#This Row],[LPN Hours (excl. Admin)]],Nurse[[#This Row],[LPN Admin Hours]],Nurse[[#This Row],[CNA Hours]],Nurse[[#This Row],[NA TR Hours]],Nurse[[#This Row],[Med Aide/Tech Hours]])</f>
        <v>171.35152173913042</v>
      </c>
      <c r="K199" s="4">
        <f>SUM(Nurse[[#This Row],[RN Hours (excl. Admin, DON)]],Nurse[[#This Row],[LPN Hours (excl. Admin)]],Nurse[[#This Row],[CNA Hours]],Nurse[[#This Row],[NA TR Hours]],Nurse[[#This Row],[Med Aide/Tech Hours]])</f>
        <v>165.69934782608692</v>
      </c>
      <c r="L199" s="4">
        <f>SUM(Nurse[[#This Row],[RN Hours (excl. Admin, DON)]],Nurse[[#This Row],[RN Admin Hours]],Nurse[[#This Row],[RN DON Hours]])</f>
        <v>29.632499999999993</v>
      </c>
      <c r="M199" s="4">
        <v>23.980326086956516</v>
      </c>
      <c r="N199" s="4">
        <v>0</v>
      </c>
      <c r="O199" s="4">
        <v>5.6521739130434785</v>
      </c>
      <c r="P199" s="4">
        <f>SUM(Nurse[[#This Row],[LPN Hours (excl. Admin)]],Nurse[[#This Row],[LPN Admin Hours]])</f>
        <v>54.586521739130433</v>
      </c>
      <c r="Q199" s="4">
        <v>54.586521739130433</v>
      </c>
      <c r="R199" s="4">
        <v>0</v>
      </c>
      <c r="S199" s="4">
        <f>SUM(Nurse[[#This Row],[CNA Hours]],Nurse[[#This Row],[NA TR Hours]],Nurse[[#This Row],[Med Aide/Tech Hours]])</f>
        <v>87.132499999999979</v>
      </c>
      <c r="T199" s="4">
        <v>87.132499999999979</v>
      </c>
      <c r="U199" s="4">
        <v>0</v>
      </c>
      <c r="V199" s="4">
        <v>0</v>
      </c>
      <c r="W1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9" s="4">
        <v>0</v>
      </c>
      <c r="Y199" s="4">
        <v>0</v>
      </c>
      <c r="Z199" s="4">
        <v>0</v>
      </c>
      <c r="AA199" s="4">
        <v>0</v>
      </c>
      <c r="AB199" s="4">
        <v>0</v>
      </c>
      <c r="AC199" s="4">
        <v>0</v>
      </c>
      <c r="AD199" s="4">
        <v>0</v>
      </c>
      <c r="AE199" s="4">
        <v>0</v>
      </c>
      <c r="AF199" s="1">
        <v>255325</v>
      </c>
      <c r="AG199" s="1">
        <v>4</v>
      </c>
      <c r="AH199"/>
    </row>
    <row r="200" spans="1:34" x14ac:dyDescent="0.25">
      <c r="A200" t="s">
        <v>243</v>
      </c>
      <c r="B200" t="s">
        <v>58</v>
      </c>
      <c r="C200" t="s">
        <v>363</v>
      </c>
      <c r="D200" t="s">
        <v>319</v>
      </c>
      <c r="E200" s="4">
        <v>128</v>
      </c>
      <c r="F200" s="4">
        <f>Nurse[[#This Row],[Total Nurse Staff Hours]]/Nurse[[#This Row],[MDS Census]]</f>
        <v>4.2440599524456522</v>
      </c>
      <c r="G200" s="4">
        <f>Nurse[[#This Row],[Total Direct Care Staff Hours]]/Nurse[[#This Row],[MDS Census]]</f>
        <v>3.6739733355978266</v>
      </c>
      <c r="H200" s="4">
        <f>Nurse[[#This Row],[Total RN Hours (w/ Admin, DON)]]/Nurse[[#This Row],[MDS Census]]</f>
        <v>0.52495329483695652</v>
      </c>
      <c r="I200" s="4">
        <f>Nurse[[#This Row],[RN Hours (excl. Admin, DON)]]/Nurse[[#This Row],[MDS Census]]</f>
        <v>0.13405655570652178</v>
      </c>
      <c r="J200" s="4">
        <f>SUM(Nurse[[#This Row],[RN Hours (excl. Admin, DON)]],Nurse[[#This Row],[RN Admin Hours]],Nurse[[#This Row],[RN DON Hours]],Nurse[[#This Row],[LPN Hours (excl. Admin)]],Nurse[[#This Row],[LPN Admin Hours]],Nurse[[#This Row],[CNA Hours]],Nurse[[#This Row],[NA TR Hours]],Nurse[[#This Row],[Med Aide/Tech Hours]])</f>
        <v>543.23967391304348</v>
      </c>
      <c r="K200" s="4">
        <f>SUM(Nurse[[#This Row],[RN Hours (excl. Admin, DON)]],Nurse[[#This Row],[LPN Hours (excl. Admin)]],Nurse[[#This Row],[CNA Hours]],Nurse[[#This Row],[NA TR Hours]],Nurse[[#This Row],[Med Aide/Tech Hours]])</f>
        <v>470.2685869565218</v>
      </c>
      <c r="L200" s="4">
        <f>SUM(Nurse[[#This Row],[RN Hours (excl. Admin, DON)]],Nurse[[#This Row],[RN Admin Hours]],Nurse[[#This Row],[RN DON Hours]])</f>
        <v>67.194021739130434</v>
      </c>
      <c r="M200" s="4">
        <v>17.159239130434788</v>
      </c>
      <c r="N200" s="4">
        <v>45.078260869565206</v>
      </c>
      <c r="O200" s="4">
        <v>4.9565217391304346</v>
      </c>
      <c r="P200" s="4">
        <f>SUM(Nurse[[#This Row],[LPN Hours (excl. Admin)]],Nurse[[#This Row],[LPN Admin Hours]])</f>
        <v>146.79663043478254</v>
      </c>
      <c r="Q200" s="4">
        <v>123.86032608695646</v>
      </c>
      <c r="R200" s="4">
        <v>22.936304347826081</v>
      </c>
      <c r="S200" s="4">
        <f>SUM(Nurse[[#This Row],[CNA Hours]],Nurse[[#This Row],[NA TR Hours]],Nurse[[#This Row],[Med Aide/Tech Hours]])</f>
        <v>329.24902173913051</v>
      </c>
      <c r="T200" s="4">
        <v>298.36652173913052</v>
      </c>
      <c r="U200" s="4">
        <v>30.882500000000004</v>
      </c>
      <c r="V200" s="4">
        <v>0</v>
      </c>
      <c r="W2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114.69293478260866</v>
      </c>
      <c r="X200" s="4">
        <v>0</v>
      </c>
      <c r="Y200" s="4">
        <v>0</v>
      </c>
      <c r="Z200" s="4">
        <v>0</v>
      </c>
      <c r="AA200" s="4">
        <v>6.8543478260869577</v>
      </c>
      <c r="AB200" s="4">
        <v>0</v>
      </c>
      <c r="AC200" s="4">
        <v>107.83858695652171</v>
      </c>
      <c r="AD200" s="4">
        <v>0</v>
      </c>
      <c r="AE200" s="4">
        <v>0</v>
      </c>
      <c r="AF200" s="1">
        <v>255148</v>
      </c>
      <c r="AG200" s="1">
        <v>4</v>
      </c>
      <c r="AH200"/>
    </row>
    <row r="201" spans="1:34" x14ac:dyDescent="0.25">
      <c r="A201" t="s">
        <v>243</v>
      </c>
      <c r="B201" t="s">
        <v>201</v>
      </c>
      <c r="C201" t="s">
        <v>460</v>
      </c>
      <c r="D201" t="s">
        <v>348</v>
      </c>
      <c r="E201" s="4">
        <v>100.3695652173913</v>
      </c>
      <c r="F201" s="4">
        <f>Nurse[[#This Row],[Total Nurse Staff Hours]]/Nurse[[#This Row],[MDS Census]]</f>
        <v>3.9852923976608188</v>
      </c>
      <c r="G201" s="4">
        <f>Nurse[[#This Row],[Total Direct Care Staff Hours]]/Nurse[[#This Row],[MDS Census]]</f>
        <v>3.6878081004981595</v>
      </c>
      <c r="H201" s="4">
        <f>Nurse[[#This Row],[Total RN Hours (w/ Admin, DON)]]/Nurse[[#This Row],[MDS Census]]</f>
        <v>0.31464587394411958</v>
      </c>
      <c r="I201" s="4">
        <f>Nurse[[#This Row],[RN Hours (excl. Admin, DON)]]/Nurse[[#This Row],[MDS Census]]</f>
        <v>0.20583495776478233</v>
      </c>
      <c r="J201" s="4">
        <f>SUM(Nurse[[#This Row],[RN Hours (excl. Admin, DON)]],Nurse[[#This Row],[RN Admin Hours]],Nurse[[#This Row],[RN DON Hours]],Nurse[[#This Row],[LPN Hours (excl. Admin)]],Nurse[[#This Row],[LPN Admin Hours]],Nurse[[#This Row],[CNA Hours]],Nurse[[#This Row],[NA TR Hours]],Nurse[[#This Row],[Med Aide/Tech Hours]])</f>
        <v>400.0020652173913</v>
      </c>
      <c r="K201" s="4">
        <f>SUM(Nurse[[#This Row],[RN Hours (excl. Admin, DON)]],Nurse[[#This Row],[LPN Hours (excl. Admin)]],Nurse[[#This Row],[CNA Hours]],Nurse[[#This Row],[NA TR Hours]],Nurse[[#This Row],[Med Aide/Tech Hours]])</f>
        <v>370.14369565217396</v>
      </c>
      <c r="L201" s="4">
        <f>SUM(Nurse[[#This Row],[RN Hours (excl. Admin, DON)]],Nurse[[#This Row],[RN Admin Hours]],Nurse[[#This Row],[RN DON Hours]])</f>
        <v>31.580869565217391</v>
      </c>
      <c r="M201" s="4">
        <v>20.659565217391304</v>
      </c>
      <c r="N201" s="4">
        <v>5.1821739130434779</v>
      </c>
      <c r="O201" s="4">
        <v>5.7391304347826084</v>
      </c>
      <c r="P201" s="4">
        <f>SUM(Nurse[[#This Row],[LPN Hours (excl. Admin)]],Nurse[[#This Row],[LPN Admin Hours]])</f>
        <v>124.14489130434782</v>
      </c>
      <c r="Q201" s="4">
        <v>105.20782608695652</v>
      </c>
      <c r="R201" s="4">
        <v>18.937065217391311</v>
      </c>
      <c r="S201" s="4">
        <f>SUM(Nurse[[#This Row],[CNA Hours]],Nurse[[#This Row],[NA TR Hours]],Nurse[[#This Row],[Med Aide/Tech Hours]])</f>
        <v>244.27630434782611</v>
      </c>
      <c r="T201" s="4">
        <v>244.27630434782611</v>
      </c>
      <c r="U201" s="4">
        <v>0</v>
      </c>
      <c r="V201" s="4">
        <v>0</v>
      </c>
      <c r="W2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73.588369565217377</v>
      </c>
      <c r="X201" s="4">
        <v>0.39130434782608697</v>
      </c>
      <c r="Y201" s="4">
        <v>0</v>
      </c>
      <c r="Z201" s="4">
        <v>0</v>
      </c>
      <c r="AA201" s="4">
        <v>37.277065217391296</v>
      </c>
      <c r="AB201" s="4">
        <v>0</v>
      </c>
      <c r="AC201" s="4">
        <v>35.919999999999995</v>
      </c>
      <c r="AD201" s="4">
        <v>0</v>
      </c>
      <c r="AE201" s="4">
        <v>0</v>
      </c>
      <c r="AF201" t="s">
        <v>2</v>
      </c>
      <c r="AG201" s="1">
        <v>4</v>
      </c>
      <c r="AH201"/>
    </row>
    <row r="202" spans="1:34" x14ac:dyDescent="0.25">
      <c r="A202" t="s">
        <v>243</v>
      </c>
      <c r="B202" t="s">
        <v>57</v>
      </c>
      <c r="C202" t="s">
        <v>411</v>
      </c>
      <c r="D202" t="s">
        <v>330</v>
      </c>
      <c r="E202" s="4">
        <v>116.22826086956522</v>
      </c>
      <c r="F202" s="4">
        <f>Nurse[[#This Row],[Total Nurse Staff Hours]]/Nurse[[#This Row],[MDS Census]]</f>
        <v>4.463392873842702</v>
      </c>
      <c r="G202" s="4">
        <f>Nurse[[#This Row],[Total Direct Care Staff Hours]]/Nurse[[#This Row],[MDS Census]]</f>
        <v>4.0216487421677751</v>
      </c>
      <c r="H202" s="4">
        <f>Nurse[[#This Row],[Total RN Hours (w/ Admin, DON)]]/Nurse[[#This Row],[MDS Census]]</f>
        <v>0.48020387169176093</v>
      </c>
      <c r="I202" s="4">
        <f>Nurse[[#This Row],[RN Hours (excl. Admin, DON)]]/Nurse[[#This Row],[MDS Census]]</f>
        <v>0.12886748340035531</v>
      </c>
      <c r="J202" s="4">
        <f>SUM(Nurse[[#This Row],[RN Hours (excl. Admin, DON)]],Nurse[[#This Row],[RN Admin Hours]],Nurse[[#This Row],[RN DON Hours]],Nurse[[#This Row],[LPN Hours (excl. Admin)]],Nurse[[#This Row],[LPN Admin Hours]],Nurse[[#This Row],[CNA Hours]],Nurse[[#This Row],[NA TR Hours]],Nurse[[#This Row],[Med Aide/Tech Hours]])</f>
        <v>518.77239130434793</v>
      </c>
      <c r="K202" s="4">
        <f>SUM(Nurse[[#This Row],[RN Hours (excl. Admin, DON)]],Nurse[[#This Row],[LPN Hours (excl. Admin)]],Nurse[[#This Row],[CNA Hours]],Nurse[[#This Row],[NA TR Hours]],Nurse[[#This Row],[Med Aide/Tech Hours]])</f>
        <v>467.42923913043495</v>
      </c>
      <c r="L202" s="4">
        <f>SUM(Nurse[[#This Row],[RN Hours (excl. Admin, DON)]],Nurse[[#This Row],[RN Admin Hours]],Nurse[[#This Row],[RN DON Hours]])</f>
        <v>55.813260869565212</v>
      </c>
      <c r="M202" s="4">
        <v>14.978043478260862</v>
      </c>
      <c r="N202" s="4">
        <v>33.710434782608694</v>
      </c>
      <c r="O202" s="4">
        <v>7.1247826086956527</v>
      </c>
      <c r="P202" s="4">
        <f>SUM(Nurse[[#This Row],[LPN Hours (excl. Admin)]],Nurse[[#This Row],[LPN Admin Hours]])</f>
        <v>144.90597826086963</v>
      </c>
      <c r="Q202" s="4">
        <v>134.39804347826094</v>
      </c>
      <c r="R202" s="4">
        <v>10.507934782608695</v>
      </c>
      <c r="S202" s="4">
        <f>SUM(Nurse[[#This Row],[CNA Hours]],Nurse[[#This Row],[NA TR Hours]],Nurse[[#This Row],[Med Aide/Tech Hours]])</f>
        <v>318.05315217391313</v>
      </c>
      <c r="T202" s="4">
        <v>290.72130434782616</v>
      </c>
      <c r="U202" s="4">
        <v>27.331847826086968</v>
      </c>
      <c r="V202" s="4">
        <v>0</v>
      </c>
      <c r="W2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127.73445652173915</v>
      </c>
      <c r="X202" s="4">
        <v>0.14673913043478262</v>
      </c>
      <c r="Y202" s="4">
        <v>0</v>
      </c>
      <c r="Z202" s="4">
        <v>0</v>
      </c>
      <c r="AA202" s="4">
        <v>16.547608695652176</v>
      </c>
      <c r="AB202" s="4">
        <v>0</v>
      </c>
      <c r="AC202" s="4">
        <v>111.04010869565219</v>
      </c>
      <c r="AD202" s="4">
        <v>0</v>
      </c>
      <c r="AE202" s="4">
        <v>0</v>
      </c>
      <c r="AF202" s="1">
        <v>255146</v>
      </c>
      <c r="AG202" s="1">
        <v>4</v>
      </c>
      <c r="AH202"/>
    </row>
    <row r="203" spans="1:34" x14ac:dyDescent="0.25">
      <c r="AH203"/>
    </row>
    <row r="204" spans="1:34" x14ac:dyDescent="0.25">
      <c r="AH204"/>
    </row>
    <row r="205" spans="1:34" x14ac:dyDescent="0.25">
      <c r="AH205"/>
    </row>
    <row r="206" spans="1:34" x14ac:dyDescent="0.25">
      <c r="AH206"/>
    </row>
    <row r="207" spans="1:34" x14ac:dyDescent="0.25">
      <c r="AH207"/>
    </row>
    <row r="208" spans="1: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55" spans="34:34" x14ac:dyDescent="0.25">
      <c r="AH255"/>
    </row>
    <row r="256" spans="34:34" x14ac:dyDescent="0.25">
      <c r="AH256"/>
    </row>
    <row r="257" spans="34:34" x14ac:dyDescent="0.25">
      <c r="AH257"/>
    </row>
    <row r="258" spans="34:34" x14ac:dyDescent="0.25">
      <c r="AH258"/>
    </row>
    <row r="259" spans="34:34" x14ac:dyDescent="0.25">
      <c r="AH259"/>
    </row>
    <row r="260" spans="34:34" x14ac:dyDescent="0.25">
      <c r="AH260"/>
    </row>
    <row r="261" spans="34:34" x14ac:dyDescent="0.25">
      <c r="AH261"/>
    </row>
    <row r="262" spans="34:34" x14ac:dyDescent="0.25">
      <c r="AH262"/>
    </row>
    <row r="263" spans="34:34" x14ac:dyDescent="0.25">
      <c r="AH263"/>
    </row>
    <row r="264" spans="34:34" x14ac:dyDescent="0.25">
      <c r="AH264"/>
    </row>
    <row r="265" spans="34:34" x14ac:dyDescent="0.25">
      <c r="AH265"/>
    </row>
    <row r="266" spans="34:34" x14ac:dyDescent="0.25">
      <c r="AH266"/>
    </row>
    <row r="267" spans="34:34" x14ac:dyDescent="0.25">
      <c r="AH267"/>
    </row>
    <row r="268" spans="34:34" x14ac:dyDescent="0.25">
      <c r="AH268"/>
    </row>
    <row r="269" spans="34:34" x14ac:dyDescent="0.25">
      <c r="AH269"/>
    </row>
    <row r="270" spans="34:34" x14ac:dyDescent="0.25">
      <c r="AH270"/>
    </row>
    <row r="271" spans="34:34" x14ac:dyDescent="0.25">
      <c r="AH271"/>
    </row>
    <row r="272" spans="34:34" x14ac:dyDescent="0.25">
      <c r="AH272"/>
    </row>
    <row r="273" spans="34:34" x14ac:dyDescent="0.25">
      <c r="AH273"/>
    </row>
    <row r="274" spans="34:34" x14ac:dyDescent="0.25">
      <c r="AH274"/>
    </row>
    <row r="275" spans="34:34" x14ac:dyDescent="0.25">
      <c r="AH275"/>
    </row>
    <row r="276" spans="34:34" x14ac:dyDescent="0.25">
      <c r="AH276"/>
    </row>
    <row r="277" spans="34:34" x14ac:dyDescent="0.25">
      <c r="AH277"/>
    </row>
    <row r="278" spans="34:34" x14ac:dyDescent="0.25">
      <c r="AH278"/>
    </row>
    <row r="279" spans="34:34" x14ac:dyDescent="0.25">
      <c r="AH279"/>
    </row>
    <row r="280" spans="34:34" x14ac:dyDescent="0.25">
      <c r="AH280"/>
    </row>
    <row r="281" spans="34:34" x14ac:dyDescent="0.25">
      <c r="AH281"/>
    </row>
    <row r="282" spans="34:34" x14ac:dyDescent="0.25">
      <c r="AH282"/>
    </row>
    <row r="283" spans="34:34" x14ac:dyDescent="0.25">
      <c r="AH283"/>
    </row>
    <row r="284" spans="34:34" x14ac:dyDescent="0.25">
      <c r="AH284"/>
    </row>
    <row r="285" spans="34:34" x14ac:dyDescent="0.25">
      <c r="AH285"/>
    </row>
    <row r="286" spans="34:34" x14ac:dyDescent="0.25">
      <c r="AH286"/>
    </row>
    <row r="287" spans="34:34" x14ac:dyDescent="0.25">
      <c r="AH287"/>
    </row>
    <row r="288" spans="34:34" x14ac:dyDescent="0.25">
      <c r="AH288"/>
    </row>
    <row r="289" spans="34:34" x14ac:dyDescent="0.25">
      <c r="AH289"/>
    </row>
    <row r="290" spans="34:34" x14ac:dyDescent="0.25">
      <c r="AH290"/>
    </row>
    <row r="291" spans="34:34" x14ac:dyDescent="0.25">
      <c r="AH291"/>
    </row>
    <row r="292" spans="34:34" x14ac:dyDescent="0.25">
      <c r="AH292"/>
    </row>
    <row r="293" spans="34:34" x14ac:dyDescent="0.25">
      <c r="AH293"/>
    </row>
    <row r="294" spans="34:34" x14ac:dyDescent="0.25">
      <c r="AH294"/>
    </row>
    <row r="295" spans="34:34" x14ac:dyDescent="0.25">
      <c r="AH295"/>
    </row>
    <row r="296" spans="34:34" x14ac:dyDescent="0.25">
      <c r="AH296"/>
    </row>
    <row r="297" spans="34:34" x14ac:dyDescent="0.25">
      <c r="AH297"/>
    </row>
    <row r="298" spans="34:34" x14ac:dyDescent="0.25">
      <c r="AH298"/>
    </row>
    <row r="299" spans="34:34" x14ac:dyDescent="0.25">
      <c r="AH299"/>
    </row>
    <row r="300" spans="34:34" x14ac:dyDescent="0.25">
      <c r="AH300"/>
    </row>
    <row r="301" spans="34:34" x14ac:dyDescent="0.25">
      <c r="AH301"/>
    </row>
    <row r="302" spans="34:34" x14ac:dyDescent="0.25">
      <c r="AH302"/>
    </row>
    <row r="303" spans="34:34" x14ac:dyDescent="0.25">
      <c r="AH303"/>
    </row>
    <row r="304" spans="34:34" x14ac:dyDescent="0.25">
      <c r="AH304"/>
    </row>
    <row r="305" spans="34:34" x14ac:dyDescent="0.25">
      <c r="AH305"/>
    </row>
    <row r="306" spans="34:34" x14ac:dyDescent="0.25">
      <c r="AH306"/>
    </row>
    <row r="307" spans="34:34" x14ac:dyDescent="0.25">
      <c r="AH307"/>
    </row>
    <row r="308" spans="34:34" x14ac:dyDescent="0.25">
      <c r="AH308"/>
    </row>
    <row r="309" spans="34:34" x14ac:dyDescent="0.25">
      <c r="AH309"/>
    </row>
    <row r="310" spans="34:34" x14ac:dyDescent="0.25">
      <c r="AH310"/>
    </row>
    <row r="311" spans="34:34" x14ac:dyDescent="0.25">
      <c r="AH311"/>
    </row>
    <row r="312" spans="34:34" x14ac:dyDescent="0.25">
      <c r="AH312"/>
    </row>
    <row r="313" spans="34:34" x14ac:dyDescent="0.25">
      <c r="AH313"/>
    </row>
    <row r="314" spans="34:34" x14ac:dyDescent="0.25">
      <c r="AH314"/>
    </row>
    <row r="315" spans="34:34" x14ac:dyDescent="0.25">
      <c r="AH315"/>
    </row>
    <row r="316" spans="34:34" x14ac:dyDescent="0.25">
      <c r="AH316"/>
    </row>
    <row r="317" spans="34:34" x14ac:dyDescent="0.25">
      <c r="AH317"/>
    </row>
    <row r="318" spans="34:34" x14ac:dyDescent="0.25">
      <c r="AH318"/>
    </row>
    <row r="319" spans="34:34" x14ac:dyDescent="0.25">
      <c r="AH319"/>
    </row>
    <row r="320" spans="34:34" x14ac:dyDescent="0.25">
      <c r="AH320"/>
    </row>
    <row r="321" spans="34:34" x14ac:dyDescent="0.25">
      <c r="AH321"/>
    </row>
    <row r="322" spans="34:34" x14ac:dyDescent="0.25">
      <c r="AH322"/>
    </row>
    <row r="323" spans="34:34" x14ac:dyDescent="0.25">
      <c r="AH323"/>
    </row>
    <row r="324" spans="34:34" x14ac:dyDescent="0.25">
      <c r="AH324"/>
    </row>
    <row r="325" spans="34:34" x14ac:dyDescent="0.25">
      <c r="AH325"/>
    </row>
    <row r="326" spans="34:34" x14ac:dyDescent="0.25">
      <c r="AH326"/>
    </row>
    <row r="327" spans="34:34" x14ac:dyDescent="0.25">
      <c r="AH327"/>
    </row>
    <row r="328" spans="34:34" x14ac:dyDescent="0.25">
      <c r="AH328"/>
    </row>
    <row r="329" spans="34:34" x14ac:dyDescent="0.25">
      <c r="AH329"/>
    </row>
    <row r="330" spans="34:34" x14ac:dyDescent="0.25">
      <c r="AH330"/>
    </row>
    <row r="331" spans="34:34" x14ac:dyDescent="0.25">
      <c r="AH331"/>
    </row>
    <row r="332" spans="34:34" x14ac:dyDescent="0.25">
      <c r="AH332"/>
    </row>
    <row r="333" spans="34:34" x14ac:dyDescent="0.25">
      <c r="AH333"/>
    </row>
    <row r="334" spans="34:34" x14ac:dyDescent="0.25">
      <c r="AH334"/>
    </row>
    <row r="335" spans="34:34" x14ac:dyDescent="0.25">
      <c r="AH335"/>
    </row>
    <row r="336" spans="34:34" x14ac:dyDescent="0.25">
      <c r="AH336"/>
    </row>
    <row r="337" spans="34:34" x14ac:dyDescent="0.25">
      <c r="AH337"/>
    </row>
    <row r="338" spans="34:34" x14ac:dyDescent="0.25">
      <c r="AH338"/>
    </row>
    <row r="339" spans="34:34" x14ac:dyDescent="0.25">
      <c r="AH339"/>
    </row>
    <row r="340" spans="34:34" x14ac:dyDescent="0.25">
      <c r="AH340"/>
    </row>
    <row r="341" spans="34:34" x14ac:dyDescent="0.25">
      <c r="AH341"/>
    </row>
    <row r="342" spans="34:34" x14ac:dyDescent="0.25">
      <c r="AH342"/>
    </row>
    <row r="343" spans="34:34" x14ac:dyDescent="0.25">
      <c r="AH343"/>
    </row>
    <row r="344" spans="34:34" x14ac:dyDescent="0.25">
      <c r="AH344"/>
    </row>
    <row r="345" spans="34:34" x14ac:dyDescent="0.25">
      <c r="AH345"/>
    </row>
    <row r="346" spans="34:34" x14ac:dyDescent="0.25">
      <c r="AH346"/>
    </row>
    <row r="347" spans="34:34" x14ac:dyDescent="0.25">
      <c r="AH347"/>
    </row>
    <row r="348" spans="34:34" x14ac:dyDescent="0.25">
      <c r="AH348"/>
    </row>
    <row r="349" spans="34:34" x14ac:dyDescent="0.25">
      <c r="AH349"/>
    </row>
    <row r="350" spans="34:34" x14ac:dyDescent="0.25">
      <c r="AH350"/>
    </row>
    <row r="351" spans="34:34" x14ac:dyDescent="0.25">
      <c r="AH351"/>
    </row>
    <row r="352" spans="34: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93" spans="34:34" x14ac:dyDescent="0.25">
      <c r="AH393"/>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393"/>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1" customWidth="1"/>
    <col min="9" max="10" width="15.7109375" customWidth="1"/>
    <col min="11" max="11" width="15.7109375" style="11" customWidth="1" collapsed="1"/>
    <col min="12" max="13" width="15.7109375" hidden="1" customWidth="1" outlineLevel="1"/>
    <col min="14" max="14" width="15.7109375" style="11" hidden="1" customWidth="1" outlineLevel="1"/>
    <col min="15" max="16" width="15.7109375" hidden="1" customWidth="1" outlineLevel="1"/>
    <col min="17" max="17" width="15.7109375" style="9" hidden="1" customWidth="1" outlineLevel="1"/>
    <col min="18" max="18" width="9.140625" hidden="1" customWidth="1" outlineLevel="1"/>
    <col min="19" max="19" width="15.7109375" hidden="1" customWidth="1" outlineLevel="1"/>
    <col min="20" max="20" width="15.7109375" style="11" hidden="1" customWidth="1" outlineLevel="1"/>
    <col min="21" max="21" width="9.140625" hidden="1" customWidth="1" outlineLevel="1"/>
    <col min="22" max="22" width="15.7109375" hidden="1" customWidth="1" outlineLevel="1"/>
    <col min="23" max="23" width="15.7109375" style="11" hidden="1" customWidth="1" outlineLevel="1"/>
    <col min="24" max="25" width="15.7109375" hidden="1" customWidth="1" outlineLevel="1"/>
    <col min="26" max="26" width="15.7109375" style="11" hidden="1" customWidth="1" outlineLevel="1"/>
    <col min="27" max="27" width="9.140625" hidden="1" customWidth="1" outlineLevel="1"/>
    <col min="28" max="28" width="15.7109375" hidden="1" customWidth="1" outlineLevel="1"/>
    <col min="29" max="29" width="15.7109375" style="11" hidden="1" customWidth="1" outlineLevel="1"/>
    <col min="30" max="31" width="15.7109375" hidden="1" customWidth="1" outlineLevel="1"/>
    <col min="32" max="32" width="15.7109375" style="11" hidden="1" customWidth="1" outlineLevel="1"/>
    <col min="33" max="33" width="9.140625" hidden="1" customWidth="1" outlineLevel="1"/>
    <col min="34" max="34" width="15.7109375" hidden="1" customWidth="1" outlineLevel="1"/>
    <col min="35" max="35" width="15.7109375" style="11" hidden="1" customWidth="1" outlineLevel="1"/>
    <col min="36" max="36" width="9.140625" hidden="1" customWidth="1" outlineLevel="1"/>
    <col min="37" max="37" width="15.7109375" hidden="1" customWidth="1" outlineLevel="1"/>
    <col min="38" max="38" width="15.7109375" style="11"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466</v>
      </c>
      <c r="B1" s="2" t="s">
        <v>468</v>
      </c>
      <c r="C1" s="2" t="s">
        <v>469</v>
      </c>
      <c r="D1" s="2" t="s">
        <v>470</v>
      </c>
      <c r="E1" s="2" t="s">
        <v>471</v>
      </c>
      <c r="F1" s="2" t="s">
        <v>476</v>
      </c>
      <c r="G1" s="2" t="s">
        <v>502</v>
      </c>
      <c r="H1" s="10" t="s">
        <v>503</v>
      </c>
      <c r="I1" s="2" t="s">
        <v>477</v>
      </c>
      <c r="J1" s="2" t="s">
        <v>500</v>
      </c>
      <c r="K1" s="10" t="s">
        <v>504</v>
      </c>
      <c r="L1" s="2" t="s">
        <v>478</v>
      </c>
      <c r="M1" s="2" t="s">
        <v>501</v>
      </c>
      <c r="N1" s="10" t="s">
        <v>512</v>
      </c>
      <c r="O1" s="2" t="s">
        <v>479</v>
      </c>
      <c r="P1" s="2" t="s">
        <v>490</v>
      </c>
      <c r="Q1" s="8" t="s">
        <v>506</v>
      </c>
      <c r="R1" s="2" t="s">
        <v>480</v>
      </c>
      <c r="S1" s="2" t="s">
        <v>491</v>
      </c>
      <c r="T1" s="10" t="s">
        <v>505</v>
      </c>
      <c r="U1" s="2" t="s">
        <v>481</v>
      </c>
      <c r="V1" s="2" t="s">
        <v>492</v>
      </c>
      <c r="W1" s="10" t="s">
        <v>507</v>
      </c>
      <c r="X1" s="2" t="s">
        <v>483</v>
      </c>
      <c r="Y1" s="2" t="s">
        <v>493</v>
      </c>
      <c r="Z1" s="10" t="s">
        <v>508</v>
      </c>
      <c r="AA1" s="2" t="s">
        <v>484</v>
      </c>
      <c r="AB1" s="2" t="s">
        <v>494</v>
      </c>
      <c r="AC1" s="10" t="s">
        <v>513</v>
      </c>
      <c r="AD1" s="2" t="s">
        <v>486</v>
      </c>
      <c r="AE1" s="2" t="s">
        <v>495</v>
      </c>
      <c r="AF1" s="10" t="s">
        <v>509</v>
      </c>
      <c r="AG1" s="2" t="s">
        <v>487</v>
      </c>
      <c r="AH1" s="2" t="s">
        <v>496</v>
      </c>
      <c r="AI1" s="10" t="s">
        <v>510</v>
      </c>
      <c r="AJ1" s="2" t="s">
        <v>488</v>
      </c>
      <c r="AK1" s="2" t="s">
        <v>497</v>
      </c>
      <c r="AL1" s="10" t="s">
        <v>511</v>
      </c>
      <c r="AM1" s="2" t="s">
        <v>498</v>
      </c>
      <c r="AN1" s="3" t="s">
        <v>499</v>
      </c>
    </row>
    <row r="2" spans="1:51" x14ac:dyDescent="0.25">
      <c r="A2" t="s">
        <v>243</v>
      </c>
      <c r="B2" t="s">
        <v>72</v>
      </c>
      <c r="C2" t="s">
        <v>419</v>
      </c>
      <c r="D2" t="s">
        <v>299</v>
      </c>
      <c r="E2" s="4">
        <v>58.771739130434781</v>
      </c>
      <c r="F2" s="4">
        <v>196.32826086956521</v>
      </c>
      <c r="G2" s="4">
        <v>10.396739130434781</v>
      </c>
      <c r="H2" s="11">
        <v>5.2955896845345525E-2</v>
      </c>
      <c r="I2" s="4">
        <v>190.54565217391306</v>
      </c>
      <c r="J2" s="4">
        <v>10.353260869565217</v>
      </c>
      <c r="K2" s="11">
        <v>5.4334805079234688E-2</v>
      </c>
      <c r="L2" s="4">
        <v>39.591304347826089</v>
      </c>
      <c r="M2" s="4">
        <v>4.3478260869565216E-2</v>
      </c>
      <c r="N2" s="11">
        <v>1.0981770261366132E-3</v>
      </c>
      <c r="O2" s="4">
        <v>33.808695652173917</v>
      </c>
      <c r="P2" s="4">
        <v>0</v>
      </c>
      <c r="Q2" s="9">
        <v>0</v>
      </c>
      <c r="R2" s="4">
        <v>4.3478260869565216E-2</v>
      </c>
      <c r="S2" s="4">
        <v>4.3478260869565216E-2</v>
      </c>
      <c r="T2" s="11">
        <v>1</v>
      </c>
      <c r="U2" s="4">
        <v>5.7391304347826084</v>
      </c>
      <c r="V2" s="4">
        <v>0</v>
      </c>
      <c r="W2" s="11">
        <v>0</v>
      </c>
      <c r="X2" s="4">
        <v>47.72173913043477</v>
      </c>
      <c r="Y2" s="4">
        <v>1.9728260869565217</v>
      </c>
      <c r="Z2" s="11">
        <v>4.1340196793002923E-2</v>
      </c>
      <c r="AA2" s="4">
        <v>0</v>
      </c>
      <c r="AB2" s="4">
        <v>0</v>
      </c>
      <c r="AC2" s="11" t="s">
        <v>514</v>
      </c>
      <c r="AD2" s="4">
        <v>109.01521739130436</v>
      </c>
      <c r="AE2" s="4">
        <v>8.3804347826086953</v>
      </c>
      <c r="AF2" s="11">
        <v>7.6873990468023998E-2</v>
      </c>
      <c r="AG2" s="4">
        <v>0</v>
      </c>
      <c r="AH2" s="4">
        <v>0</v>
      </c>
      <c r="AI2" s="11" t="s">
        <v>514</v>
      </c>
      <c r="AJ2" s="4">
        <v>0</v>
      </c>
      <c r="AK2" s="4">
        <v>0</v>
      </c>
      <c r="AL2" s="11" t="s">
        <v>514</v>
      </c>
      <c r="AM2" s="1">
        <v>255169</v>
      </c>
      <c r="AN2" s="1">
        <v>4</v>
      </c>
      <c r="AX2"/>
      <c r="AY2"/>
    </row>
    <row r="3" spans="1:51" x14ac:dyDescent="0.25">
      <c r="A3" t="s">
        <v>243</v>
      </c>
      <c r="B3" t="s">
        <v>94</v>
      </c>
      <c r="C3" t="s">
        <v>357</v>
      </c>
      <c r="D3" t="s">
        <v>278</v>
      </c>
      <c r="E3" s="4">
        <v>48.608695652173914</v>
      </c>
      <c r="F3" s="4">
        <v>149.99413043478262</v>
      </c>
      <c r="G3" s="4">
        <v>0</v>
      </c>
      <c r="H3" s="11">
        <v>0</v>
      </c>
      <c r="I3" s="4">
        <v>136.50815217391306</v>
      </c>
      <c r="J3" s="4">
        <v>0</v>
      </c>
      <c r="K3" s="11">
        <v>0</v>
      </c>
      <c r="L3" s="4">
        <v>15.635869565217391</v>
      </c>
      <c r="M3" s="4">
        <v>0</v>
      </c>
      <c r="N3" s="11">
        <v>0</v>
      </c>
      <c r="O3" s="4">
        <v>7.2092391304347823</v>
      </c>
      <c r="P3" s="4">
        <v>0</v>
      </c>
      <c r="Q3" s="9">
        <v>0</v>
      </c>
      <c r="R3" s="4">
        <v>4</v>
      </c>
      <c r="S3" s="4">
        <v>0</v>
      </c>
      <c r="T3" s="11">
        <v>0</v>
      </c>
      <c r="U3" s="4">
        <v>4.4266304347826084</v>
      </c>
      <c r="V3" s="4">
        <v>0</v>
      </c>
      <c r="W3" s="11">
        <v>0</v>
      </c>
      <c r="X3" s="4">
        <v>33.081521739130437</v>
      </c>
      <c r="Y3" s="4">
        <v>0</v>
      </c>
      <c r="Z3" s="11">
        <v>0</v>
      </c>
      <c r="AA3" s="4">
        <v>5.059347826086956</v>
      </c>
      <c r="AB3" s="4">
        <v>0</v>
      </c>
      <c r="AC3" s="11">
        <v>0</v>
      </c>
      <c r="AD3" s="4">
        <v>95.505434782608702</v>
      </c>
      <c r="AE3" s="4">
        <v>0</v>
      </c>
      <c r="AF3" s="11">
        <v>0</v>
      </c>
      <c r="AG3" s="4">
        <v>0.71195652173913049</v>
      </c>
      <c r="AH3" s="4">
        <v>0</v>
      </c>
      <c r="AI3" s="11">
        <v>0</v>
      </c>
      <c r="AJ3" s="4">
        <v>0</v>
      </c>
      <c r="AK3" s="4">
        <v>0</v>
      </c>
      <c r="AL3" s="11" t="s">
        <v>514</v>
      </c>
      <c r="AM3" s="1">
        <v>255219</v>
      </c>
      <c r="AN3" s="1">
        <v>4</v>
      </c>
      <c r="AX3"/>
      <c r="AY3"/>
    </row>
    <row r="4" spans="1:51" x14ac:dyDescent="0.25">
      <c r="A4" t="s">
        <v>243</v>
      </c>
      <c r="B4" t="s">
        <v>180</v>
      </c>
      <c r="C4" t="s">
        <v>428</v>
      </c>
      <c r="D4" t="s">
        <v>287</v>
      </c>
      <c r="E4" s="4">
        <v>55.586956521739133</v>
      </c>
      <c r="F4" s="4">
        <v>220.3679347826087</v>
      </c>
      <c r="G4" s="4">
        <v>0</v>
      </c>
      <c r="H4" s="11">
        <v>0</v>
      </c>
      <c r="I4" s="4">
        <v>204.10434782608695</v>
      </c>
      <c r="J4" s="4">
        <v>0</v>
      </c>
      <c r="K4" s="11">
        <v>0</v>
      </c>
      <c r="L4" s="4">
        <v>55.736413043478265</v>
      </c>
      <c r="M4" s="4">
        <v>0</v>
      </c>
      <c r="N4" s="11">
        <v>0</v>
      </c>
      <c r="O4" s="4">
        <v>39.472826086956523</v>
      </c>
      <c r="P4" s="4">
        <v>0</v>
      </c>
      <c r="Q4" s="9">
        <v>0</v>
      </c>
      <c r="R4" s="4">
        <v>10.130434782608695</v>
      </c>
      <c r="S4" s="4">
        <v>0</v>
      </c>
      <c r="T4" s="11">
        <v>0</v>
      </c>
      <c r="U4" s="4">
        <v>6.1331521739130439</v>
      </c>
      <c r="V4" s="4">
        <v>0</v>
      </c>
      <c r="W4" s="11">
        <v>0</v>
      </c>
      <c r="X4" s="4">
        <v>37.107065217391302</v>
      </c>
      <c r="Y4" s="4">
        <v>0</v>
      </c>
      <c r="Z4" s="11">
        <v>0</v>
      </c>
      <c r="AA4" s="4">
        <v>0</v>
      </c>
      <c r="AB4" s="4">
        <v>0</v>
      </c>
      <c r="AC4" s="11" t="s">
        <v>514</v>
      </c>
      <c r="AD4" s="4">
        <v>127.52445652173913</v>
      </c>
      <c r="AE4" s="4">
        <v>0</v>
      </c>
      <c r="AF4" s="11">
        <v>0</v>
      </c>
      <c r="AG4" s="4">
        <v>0</v>
      </c>
      <c r="AH4" s="4">
        <v>0</v>
      </c>
      <c r="AI4" s="11" t="s">
        <v>514</v>
      </c>
      <c r="AJ4" s="4">
        <v>0</v>
      </c>
      <c r="AK4" s="4">
        <v>0</v>
      </c>
      <c r="AL4" s="11" t="s">
        <v>514</v>
      </c>
      <c r="AM4" s="1">
        <v>255331</v>
      </c>
      <c r="AN4" s="1">
        <v>4</v>
      </c>
      <c r="AX4"/>
      <c r="AY4"/>
    </row>
    <row r="5" spans="1:51" x14ac:dyDescent="0.25">
      <c r="A5" t="s">
        <v>243</v>
      </c>
      <c r="B5" t="s">
        <v>51</v>
      </c>
      <c r="C5" t="s">
        <v>353</v>
      </c>
      <c r="D5" t="s">
        <v>292</v>
      </c>
      <c r="E5" s="4">
        <v>39.793478260869563</v>
      </c>
      <c r="F5" s="4">
        <v>156.25978260869564</v>
      </c>
      <c r="G5" s="4">
        <v>0</v>
      </c>
      <c r="H5" s="11">
        <v>0</v>
      </c>
      <c r="I5" s="4">
        <v>136.20880434782609</v>
      </c>
      <c r="J5" s="4">
        <v>0</v>
      </c>
      <c r="K5" s="11">
        <v>0</v>
      </c>
      <c r="L5" s="4">
        <v>30.637717391304335</v>
      </c>
      <c r="M5" s="4">
        <v>0</v>
      </c>
      <c r="N5" s="11">
        <v>0</v>
      </c>
      <c r="O5" s="4">
        <v>15.854891304347815</v>
      </c>
      <c r="P5" s="4">
        <v>0</v>
      </c>
      <c r="Q5" s="9">
        <v>0</v>
      </c>
      <c r="R5" s="4">
        <v>9.2502173913043482</v>
      </c>
      <c r="S5" s="4">
        <v>0</v>
      </c>
      <c r="T5" s="11">
        <v>0</v>
      </c>
      <c r="U5" s="4">
        <v>5.5326086956521738</v>
      </c>
      <c r="V5" s="4">
        <v>0</v>
      </c>
      <c r="W5" s="11">
        <v>0</v>
      </c>
      <c r="X5" s="4">
        <v>57.595869565217399</v>
      </c>
      <c r="Y5" s="4">
        <v>0</v>
      </c>
      <c r="Z5" s="11">
        <v>0</v>
      </c>
      <c r="AA5" s="4">
        <v>5.2681521739130437</v>
      </c>
      <c r="AB5" s="4">
        <v>0</v>
      </c>
      <c r="AC5" s="11">
        <v>0</v>
      </c>
      <c r="AD5" s="4">
        <v>58.034782608695643</v>
      </c>
      <c r="AE5" s="4">
        <v>0</v>
      </c>
      <c r="AF5" s="11">
        <v>0</v>
      </c>
      <c r="AG5" s="4">
        <v>4.723260869565217</v>
      </c>
      <c r="AH5" s="4">
        <v>0</v>
      </c>
      <c r="AI5" s="11">
        <v>0</v>
      </c>
      <c r="AJ5" s="4">
        <v>0</v>
      </c>
      <c r="AK5" s="4">
        <v>0</v>
      </c>
      <c r="AL5" s="11" t="s">
        <v>514</v>
      </c>
      <c r="AM5" s="1">
        <v>255138</v>
      </c>
      <c r="AN5" s="1">
        <v>4</v>
      </c>
      <c r="AX5"/>
      <c r="AY5"/>
    </row>
    <row r="6" spans="1:51" x14ac:dyDescent="0.25">
      <c r="A6" t="s">
        <v>243</v>
      </c>
      <c r="B6" t="s">
        <v>82</v>
      </c>
      <c r="C6" t="s">
        <v>424</v>
      </c>
      <c r="D6" t="s">
        <v>336</v>
      </c>
      <c r="E6" s="4">
        <v>92.858695652173907</v>
      </c>
      <c r="F6" s="4">
        <v>339.44282608695653</v>
      </c>
      <c r="G6" s="4">
        <v>20.595000000000006</v>
      </c>
      <c r="H6" s="11">
        <v>6.0672957026124026E-2</v>
      </c>
      <c r="I6" s="4">
        <v>333.45369565217391</v>
      </c>
      <c r="J6" s="4">
        <v>20.345000000000006</v>
      </c>
      <c r="K6" s="11">
        <v>6.1012969012710867E-2</v>
      </c>
      <c r="L6" s="4">
        <v>25.541521739130431</v>
      </c>
      <c r="M6" s="4">
        <v>2.0230434782608695</v>
      </c>
      <c r="N6" s="11">
        <v>7.9206066847673451E-2</v>
      </c>
      <c r="O6" s="4">
        <v>19.552391304347822</v>
      </c>
      <c r="P6" s="4">
        <v>1.7730434782608697</v>
      </c>
      <c r="Q6" s="9">
        <v>9.0681669094183986E-2</v>
      </c>
      <c r="R6" s="4">
        <v>0.25</v>
      </c>
      <c r="S6" s="4">
        <v>0.25</v>
      </c>
      <c r="T6" s="11">
        <v>1</v>
      </c>
      <c r="U6" s="4">
        <v>5.7391304347826084</v>
      </c>
      <c r="V6" s="4">
        <v>0</v>
      </c>
      <c r="W6" s="11">
        <v>0</v>
      </c>
      <c r="X6" s="4">
        <v>107.60402173913042</v>
      </c>
      <c r="Y6" s="4">
        <v>5.384456521739132</v>
      </c>
      <c r="Z6" s="11">
        <v>5.0039547172250939E-2</v>
      </c>
      <c r="AA6" s="4">
        <v>0</v>
      </c>
      <c r="AB6" s="4">
        <v>0</v>
      </c>
      <c r="AC6" s="11" t="s">
        <v>514</v>
      </c>
      <c r="AD6" s="4">
        <v>187.20597826086959</v>
      </c>
      <c r="AE6" s="4">
        <v>13.187500000000005</v>
      </c>
      <c r="AF6" s="11">
        <v>7.0443797375014175E-2</v>
      </c>
      <c r="AG6" s="4">
        <v>19.091304347826082</v>
      </c>
      <c r="AH6" s="4">
        <v>0</v>
      </c>
      <c r="AI6" s="11">
        <v>0</v>
      </c>
      <c r="AJ6" s="4">
        <v>0</v>
      </c>
      <c r="AK6" s="4">
        <v>0</v>
      </c>
      <c r="AL6" s="11" t="s">
        <v>514</v>
      </c>
      <c r="AM6" s="1">
        <v>255191</v>
      </c>
      <c r="AN6" s="1">
        <v>4</v>
      </c>
      <c r="AX6"/>
      <c r="AY6"/>
    </row>
    <row r="7" spans="1:51" x14ac:dyDescent="0.25">
      <c r="A7" t="s">
        <v>243</v>
      </c>
      <c r="B7" t="s">
        <v>84</v>
      </c>
      <c r="C7" t="s">
        <v>369</v>
      </c>
      <c r="D7" t="s">
        <v>291</v>
      </c>
      <c r="E7" s="4">
        <v>78.358695652173907</v>
      </c>
      <c r="F7" s="4">
        <v>281.79097826086945</v>
      </c>
      <c r="G7" s="4">
        <v>4.7536956521739135</v>
      </c>
      <c r="H7" s="11">
        <v>1.6869580713734404E-2</v>
      </c>
      <c r="I7" s="4">
        <v>260.3826086956521</v>
      </c>
      <c r="J7" s="4">
        <v>4.7536956521739135</v>
      </c>
      <c r="K7" s="11">
        <v>1.8256578947368429E-2</v>
      </c>
      <c r="L7" s="4">
        <v>47.396847826086962</v>
      </c>
      <c r="M7" s="4">
        <v>0</v>
      </c>
      <c r="N7" s="11">
        <v>0</v>
      </c>
      <c r="O7" s="4">
        <v>36.288152173913048</v>
      </c>
      <c r="P7" s="4">
        <v>0</v>
      </c>
      <c r="Q7" s="9">
        <v>0</v>
      </c>
      <c r="R7" s="4">
        <v>5.6521739130434785</v>
      </c>
      <c r="S7" s="4">
        <v>0</v>
      </c>
      <c r="T7" s="11">
        <v>0</v>
      </c>
      <c r="U7" s="4">
        <v>5.4565217391304346</v>
      </c>
      <c r="V7" s="4">
        <v>0</v>
      </c>
      <c r="W7" s="11">
        <v>0</v>
      </c>
      <c r="X7" s="4">
        <v>74.999130434782629</v>
      </c>
      <c r="Y7" s="4">
        <v>2.51945652173913</v>
      </c>
      <c r="Z7" s="11">
        <v>3.3593143108905599E-2</v>
      </c>
      <c r="AA7" s="4">
        <v>10.299673913043476</v>
      </c>
      <c r="AB7" s="4">
        <v>0</v>
      </c>
      <c r="AC7" s="11">
        <v>0</v>
      </c>
      <c r="AD7" s="4">
        <v>149.09532608695642</v>
      </c>
      <c r="AE7" s="4">
        <v>2.2342391304347831</v>
      </c>
      <c r="AF7" s="11">
        <v>1.4985306307534514E-2</v>
      </c>
      <c r="AG7" s="4">
        <v>0</v>
      </c>
      <c r="AH7" s="4">
        <v>0</v>
      </c>
      <c r="AI7" s="11" t="s">
        <v>514</v>
      </c>
      <c r="AJ7" s="4">
        <v>0</v>
      </c>
      <c r="AK7" s="4">
        <v>0</v>
      </c>
      <c r="AL7" s="11" t="s">
        <v>514</v>
      </c>
      <c r="AM7" s="1">
        <v>255206</v>
      </c>
      <c r="AN7" s="1">
        <v>4</v>
      </c>
      <c r="AX7"/>
      <c r="AY7"/>
    </row>
    <row r="8" spans="1:51" x14ac:dyDescent="0.25">
      <c r="A8" t="s">
        <v>243</v>
      </c>
      <c r="B8" t="s">
        <v>103</v>
      </c>
      <c r="C8" t="s">
        <v>431</v>
      </c>
      <c r="D8" t="s">
        <v>293</v>
      </c>
      <c r="E8" s="4">
        <v>57.793478260869563</v>
      </c>
      <c r="F8" s="4">
        <v>203.41597826086957</v>
      </c>
      <c r="G8" s="4">
        <v>10.688586956521739</v>
      </c>
      <c r="H8" s="11">
        <v>5.2545463969473565E-2</v>
      </c>
      <c r="I8" s="4">
        <v>200.66326086956522</v>
      </c>
      <c r="J8" s="4">
        <v>10.688586956521739</v>
      </c>
      <c r="K8" s="11">
        <v>5.3266287561575684E-2</v>
      </c>
      <c r="L8" s="4">
        <v>36.678478260869568</v>
      </c>
      <c r="M8" s="4">
        <v>0</v>
      </c>
      <c r="N8" s="11">
        <v>0</v>
      </c>
      <c r="O8" s="4">
        <v>33.925760869565224</v>
      </c>
      <c r="P8" s="4">
        <v>0</v>
      </c>
      <c r="Q8" s="9">
        <v>0</v>
      </c>
      <c r="R8" s="4">
        <v>0</v>
      </c>
      <c r="S8" s="4">
        <v>0</v>
      </c>
      <c r="T8" s="11" t="s">
        <v>514</v>
      </c>
      <c r="U8" s="4">
        <v>2.7527173913043477</v>
      </c>
      <c r="V8" s="4">
        <v>0</v>
      </c>
      <c r="W8" s="11">
        <v>0</v>
      </c>
      <c r="X8" s="4">
        <v>52.903260869565223</v>
      </c>
      <c r="Y8" s="4">
        <v>10.601630434782608</v>
      </c>
      <c r="Z8" s="11">
        <v>0.20039654003410654</v>
      </c>
      <c r="AA8" s="4">
        <v>0</v>
      </c>
      <c r="AB8" s="4">
        <v>0</v>
      </c>
      <c r="AC8" s="11" t="s">
        <v>514</v>
      </c>
      <c r="AD8" s="4">
        <v>113.83423913043478</v>
      </c>
      <c r="AE8" s="4">
        <v>8.6956521739130432E-2</v>
      </c>
      <c r="AF8" s="11">
        <v>7.6388723114750184E-4</v>
      </c>
      <c r="AG8" s="4">
        <v>0</v>
      </c>
      <c r="AH8" s="4">
        <v>0</v>
      </c>
      <c r="AI8" s="11" t="s">
        <v>514</v>
      </c>
      <c r="AJ8" s="4">
        <v>0</v>
      </c>
      <c r="AK8" s="4">
        <v>0</v>
      </c>
      <c r="AL8" s="11" t="s">
        <v>514</v>
      </c>
      <c r="AM8" s="1">
        <v>255233</v>
      </c>
      <c r="AN8" s="1">
        <v>4</v>
      </c>
      <c r="AX8"/>
      <c r="AY8"/>
    </row>
    <row r="9" spans="1:51" x14ac:dyDescent="0.25">
      <c r="A9" t="s">
        <v>243</v>
      </c>
      <c r="B9" t="s">
        <v>206</v>
      </c>
      <c r="C9" t="s">
        <v>463</v>
      </c>
      <c r="D9" t="s">
        <v>277</v>
      </c>
      <c r="E9" s="4">
        <v>83.021739130434781</v>
      </c>
      <c r="F9" s="4">
        <v>324.13369565217391</v>
      </c>
      <c r="G9" s="4">
        <v>4.6630434782608692</v>
      </c>
      <c r="H9" s="11">
        <v>1.4386173177332219E-2</v>
      </c>
      <c r="I9" s="4">
        <v>305.47065217391304</v>
      </c>
      <c r="J9" s="4">
        <v>4.6630434782608692</v>
      </c>
      <c r="K9" s="11">
        <v>1.5265111214697206E-2</v>
      </c>
      <c r="L9" s="4">
        <v>27.642173913043479</v>
      </c>
      <c r="M9" s="4">
        <v>0</v>
      </c>
      <c r="N9" s="11">
        <v>0</v>
      </c>
      <c r="O9" s="4">
        <v>21.99</v>
      </c>
      <c r="P9" s="4">
        <v>0</v>
      </c>
      <c r="Q9" s="9">
        <v>0</v>
      </c>
      <c r="R9" s="4">
        <v>0</v>
      </c>
      <c r="S9" s="4">
        <v>0</v>
      </c>
      <c r="T9" s="11" t="s">
        <v>514</v>
      </c>
      <c r="U9" s="4">
        <v>5.6521739130434785</v>
      </c>
      <c r="V9" s="4">
        <v>0</v>
      </c>
      <c r="W9" s="11">
        <v>0</v>
      </c>
      <c r="X9" s="4">
        <v>78.467391304347828</v>
      </c>
      <c r="Y9" s="4">
        <v>2.7880434782608696</v>
      </c>
      <c r="Z9" s="11">
        <v>3.5531237013436766E-2</v>
      </c>
      <c r="AA9" s="4">
        <v>13.010869565217391</v>
      </c>
      <c r="AB9" s="4">
        <v>0</v>
      </c>
      <c r="AC9" s="11">
        <v>0</v>
      </c>
      <c r="AD9" s="4">
        <v>195.41815217391306</v>
      </c>
      <c r="AE9" s="4">
        <v>1.875</v>
      </c>
      <c r="AF9" s="11">
        <v>9.5948097919344635E-3</v>
      </c>
      <c r="AG9" s="4">
        <v>9.5951086956521738</v>
      </c>
      <c r="AH9" s="4">
        <v>0</v>
      </c>
      <c r="AI9" s="11">
        <v>0</v>
      </c>
      <c r="AJ9" s="4">
        <v>0</v>
      </c>
      <c r="AK9" s="4">
        <v>0</v>
      </c>
      <c r="AL9" s="11" t="s">
        <v>514</v>
      </c>
      <c r="AM9" t="s">
        <v>7</v>
      </c>
      <c r="AN9" s="1">
        <v>4</v>
      </c>
      <c r="AX9"/>
      <c r="AY9"/>
    </row>
    <row r="10" spans="1:51" x14ac:dyDescent="0.25">
      <c r="A10" t="s">
        <v>243</v>
      </c>
      <c r="B10" t="s">
        <v>214</v>
      </c>
      <c r="C10" t="s">
        <v>414</v>
      </c>
      <c r="D10" t="s">
        <v>331</v>
      </c>
      <c r="E10" s="4">
        <v>52.576086956521742</v>
      </c>
      <c r="F10" s="4">
        <v>263.0715217391305</v>
      </c>
      <c r="G10" s="4">
        <v>95.220434782608748</v>
      </c>
      <c r="H10" s="11">
        <v>0.36195645257654357</v>
      </c>
      <c r="I10" s="4">
        <v>246.28173913043483</v>
      </c>
      <c r="J10" s="4">
        <v>95.220434782608748</v>
      </c>
      <c r="K10" s="11">
        <v>0.38663213569471527</v>
      </c>
      <c r="L10" s="4">
        <v>23.483586956521741</v>
      </c>
      <c r="M10" s="4">
        <v>3.7453260869565224</v>
      </c>
      <c r="N10" s="11">
        <v>0.15948696823405803</v>
      </c>
      <c r="O10" s="4">
        <v>6.6938043478260871</v>
      </c>
      <c r="P10" s="4">
        <v>3.7453260869565224</v>
      </c>
      <c r="Q10" s="9">
        <v>0.55952129646168591</v>
      </c>
      <c r="R10" s="4">
        <v>11.309782608695654</v>
      </c>
      <c r="S10" s="4">
        <v>0</v>
      </c>
      <c r="T10" s="11">
        <v>0</v>
      </c>
      <c r="U10" s="4">
        <v>5.4800000000000013</v>
      </c>
      <c r="V10" s="4">
        <v>0</v>
      </c>
      <c r="W10" s="11">
        <v>0</v>
      </c>
      <c r="X10" s="4">
        <v>70.34391304347831</v>
      </c>
      <c r="Y10" s="4">
        <v>19.194456521739134</v>
      </c>
      <c r="Z10" s="11">
        <v>0.27286591961233925</v>
      </c>
      <c r="AA10" s="4">
        <v>0</v>
      </c>
      <c r="AB10" s="4">
        <v>0</v>
      </c>
      <c r="AC10" s="11" t="s">
        <v>514</v>
      </c>
      <c r="AD10" s="4">
        <v>169.24402173913043</v>
      </c>
      <c r="AE10" s="4">
        <v>72.280652173913083</v>
      </c>
      <c r="AF10" s="11">
        <v>0.42707949995022648</v>
      </c>
      <c r="AG10" s="4">
        <v>0</v>
      </c>
      <c r="AH10" s="4">
        <v>0</v>
      </c>
      <c r="AI10" s="11" t="s">
        <v>514</v>
      </c>
      <c r="AJ10" s="4">
        <v>0</v>
      </c>
      <c r="AK10" s="4">
        <v>0</v>
      </c>
      <c r="AL10" s="11" t="s">
        <v>514</v>
      </c>
      <c r="AM10" t="s">
        <v>15</v>
      </c>
      <c r="AN10" s="1">
        <v>4</v>
      </c>
      <c r="AX10"/>
      <c r="AY10"/>
    </row>
    <row r="11" spans="1:51" x14ac:dyDescent="0.25">
      <c r="A11" t="s">
        <v>243</v>
      </c>
      <c r="B11" t="s">
        <v>64</v>
      </c>
      <c r="C11" t="s">
        <v>414</v>
      </c>
      <c r="D11" t="s">
        <v>331</v>
      </c>
      <c r="E11" s="4">
        <v>76.445652173913047</v>
      </c>
      <c r="F11" s="4">
        <v>324.99695652173909</v>
      </c>
      <c r="G11" s="4">
        <v>56.085978260869567</v>
      </c>
      <c r="H11" s="11">
        <v>0.17257385687892732</v>
      </c>
      <c r="I11" s="4">
        <v>312.55891304347824</v>
      </c>
      <c r="J11" s="4">
        <v>56.085978260869567</v>
      </c>
      <c r="K11" s="11">
        <v>0.17944130184848631</v>
      </c>
      <c r="L11" s="4">
        <v>54.001195652173912</v>
      </c>
      <c r="M11" s="4">
        <v>0</v>
      </c>
      <c r="N11" s="11">
        <v>0</v>
      </c>
      <c r="O11" s="4">
        <v>41.563152173913046</v>
      </c>
      <c r="P11" s="4">
        <v>0</v>
      </c>
      <c r="Q11" s="9">
        <v>0</v>
      </c>
      <c r="R11" s="4">
        <v>6.0413043478260855</v>
      </c>
      <c r="S11" s="4">
        <v>0</v>
      </c>
      <c r="T11" s="11">
        <v>0</v>
      </c>
      <c r="U11" s="4">
        <v>6.3967391304347823</v>
      </c>
      <c r="V11" s="4">
        <v>0</v>
      </c>
      <c r="W11" s="11">
        <v>0</v>
      </c>
      <c r="X11" s="4">
        <v>83.47228260869565</v>
      </c>
      <c r="Y11" s="4">
        <v>24.356521739130432</v>
      </c>
      <c r="Z11" s="11">
        <v>0.29179172987648855</v>
      </c>
      <c r="AA11" s="4">
        <v>0</v>
      </c>
      <c r="AB11" s="4">
        <v>0</v>
      </c>
      <c r="AC11" s="11" t="s">
        <v>514</v>
      </c>
      <c r="AD11" s="4">
        <v>187.52347826086955</v>
      </c>
      <c r="AE11" s="4">
        <v>31.729456521739138</v>
      </c>
      <c r="AF11" s="11">
        <v>0.16920258101014604</v>
      </c>
      <c r="AG11" s="4">
        <v>0</v>
      </c>
      <c r="AH11" s="4">
        <v>0</v>
      </c>
      <c r="AI11" s="11" t="s">
        <v>514</v>
      </c>
      <c r="AJ11" s="4">
        <v>0</v>
      </c>
      <c r="AK11" s="4">
        <v>0</v>
      </c>
      <c r="AL11" s="11" t="s">
        <v>514</v>
      </c>
      <c r="AM11" s="1">
        <v>255158</v>
      </c>
      <c r="AN11" s="1">
        <v>4</v>
      </c>
      <c r="AX11"/>
      <c r="AY11"/>
    </row>
    <row r="12" spans="1:51" x14ac:dyDescent="0.25">
      <c r="A12" t="s">
        <v>243</v>
      </c>
      <c r="B12" t="s">
        <v>178</v>
      </c>
      <c r="C12" t="s">
        <v>352</v>
      </c>
      <c r="D12" t="s">
        <v>272</v>
      </c>
      <c r="E12" s="4">
        <v>75.652173913043484</v>
      </c>
      <c r="F12" s="4">
        <v>316.33434782608697</v>
      </c>
      <c r="G12" s="4">
        <v>101.2375</v>
      </c>
      <c r="H12" s="11">
        <v>0.3200332202169141</v>
      </c>
      <c r="I12" s="4">
        <v>297.98402173913047</v>
      </c>
      <c r="J12" s="4">
        <v>101.2375</v>
      </c>
      <c r="K12" s="11">
        <v>0.3397413707256699</v>
      </c>
      <c r="L12" s="4">
        <v>38.891413043478252</v>
      </c>
      <c r="M12" s="4">
        <v>9.5894565217391285</v>
      </c>
      <c r="N12" s="11">
        <v>0.24657002076573292</v>
      </c>
      <c r="O12" s="4">
        <v>20.541086956521738</v>
      </c>
      <c r="P12" s="4">
        <v>9.5894565217391285</v>
      </c>
      <c r="Q12" s="9">
        <v>0.46684270126681404</v>
      </c>
      <c r="R12" s="4">
        <v>15.065434782608692</v>
      </c>
      <c r="S12" s="4">
        <v>0</v>
      </c>
      <c r="T12" s="11">
        <v>0</v>
      </c>
      <c r="U12" s="4">
        <v>3.2848913043478265</v>
      </c>
      <c r="V12" s="4">
        <v>0</v>
      </c>
      <c r="W12" s="11">
        <v>0</v>
      </c>
      <c r="X12" s="4">
        <v>70.127282608695666</v>
      </c>
      <c r="Y12" s="4">
        <v>29.176956521739132</v>
      </c>
      <c r="Z12" s="11">
        <v>0.41605713834006791</v>
      </c>
      <c r="AA12" s="4">
        <v>0</v>
      </c>
      <c r="AB12" s="4">
        <v>0</v>
      </c>
      <c r="AC12" s="11" t="s">
        <v>514</v>
      </c>
      <c r="AD12" s="4">
        <v>207.31565217391307</v>
      </c>
      <c r="AE12" s="4">
        <v>62.471086956521738</v>
      </c>
      <c r="AF12" s="11">
        <v>0.30133319072366016</v>
      </c>
      <c r="AG12" s="4">
        <v>0</v>
      </c>
      <c r="AH12" s="4">
        <v>0</v>
      </c>
      <c r="AI12" s="11" t="s">
        <v>514</v>
      </c>
      <c r="AJ12" s="4">
        <v>0</v>
      </c>
      <c r="AK12" s="4">
        <v>0</v>
      </c>
      <c r="AL12" s="11" t="s">
        <v>514</v>
      </c>
      <c r="AM12" s="1">
        <v>255328</v>
      </c>
      <c r="AN12" s="1">
        <v>4</v>
      </c>
      <c r="AX12"/>
      <c r="AY12"/>
    </row>
    <row r="13" spans="1:51" x14ac:dyDescent="0.25">
      <c r="A13" t="s">
        <v>243</v>
      </c>
      <c r="B13" t="s">
        <v>60</v>
      </c>
      <c r="C13" t="s">
        <v>413</v>
      </c>
      <c r="D13" t="s">
        <v>314</v>
      </c>
      <c r="E13" s="4">
        <v>48.891304347826086</v>
      </c>
      <c r="F13" s="4">
        <v>202.19293478260872</v>
      </c>
      <c r="G13" s="4">
        <v>95.969021739130454</v>
      </c>
      <c r="H13" s="11">
        <v>0.47464082680392977</v>
      </c>
      <c r="I13" s="4">
        <v>189.98358695652178</v>
      </c>
      <c r="J13" s="4">
        <v>95.969021739130454</v>
      </c>
      <c r="K13" s="11">
        <v>0.5051437509761999</v>
      </c>
      <c r="L13" s="4">
        <v>29.464021739130438</v>
      </c>
      <c r="M13" s="4">
        <v>1.9447826086956523</v>
      </c>
      <c r="N13" s="11">
        <v>6.6005334435143823E-2</v>
      </c>
      <c r="O13" s="4">
        <v>17.254673913043483</v>
      </c>
      <c r="P13" s="4">
        <v>1.9447826086956523</v>
      </c>
      <c r="Q13" s="9">
        <v>0.11271048172202866</v>
      </c>
      <c r="R13" s="4">
        <v>5.5353260869565215</v>
      </c>
      <c r="S13" s="4">
        <v>0</v>
      </c>
      <c r="T13" s="11">
        <v>0</v>
      </c>
      <c r="U13" s="4">
        <v>6.6740217391304331</v>
      </c>
      <c r="V13" s="4">
        <v>0</v>
      </c>
      <c r="W13" s="11">
        <v>0</v>
      </c>
      <c r="X13" s="4">
        <v>45.188152173913046</v>
      </c>
      <c r="Y13" s="4">
        <v>15.750217391304352</v>
      </c>
      <c r="Z13" s="11">
        <v>0.34854749826209741</v>
      </c>
      <c r="AA13" s="4">
        <v>0</v>
      </c>
      <c r="AB13" s="4">
        <v>0</v>
      </c>
      <c r="AC13" s="11" t="s">
        <v>514</v>
      </c>
      <c r="AD13" s="4">
        <v>127.54076086956523</v>
      </c>
      <c r="AE13" s="4">
        <v>78.274021739130447</v>
      </c>
      <c r="AF13" s="11">
        <v>0.61371769468413762</v>
      </c>
      <c r="AG13" s="4">
        <v>0</v>
      </c>
      <c r="AH13" s="4">
        <v>0</v>
      </c>
      <c r="AI13" s="11" t="s">
        <v>514</v>
      </c>
      <c r="AJ13" s="4">
        <v>0</v>
      </c>
      <c r="AK13" s="4">
        <v>0</v>
      </c>
      <c r="AL13" s="11" t="s">
        <v>514</v>
      </c>
      <c r="AM13" s="1">
        <v>255150</v>
      </c>
      <c r="AN13" s="1">
        <v>4</v>
      </c>
      <c r="AX13"/>
      <c r="AY13"/>
    </row>
    <row r="14" spans="1:51" x14ac:dyDescent="0.25">
      <c r="A14" t="s">
        <v>243</v>
      </c>
      <c r="B14" t="s">
        <v>61</v>
      </c>
      <c r="C14" t="s">
        <v>377</v>
      </c>
      <c r="D14" t="s">
        <v>303</v>
      </c>
      <c r="E14" s="4">
        <v>60.739130434782609</v>
      </c>
      <c r="F14" s="4">
        <v>266.28760869565218</v>
      </c>
      <c r="G14" s="4">
        <v>68.879021739130451</v>
      </c>
      <c r="H14" s="11">
        <v>0.25866401398291977</v>
      </c>
      <c r="I14" s="4">
        <v>251.2701086956522</v>
      </c>
      <c r="J14" s="4">
        <v>68.879021739130451</v>
      </c>
      <c r="K14" s="11">
        <v>0.27412342079478824</v>
      </c>
      <c r="L14" s="4">
        <v>27.770434782608678</v>
      </c>
      <c r="M14" s="4">
        <v>10.726195652173915</v>
      </c>
      <c r="N14" s="11">
        <v>0.3862451465430865</v>
      </c>
      <c r="O14" s="4">
        <v>18.395326086956505</v>
      </c>
      <c r="P14" s="4">
        <v>10.726195652173915</v>
      </c>
      <c r="Q14" s="9">
        <v>0.58309353155633881</v>
      </c>
      <c r="R14" s="4">
        <v>3.6023913043478264</v>
      </c>
      <c r="S14" s="4">
        <v>0</v>
      </c>
      <c r="T14" s="11">
        <v>0</v>
      </c>
      <c r="U14" s="4">
        <v>5.7727173913043472</v>
      </c>
      <c r="V14" s="4">
        <v>0</v>
      </c>
      <c r="W14" s="11">
        <v>0</v>
      </c>
      <c r="X14" s="4">
        <v>67.477173913043515</v>
      </c>
      <c r="Y14" s="4">
        <v>14.863913043478261</v>
      </c>
      <c r="Z14" s="11">
        <v>0.22028061019024134</v>
      </c>
      <c r="AA14" s="4">
        <v>5.6423913043478242</v>
      </c>
      <c r="AB14" s="4">
        <v>0</v>
      </c>
      <c r="AC14" s="11">
        <v>0</v>
      </c>
      <c r="AD14" s="4">
        <v>165.39760869565217</v>
      </c>
      <c r="AE14" s="4">
        <v>43.288913043478267</v>
      </c>
      <c r="AF14" s="11">
        <v>0.26172635375360304</v>
      </c>
      <c r="AG14" s="4">
        <v>0</v>
      </c>
      <c r="AH14" s="4">
        <v>0</v>
      </c>
      <c r="AI14" s="11" t="s">
        <v>514</v>
      </c>
      <c r="AJ14" s="4">
        <v>0</v>
      </c>
      <c r="AK14" s="4">
        <v>0</v>
      </c>
      <c r="AL14" s="11" t="s">
        <v>514</v>
      </c>
      <c r="AM14" s="1">
        <v>255153</v>
      </c>
      <c r="AN14" s="1">
        <v>4</v>
      </c>
      <c r="AX14"/>
      <c r="AY14"/>
    </row>
    <row r="15" spans="1:51" x14ac:dyDescent="0.25">
      <c r="A15" t="s">
        <v>243</v>
      </c>
      <c r="B15" t="s">
        <v>59</v>
      </c>
      <c r="C15" t="s">
        <v>412</v>
      </c>
      <c r="D15" t="s">
        <v>331</v>
      </c>
      <c r="E15" s="4">
        <v>49.673913043478258</v>
      </c>
      <c r="F15" s="4">
        <v>216.74750000000003</v>
      </c>
      <c r="G15" s="4">
        <v>25.42652173913044</v>
      </c>
      <c r="H15" s="11">
        <v>0.11730941182311416</v>
      </c>
      <c r="I15" s="4">
        <v>206.70304347826089</v>
      </c>
      <c r="J15" s="4">
        <v>25.42652173913044</v>
      </c>
      <c r="K15" s="11">
        <v>0.1230099049886731</v>
      </c>
      <c r="L15" s="4">
        <v>33.818586956521742</v>
      </c>
      <c r="M15" s="4">
        <v>0</v>
      </c>
      <c r="N15" s="11">
        <v>0</v>
      </c>
      <c r="O15" s="4">
        <v>23.774130434782613</v>
      </c>
      <c r="P15" s="4">
        <v>0</v>
      </c>
      <c r="Q15" s="9">
        <v>0</v>
      </c>
      <c r="R15" s="4">
        <v>5.4656521739130435</v>
      </c>
      <c r="S15" s="4">
        <v>0</v>
      </c>
      <c r="T15" s="11">
        <v>0</v>
      </c>
      <c r="U15" s="4">
        <v>4.5788043478260878</v>
      </c>
      <c r="V15" s="4">
        <v>0</v>
      </c>
      <c r="W15" s="11">
        <v>0</v>
      </c>
      <c r="X15" s="4">
        <v>51.550108695652177</v>
      </c>
      <c r="Y15" s="4">
        <v>5.442717391304349</v>
      </c>
      <c r="Z15" s="11">
        <v>0.10558110407560395</v>
      </c>
      <c r="AA15" s="4">
        <v>0</v>
      </c>
      <c r="AB15" s="4">
        <v>0</v>
      </c>
      <c r="AC15" s="11" t="s">
        <v>514</v>
      </c>
      <c r="AD15" s="4">
        <v>131.3788043478261</v>
      </c>
      <c r="AE15" s="4">
        <v>19.983804347826091</v>
      </c>
      <c r="AF15" s="11">
        <v>0.15210828296868084</v>
      </c>
      <c r="AG15" s="4">
        <v>0</v>
      </c>
      <c r="AH15" s="4">
        <v>0</v>
      </c>
      <c r="AI15" s="11" t="s">
        <v>514</v>
      </c>
      <c r="AJ15" s="4">
        <v>0</v>
      </c>
      <c r="AK15" s="4">
        <v>0</v>
      </c>
      <c r="AL15" s="11" t="s">
        <v>514</v>
      </c>
      <c r="AM15" s="1">
        <v>255149</v>
      </c>
      <c r="AN15" s="1">
        <v>4</v>
      </c>
      <c r="AX15"/>
      <c r="AY15"/>
    </row>
    <row r="16" spans="1:51" x14ac:dyDescent="0.25">
      <c r="A16" t="s">
        <v>243</v>
      </c>
      <c r="B16" t="s">
        <v>191</v>
      </c>
      <c r="C16" t="s">
        <v>409</v>
      </c>
      <c r="D16" t="s">
        <v>329</v>
      </c>
      <c r="E16" s="4">
        <v>54.858695652173914</v>
      </c>
      <c r="F16" s="4">
        <v>232.9385869565217</v>
      </c>
      <c r="G16" s="4">
        <v>1.388586956521739</v>
      </c>
      <c r="H16" s="11">
        <v>5.9611718893998467E-3</v>
      </c>
      <c r="I16" s="4">
        <v>219.28239130434778</v>
      </c>
      <c r="J16" s="4">
        <v>1.388586956521739</v>
      </c>
      <c r="K16" s="11">
        <v>6.3324143277627924E-3</v>
      </c>
      <c r="L16" s="4">
        <v>52.885869565217405</v>
      </c>
      <c r="M16" s="4">
        <v>0</v>
      </c>
      <c r="N16" s="11">
        <v>0</v>
      </c>
      <c r="O16" s="4">
        <v>39.229673913043491</v>
      </c>
      <c r="P16" s="4">
        <v>0</v>
      </c>
      <c r="Q16" s="9">
        <v>0</v>
      </c>
      <c r="R16" s="4">
        <v>9.378043478260869</v>
      </c>
      <c r="S16" s="4">
        <v>0</v>
      </c>
      <c r="T16" s="11">
        <v>0</v>
      </c>
      <c r="U16" s="4">
        <v>4.2781521739130444</v>
      </c>
      <c r="V16" s="4">
        <v>0</v>
      </c>
      <c r="W16" s="11">
        <v>0</v>
      </c>
      <c r="X16" s="4">
        <v>47.179999999999993</v>
      </c>
      <c r="Y16" s="4">
        <v>1.388586956521739</v>
      </c>
      <c r="Z16" s="11">
        <v>2.9431686234034322E-2</v>
      </c>
      <c r="AA16" s="4">
        <v>0</v>
      </c>
      <c r="AB16" s="4">
        <v>0</v>
      </c>
      <c r="AC16" s="11" t="s">
        <v>514</v>
      </c>
      <c r="AD16" s="4">
        <v>132.87271739130429</v>
      </c>
      <c r="AE16" s="4">
        <v>0</v>
      </c>
      <c r="AF16" s="11">
        <v>0</v>
      </c>
      <c r="AG16" s="4">
        <v>0</v>
      </c>
      <c r="AH16" s="4">
        <v>0</v>
      </c>
      <c r="AI16" s="11" t="s">
        <v>514</v>
      </c>
      <c r="AJ16" s="4">
        <v>0</v>
      </c>
      <c r="AK16" s="4">
        <v>0</v>
      </c>
      <c r="AL16" s="11" t="s">
        <v>514</v>
      </c>
      <c r="AM16" s="1">
        <v>255343</v>
      </c>
      <c r="AN16" s="1">
        <v>4</v>
      </c>
      <c r="AX16"/>
      <c r="AY16"/>
    </row>
    <row r="17" spans="1:51" x14ac:dyDescent="0.25">
      <c r="A17" t="s">
        <v>243</v>
      </c>
      <c r="B17" t="s">
        <v>149</v>
      </c>
      <c r="C17" t="s">
        <v>414</v>
      </c>
      <c r="D17" t="s">
        <v>331</v>
      </c>
      <c r="E17" s="4">
        <v>69.847826086956516</v>
      </c>
      <c r="F17" s="4">
        <v>292.05510869565217</v>
      </c>
      <c r="G17" s="4">
        <v>83.465869565217346</v>
      </c>
      <c r="H17" s="11">
        <v>0.28578808272857958</v>
      </c>
      <c r="I17" s="4">
        <v>264.18999999999994</v>
      </c>
      <c r="J17" s="4">
        <v>83.465869565217346</v>
      </c>
      <c r="K17" s="11">
        <v>0.31593122209477031</v>
      </c>
      <c r="L17" s="4">
        <v>46.366956521739141</v>
      </c>
      <c r="M17" s="4">
        <v>1.2717391304347824E-2</v>
      </c>
      <c r="N17" s="11">
        <v>2.7427703386969721E-4</v>
      </c>
      <c r="O17" s="4">
        <v>23.971739130434788</v>
      </c>
      <c r="P17" s="4">
        <v>1.2717391304347824E-2</v>
      </c>
      <c r="Q17" s="9">
        <v>5.3051600616668161E-4</v>
      </c>
      <c r="R17" s="4">
        <v>16.972608695652173</v>
      </c>
      <c r="S17" s="4">
        <v>0</v>
      </c>
      <c r="T17" s="11">
        <v>0</v>
      </c>
      <c r="U17" s="4">
        <v>5.4226086956521762</v>
      </c>
      <c r="V17" s="4">
        <v>0</v>
      </c>
      <c r="W17" s="11">
        <v>0</v>
      </c>
      <c r="X17" s="4">
        <v>71.834130434782608</v>
      </c>
      <c r="Y17" s="4">
        <v>16.477500000000006</v>
      </c>
      <c r="Z17" s="11">
        <v>0.22938260545883188</v>
      </c>
      <c r="AA17" s="4">
        <v>5.4698913043478266</v>
      </c>
      <c r="AB17" s="4">
        <v>0</v>
      </c>
      <c r="AC17" s="11">
        <v>0</v>
      </c>
      <c r="AD17" s="4">
        <v>168.38413043478258</v>
      </c>
      <c r="AE17" s="4">
        <v>66.975652173912991</v>
      </c>
      <c r="AF17" s="11">
        <v>0.39775513286778269</v>
      </c>
      <c r="AG17" s="4">
        <v>0</v>
      </c>
      <c r="AH17" s="4">
        <v>0</v>
      </c>
      <c r="AI17" s="11" t="s">
        <v>514</v>
      </c>
      <c r="AJ17" s="4">
        <v>0</v>
      </c>
      <c r="AK17" s="4">
        <v>0</v>
      </c>
      <c r="AL17" s="11" t="s">
        <v>514</v>
      </c>
      <c r="AM17" s="1">
        <v>255297</v>
      </c>
      <c r="AN17" s="1">
        <v>4</v>
      </c>
      <c r="AX17"/>
      <c r="AY17"/>
    </row>
    <row r="18" spans="1:51" x14ac:dyDescent="0.25">
      <c r="A18" t="s">
        <v>243</v>
      </c>
      <c r="B18" t="s">
        <v>105</v>
      </c>
      <c r="C18" t="s">
        <v>395</v>
      </c>
      <c r="D18" t="s">
        <v>317</v>
      </c>
      <c r="E18" s="4">
        <v>45.293478260869563</v>
      </c>
      <c r="F18" s="4">
        <v>185.08706521739128</v>
      </c>
      <c r="G18" s="4">
        <v>0</v>
      </c>
      <c r="H18" s="11">
        <v>0</v>
      </c>
      <c r="I18" s="4">
        <v>168.56902173913039</v>
      </c>
      <c r="J18" s="4">
        <v>0</v>
      </c>
      <c r="K18" s="11">
        <v>0</v>
      </c>
      <c r="L18" s="4">
        <v>29.350217391304341</v>
      </c>
      <c r="M18" s="4">
        <v>0</v>
      </c>
      <c r="N18" s="11">
        <v>0</v>
      </c>
      <c r="O18" s="4">
        <v>18.508152173913039</v>
      </c>
      <c r="P18" s="4">
        <v>0</v>
      </c>
      <c r="Q18" s="9">
        <v>0</v>
      </c>
      <c r="R18" s="4">
        <v>5.7116304347826077</v>
      </c>
      <c r="S18" s="4">
        <v>0</v>
      </c>
      <c r="T18" s="11">
        <v>0</v>
      </c>
      <c r="U18" s="4">
        <v>5.1304347826086953</v>
      </c>
      <c r="V18" s="4">
        <v>0</v>
      </c>
      <c r="W18" s="11">
        <v>0</v>
      </c>
      <c r="X18" s="4">
        <v>49.168043478260842</v>
      </c>
      <c r="Y18" s="4">
        <v>0</v>
      </c>
      <c r="Z18" s="11">
        <v>0</v>
      </c>
      <c r="AA18" s="4">
        <v>5.6759782608695648</v>
      </c>
      <c r="AB18" s="4">
        <v>0</v>
      </c>
      <c r="AC18" s="11">
        <v>0</v>
      </c>
      <c r="AD18" s="4">
        <v>100.89282608695652</v>
      </c>
      <c r="AE18" s="4">
        <v>0</v>
      </c>
      <c r="AF18" s="11">
        <v>0</v>
      </c>
      <c r="AG18" s="4">
        <v>0</v>
      </c>
      <c r="AH18" s="4">
        <v>0</v>
      </c>
      <c r="AI18" s="11" t="s">
        <v>514</v>
      </c>
      <c r="AJ18" s="4">
        <v>0</v>
      </c>
      <c r="AK18" s="4">
        <v>0</v>
      </c>
      <c r="AL18" s="11" t="s">
        <v>514</v>
      </c>
      <c r="AM18" s="1">
        <v>255243</v>
      </c>
      <c r="AN18" s="1">
        <v>4</v>
      </c>
      <c r="AX18"/>
      <c r="AY18"/>
    </row>
    <row r="19" spans="1:51" x14ac:dyDescent="0.25">
      <c r="A19" t="s">
        <v>243</v>
      </c>
      <c r="B19" t="s">
        <v>203</v>
      </c>
      <c r="C19" t="s">
        <v>374</v>
      </c>
      <c r="D19" t="s">
        <v>325</v>
      </c>
      <c r="E19" s="4">
        <v>28.183098591549296</v>
      </c>
      <c r="F19" s="4">
        <v>97.17028169014084</v>
      </c>
      <c r="G19" s="4">
        <v>0</v>
      </c>
      <c r="H19" s="11">
        <v>0</v>
      </c>
      <c r="I19" s="4">
        <v>79.504647887323941</v>
      </c>
      <c r="J19" s="4">
        <v>0</v>
      </c>
      <c r="K19" s="11">
        <v>0</v>
      </c>
      <c r="L19" s="4">
        <v>26.57901408450704</v>
      </c>
      <c r="M19" s="4">
        <v>0</v>
      </c>
      <c r="N19" s="11">
        <v>0</v>
      </c>
      <c r="O19" s="4">
        <v>8.9133802816901415</v>
      </c>
      <c r="P19" s="4">
        <v>0</v>
      </c>
      <c r="Q19" s="9">
        <v>0</v>
      </c>
      <c r="R19" s="4">
        <v>12.820563380281689</v>
      </c>
      <c r="S19" s="4">
        <v>0</v>
      </c>
      <c r="T19" s="11">
        <v>0</v>
      </c>
      <c r="U19" s="4">
        <v>4.845070422535211</v>
      </c>
      <c r="V19" s="4">
        <v>0</v>
      </c>
      <c r="W19" s="11">
        <v>0</v>
      </c>
      <c r="X19" s="4">
        <v>18.748309859154929</v>
      </c>
      <c r="Y19" s="4">
        <v>0</v>
      </c>
      <c r="Z19" s="11">
        <v>0</v>
      </c>
      <c r="AA19" s="4">
        <v>0</v>
      </c>
      <c r="AB19" s="4">
        <v>0</v>
      </c>
      <c r="AC19" s="11" t="s">
        <v>514</v>
      </c>
      <c r="AD19" s="4">
        <v>51.842957746478874</v>
      </c>
      <c r="AE19" s="4">
        <v>0</v>
      </c>
      <c r="AF19" s="11">
        <v>0</v>
      </c>
      <c r="AG19" s="4">
        <v>0</v>
      </c>
      <c r="AH19" s="4">
        <v>0</v>
      </c>
      <c r="AI19" s="11" t="s">
        <v>514</v>
      </c>
      <c r="AJ19" s="4">
        <v>0</v>
      </c>
      <c r="AK19" s="4">
        <v>0</v>
      </c>
      <c r="AL19" s="11" t="s">
        <v>514</v>
      </c>
      <c r="AM19" t="s">
        <v>4</v>
      </c>
      <c r="AN19" s="1">
        <v>4</v>
      </c>
      <c r="AX19"/>
      <c r="AY19"/>
    </row>
    <row r="20" spans="1:51" x14ac:dyDescent="0.25">
      <c r="A20" t="s">
        <v>243</v>
      </c>
      <c r="B20" t="s">
        <v>21</v>
      </c>
      <c r="C20" t="s">
        <v>367</v>
      </c>
      <c r="D20" t="s">
        <v>310</v>
      </c>
      <c r="E20" s="4">
        <v>110.73913043478261</v>
      </c>
      <c r="F20" s="4">
        <v>374.72532608695656</v>
      </c>
      <c r="G20" s="4">
        <v>33.016304347826086</v>
      </c>
      <c r="H20" s="11">
        <v>8.8108014188943595E-2</v>
      </c>
      <c r="I20" s="4">
        <v>333.3195652173913</v>
      </c>
      <c r="J20" s="4">
        <v>33.016304347826086</v>
      </c>
      <c r="K20" s="11">
        <v>9.9053004363223701E-2</v>
      </c>
      <c r="L20" s="4">
        <v>53.314347826086959</v>
      </c>
      <c r="M20" s="4">
        <v>0</v>
      </c>
      <c r="N20" s="11">
        <v>0</v>
      </c>
      <c r="O20" s="4">
        <v>30.829782608695655</v>
      </c>
      <c r="P20" s="4">
        <v>0</v>
      </c>
      <c r="Q20" s="9">
        <v>0</v>
      </c>
      <c r="R20" s="4">
        <v>17.611413043478262</v>
      </c>
      <c r="S20" s="4">
        <v>0</v>
      </c>
      <c r="T20" s="11">
        <v>0</v>
      </c>
      <c r="U20" s="4">
        <v>4.8731521739130441</v>
      </c>
      <c r="V20" s="4">
        <v>0</v>
      </c>
      <c r="W20" s="11">
        <v>0</v>
      </c>
      <c r="X20" s="4">
        <v>77.345760869565225</v>
      </c>
      <c r="Y20" s="4">
        <v>33.016304347826086</v>
      </c>
      <c r="Z20" s="11">
        <v>0.42686637220499135</v>
      </c>
      <c r="AA20" s="4">
        <v>18.921195652173914</v>
      </c>
      <c r="AB20" s="4">
        <v>0</v>
      </c>
      <c r="AC20" s="11">
        <v>0</v>
      </c>
      <c r="AD20" s="4">
        <v>222.35597826086956</v>
      </c>
      <c r="AE20" s="4">
        <v>0</v>
      </c>
      <c r="AF20" s="11">
        <v>0</v>
      </c>
      <c r="AG20" s="4">
        <v>2.7880434782608696</v>
      </c>
      <c r="AH20" s="4">
        <v>0</v>
      </c>
      <c r="AI20" s="11">
        <v>0</v>
      </c>
      <c r="AJ20" s="4">
        <v>0</v>
      </c>
      <c r="AK20" s="4">
        <v>0</v>
      </c>
      <c r="AL20" s="11" t="s">
        <v>514</v>
      </c>
      <c r="AM20" s="1">
        <v>255092</v>
      </c>
      <c r="AN20" s="1">
        <v>4</v>
      </c>
      <c r="AX20"/>
      <c r="AY20"/>
    </row>
    <row r="21" spans="1:51" x14ac:dyDescent="0.25">
      <c r="A21" t="s">
        <v>243</v>
      </c>
      <c r="B21" t="s">
        <v>120</v>
      </c>
      <c r="C21" t="s">
        <v>368</v>
      </c>
      <c r="D21" t="s">
        <v>321</v>
      </c>
      <c r="E21" s="4">
        <v>78.043478260869563</v>
      </c>
      <c r="F21" s="4">
        <v>286.80239130434785</v>
      </c>
      <c r="G21" s="4">
        <v>21.365217391304348</v>
      </c>
      <c r="H21" s="11">
        <v>7.4494558061868069E-2</v>
      </c>
      <c r="I21" s="4">
        <v>280.27793478260872</v>
      </c>
      <c r="J21" s="4">
        <v>20.579891304347825</v>
      </c>
      <c r="K21" s="11">
        <v>7.342672665370592E-2</v>
      </c>
      <c r="L21" s="4">
        <v>27.596195652173918</v>
      </c>
      <c r="M21" s="4">
        <v>0.78532608695652173</v>
      </c>
      <c r="N21" s="11">
        <v>2.845776631151899E-2</v>
      </c>
      <c r="O21" s="4">
        <v>21.071739130434786</v>
      </c>
      <c r="P21" s="4">
        <v>0</v>
      </c>
      <c r="Q21" s="9">
        <v>0</v>
      </c>
      <c r="R21" s="4">
        <v>0.78532608695652173</v>
      </c>
      <c r="S21" s="4">
        <v>0.78532608695652173</v>
      </c>
      <c r="T21" s="11">
        <v>1</v>
      </c>
      <c r="U21" s="4">
        <v>5.7391304347826084</v>
      </c>
      <c r="V21" s="4">
        <v>0</v>
      </c>
      <c r="W21" s="11">
        <v>0</v>
      </c>
      <c r="X21" s="4">
        <v>98.477173913043458</v>
      </c>
      <c r="Y21" s="4">
        <v>0</v>
      </c>
      <c r="Z21" s="11">
        <v>0</v>
      </c>
      <c r="AA21" s="4">
        <v>0</v>
      </c>
      <c r="AB21" s="4">
        <v>0</v>
      </c>
      <c r="AC21" s="11" t="s">
        <v>514</v>
      </c>
      <c r="AD21" s="4">
        <v>158.48608695652177</v>
      </c>
      <c r="AE21" s="4">
        <v>20.579891304347825</v>
      </c>
      <c r="AF21" s="11">
        <v>0.12985298394043637</v>
      </c>
      <c r="AG21" s="4">
        <v>2.2429347826086956</v>
      </c>
      <c r="AH21" s="4">
        <v>0</v>
      </c>
      <c r="AI21" s="11">
        <v>0</v>
      </c>
      <c r="AJ21" s="4">
        <v>0</v>
      </c>
      <c r="AK21" s="4">
        <v>0</v>
      </c>
      <c r="AL21" s="11" t="s">
        <v>514</v>
      </c>
      <c r="AM21" s="1">
        <v>255266</v>
      </c>
      <c r="AN21" s="1">
        <v>4</v>
      </c>
      <c r="AX21"/>
      <c r="AY21"/>
    </row>
    <row r="22" spans="1:51" x14ac:dyDescent="0.25">
      <c r="A22" t="s">
        <v>243</v>
      </c>
      <c r="B22" t="s">
        <v>32</v>
      </c>
      <c r="C22" t="s">
        <v>368</v>
      </c>
      <c r="D22" t="s">
        <v>321</v>
      </c>
      <c r="E22" s="4">
        <v>201.80434782608697</v>
      </c>
      <c r="F22" s="4">
        <v>702.73771739130427</v>
      </c>
      <c r="G22" s="4">
        <v>172.78239130434787</v>
      </c>
      <c r="H22" s="11">
        <v>0.24587038240347892</v>
      </c>
      <c r="I22" s="4">
        <v>672.05413043478245</v>
      </c>
      <c r="J22" s="4">
        <v>172.78239130434787</v>
      </c>
      <c r="K22" s="11">
        <v>0.25709594432901867</v>
      </c>
      <c r="L22" s="4">
        <v>32.460760869565213</v>
      </c>
      <c r="M22" s="4">
        <v>0</v>
      </c>
      <c r="N22" s="11">
        <v>0</v>
      </c>
      <c r="O22" s="4">
        <v>21.201086956521738</v>
      </c>
      <c r="P22" s="4">
        <v>0</v>
      </c>
      <c r="Q22" s="9">
        <v>0</v>
      </c>
      <c r="R22" s="4">
        <v>6.2161956521739139</v>
      </c>
      <c r="S22" s="4">
        <v>0</v>
      </c>
      <c r="T22" s="11">
        <v>0</v>
      </c>
      <c r="U22" s="4">
        <v>5.0434782608695654</v>
      </c>
      <c r="V22" s="4">
        <v>0</v>
      </c>
      <c r="W22" s="11">
        <v>0</v>
      </c>
      <c r="X22" s="4">
        <v>218.71260869565214</v>
      </c>
      <c r="Y22" s="4">
        <v>0.42195652173913045</v>
      </c>
      <c r="Z22" s="11">
        <v>1.9292738733974904E-3</v>
      </c>
      <c r="AA22" s="4">
        <v>19.423913043478262</v>
      </c>
      <c r="AB22" s="4">
        <v>0</v>
      </c>
      <c r="AC22" s="11">
        <v>0</v>
      </c>
      <c r="AD22" s="4">
        <v>381.51347826086953</v>
      </c>
      <c r="AE22" s="4">
        <v>172.36043478260873</v>
      </c>
      <c r="AF22" s="11">
        <v>0.45178072231763439</v>
      </c>
      <c r="AG22" s="4">
        <v>50.626956521739103</v>
      </c>
      <c r="AH22" s="4">
        <v>0</v>
      </c>
      <c r="AI22" s="11">
        <v>0</v>
      </c>
      <c r="AJ22" s="4">
        <v>0</v>
      </c>
      <c r="AK22" s="4">
        <v>0</v>
      </c>
      <c r="AL22" s="11" t="s">
        <v>514</v>
      </c>
      <c r="AM22" s="1">
        <v>255106</v>
      </c>
      <c r="AN22" s="1">
        <v>4</v>
      </c>
      <c r="AX22"/>
      <c r="AY22"/>
    </row>
    <row r="23" spans="1:51" x14ac:dyDescent="0.25">
      <c r="A23" t="s">
        <v>243</v>
      </c>
      <c r="B23" t="s">
        <v>154</v>
      </c>
      <c r="C23" t="s">
        <v>351</v>
      </c>
      <c r="D23" t="s">
        <v>321</v>
      </c>
      <c r="E23" s="4">
        <v>55.706521739130437</v>
      </c>
      <c r="F23" s="4">
        <v>205.07500000000005</v>
      </c>
      <c r="G23" s="4">
        <v>0</v>
      </c>
      <c r="H23" s="11">
        <v>0</v>
      </c>
      <c r="I23" s="4">
        <v>184.65554347826094</v>
      </c>
      <c r="J23" s="4">
        <v>0</v>
      </c>
      <c r="K23" s="11">
        <v>0</v>
      </c>
      <c r="L23" s="4">
        <v>25.209021739130431</v>
      </c>
      <c r="M23" s="4">
        <v>0</v>
      </c>
      <c r="N23" s="11">
        <v>0</v>
      </c>
      <c r="O23" s="4">
        <v>14.385760869565216</v>
      </c>
      <c r="P23" s="4">
        <v>0</v>
      </c>
      <c r="Q23" s="9">
        <v>0</v>
      </c>
      <c r="R23" s="4">
        <v>5.0881521739130422</v>
      </c>
      <c r="S23" s="4">
        <v>0</v>
      </c>
      <c r="T23" s="11">
        <v>0</v>
      </c>
      <c r="U23" s="4">
        <v>5.7351086956521735</v>
      </c>
      <c r="V23" s="4">
        <v>0</v>
      </c>
      <c r="W23" s="11">
        <v>0</v>
      </c>
      <c r="X23" s="4">
        <v>49.528695652173909</v>
      </c>
      <c r="Y23" s="4">
        <v>0</v>
      </c>
      <c r="Z23" s="11">
        <v>0</v>
      </c>
      <c r="AA23" s="4">
        <v>9.5961956521739129</v>
      </c>
      <c r="AB23" s="4">
        <v>0</v>
      </c>
      <c r="AC23" s="11">
        <v>0</v>
      </c>
      <c r="AD23" s="4">
        <v>120.7410869565218</v>
      </c>
      <c r="AE23" s="4">
        <v>0</v>
      </c>
      <c r="AF23" s="11">
        <v>0</v>
      </c>
      <c r="AG23" s="4">
        <v>0</v>
      </c>
      <c r="AH23" s="4">
        <v>0</v>
      </c>
      <c r="AI23" s="11" t="s">
        <v>514</v>
      </c>
      <c r="AJ23" s="4">
        <v>0</v>
      </c>
      <c r="AK23" s="4">
        <v>0</v>
      </c>
      <c r="AL23" s="11" t="s">
        <v>514</v>
      </c>
      <c r="AM23" s="1">
        <v>255303</v>
      </c>
      <c r="AN23" s="1">
        <v>4</v>
      </c>
      <c r="AX23"/>
      <c r="AY23"/>
    </row>
    <row r="24" spans="1:51" x14ac:dyDescent="0.25">
      <c r="A24" t="s">
        <v>243</v>
      </c>
      <c r="B24" t="s">
        <v>174</v>
      </c>
      <c r="C24" t="s">
        <v>449</v>
      </c>
      <c r="D24" t="s">
        <v>277</v>
      </c>
      <c r="E24" s="4">
        <v>28.75</v>
      </c>
      <c r="F24" s="4">
        <v>106.98641304347828</v>
      </c>
      <c r="G24" s="4">
        <v>0</v>
      </c>
      <c r="H24" s="11">
        <v>0</v>
      </c>
      <c r="I24" s="4">
        <v>94.609456521739133</v>
      </c>
      <c r="J24" s="4">
        <v>0</v>
      </c>
      <c r="K24" s="11">
        <v>0</v>
      </c>
      <c r="L24" s="4">
        <v>16.002499999999998</v>
      </c>
      <c r="M24" s="4">
        <v>0</v>
      </c>
      <c r="N24" s="11">
        <v>0</v>
      </c>
      <c r="O24" s="4">
        <v>12.853369565217388</v>
      </c>
      <c r="P24" s="4">
        <v>0</v>
      </c>
      <c r="Q24" s="9">
        <v>0</v>
      </c>
      <c r="R24" s="4">
        <v>0</v>
      </c>
      <c r="S24" s="4">
        <v>0</v>
      </c>
      <c r="T24" s="11" t="s">
        <v>514</v>
      </c>
      <c r="U24" s="4">
        <v>3.1491304347826086</v>
      </c>
      <c r="V24" s="4">
        <v>0</v>
      </c>
      <c r="W24" s="11">
        <v>0</v>
      </c>
      <c r="X24" s="4">
        <v>24.788478260869564</v>
      </c>
      <c r="Y24" s="4">
        <v>0</v>
      </c>
      <c r="Z24" s="11">
        <v>0</v>
      </c>
      <c r="AA24" s="4">
        <v>9.2278260869565241</v>
      </c>
      <c r="AB24" s="4">
        <v>0</v>
      </c>
      <c r="AC24" s="11">
        <v>0</v>
      </c>
      <c r="AD24" s="4">
        <v>56.967608695652189</v>
      </c>
      <c r="AE24" s="4">
        <v>0</v>
      </c>
      <c r="AF24" s="11">
        <v>0</v>
      </c>
      <c r="AG24" s="4">
        <v>0</v>
      </c>
      <c r="AH24" s="4">
        <v>0</v>
      </c>
      <c r="AI24" s="11" t="s">
        <v>514</v>
      </c>
      <c r="AJ24" s="4">
        <v>0</v>
      </c>
      <c r="AK24" s="4">
        <v>0</v>
      </c>
      <c r="AL24" s="11" t="s">
        <v>514</v>
      </c>
      <c r="AM24" s="1">
        <v>255324</v>
      </c>
      <c r="AN24" s="1">
        <v>4</v>
      </c>
      <c r="AX24"/>
      <c r="AY24"/>
    </row>
    <row r="25" spans="1:51" x14ac:dyDescent="0.25">
      <c r="A25" t="s">
        <v>243</v>
      </c>
      <c r="B25" t="s">
        <v>134</v>
      </c>
      <c r="C25" t="s">
        <v>396</v>
      </c>
      <c r="D25" t="s">
        <v>288</v>
      </c>
      <c r="E25" s="4">
        <v>22.054347826086957</v>
      </c>
      <c r="F25" s="4">
        <v>96.206521739130437</v>
      </c>
      <c r="G25" s="4">
        <v>2.2706521739130436</v>
      </c>
      <c r="H25" s="11">
        <v>2.3601852897977629E-2</v>
      </c>
      <c r="I25" s="4">
        <v>89.991847826086953</v>
      </c>
      <c r="J25" s="4">
        <v>1.795108695652174</v>
      </c>
      <c r="K25" s="11">
        <v>1.9947459008968205E-2</v>
      </c>
      <c r="L25" s="4">
        <v>14.421195652173914</v>
      </c>
      <c r="M25" s="4">
        <v>0.47554347826086957</v>
      </c>
      <c r="N25" s="11">
        <v>3.2975315620878083E-2</v>
      </c>
      <c r="O25" s="4">
        <v>8.2065217391304355</v>
      </c>
      <c r="P25" s="4">
        <v>0</v>
      </c>
      <c r="Q25" s="9">
        <v>0</v>
      </c>
      <c r="R25" s="4">
        <v>0.47554347826086957</v>
      </c>
      <c r="S25" s="4">
        <v>0.47554347826086957</v>
      </c>
      <c r="T25" s="11">
        <v>1</v>
      </c>
      <c r="U25" s="4">
        <v>5.7391304347826084</v>
      </c>
      <c r="V25" s="4">
        <v>0</v>
      </c>
      <c r="W25" s="11">
        <v>0</v>
      </c>
      <c r="X25" s="4">
        <v>37.37771739130433</v>
      </c>
      <c r="Y25" s="4">
        <v>1.795108695652174</v>
      </c>
      <c r="Z25" s="11">
        <v>4.8026172300981489E-2</v>
      </c>
      <c r="AA25" s="4">
        <v>0</v>
      </c>
      <c r="AB25" s="4">
        <v>0</v>
      </c>
      <c r="AC25" s="11" t="s">
        <v>514</v>
      </c>
      <c r="AD25" s="4">
        <v>44.407608695652186</v>
      </c>
      <c r="AE25" s="4">
        <v>0</v>
      </c>
      <c r="AF25" s="11">
        <v>0</v>
      </c>
      <c r="AG25" s="4">
        <v>0</v>
      </c>
      <c r="AH25" s="4">
        <v>0</v>
      </c>
      <c r="AI25" s="11" t="s">
        <v>514</v>
      </c>
      <c r="AJ25" s="4">
        <v>0</v>
      </c>
      <c r="AK25" s="4">
        <v>0</v>
      </c>
      <c r="AL25" s="11" t="s">
        <v>514</v>
      </c>
      <c r="AM25" s="1">
        <v>255280</v>
      </c>
      <c r="AN25" s="1">
        <v>4</v>
      </c>
      <c r="AX25"/>
      <c r="AY25"/>
    </row>
    <row r="26" spans="1:51" x14ac:dyDescent="0.25">
      <c r="A26" t="s">
        <v>243</v>
      </c>
      <c r="B26" t="s">
        <v>25</v>
      </c>
      <c r="C26" t="s">
        <v>394</v>
      </c>
      <c r="D26" t="s">
        <v>290</v>
      </c>
      <c r="E26" s="4">
        <v>91.760869565217391</v>
      </c>
      <c r="F26" s="4">
        <v>306.93913043478267</v>
      </c>
      <c r="G26" s="4">
        <v>1.6249999999999998</v>
      </c>
      <c r="H26" s="11">
        <v>5.2942093036432644E-3</v>
      </c>
      <c r="I26" s="4">
        <v>299.87663043478267</v>
      </c>
      <c r="J26" s="4">
        <v>0.3016304347826087</v>
      </c>
      <c r="K26" s="11">
        <v>1.0058484195493436E-3</v>
      </c>
      <c r="L26" s="4">
        <v>40.144021739130437</v>
      </c>
      <c r="M26" s="4">
        <v>1.3233695652173911</v>
      </c>
      <c r="N26" s="11">
        <v>3.2965545251472272E-2</v>
      </c>
      <c r="O26" s="4">
        <v>33.081521739130437</v>
      </c>
      <c r="P26" s="4">
        <v>0</v>
      </c>
      <c r="Q26" s="9">
        <v>0</v>
      </c>
      <c r="R26" s="4">
        <v>0.52173913043478259</v>
      </c>
      <c r="S26" s="4">
        <v>0.52173913043478259</v>
      </c>
      <c r="T26" s="11">
        <v>1</v>
      </c>
      <c r="U26" s="4">
        <v>6.5407608695652177</v>
      </c>
      <c r="V26" s="4">
        <v>0.80163043478260865</v>
      </c>
      <c r="W26" s="11">
        <v>0.12255920232654756</v>
      </c>
      <c r="X26" s="4">
        <v>76.102173913043487</v>
      </c>
      <c r="Y26" s="4">
        <v>0</v>
      </c>
      <c r="Z26" s="11">
        <v>0</v>
      </c>
      <c r="AA26" s="4">
        <v>0</v>
      </c>
      <c r="AB26" s="4">
        <v>0</v>
      </c>
      <c r="AC26" s="11" t="s">
        <v>514</v>
      </c>
      <c r="AD26" s="4">
        <v>190.69293478260875</v>
      </c>
      <c r="AE26" s="4">
        <v>0.3016304347826087</v>
      </c>
      <c r="AF26" s="11">
        <v>1.581759885999287E-3</v>
      </c>
      <c r="AG26" s="4">
        <v>0</v>
      </c>
      <c r="AH26" s="4">
        <v>0</v>
      </c>
      <c r="AI26" s="11" t="s">
        <v>514</v>
      </c>
      <c r="AJ26" s="4">
        <v>0</v>
      </c>
      <c r="AK26" s="4">
        <v>0</v>
      </c>
      <c r="AL26" s="11" t="s">
        <v>514</v>
      </c>
      <c r="AM26" s="1">
        <v>255097</v>
      </c>
      <c r="AN26" s="1">
        <v>4</v>
      </c>
      <c r="AX26"/>
      <c r="AY26"/>
    </row>
    <row r="27" spans="1:51" x14ac:dyDescent="0.25">
      <c r="A27" t="s">
        <v>243</v>
      </c>
      <c r="B27" t="s">
        <v>23</v>
      </c>
      <c r="C27" t="s">
        <v>387</v>
      </c>
      <c r="D27" t="s">
        <v>307</v>
      </c>
      <c r="E27" s="4">
        <v>77.663043478260875</v>
      </c>
      <c r="F27" s="4">
        <v>274.98065217391309</v>
      </c>
      <c r="G27" s="4">
        <v>33.553478260869561</v>
      </c>
      <c r="H27" s="11">
        <v>0.12202123311442462</v>
      </c>
      <c r="I27" s="4">
        <v>259.93586956521739</v>
      </c>
      <c r="J27" s="4">
        <v>24.247826086956518</v>
      </c>
      <c r="K27" s="11">
        <v>9.3283878548638663E-2</v>
      </c>
      <c r="L27" s="4">
        <v>27.17282608695653</v>
      </c>
      <c r="M27" s="4">
        <v>0.78804347826086951</v>
      </c>
      <c r="N27" s="11">
        <v>2.9001160046401846E-2</v>
      </c>
      <c r="O27" s="4">
        <v>20.645652173913049</v>
      </c>
      <c r="P27" s="4">
        <v>0</v>
      </c>
      <c r="Q27" s="9">
        <v>0</v>
      </c>
      <c r="R27" s="4">
        <v>0.78804347826086951</v>
      </c>
      <c r="S27" s="4">
        <v>0.78804347826086951</v>
      </c>
      <c r="T27" s="11">
        <v>1</v>
      </c>
      <c r="U27" s="4">
        <v>5.7391304347826084</v>
      </c>
      <c r="V27" s="4">
        <v>0</v>
      </c>
      <c r="W27" s="11">
        <v>0</v>
      </c>
      <c r="X27" s="4">
        <v>81.967173913043453</v>
      </c>
      <c r="Y27" s="4">
        <v>2.7932608695652177</v>
      </c>
      <c r="Z27" s="11">
        <v>3.4077798906773406E-2</v>
      </c>
      <c r="AA27" s="4">
        <v>8.5176086956521733</v>
      </c>
      <c r="AB27" s="4">
        <v>8.5176086956521733</v>
      </c>
      <c r="AC27" s="11">
        <v>1</v>
      </c>
      <c r="AD27" s="4">
        <v>157.3230434782609</v>
      </c>
      <c r="AE27" s="4">
        <v>21.454565217391302</v>
      </c>
      <c r="AF27" s="11">
        <v>0.13637268096937066</v>
      </c>
      <c r="AG27" s="4">
        <v>0</v>
      </c>
      <c r="AH27" s="4">
        <v>0</v>
      </c>
      <c r="AI27" s="11" t="s">
        <v>514</v>
      </c>
      <c r="AJ27" s="4">
        <v>0</v>
      </c>
      <c r="AK27" s="4">
        <v>0</v>
      </c>
      <c r="AL27" s="11" t="s">
        <v>514</v>
      </c>
      <c r="AM27" s="1">
        <v>255095</v>
      </c>
      <c r="AN27" s="1">
        <v>4</v>
      </c>
      <c r="AX27"/>
      <c r="AY27"/>
    </row>
    <row r="28" spans="1:51" x14ac:dyDescent="0.25">
      <c r="A28" t="s">
        <v>243</v>
      </c>
      <c r="B28" t="s">
        <v>152</v>
      </c>
      <c r="C28" t="s">
        <v>420</v>
      </c>
      <c r="D28" t="s">
        <v>334</v>
      </c>
      <c r="E28" s="4">
        <v>57.380434782608695</v>
      </c>
      <c r="F28" s="4">
        <v>198.75</v>
      </c>
      <c r="G28" s="4">
        <v>0</v>
      </c>
      <c r="H28" s="11">
        <v>0</v>
      </c>
      <c r="I28" s="4">
        <v>181.90369565217389</v>
      </c>
      <c r="J28" s="4">
        <v>0</v>
      </c>
      <c r="K28" s="11">
        <v>0</v>
      </c>
      <c r="L28" s="4">
        <v>34.444347826086954</v>
      </c>
      <c r="M28" s="4">
        <v>0</v>
      </c>
      <c r="N28" s="11">
        <v>0</v>
      </c>
      <c r="O28" s="4">
        <v>24.400217391304345</v>
      </c>
      <c r="P28" s="4">
        <v>0</v>
      </c>
      <c r="Q28" s="9">
        <v>0</v>
      </c>
      <c r="R28" s="4">
        <v>5.4198913043478267</v>
      </c>
      <c r="S28" s="4">
        <v>0</v>
      </c>
      <c r="T28" s="11">
        <v>0</v>
      </c>
      <c r="U28" s="4">
        <v>4.6242391304347823</v>
      </c>
      <c r="V28" s="4">
        <v>0</v>
      </c>
      <c r="W28" s="11">
        <v>0</v>
      </c>
      <c r="X28" s="4">
        <v>37.664347826086953</v>
      </c>
      <c r="Y28" s="4">
        <v>0</v>
      </c>
      <c r="Z28" s="11">
        <v>0</v>
      </c>
      <c r="AA28" s="4">
        <v>6.8021739130434753</v>
      </c>
      <c r="AB28" s="4">
        <v>0</v>
      </c>
      <c r="AC28" s="11">
        <v>0</v>
      </c>
      <c r="AD28" s="4">
        <v>119.8391304347826</v>
      </c>
      <c r="AE28" s="4">
        <v>0</v>
      </c>
      <c r="AF28" s="11">
        <v>0</v>
      </c>
      <c r="AG28" s="4">
        <v>0</v>
      </c>
      <c r="AH28" s="4">
        <v>0</v>
      </c>
      <c r="AI28" s="11" t="s">
        <v>514</v>
      </c>
      <c r="AJ28" s="4">
        <v>0</v>
      </c>
      <c r="AK28" s="4">
        <v>0</v>
      </c>
      <c r="AL28" s="11" t="s">
        <v>514</v>
      </c>
      <c r="AM28" s="1">
        <v>255301</v>
      </c>
      <c r="AN28" s="1">
        <v>4</v>
      </c>
      <c r="AX28"/>
      <c r="AY28"/>
    </row>
    <row r="29" spans="1:51" x14ac:dyDescent="0.25">
      <c r="A29" t="s">
        <v>243</v>
      </c>
      <c r="B29" t="s">
        <v>198</v>
      </c>
      <c r="C29" t="s">
        <v>390</v>
      </c>
      <c r="D29" t="s">
        <v>322</v>
      </c>
      <c r="E29" s="4">
        <v>34.771739130434781</v>
      </c>
      <c r="F29" s="4">
        <v>149.17358695652175</v>
      </c>
      <c r="G29" s="4">
        <v>0</v>
      </c>
      <c r="H29" s="11">
        <v>0</v>
      </c>
      <c r="I29" s="4">
        <v>127.66228260869565</v>
      </c>
      <c r="J29" s="4">
        <v>0</v>
      </c>
      <c r="K29" s="11">
        <v>0</v>
      </c>
      <c r="L29" s="4">
        <v>25.918695652173913</v>
      </c>
      <c r="M29" s="4">
        <v>0</v>
      </c>
      <c r="N29" s="11">
        <v>0</v>
      </c>
      <c r="O29" s="4">
        <v>10.008152173913043</v>
      </c>
      <c r="P29" s="4">
        <v>0</v>
      </c>
      <c r="Q29" s="9">
        <v>0</v>
      </c>
      <c r="R29" s="4">
        <v>10.08445652173913</v>
      </c>
      <c r="S29" s="4">
        <v>0</v>
      </c>
      <c r="T29" s="11">
        <v>0</v>
      </c>
      <c r="U29" s="4">
        <v>5.8260869565217392</v>
      </c>
      <c r="V29" s="4">
        <v>0</v>
      </c>
      <c r="W29" s="11">
        <v>0</v>
      </c>
      <c r="X29" s="4">
        <v>45.786195652173909</v>
      </c>
      <c r="Y29" s="4">
        <v>0</v>
      </c>
      <c r="Z29" s="11">
        <v>0</v>
      </c>
      <c r="AA29" s="4">
        <v>5.6007608695652173</v>
      </c>
      <c r="AB29" s="4">
        <v>0</v>
      </c>
      <c r="AC29" s="11">
        <v>0</v>
      </c>
      <c r="AD29" s="4">
        <v>71.8679347826087</v>
      </c>
      <c r="AE29" s="4">
        <v>0</v>
      </c>
      <c r="AF29" s="11">
        <v>0</v>
      </c>
      <c r="AG29" s="4">
        <v>0</v>
      </c>
      <c r="AH29" s="4">
        <v>0</v>
      </c>
      <c r="AI29" s="11" t="s">
        <v>514</v>
      </c>
      <c r="AJ29" s="4">
        <v>0</v>
      </c>
      <c r="AK29" s="4">
        <v>0</v>
      </c>
      <c r="AL29" s="11" t="s">
        <v>514</v>
      </c>
      <c r="AM29" s="1">
        <v>255351</v>
      </c>
      <c r="AN29" s="1">
        <v>4</v>
      </c>
      <c r="AX29"/>
      <c r="AY29"/>
    </row>
    <row r="30" spans="1:51" x14ac:dyDescent="0.25">
      <c r="A30" t="s">
        <v>243</v>
      </c>
      <c r="B30" t="s">
        <v>160</v>
      </c>
      <c r="C30" t="s">
        <v>400</v>
      </c>
      <c r="D30" t="s">
        <v>286</v>
      </c>
      <c r="E30" s="4">
        <v>108.39130434782609</v>
      </c>
      <c r="F30" s="4">
        <v>566.4531521739134</v>
      </c>
      <c r="G30" s="4">
        <v>8.774456521739129</v>
      </c>
      <c r="H30" s="11">
        <v>1.5490171584472322E-2</v>
      </c>
      <c r="I30" s="4">
        <v>532.55586956521768</v>
      </c>
      <c r="J30" s="4">
        <v>8.774456521739129</v>
      </c>
      <c r="K30" s="11">
        <v>1.6476123958417088E-2</v>
      </c>
      <c r="L30" s="4">
        <v>68.758369565217407</v>
      </c>
      <c r="M30" s="4">
        <v>0.2608695652173913</v>
      </c>
      <c r="N30" s="11">
        <v>3.7940045243503944E-3</v>
      </c>
      <c r="O30" s="4">
        <v>45.807282608695658</v>
      </c>
      <c r="P30" s="4">
        <v>0.2608695652173913</v>
      </c>
      <c r="Q30" s="9">
        <v>5.6949364895936888E-3</v>
      </c>
      <c r="R30" s="4">
        <v>17.559782608695652</v>
      </c>
      <c r="S30" s="4">
        <v>0</v>
      </c>
      <c r="T30" s="11">
        <v>0</v>
      </c>
      <c r="U30" s="4">
        <v>5.3913043478260869</v>
      </c>
      <c r="V30" s="4">
        <v>0</v>
      </c>
      <c r="W30" s="11">
        <v>0</v>
      </c>
      <c r="X30" s="4">
        <v>112.17532608695656</v>
      </c>
      <c r="Y30" s="4">
        <v>0.72554347826086951</v>
      </c>
      <c r="Z30" s="11">
        <v>6.4679417798031592E-3</v>
      </c>
      <c r="AA30" s="4">
        <v>10.946195652173913</v>
      </c>
      <c r="AB30" s="4">
        <v>0</v>
      </c>
      <c r="AC30" s="11">
        <v>0</v>
      </c>
      <c r="AD30" s="4">
        <v>374.57326086956544</v>
      </c>
      <c r="AE30" s="4">
        <v>7.7880434782608692</v>
      </c>
      <c r="AF30" s="11">
        <v>2.0791776380890241E-2</v>
      </c>
      <c r="AG30" s="4">
        <v>0</v>
      </c>
      <c r="AH30" s="4">
        <v>0</v>
      </c>
      <c r="AI30" s="11" t="s">
        <v>514</v>
      </c>
      <c r="AJ30" s="4">
        <v>0</v>
      </c>
      <c r="AK30" s="4">
        <v>0</v>
      </c>
      <c r="AL30" s="11" t="s">
        <v>514</v>
      </c>
      <c r="AM30" s="1">
        <v>255309</v>
      </c>
      <c r="AN30" s="1">
        <v>4</v>
      </c>
      <c r="AX30"/>
      <c r="AY30"/>
    </row>
    <row r="31" spans="1:51" x14ac:dyDescent="0.25">
      <c r="A31" t="s">
        <v>243</v>
      </c>
      <c r="B31" t="s">
        <v>45</v>
      </c>
      <c r="C31" t="s">
        <v>356</v>
      </c>
      <c r="D31" t="s">
        <v>319</v>
      </c>
      <c r="E31" s="4">
        <v>86.989130434782609</v>
      </c>
      <c r="F31" s="4">
        <v>244.70217391304342</v>
      </c>
      <c r="G31" s="4">
        <v>99.720978260869572</v>
      </c>
      <c r="H31" s="11">
        <v>0.40751978891820595</v>
      </c>
      <c r="I31" s="4">
        <v>238.97543478260866</v>
      </c>
      <c r="J31" s="4">
        <v>99.720978260869572</v>
      </c>
      <c r="K31" s="11">
        <v>0.41728547685909151</v>
      </c>
      <c r="L31" s="4">
        <v>12.819673913043481</v>
      </c>
      <c r="M31" s="4">
        <v>0</v>
      </c>
      <c r="N31" s="11">
        <v>0</v>
      </c>
      <c r="O31" s="4">
        <v>7.3683695652173924</v>
      </c>
      <c r="P31" s="4">
        <v>0</v>
      </c>
      <c r="Q31" s="9">
        <v>0</v>
      </c>
      <c r="R31" s="4">
        <v>0.84260869565217389</v>
      </c>
      <c r="S31" s="4">
        <v>0</v>
      </c>
      <c r="T31" s="11">
        <v>0</v>
      </c>
      <c r="U31" s="4">
        <v>4.6086956521739131</v>
      </c>
      <c r="V31" s="4">
        <v>0</v>
      </c>
      <c r="W31" s="11">
        <v>0</v>
      </c>
      <c r="X31" s="4">
        <v>80.629565217391288</v>
      </c>
      <c r="Y31" s="4">
        <v>22.017065217391302</v>
      </c>
      <c r="Z31" s="11">
        <v>0.27306441697942285</v>
      </c>
      <c r="AA31" s="4">
        <v>0.27543478260869564</v>
      </c>
      <c r="AB31" s="4">
        <v>0</v>
      </c>
      <c r="AC31" s="11">
        <v>0</v>
      </c>
      <c r="AD31" s="4">
        <v>150.97749999999996</v>
      </c>
      <c r="AE31" s="4">
        <v>77.703913043478266</v>
      </c>
      <c r="AF31" s="11">
        <v>0.51467214017637253</v>
      </c>
      <c r="AG31" s="4">
        <v>0</v>
      </c>
      <c r="AH31" s="4">
        <v>0</v>
      </c>
      <c r="AI31" s="11" t="s">
        <v>514</v>
      </c>
      <c r="AJ31" s="4">
        <v>0</v>
      </c>
      <c r="AK31" s="4">
        <v>0</v>
      </c>
      <c r="AL31" s="11" t="s">
        <v>514</v>
      </c>
      <c r="AM31" s="1">
        <v>255125</v>
      </c>
      <c r="AN31" s="1">
        <v>4</v>
      </c>
      <c r="AX31"/>
      <c r="AY31"/>
    </row>
    <row r="32" spans="1:51" x14ac:dyDescent="0.25">
      <c r="A32" t="s">
        <v>243</v>
      </c>
      <c r="B32" t="s">
        <v>194</v>
      </c>
      <c r="C32" t="s">
        <v>457</v>
      </c>
      <c r="D32" t="s">
        <v>283</v>
      </c>
      <c r="E32" s="4">
        <v>51.597826086956523</v>
      </c>
      <c r="F32" s="4">
        <v>169.57619565217391</v>
      </c>
      <c r="G32" s="4">
        <v>0</v>
      </c>
      <c r="H32" s="11">
        <v>0</v>
      </c>
      <c r="I32" s="4">
        <v>146.55228260869563</v>
      </c>
      <c r="J32" s="4">
        <v>0</v>
      </c>
      <c r="K32" s="11">
        <v>0</v>
      </c>
      <c r="L32" s="4">
        <v>23.925978260869563</v>
      </c>
      <c r="M32" s="4">
        <v>0</v>
      </c>
      <c r="N32" s="11">
        <v>0</v>
      </c>
      <c r="O32" s="4">
        <v>12.704239130434781</v>
      </c>
      <c r="P32" s="4">
        <v>0</v>
      </c>
      <c r="Q32" s="9">
        <v>0</v>
      </c>
      <c r="R32" s="4">
        <v>6.0043478260869563</v>
      </c>
      <c r="S32" s="4">
        <v>0</v>
      </c>
      <c r="T32" s="11">
        <v>0</v>
      </c>
      <c r="U32" s="4">
        <v>5.2173913043478262</v>
      </c>
      <c r="V32" s="4">
        <v>0</v>
      </c>
      <c r="W32" s="11">
        <v>0</v>
      </c>
      <c r="X32" s="4">
        <v>49.354021739130431</v>
      </c>
      <c r="Y32" s="4">
        <v>0</v>
      </c>
      <c r="Z32" s="11">
        <v>0</v>
      </c>
      <c r="AA32" s="4">
        <v>11.802173913043477</v>
      </c>
      <c r="AB32" s="4">
        <v>0</v>
      </c>
      <c r="AC32" s="11">
        <v>0</v>
      </c>
      <c r="AD32" s="4">
        <v>84.494021739130432</v>
      </c>
      <c r="AE32" s="4">
        <v>0</v>
      </c>
      <c r="AF32" s="11">
        <v>0</v>
      </c>
      <c r="AG32" s="4">
        <v>0</v>
      </c>
      <c r="AH32" s="4">
        <v>0</v>
      </c>
      <c r="AI32" s="11" t="s">
        <v>514</v>
      </c>
      <c r="AJ32" s="4">
        <v>0</v>
      </c>
      <c r="AK32" s="4">
        <v>0</v>
      </c>
      <c r="AL32" s="11" t="s">
        <v>514</v>
      </c>
      <c r="AM32" s="1">
        <v>255347</v>
      </c>
      <c r="AN32" s="1">
        <v>4</v>
      </c>
      <c r="AX32"/>
      <c r="AY32"/>
    </row>
    <row r="33" spans="1:51" x14ac:dyDescent="0.25">
      <c r="A33" t="s">
        <v>243</v>
      </c>
      <c r="B33" t="s">
        <v>187</v>
      </c>
      <c r="C33" t="s">
        <v>454</v>
      </c>
      <c r="D33" t="s">
        <v>327</v>
      </c>
      <c r="E33" s="4">
        <v>91.565217391304344</v>
      </c>
      <c r="F33" s="4">
        <v>299.87</v>
      </c>
      <c r="G33" s="4">
        <v>100.89315217391304</v>
      </c>
      <c r="H33" s="11">
        <v>0.33645630497853413</v>
      </c>
      <c r="I33" s="4">
        <v>261.72597826086957</v>
      </c>
      <c r="J33" s="4">
        <v>100.89315217391304</v>
      </c>
      <c r="K33" s="11">
        <v>0.38549154670978064</v>
      </c>
      <c r="L33" s="4">
        <v>51.836956521739125</v>
      </c>
      <c r="M33" s="4">
        <v>8.883152173913043</v>
      </c>
      <c r="N33" s="11">
        <v>0.17136716292723841</v>
      </c>
      <c r="O33" s="4">
        <v>28.157608695652176</v>
      </c>
      <c r="P33" s="4">
        <v>8.883152173913043</v>
      </c>
      <c r="Q33" s="9">
        <v>0.31547963713568805</v>
      </c>
      <c r="R33" s="4">
        <v>18.375</v>
      </c>
      <c r="S33" s="4">
        <v>0</v>
      </c>
      <c r="T33" s="11">
        <v>0</v>
      </c>
      <c r="U33" s="4">
        <v>5.3043478260869561</v>
      </c>
      <c r="V33" s="4">
        <v>0</v>
      </c>
      <c r="W33" s="11">
        <v>0</v>
      </c>
      <c r="X33" s="4">
        <v>64.49586956521739</v>
      </c>
      <c r="Y33" s="4">
        <v>27.307065217391305</v>
      </c>
      <c r="Z33" s="11">
        <v>0.4233924653078559</v>
      </c>
      <c r="AA33" s="4">
        <v>14.464673913043478</v>
      </c>
      <c r="AB33" s="4">
        <v>0</v>
      </c>
      <c r="AC33" s="11">
        <v>0</v>
      </c>
      <c r="AD33" s="4">
        <v>169.07249999999999</v>
      </c>
      <c r="AE33" s="4">
        <v>64.702934782608693</v>
      </c>
      <c r="AF33" s="11">
        <v>0.38269342904735365</v>
      </c>
      <c r="AG33" s="4">
        <v>0</v>
      </c>
      <c r="AH33" s="4">
        <v>0</v>
      </c>
      <c r="AI33" s="11" t="s">
        <v>514</v>
      </c>
      <c r="AJ33" s="4">
        <v>0</v>
      </c>
      <c r="AK33" s="4">
        <v>0</v>
      </c>
      <c r="AL33" s="11" t="s">
        <v>514</v>
      </c>
      <c r="AM33" s="1">
        <v>255339</v>
      </c>
      <c r="AN33" s="1">
        <v>4</v>
      </c>
      <c r="AX33"/>
      <c r="AY33"/>
    </row>
    <row r="34" spans="1:51" x14ac:dyDescent="0.25">
      <c r="A34" t="s">
        <v>243</v>
      </c>
      <c r="B34" t="s">
        <v>83</v>
      </c>
      <c r="C34" t="s">
        <v>425</v>
      </c>
      <c r="D34" t="s">
        <v>315</v>
      </c>
      <c r="E34" s="4">
        <v>65.554347826086953</v>
      </c>
      <c r="F34" s="4">
        <v>303.80706521739131</v>
      </c>
      <c r="G34" s="4">
        <v>0</v>
      </c>
      <c r="H34" s="11">
        <v>0</v>
      </c>
      <c r="I34" s="4">
        <v>292.79108695652172</v>
      </c>
      <c r="J34" s="4">
        <v>0</v>
      </c>
      <c r="K34" s="11">
        <v>0</v>
      </c>
      <c r="L34" s="4">
        <v>29.491521739130437</v>
      </c>
      <c r="M34" s="4">
        <v>0</v>
      </c>
      <c r="N34" s="11">
        <v>0</v>
      </c>
      <c r="O34" s="4">
        <v>18.475543478260871</v>
      </c>
      <c r="P34" s="4">
        <v>0</v>
      </c>
      <c r="Q34" s="9">
        <v>0</v>
      </c>
      <c r="R34" s="4">
        <v>5.4507608695652179</v>
      </c>
      <c r="S34" s="4">
        <v>0</v>
      </c>
      <c r="T34" s="11">
        <v>0</v>
      </c>
      <c r="U34" s="4">
        <v>5.5652173913043477</v>
      </c>
      <c r="V34" s="4">
        <v>0</v>
      </c>
      <c r="W34" s="11">
        <v>0</v>
      </c>
      <c r="X34" s="4">
        <v>56.935108695652183</v>
      </c>
      <c r="Y34" s="4">
        <v>0</v>
      </c>
      <c r="Z34" s="11">
        <v>0</v>
      </c>
      <c r="AA34" s="4">
        <v>0</v>
      </c>
      <c r="AB34" s="4">
        <v>0</v>
      </c>
      <c r="AC34" s="11" t="s">
        <v>514</v>
      </c>
      <c r="AD34" s="4">
        <v>217.38043478260869</v>
      </c>
      <c r="AE34" s="4">
        <v>0</v>
      </c>
      <c r="AF34" s="11">
        <v>0</v>
      </c>
      <c r="AG34" s="4">
        <v>0</v>
      </c>
      <c r="AH34" s="4">
        <v>0</v>
      </c>
      <c r="AI34" s="11" t="s">
        <v>514</v>
      </c>
      <c r="AJ34" s="4">
        <v>0</v>
      </c>
      <c r="AK34" s="4">
        <v>0</v>
      </c>
      <c r="AL34" s="11" t="s">
        <v>514</v>
      </c>
      <c r="AM34" s="1">
        <v>255192</v>
      </c>
      <c r="AN34" s="1">
        <v>4</v>
      </c>
      <c r="AX34"/>
      <c r="AY34"/>
    </row>
    <row r="35" spans="1:51" x14ac:dyDescent="0.25">
      <c r="A35" t="s">
        <v>243</v>
      </c>
      <c r="B35" t="s">
        <v>121</v>
      </c>
      <c r="C35" t="s">
        <v>434</v>
      </c>
      <c r="D35" t="s">
        <v>342</v>
      </c>
      <c r="E35" s="4">
        <v>55.163043478260867</v>
      </c>
      <c r="F35" s="4">
        <v>176.53858695652173</v>
      </c>
      <c r="G35" s="4">
        <v>30.904891304347824</v>
      </c>
      <c r="H35" s="11">
        <v>0.17506026210552564</v>
      </c>
      <c r="I35" s="4">
        <v>170.70706521739129</v>
      </c>
      <c r="J35" s="4">
        <v>30.8125</v>
      </c>
      <c r="K35" s="11">
        <v>0.18049926615961109</v>
      </c>
      <c r="L35" s="4">
        <v>26.270652173913049</v>
      </c>
      <c r="M35" s="4">
        <v>9.2391304347826081E-2</v>
      </c>
      <c r="N35" s="11">
        <v>3.5169018163763487E-3</v>
      </c>
      <c r="O35" s="4">
        <v>20.439130434782616</v>
      </c>
      <c r="P35" s="4">
        <v>0</v>
      </c>
      <c r="Q35" s="9">
        <v>0</v>
      </c>
      <c r="R35" s="4">
        <v>9.2391304347826081E-2</v>
      </c>
      <c r="S35" s="4">
        <v>9.2391304347826081E-2</v>
      </c>
      <c r="T35" s="11">
        <v>1</v>
      </c>
      <c r="U35" s="4">
        <v>5.7391304347826084</v>
      </c>
      <c r="V35" s="4">
        <v>0</v>
      </c>
      <c r="W35" s="11">
        <v>0</v>
      </c>
      <c r="X35" s="4">
        <v>56.110326086956519</v>
      </c>
      <c r="Y35" s="4">
        <v>7.9157608695652177</v>
      </c>
      <c r="Z35" s="11">
        <v>0.14107493970535534</v>
      </c>
      <c r="AA35" s="4">
        <v>0</v>
      </c>
      <c r="AB35" s="4">
        <v>0</v>
      </c>
      <c r="AC35" s="11" t="s">
        <v>514</v>
      </c>
      <c r="AD35" s="4">
        <v>94.157608695652158</v>
      </c>
      <c r="AE35" s="4">
        <v>22.896739130434781</v>
      </c>
      <c r="AF35" s="11">
        <v>0.24317460317460321</v>
      </c>
      <c r="AG35" s="4">
        <v>0</v>
      </c>
      <c r="AH35" s="4">
        <v>0</v>
      </c>
      <c r="AI35" s="11" t="s">
        <v>514</v>
      </c>
      <c r="AJ35" s="4">
        <v>0</v>
      </c>
      <c r="AK35" s="4">
        <v>0</v>
      </c>
      <c r="AL35" s="11" t="s">
        <v>514</v>
      </c>
      <c r="AM35" s="1">
        <v>255267</v>
      </c>
      <c r="AN35" s="1">
        <v>4</v>
      </c>
      <c r="AX35"/>
      <c r="AY35"/>
    </row>
    <row r="36" spans="1:51" x14ac:dyDescent="0.25">
      <c r="A36" t="s">
        <v>243</v>
      </c>
      <c r="B36" t="s">
        <v>39</v>
      </c>
      <c r="C36" t="s">
        <v>374</v>
      </c>
      <c r="D36" t="s">
        <v>325</v>
      </c>
      <c r="E36" s="4">
        <v>110.44565217391305</v>
      </c>
      <c r="F36" s="4">
        <v>339.83141304347834</v>
      </c>
      <c r="G36" s="4">
        <v>0</v>
      </c>
      <c r="H36" s="11">
        <v>0</v>
      </c>
      <c r="I36" s="4">
        <v>322.51913043478271</v>
      </c>
      <c r="J36" s="4">
        <v>0</v>
      </c>
      <c r="K36" s="11">
        <v>0</v>
      </c>
      <c r="L36" s="4">
        <v>29.966086956521742</v>
      </c>
      <c r="M36" s="4">
        <v>0</v>
      </c>
      <c r="N36" s="11">
        <v>0</v>
      </c>
      <c r="O36" s="4">
        <v>22.487826086956524</v>
      </c>
      <c r="P36" s="4">
        <v>0</v>
      </c>
      <c r="Q36" s="9">
        <v>0</v>
      </c>
      <c r="R36" s="4">
        <v>5.4782608695652177</v>
      </c>
      <c r="S36" s="4">
        <v>0</v>
      </c>
      <c r="T36" s="11">
        <v>0</v>
      </c>
      <c r="U36" s="4">
        <v>2</v>
      </c>
      <c r="V36" s="4">
        <v>0</v>
      </c>
      <c r="W36" s="11">
        <v>0</v>
      </c>
      <c r="X36" s="4">
        <v>80.520434782608731</v>
      </c>
      <c r="Y36" s="4">
        <v>0</v>
      </c>
      <c r="Z36" s="11">
        <v>0</v>
      </c>
      <c r="AA36" s="4">
        <v>9.8340217391304332</v>
      </c>
      <c r="AB36" s="4">
        <v>0</v>
      </c>
      <c r="AC36" s="11">
        <v>0</v>
      </c>
      <c r="AD36" s="4">
        <v>96.912826086956557</v>
      </c>
      <c r="AE36" s="4">
        <v>0</v>
      </c>
      <c r="AF36" s="11">
        <v>0</v>
      </c>
      <c r="AG36" s="4">
        <v>122.59804347826088</v>
      </c>
      <c r="AH36" s="4">
        <v>0</v>
      </c>
      <c r="AI36" s="11">
        <v>0</v>
      </c>
      <c r="AJ36" s="4">
        <v>0</v>
      </c>
      <c r="AK36" s="4">
        <v>0</v>
      </c>
      <c r="AL36" s="11" t="s">
        <v>514</v>
      </c>
      <c r="AM36" s="1">
        <v>255114</v>
      </c>
      <c r="AN36" s="1">
        <v>4</v>
      </c>
      <c r="AX36"/>
      <c r="AY36"/>
    </row>
    <row r="37" spans="1:51" x14ac:dyDescent="0.25">
      <c r="A37" t="s">
        <v>243</v>
      </c>
      <c r="B37" t="s">
        <v>136</v>
      </c>
      <c r="C37" t="s">
        <v>363</v>
      </c>
      <c r="D37" t="s">
        <v>319</v>
      </c>
      <c r="E37" s="4">
        <v>109.64130434782609</v>
      </c>
      <c r="F37" s="4">
        <v>461.68478260869563</v>
      </c>
      <c r="G37" s="4">
        <v>0</v>
      </c>
      <c r="H37" s="11">
        <v>0</v>
      </c>
      <c r="I37" s="4">
        <v>422.01086956521738</v>
      </c>
      <c r="J37" s="4">
        <v>0</v>
      </c>
      <c r="K37" s="11">
        <v>0</v>
      </c>
      <c r="L37" s="4">
        <v>57.391304347826079</v>
      </c>
      <c r="M37" s="4">
        <v>0</v>
      </c>
      <c r="N37" s="11">
        <v>0</v>
      </c>
      <c r="O37" s="4">
        <v>33.475543478260867</v>
      </c>
      <c r="P37" s="4">
        <v>0</v>
      </c>
      <c r="Q37" s="9">
        <v>0</v>
      </c>
      <c r="R37" s="4">
        <v>18.611413043478262</v>
      </c>
      <c r="S37" s="4">
        <v>0</v>
      </c>
      <c r="T37" s="11">
        <v>0</v>
      </c>
      <c r="U37" s="4">
        <v>5.3043478260869561</v>
      </c>
      <c r="V37" s="4">
        <v>0</v>
      </c>
      <c r="W37" s="11">
        <v>0</v>
      </c>
      <c r="X37" s="4">
        <v>92.320652173913047</v>
      </c>
      <c r="Y37" s="4">
        <v>0</v>
      </c>
      <c r="Z37" s="11">
        <v>0</v>
      </c>
      <c r="AA37" s="4">
        <v>15.758152173913043</v>
      </c>
      <c r="AB37" s="4">
        <v>0</v>
      </c>
      <c r="AC37" s="11">
        <v>0</v>
      </c>
      <c r="AD37" s="4">
        <v>253.77717391304347</v>
      </c>
      <c r="AE37" s="4">
        <v>0</v>
      </c>
      <c r="AF37" s="11">
        <v>0</v>
      </c>
      <c r="AG37" s="4">
        <v>42.4375</v>
      </c>
      <c r="AH37" s="4">
        <v>0</v>
      </c>
      <c r="AI37" s="11">
        <v>0</v>
      </c>
      <c r="AJ37" s="4">
        <v>0</v>
      </c>
      <c r="AK37" s="4">
        <v>0</v>
      </c>
      <c r="AL37" s="11" t="s">
        <v>514</v>
      </c>
      <c r="AM37" s="1">
        <v>255282</v>
      </c>
      <c r="AN37" s="1">
        <v>4</v>
      </c>
      <c r="AX37"/>
      <c r="AY37"/>
    </row>
    <row r="38" spans="1:51" x14ac:dyDescent="0.25">
      <c r="A38" t="s">
        <v>243</v>
      </c>
      <c r="B38" t="s">
        <v>99</v>
      </c>
      <c r="C38" t="s">
        <v>381</v>
      </c>
      <c r="D38" t="s">
        <v>282</v>
      </c>
      <c r="E38" s="4">
        <v>75.282608695652172</v>
      </c>
      <c r="F38" s="4">
        <v>355.45076086956516</v>
      </c>
      <c r="G38" s="4">
        <v>26.594565217391303</v>
      </c>
      <c r="H38" s="11">
        <v>7.4819266534501355E-2</v>
      </c>
      <c r="I38" s="4">
        <v>295.58652173913043</v>
      </c>
      <c r="J38" s="4">
        <v>26.594565217391303</v>
      </c>
      <c r="K38" s="11">
        <v>8.9972184999904378E-2</v>
      </c>
      <c r="L38" s="4">
        <v>50.89402173913043</v>
      </c>
      <c r="M38" s="4">
        <v>0</v>
      </c>
      <c r="N38" s="11">
        <v>0</v>
      </c>
      <c r="O38" s="4">
        <v>5.7320652173913045</v>
      </c>
      <c r="P38" s="4">
        <v>0</v>
      </c>
      <c r="Q38" s="9">
        <v>0</v>
      </c>
      <c r="R38" s="4">
        <v>37.270652173913042</v>
      </c>
      <c r="S38" s="4">
        <v>0</v>
      </c>
      <c r="T38" s="11">
        <v>0</v>
      </c>
      <c r="U38" s="4">
        <v>7.8913043478260869</v>
      </c>
      <c r="V38" s="4">
        <v>0</v>
      </c>
      <c r="W38" s="11">
        <v>0</v>
      </c>
      <c r="X38" s="4">
        <v>83.434130434782617</v>
      </c>
      <c r="Y38" s="4">
        <v>26.426086956521736</v>
      </c>
      <c r="Z38" s="11">
        <v>0.31672993796199544</v>
      </c>
      <c r="AA38" s="4">
        <v>14.702282608695645</v>
      </c>
      <c r="AB38" s="4">
        <v>0</v>
      </c>
      <c r="AC38" s="11">
        <v>0</v>
      </c>
      <c r="AD38" s="4">
        <v>191.40695652173912</v>
      </c>
      <c r="AE38" s="4">
        <v>0.16847826086956522</v>
      </c>
      <c r="AF38" s="11">
        <v>8.8020970570330467E-4</v>
      </c>
      <c r="AG38" s="4">
        <v>15.013369565217387</v>
      </c>
      <c r="AH38" s="4">
        <v>0</v>
      </c>
      <c r="AI38" s="11">
        <v>0</v>
      </c>
      <c r="AJ38" s="4">
        <v>0</v>
      </c>
      <c r="AK38" s="4">
        <v>0</v>
      </c>
      <c r="AL38" s="11" t="s">
        <v>514</v>
      </c>
      <c r="AM38" s="1">
        <v>255227</v>
      </c>
      <c r="AN38" s="1">
        <v>4</v>
      </c>
      <c r="AX38"/>
      <c r="AY38"/>
    </row>
    <row r="39" spans="1:51" x14ac:dyDescent="0.25">
      <c r="A39" t="s">
        <v>243</v>
      </c>
      <c r="B39" t="s">
        <v>209</v>
      </c>
      <c r="C39" t="s">
        <v>387</v>
      </c>
      <c r="D39" t="s">
        <v>307</v>
      </c>
      <c r="E39" s="4">
        <v>108.69565217391305</v>
      </c>
      <c r="F39" s="4">
        <v>430.48445652173916</v>
      </c>
      <c r="G39" s="4">
        <v>0</v>
      </c>
      <c r="H39" s="11">
        <v>0</v>
      </c>
      <c r="I39" s="4">
        <v>405.95826086956527</v>
      </c>
      <c r="J39" s="4">
        <v>0</v>
      </c>
      <c r="K39" s="11">
        <v>0</v>
      </c>
      <c r="L39" s="4">
        <v>49.656630434782635</v>
      </c>
      <c r="M39" s="4">
        <v>0</v>
      </c>
      <c r="N39" s="11">
        <v>0</v>
      </c>
      <c r="O39" s="4">
        <v>35.292608695652198</v>
      </c>
      <c r="P39" s="4">
        <v>0</v>
      </c>
      <c r="Q39" s="9">
        <v>0</v>
      </c>
      <c r="R39" s="4">
        <v>9.233695652173914</v>
      </c>
      <c r="S39" s="4">
        <v>0</v>
      </c>
      <c r="T39" s="11">
        <v>0</v>
      </c>
      <c r="U39" s="4">
        <v>5.1303260869565213</v>
      </c>
      <c r="V39" s="4">
        <v>0</v>
      </c>
      <c r="W39" s="11">
        <v>0</v>
      </c>
      <c r="X39" s="4">
        <v>105.19673913043485</v>
      </c>
      <c r="Y39" s="4">
        <v>0</v>
      </c>
      <c r="Z39" s="11">
        <v>0</v>
      </c>
      <c r="AA39" s="4">
        <v>10.162173913043482</v>
      </c>
      <c r="AB39" s="4">
        <v>0</v>
      </c>
      <c r="AC39" s="11">
        <v>0</v>
      </c>
      <c r="AD39" s="4">
        <v>223.07456521739127</v>
      </c>
      <c r="AE39" s="4">
        <v>0</v>
      </c>
      <c r="AF39" s="11">
        <v>0</v>
      </c>
      <c r="AG39" s="4">
        <v>42.394347826086936</v>
      </c>
      <c r="AH39" s="4">
        <v>0</v>
      </c>
      <c r="AI39" s="11">
        <v>0</v>
      </c>
      <c r="AJ39" s="4">
        <v>0</v>
      </c>
      <c r="AK39" s="4">
        <v>0</v>
      </c>
      <c r="AL39" s="11" t="s">
        <v>514</v>
      </c>
      <c r="AM39" t="s">
        <v>10</v>
      </c>
      <c r="AN39" s="1">
        <v>4</v>
      </c>
      <c r="AX39"/>
      <c r="AY39"/>
    </row>
    <row r="40" spans="1:51" x14ac:dyDescent="0.25">
      <c r="A40" t="s">
        <v>243</v>
      </c>
      <c r="B40" t="s">
        <v>139</v>
      </c>
      <c r="C40" t="s">
        <v>368</v>
      </c>
      <c r="D40" t="s">
        <v>321</v>
      </c>
      <c r="E40" s="4">
        <v>53.760869565217391</v>
      </c>
      <c r="F40" s="4">
        <v>190.71673913043477</v>
      </c>
      <c r="G40" s="4">
        <v>78.983695652173921</v>
      </c>
      <c r="H40" s="11">
        <v>0.41414139111384179</v>
      </c>
      <c r="I40" s="4">
        <v>167.83423913043478</v>
      </c>
      <c r="J40" s="4">
        <v>78.983695652173921</v>
      </c>
      <c r="K40" s="11">
        <v>0.470605378624743</v>
      </c>
      <c r="L40" s="4">
        <v>29.790000000000003</v>
      </c>
      <c r="M40" s="4">
        <v>0</v>
      </c>
      <c r="N40" s="11">
        <v>0</v>
      </c>
      <c r="O40" s="4">
        <v>12.49684782608696</v>
      </c>
      <c r="P40" s="4">
        <v>0</v>
      </c>
      <c r="Q40" s="9">
        <v>0</v>
      </c>
      <c r="R40" s="4">
        <v>10.858369565217391</v>
      </c>
      <c r="S40" s="4">
        <v>0</v>
      </c>
      <c r="T40" s="11">
        <v>0</v>
      </c>
      <c r="U40" s="4">
        <v>6.4347826086956523</v>
      </c>
      <c r="V40" s="4">
        <v>0</v>
      </c>
      <c r="W40" s="11">
        <v>0</v>
      </c>
      <c r="X40" s="4">
        <v>41.18369565217391</v>
      </c>
      <c r="Y40" s="4">
        <v>20.918478260869566</v>
      </c>
      <c r="Z40" s="11">
        <v>0.50793106178574265</v>
      </c>
      <c r="AA40" s="4">
        <v>5.5893478260869571</v>
      </c>
      <c r="AB40" s="4">
        <v>0</v>
      </c>
      <c r="AC40" s="11">
        <v>0</v>
      </c>
      <c r="AD40" s="4">
        <v>108.4391304347826</v>
      </c>
      <c r="AE40" s="4">
        <v>58.065217391304351</v>
      </c>
      <c r="AF40" s="11">
        <v>0.53546369431859198</v>
      </c>
      <c r="AG40" s="4">
        <v>5.7145652173913044</v>
      </c>
      <c r="AH40" s="4">
        <v>0</v>
      </c>
      <c r="AI40" s="11">
        <v>0</v>
      </c>
      <c r="AJ40" s="4">
        <v>0</v>
      </c>
      <c r="AK40" s="4">
        <v>0</v>
      </c>
      <c r="AL40" s="11" t="s">
        <v>514</v>
      </c>
      <c r="AM40" s="1">
        <v>255285</v>
      </c>
      <c r="AN40" s="1">
        <v>4</v>
      </c>
      <c r="AX40"/>
      <c r="AY40"/>
    </row>
    <row r="41" spans="1:51" x14ac:dyDescent="0.25">
      <c r="A41" t="s">
        <v>243</v>
      </c>
      <c r="B41" t="s">
        <v>108</v>
      </c>
      <c r="C41" t="s">
        <v>356</v>
      </c>
      <c r="D41" t="s">
        <v>319</v>
      </c>
      <c r="E41" s="4">
        <v>52</v>
      </c>
      <c r="F41" s="4">
        <v>177.5045652173913</v>
      </c>
      <c r="G41" s="4">
        <v>0</v>
      </c>
      <c r="H41" s="11">
        <v>0</v>
      </c>
      <c r="I41" s="4">
        <v>157.76815217391305</v>
      </c>
      <c r="J41" s="4">
        <v>0</v>
      </c>
      <c r="K41" s="11">
        <v>0</v>
      </c>
      <c r="L41" s="4">
        <v>14.855978260869566</v>
      </c>
      <c r="M41" s="4">
        <v>0</v>
      </c>
      <c r="N41" s="11">
        <v>0</v>
      </c>
      <c r="O41" s="4">
        <v>9.116847826086957</v>
      </c>
      <c r="P41" s="4">
        <v>0</v>
      </c>
      <c r="Q41" s="9">
        <v>0</v>
      </c>
      <c r="R41" s="4">
        <v>0</v>
      </c>
      <c r="S41" s="4">
        <v>0</v>
      </c>
      <c r="T41" s="11" t="s">
        <v>514</v>
      </c>
      <c r="U41" s="4">
        <v>5.7391304347826084</v>
      </c>
      <c r="V41" s="4">
        <v>0</v>
      </c>
      <c r="W41" s="11">
        <v>0</v>
      </c>
      <c r="X41" s="4">
        <v>44.298913043478258</v>
      </c>
      <c r="Y41" s="4">
        <v>0</v>
      </c>
      <c r="Z41" s="11">
        <v>0</v>
      </c>
      <c r="AA41" s="4">
        <v>13.997282608695652</v>
      </c>
      <c r="AB41" s="4">
        <v>0</v>
      </c>
      <c r="AC41" s="11">
        <v>0</v>
      </c>
      <c r="AD41" s="4">
        <v>104.35239130434783</v>
      </c>
      <c r="AE41" s="4">
        <v>0</v>
      </c>
      <c r="AF41" s="11">
        <v>0</v>
      </c>
      <c r="AG41" s="4">
        <v>0</v>
      </c>
      <c r="AH41" s="4">
        <v>0</v>
      </c>
      <c r="AI41" s="11" t="s">
        <v>514</v>
      </c>
      <c r="AJ41" s="4">
        <v>0</v>
      </c>
      <c r="AK41" s="4">
        <v>0</v>
      </c>
      <c r="AL41" s="11" t="s">
        <v>514</v>
      </c>
      <c r="AM41" s="1">
        <v>255249</v>
      </c>
      <c r="AN41" s="1">
        <v>4</v>
      </c>
      <c r="AX41"/>
      <c r="AY41"/>
    </row>
    <row r="42" spans="1:51" x14ac:dyDescent="0.25">
      <c r="A42" t="s">
        <v>243</v>
      </c>
      <c r="B42" t="s">
        <v>145</v>
      </c>
      <c r="C42" t="s">
        <v>443</v>
      </c>
      <c r="D42" t="s">
        <v>337</v>
      </c>
      <c r="E42" s="4">
        <v>56.467391304347828</v>
      </c>
      <c r="F42" s="4">
        <v>203.76086956521746</v>
      </c>
      <c r="G42" s="4">
        <v>3.723913043478261</v>
      </c>
      <c r="H42" s="11">
        <v>1.8275898858423123E-2</v>
      </c>
      <c r="I42" s="4">
        <v>195.58206521739137</v>
      </c>
      <c r="J42" s="4">
        <v>0.96032608695652166</v>
      </c>
      <c r="K42" s="11">
        <v>4.9100927832473286E-3</v>
      </c>
      <c r="L42" s="4">
        <v>25.405434782608697</v>
      </c>
      <c r="M42" s="4">
        <v>3.723913043478261</v>
      </c>
      <c r="N42" s="11">
        <v>0.14657938647156976</v>
      </c>
      <c r="O42" s="4">
        <v>17.22663043478261</v>
      </c>
      <c r="P42" s="4">
        <v>0.96032608695652166</v>
      </c>
      <c r="Q42" s="9">
        <v>5.5746600624664785E-2</v>
      </c>
      <c r="R42" s="4">
        <v>2.7635869565217392</v>
      </c>
      <c r="S42" s="4">
        <v>2.7635869565217392</v>
      </c>
      <c r="T42" s="11">
        <v>1</v>
      </c>
      <c r="U42" s="4">
        <v>5.4152173913043482</v>
      </c>
      <c r="V42" s="4">
        <v>0</v>
      </c>
      <c r="W42" s="11">
        <v>0</v>
      </c>
      <c r="X42" s="4">
        <v>51.726086956521748</v>
      </c>
      <c r="Y42" s="4">
        <v>0</v>
      </c>
      <c r="Z42" s="11">
        <v>0</v>
      </c>
      <c r="AA42" s="4">
        <v>0</v>
      </c>
      <c r="AB42" s="4">
        <v>0</v>
      </c>
      <c r="AC42" s="11" t="s">
        <v>514</v>
      </c>
      <c r="AD42" s="4">
        <v>126.62934782608701</v>
      </c>
      <c r="AE42" s="4">
        <v>0</v>
      </c>
      <c r="AF42" s="11">
        <v>0</v>
      </c>
      <c r="AG42" s="4">
        <v>0</v>
      </c>
      <c r="AH42" s="4">
        <v>0</v>
      </c>
      <c r="AI42" s="11" t="s">
        <v>514</v>
      </c>
      <c r="AJ42" s="4">
        <v>0</v>
      </c>
      <c r="AK42" s="4">
        <v>0</v>
      </c>
      <c r="AL42" s="11" t="s">
        <v>514</v>
      </c>
      <c r="AM42" s="1">
        <v>255291</v>
      </c>
      <c r="AN42" s="1">
        <v>4</v>
      </c>
      <c r="AX42"/>
      <c r="AY42"/>
    </row>
    <row r="43" spans="1:51" x14ac:dyDescent="0.25">
      <c r="A43" t="s">
        <v>243</v>
      </c>
      <c r="B43" t="s">
        <v>102</v>
      </c>
      <c r="C43" t="s">
        <v>402</v>
      </c>
      <c r="D43" t="s">
        <v>323</v>
      </c>
      <c r="E43" s="4">
        <v>71.217391304347828</v>
      </c>
      <c r="F43" s="4">
        <v>277.41456521739127</v>
      </c>
      <c r="G43" s="4">
        <v>0</v>
      </c>
      <c r="H43" s="11">
        <v>0</v>
      </c>
      <c r="I43" s="4">
        <v>215.93565217391304</v>
      </c>
      <c r="J43" s="4">
        <v>0</v>
      </c>
      <c r="K43" s="11">
        <v>0</v>
      </c>
      <c r="L43" s="4">
        <v>56.516413043478259</v>
      </c>
      <c r="M43" s="4">
        <v>0</v>
      </c>
      <c r="N43" s="11">
        <v>0</v>
      </c>
      <c r="O43" s="4">
        <v>9.8458695652173898</v>
      </c>
      <c r="P43" s="4">
        <v>0</v>
      </c>
      <c r="Q43" s="9">
        <v>0</v>
      </c>
      <c r="R43" s="4">
        <v>40.849891304347821</v>
      </c>
      <c r="S43" s="4">
        <v>0</v>
      </c>
      <c r="T43" s="11">
        <v>0</v>
      </c>
      <c r="U43" s="4">
        <v>5.8206521739130439</v>
      </c>
      <c r="V43" s="4">
        <v>0</v>
      </c>
      <c r="W43" s="11">
        <v>0</v>
      </c>
      <c r="X43" s="4">
        <v>84.080217391304373</v>
      </c>
      <c r="Y43" s="4">
        <v>0</v>
      </c>
      <c r="Z43" s="11">
        <v>0</v>
      </c>
      <c r="AA43" s="4">
        <v>14.808369565217392</v>
      </c>
      <c r="AB43" s="4">
        <v>0</v>
      </c>
      <c r="AC43" s="11">
        <v>0</v>
      </c>
      <c r="AD43" s="4">
        <v>60.84815217391305</v>
      </c>
      <c r="AE43" s="4">
        <v>0</v>
      </c>
      <c r="AF43" s="11">
        <v>0</v>
      </c>
      <c r="AG43" s="4">
        <v>61.161413043478227</v>
      </c>
      <c r="AH43" s="4">
        <v>0</v>
      </c>
      <c r="AI43" s="11">
        <v>0</v>
      </c>
      <c r="AJ43" s="4">
        <v>0</v>
      </c>
      <c r="AK43" s="4">
        <v>0</v>
      </c>
      <c r="AL43" s="11" t="s">
        <v>514</v>
      </c>
      <c r="AM43" s="1">
        <v>255232</v>
      </c>
      <c r="AN43" s="1">
        <v>4</v>
      </c>
      <c r="AX43"/>
      <c r="AY43"/>
    </row>
    <row r="44" spans="1:51" x14ac:dyDescent="0.25">
      <c r="A44" t="s">
        <v>243</v>
      </c>
      <c r="B44" t="s">
        <v>56</v>
      </c>
      <c r="C44" t="s">
        <v>396</v>
      </c>
      <c r="D44" t="s">
        <v>288</v>
      </c>
      <c r="E44" s="4">
        <v>109.69565217391305</v>
      </c>
      <c r="F44" s="4">
        <v>373.35999999999996</v>
      </c>
      <c r="G44" s="4">
        <v>49.810326086956536</v>
      </c>
      <c r="H44" s="11">
        <v>0.1334109869481373</v>
      </c>
      <c r="I44" s="4">
        <v>356.92043478260871</v>
      </c>
      <c r="J44" s="4">
        <v>49.810326086956536</v>
      </c>
      <c r="K44" s="11">
        <v>0.13955582598484381</v>
      </c>
      <c r="L44" s="4">
        <v>33.865543478260868</v>
      </c>
      <c r="M44" s="4">
        <v>0</v>
      </c>
      <c r="N44" s="11">
        <v>0</v>
      </c>
      <c r="O44" s="4">
        <v>22.561195652173915</v>
      </c>
      <c r="P44" s="4">
        <v>0</v>
      </c>
      <c r="Q44" s="9">
        <v>0</v>
      </c>
      <c r="R44" s="4">
        <v>5.5652173913043477</v>
      </c>
      <c r="S44" s="4">
        <v>0</v>
      </c>
      <c r="T44" s="11">
        <v>0</v>
      </c>
      <c r="U44" s="4">
        <v>5.7391304347826084</v>
      </c>
      <c r="V44" s="4">
        <v>0</v>
      </c>
      <c r="W44" s="11">
        <v>0</v>
      </c>
      <c r="X44" s="4">
        <v>117.42815217391308</v>
      </c>
      <c r="Y44" s="4">
        <v>26.614782608695652</v>
      </c>
      <c r="Z44" s="11">
        <v>0.2266473764253627</v>
      </c>
      <c r="AA44" s="4">
        <v>5.1352173913043488</v>
      </c>
      <c r="AB44" s="4">
        <v>0</v>
      </c>
      <c r="AC44" s="11">
        <v>0</v>
      </c>
      <c r="AD44" s="4">
        <v>216.67891304347825</v>
      </c>
      <c r="AE44" s="4">
        <v>22.943369565217402</v>
      </c>
      <c r="AF44" s="11">
        <v>0.10588649002782123</v>
      </c>
      <c r="AG44" s="4">
        <v>0.2521739130434783</v>
      </c>
      <c r="AH44" s="4">
        <v>0.2521739130434783</v>
      </c>
      <c r="AI44" s="11">
        <v>1</v>
      </c>
      <c r="AJ44" s="4">
        <v>0</v>
      </c>
      <c r="AK44" s="4">
        <v>0</v>
      </c>
      <c r="AL44" s="11" t="s">
        <v>514</v>
      </c>
      <c r="AM44" s="1">
        <v>255145</v>
      </c>
      <c r="AN44" s="1">
        <v>4</v>
      </c>
      <c r="AX44"/>
      <c r="AY44"/>
    </row>
    <row r="45" spans="1:51" x14ac:dyDescent="0.25">
      <c r="A45" t="s">
        <v>243</v>
      </c>
      <c r="B45" t="s">
        <v>87</v>
      </c>
      <c r="C45" t="s">
        <v>384</v>
      </c>
      <c r="D45" t="s">
        <v>333</v>
      </c>
      <c r="E45" s="4">
        <v>56.934782608695649</v>
      </c>
      <c r="F45" s="4">
        <v>180.80217391304348</v>
      </c>
      <c r="G45" s="4">
        <v>0</v>
      </c>
      <c r="H45" s="11">
        <v>0</v>
      </c>
      <c r="I45" s="4">
        <v>163.60652173913041</v>
      </c>
      <c r="J45" s="4">
        <v>0</v>
      </c>
      <c r="K45" s="11">
        <v>0</v>
      </c>
      <c r="L45" s="4">
        <v>37.976413043478253</v>
      </c>
      <c r="M45" s="4">
        <v>0</v>
      </c>
      <c r="N45" s="11">
        <v>0</v>
      </c>
      <c r="O45" s="4">
        <v>29.67467391304347</v>
      </c>
      <c r="P45" s="4">
        <v>0</v>
      </c>
      <c r="Q45" s="9">
        <v>0</v>
      </c>
      <c r="R45" s="4">
        <v>2.0408695652173909</v>
      </c>
      <c r="S45" s="4">
        <v>0</v>
      </c>
      <c r="T45" s="11">
        <v>0</v>
      </c>
      <c r="U45" s="4">
        <v>6.2608695652173916</v>
      </c>
      <c r="V45" s="4">
        <v>0</v>
      </c>
      <c r="W45" s="11">
        <v>0</v>
      </c>
      <c r="X45" s="4">
        <v>32.773369565217394</v>
      </c>
      <c r="Y45" s="4">
        <v>0</v>
      </c>
      <c r="Z45" s="11">
        <v>0</v>
      </c>
      <c r="AA45" s="4">
        <v>8.8939130434782623</v>
      </c>
      <c r="AB45" s="4">
        <v>0</v>
      </c>
      <c r="AC45" s="11">
        <v>0</v>
      </c>
      <c r="AD45" s="4">
        <v>99.500760869565212</v>
      </c>
      <c r="AE45" s="4">
        <v>0</v>
      </c>
      <c r="AF45" s="11">
        <v>0</v>
      </c>
      <c r="AG45" s="4">
        <v>1.6577173913043477</v>
      </c>
      <c r="AH45" s="4">
        <v>0</v>
      </c>
      <c r="AI45" s="11">
        <v>0</v>
      </c>
      <c r="AJ45" s="4">
        <v>0</v>
      </c>
      <c r="AK45" s="4">
        <v>0</v>
      </c>
      <c r="AL45" s="11" t="s">
        <v>514</v>
      </c>
      <c r="AM45" s="1">
        <v>255212</v>
      </c>
      <c r="AN45" s="1">
        <v>4</v>
      </c>
      <c r="AX45"/>
      <c r="AY45"/>
    </row>
    <row r="46" spans="1:51" x14ac:dyDescent="0.25">
      <c r="A46" t="s">
        <v>243</v>
      </c>
      <c r="B46" t="s">
        <v>62</v>
      </c>
      <c r="C46" t="s">
        <v>365</v>
      </c>
      <c r="D46" t="s">
        <v>332</v>
      </c>
      <c r="E46" s="4">
        <v>76.097826086956516</v>
      </c>
      <c r="F46" s="4">
        <v>285.97097826086957</v>
      </c>
      <c r="G46" s="4">
        <v>40.571521739130432</v>
      </c>
      <c r="H46" s="11">
        <v>0.14187286411322522</v>
      </c>
      <c r="I46" s="4">
        <v>251.55500000000004</v>
      </c>
      <c r="J46" s="4">
        <v>40.571521739130432</v>
      </c>
      <c r="K46" s="11">
        <v>0.1612829072732819</v>
      </c>
      <c r="L46" s="4">
        <v>26.85923913043478</v>
      </c>
      <c r="M46" s="4">
        <v>0</v>
      </c>
      <c r="N46" s="11">
        <v>0</v>
      </c>
      <c r="O46" s="4">
        <v>0.18271739130434786</v>
      </c>
      <c r="P46" s="4">
        <v>0</v>
      </c>
      <c r="Q46" s="9">
        <v>0</v>
      </c>
      <c r="R46" s="4">
        <v>20.393913043478257</v>
      </c>
      <c r="S46" s="4">
        <v>0</v>
      </c>
      <c r="T46" s="11">
        <v>0</v>
      </c>
      <c r="U46" s="4">
        <v>6.2826086956521738</v>
      </c>
      <c r="V46" s="4">
        <v>0</v>
      </c>
      <c r="W46" s="11">
        <v>0</v>
      </c>
      <c r="X46" s="4">
        <v>78.454673913043479</v>
      </c>
      <c r="Y46" s="4">
        <v>11.809782608695652</v>
      </c>
      <c r="Z46" s="11">
        <v>0.15053000694114435</v>
      </c>
      <c r="AA46" s="4">
        <v>7.7394565217391298</v>
      </c>
      <c r="AB46" s="4">
        <v>0</v>
      </c>
      <c r="AC46" s="11">
        <v>0</v>
      </c>
      <c r="AD46" s="4">
        <v>160.20782608695654</v>
      </c>
      <c r="AE46" s="4">
        <v>28.761739130434783</v>
      </c>
      <c r="AF46" s="11">
        <v>0.17952767872166042</v>
      </c>
      <c r="AG46" s="4">
        <v>12.709782608695656</v>
      </c>
      <c r="AH46" s="4">
        <v>0</v>
      </c>
      <c r="AI46" s="11">
        <v>0</v>
      </c>
      <c r="AJ46" s="4">
        <v>0</v>
      </c>
      <c r="AK46" s="4">
        <v>0</v>
      </c>
      <c r="AL46" s="11" t="s">
        <v>514</v>
      </c>
      <c r="AM46" s="1">
        <v>255154</v>
      </c>
      <c r="AN46" s="1">
        <v>4</v>
      </c>
      <c r="AX46"/>
      <c r="AY46"/>
    </row>
    <row r="47" spans="1:51" x14ac:dyDescent="0.25">
      <c r="A47" t="s">
        <v>243</v>
      </c>
      <c r="B47" t="s">
        <v>66</v>
      </c>
      <c r="C47" t="s">
        <v>384</v>
      </c>
      <c r="D47" t="s">
        <v>333</v>
      </c>
      <c r="E47" s="4">
        <v>115.83695652173913</v>
      </c>
      <c r="F47" s="4">
        <v>492.88880434782607</v>
      </c>
      <c r="G47" s="4">
        <v>0</v>
      </c>
      <c r="H47" s="11">
        <v>0</v>
      </c>
      <c r="I47" s="4">
        <v>459.36413043478262</v>
      </c>
      <c r="J47" s="4">
        <v>0</v>
      </c>
      <c r="K47" s="11">
        <v>0</v>
      </c>
      <c r="L47" s="4">
        <v>88.918478260869563</v>
      </c>
      <c r="M47" s="4">
        <v>0</v>
      </c>
      <c r="N47" s="11">
        <v>0</v>
      </c>
      <c r="O47" s="4">
        <v>74.614130434782609</v>
      </c>
      <c r="P47" s="4">
        <v>0</v>
      </c>
      <c r="Q47" s="9">
        <v>0</v>
      </c>
      <c r="R47" s="4">
        <v>9.9402173913043477</v>
      </c>
      <c r="S47" s="4">
        <v>0</v>
      </c>
      <c r="T47" s="11">
        <v>0</v>
      </c>
      <c r="U47" s="4">
        <v>4.3641304347826084</v>
      </c>
      <c r="V47" s="4">
        <v>0</v>
      </c>
      <c r="W47" s="11">
        <v>0</v>
      </c>
      <c r="X47" s="4">
        <v>154.15489130434781</v>
      </c>
      <c r="Y47" s="4">
        <v>0</v>
      </c>
      <c r="Z47" s="11">
        <v>0</v>
      </c>
      <c r="AA47" s="4">
        <v>19.220326086956522</v>
      </c>
      <c r="AB47" s="4">
        <v>0</v>
      </c>
      <c r="AC47" s="11">
        <v>0</v>
      </c>
      <c r="AD47" s="4">
        <v>185.97554347826087</v>
      </c>
      <c r="AE47" s="4">
        <v>0</v>
      </c>
      <c r="AF47" s="11">
        <v>0</v>
      </c>
      <c r="AG47" s="4">
        <v>44.619565217391305</v>
      </c>
      <c r="AH47" s="4">
        <v>0</v>
      </c>
      <c r="AI47" s="11">
        <v>0</v>
      </c>
      <c r="AJ47" s="4">
        <v>0</v>
      </c>
      <c r="AK47" s="4">
        <v>0</v>
      </c>
      <c r="AL47" s="11" t="s">
        <v>514</v>
      </c>
      <c r="AM47" s="1">
        <v>255160</v>
      </c>
      <c r="AN47" s="1">
        <v>4</v>
      </c>
      <c r="AX47"/>
      <c r="AY47"/>
    </row>
    <row r="48" spans="1:51" x14ac:dyDescent="0.25">
      <c r="A48" t="s">
        <v>243</v>
      </c>
      <c r="B48" t="s">
        <v>100</v>
      </c>
      <c r="C48" t="s">
        <v>374</v>
      </c>
      <c r="D48" t="s">
        <v>325</v>
      </c>
      <c r="E48" s="4">
        <v>60.108695652173914</v>
      </c>
      <c r="F48" s="4">
        <v>209.25934782608689</v>
      </c>
      <c r="G48" s="4">
        <v>1.0652173913043479</v>
      </c>
      <c r="H48" s="11">
        <v>5.0904172376071734E-3</v>
      </c>
      <c r="I48" s="4">
        <v>175.98326086956516</v>
      </c>
      <c r="J48" s="4">
        <v>1.0652173913043479</v>
      </c>
      <c r="K48" s="11">
        <v>6.0529472294178202E-3</v>
      </c>
      <c r="L48" s="4">
        <v>41.782391304347819</v>
      </c>
      <c r="M48" s="4">
        <v>0</v>
      </c>
      <c r="N48" s="11">
        <v>0</v>
      </c>
      <c r="O48" s="4">
        <v>14.572391304347821</v>
      </c>
      <c r="P48" s="4">
        <v>0</v>
      </c>
      <c r="Q48" s="9">
        <v>0</v>
      </c>
      <c r="R48" s="4">
        <v>20.601304347826083</v>
      </c>
      <c r="S48" s="4">
        <v>0</v>
      </c>
      <c r="T48" s="11">
        <v>0</v>
      </c>
      <c r="U48" s="4">
        <v>6.6086956521739131</v>
      </c>
      <c r="V48" s="4">
        <v>0</v>
      </c>
      <c r="W48" s="11">
        <v>0</v>
      </c>
      <c r="X48" s="4">
        <v>44.07326086956521</v>
      </c>
      <c r="Y48" s="4">
        <v>1.0652173913043479</v>
      </c>
      <c r="Z48" s="11">
        <v>2.4169243897265921E-2</v>
      </c>
      <c r="AA48" s="4">
        <v>6.0660869565217395</v>
      </c>
      <c r="AB48" s="4">
        <v>0</v>
      </c>
      <c r="AC48" s="11">
        <v>0</v>
      </c>
      <c r="AD48" s="4">
        <v>115.06684782608691</v>
      </c>
      <c r="AE48" s="4">
        <v>0</v>
      </c>
      <c r="AF48" s="11">
        <v>0</v>
      </c>
      <c r="AG48" s="4">
        <v>2.2707608695652182</v>
      </c>
      <c r="AH48" s="4">
        <v>0</v>
      </c>
      <c r="AI48" s="11">
        <v>0</v>
      </c>
      <c r="AJ48" s="4">
        <v>0</v>
      </c>
      <c r="AK48" s="4">
        <v>0</v>
      </c>
      <c r="AL48" s="11" t="s">
        <v>514</v>
      </c>
      <c r="AM48" s="1">
        <v>255228</v>
      </c>
      <c r="AN48" s="1">
        <v>4</v>
      </c>
      <c r="AX48"/>
      <c r="AY48"/>
    </row>
    <row r="49" spans="1:51" x14ac:dyDescent="0.25">
      <c r="A49" t="s">
        <v>243</v>
      </c>
      <c r="B49" t="s">
        <v>148</v>
      </c>
      <c r="C49" t="s">
        <v>401</v>
      </c>
      <c r="D49" t="s">
        <v>301</v>
      </c>
      <c r="E49" s="4">
        <v>83.054347826086953</v>
      </c>
      <c r="F49" s="4">
        <v>271.6825</v>
      </c>
      <c r="G49" s="4">
        <v>0</v>
      </c>
      <c r="H49" s="11">
        <v>0</v>
      </c>
      <c r="I49" s="4">
        <v>244.43793478260869</v>
      </c>
      <c r="J49" s="4">
        <v>0</v>
      </c>
      <c r="K49" s="11">
        <v>0</v>
      </c>
      <c r="L49" s="4">
        <v>48.72282608695653</v>
      </c>
      <c r="M49" s="4">
        <v>0</v>
      </c>
      <c r="N49" s="11">
        <v>0</v>
      </c>
      <c r="O49" s="4">
        <v>21.478260869565219</v>
      </c>
      <c r="P49" s="4">
        <v>0</v>
      </c>
      <c r="Q49" s="9">
        <v>0</v>
      </c>
      <c r="R49" s="4">
        <v>25.048913043478262</v>
      </c>
      <c r="S49" s="4">
        <v>0</v>
      </c>
      <c r="T49" s="11">
        <v>0</v>
      </c>
      <c r="U49" s="4">
        <v>2.1956521739130435</v>
      </c>
      <c r="V49" s="4">
        <v>0</v>
      </c>
      <c r="W49" s="11">
        <v>0</v>
      </c>
      <c r="X49" s="4">
        <v>94.073369565217391</v>
      </c>
      <c r="Y49" s="4">
        <v>0</v>
      </c>
      <c r="Z49" s="11">
        <v>0</v>
      </c>
      <c r="AA49" s="4">
        <v>0</v>
      </c>
      <c r="AB49" s="4">
        <v>0</v>
      </c>
      <c r="AC49" s="11" t="s">
        <v>514</v>
      </c>
      <c r="AD49" s="4">
        <v>128.8863043478261</v>
      </c>
      <c r="AE49" s="4">
        <v>0</v>
      </c>
      <c r="AF49" s="11">
        <v>0</v>
      </c>
      <c r="AG49" s="4">
        <v>0</v>
      </c>
      <c r="AH49" s="4">
        <v>0</v>
      </c>
      <c r="AI49" s="11" t="s">
        <v>514</v>
      </c>
      <c r="AJ49" s="4">
        <v>0</v>
      </c>
      <c r="AK49" s="4">
        <v>0</v>
      </c>
      <c r="AL49" s="11" t="s">
        <v>514</v>
      </c>
      <c r="AM49" s="1">
        <v>255296</v>
      </c>
      <c r="AN49" s="1">
        <v>4</v>
      </c>
      <c r="AX49"/>
      <c r="AY49"/>
    </row>
    <row r="50" spans="1:51" x14ac:dyDescent="0.25">
      <c r="A50" t="s">
        <v>243</v>
      </c>
      <c r="B50" t="s">
        <v>44</v>
      </c>
      <c r="C50" t="s">
        <v>405</v>
      </c>
      <c r="D50" t="s">
        <v>290</v>
      </c>
      <c r="E50" s="4">
        <v>107.46739130434783</v>
      </c>
      <c r="F50" s="4">
        <v>364.88445652173903</v>
      </c>
      <c r="G50" s="4">
        <v>20.873369565217391</v>
      </c>
      <c r="H50" s="11">
        <v>5.7205422681450402E-2</v>
      </c>
      <c r="I50" s="4">
        <v>341.02499999999992</v>
      </c>
      <c r="J50" s="4">
        <v>19.802717391304348</v>
      </c>
      <c r="K50" s="11">
        <v>5.8068227817034974E-2</v>
      </c>
      <c r="L50" s="4">
        <v>72.90978260869565</v>
      </c>
      <c r="M50" s="4">
        <v>1.8804347826086958</v>
      </c>
      <c r="N50" s="11">
        <v>2.5791254826542633E-2</v>
      </c>
      <c r="O50" s="4">
        <v>49.050326086956524</v>
      </c>
      <c r="P50" s="4">
        <v>0.80978260869565222</v>
      </c>
      <c r="Q50" s="9">
        <v>1.6509219678989856E-2</v>
      </c>
      <c r="R50" s="4">
        <v>21.859456521739126</v>
      </c>
      <c r="S50" s="4">
        <v>1.0706521739130435</v>
      </c>
      <c r="T50" s="11">
        <v>4.8978901778655153E-2</v>
      </c>
      <c r="U50" s="4">
        <v>2</v>
      </c>
      <c r="V50" s="4">
        <v>0</v>
      </c>
      <c r="W50" s="11">
        <v>0</v>
      </c>
      <c r="X50" s="4">
        <v>72.654239130434789</v>
      </c>
      <c r="Y50" s="4">
        <v>18.992934782608696</v>
      </c>
      <c r="Z50" s="11">
        <v>0.26141536970074158</v>
      </c>
      <c r="AA50" s="4">
        <v>0</v>
      </c>
      <c r="AB50" s="4">
        <v>0</v>
      </c>
      <c r="AC50" s="11" t="s">
        <v>514</v>
      </c>
      <c r="AD50" s="4">
        <v>213.30097826086947</v>
      </c>
      <c r="AE50" s="4">
        <v>0</v>
      </c>
      <c r="AF50" s="11">
        <v>0</v>
      </c>
      <c r="AG50" s="4">
        <v>6.01945652173913</v>
      </c>
      <c r="AH50" s="4">
        <v>0</v>
      </c>
      <c r="AI50" s="11">
        <v>0</v>
      </c>
      <c r="AJ50" s="4">
        <v>0</v>
      </c>
      <c r="AK50" s="4">
        <v>0</v>
      </c>
      <c r="AL50" s="11" t="s">
        <v>514</v>
      </c>
      <c r="AM50" s="1">
        <v>255119</v>
      </c>
      <c r="AN50" s="1">
        <v>4</v>
      </c>
      <c r="AX50"/>
      <c r="AY50"/>
    </row>
    <row r="51" spans="1:51" x14ac:dyDescent="0.25">
      <c r="A51" t="s">
        <v>243</v>
      </c>
      <c r="B51" t="s">
        <v>52</v>
      </c>
      <c r="C51" t="s">
        <v>361</v>
      </c>
      <c r="D51" t="s">
        <v>328</v>
      </c>
      <c r="E51" s="4">
        <v>78.554347826086953</v>
      </c>
      <c r="F51" s="4">
        <v>257.55141304347831</v>
      </c>
      <c r="G51" s="4">
        <v>62.826847826086968</v>
      </c>
      <c r="H51" s="11">
        <v>0.2439390531143423</v>
      </c>
      <c r="I51" s="4">
        <v>230.63815217391306</v>
      </c>
      <c r="J51" s="4">
        <v>61.267065217391313</v>
      </c>
      <c r="K51" s="11">
        <v>0.26564150224023986</v>
      </c>
      <c r="L51" s="4">
        <v>46.768478260869571</v>
      </c>
      <c r="M51" s="4">
        <v>9.1784782608695661</v>
      </c>
      <c r="N51" s="11">
        <v>0.19625351523462012</v>
      </c>
      <c r="O51" s="4">
        <v>24.225869565217394</v>
      </c>
      <c r="P51" s="4">
        <v>7.6186956521739138</v>
      </c>
      <c r="Q51" s="9">
        <v>0.3144859519557785</v>
      </c>
      <c r="R51" s="4">
        <v>17.064347826086962</v>
      </c>
      <c r="S51" s="4">
        <v>0.42934782608695654</v>
      </c>
      <c r="T51" s="11">
        <v>2.5160517733387681E-2</v>
      </c>
      <c r="U51" s="4">
        <v>5.4782608695652177</v>
      </c>
      <c r="V51" s="4">
        <v>1.1304347826086956</v>
      </c>
      <c r="W51" s="11">
        <v>0.20634920634920631</v>
      </c>
      <c r="X51" s="4">
        <v>89.772282608695647</v>
      </c>
      <c r="Y51" s="4">
        <v>53.648369565217401</v>
      </c>
      <c r="Z51" s="11">
        <v>0.59760505142843323</v>
      </c>
      <c r="AA51" s="4">
        <v>4.3706521739130437</v>
      </c>
      <c r="AB51" s="4">
        <v>0</v>
      </c>
      <c r="AC51" s="11">
        <v>0</v>
      </c>
      <c r="AD51" s="4">
        <v>116.64000000000001</v>
      </c>
      <c r="AE51" s="4">
        <v>0</v>
      </c>
      <c r="AF51" s="11">
        <v>0</v>
      </c>
      <c r="AG51" s="4">
        <v>0</v>
      </c>
      <c r="AH51" s="4">
        <v>0</v>
      </c>
      <c r="AI51" s="11" t="s">
        <v>514</v>
      </c>
      <c r="AJ51" s="4">
        <v>0</v>
      </c>
      <c r="AK51" s="4">
        <v>0</v>
      </c>
      <c r="AL51" s="11" t="s">
        <v>514</v>
      </c>
      <c r="AM51" s="1">
        <v>255139</v>
      </c>
      <c r="AN51" s="1">
        <v>4</v>
      </c>
      <c r="AX51"/>
      <c r="AY51"/>
    </row>
    <row r="52" spans="1:51" x14ac:dyDescent="0.25">
      <c r="A52" t="s">
        <v>243</v>
      </c>
      <c r="B52" t="s">
        <v>77</v>
      </c>
      <c r="C52" t="s">
        <v>417</v>
      </c>
      <c r="D52" t="s">
        <v>298</v>
      </c>
      <c r="E52" s="4">
        <v>51.260869565217391</v>
      </c>
      <c r="F52" s="4">
        <v>214.83750000000003</v>
      </c>
      <c r="G52" s="4">
        <v>0.82608695652173914</v>
      </c>
      <c r="H52" s="11">
        <v>3.8451711480618563E-3</v>
      </c>
      <c r="I52" s="4">
        <v>195.55173913043478</v>
      </c>
      <c r="J52" s="4">
        <v>0.69565217391304346</v>
      </c>
      <c r="K52" s="11">
        <v>3.5573816781503394E-3</v>
      </c>
      <c r="L52" s="4">
        <v>59.902500000000003</v>
      </c>
      <c r="M52" s="4">
        <v>0.13043478260869565</v>
      </c>
      <c r="N52" s="11">
        <v>2.1774514020065213E-3</v>
      </c>
      <c r="O52" s="4">
        <v>40.616739130434787</v>
      </c>
      <c r="P52" s="4">
        <v>0</v>
      </c>
      <c r="Q52" s="9">
        <v>0</v>
      </c>
      <c r="R52" s="4">
        <v>14.242282608695655</v>
      </c>
      <c r="S52" s="4">
        <v>0.13043478260869565</v>
      </c>
      <c r="T52" s="11">
        <v>9.1582779384716331E-3</v>
      </c>
      <c r="U52" s="4">
        <v>5.0434782608695654</v>
      </c>
      <c r="V52" s="4">
        <v>0</v>
      </c>
      <c r="W52" s="11">
        <v>0</v>
      </c>
      <c r="X52" s="4">
        <v>44.61021739130436</v>
      </c>
      <c r="Y52" s="4">
        <v>0.69565217391304346</v>
      </c>
      <c r="Z52" s="11">
        <v>1.5594009950927596E-2</v>
      </c>
      <c r="AA52" s="4">
        <v>0</v>
      </c>
      <c r="AB52" s="4">
        <v>0</v>
      </c>
      <c r="AC52" s="11" t="s">
        <v>514</v>
      </c>
      <c r="AD52" s="4">
        <v>110.32478260869566</v>
      </c>
      <c r="AE52" s="4">
        <v>0</v>
      </c>
      <c r="AF52" s="11">
        <v>0</v>
      </c>
      <c r="AG52" s="4">
        <v>0</v>
      </c>
      <c r="AH52" s="4">
        <v>0</v>
      </c>
      <c r="AI52" s="11" t="s">
        <v>514</v>
      </c>
      <c r="AJ52" s="4">
        <v>0</v>
      </c>
      <c r="AK52" s="4">
        <v>0</v>
      </c>
      <c r="AL52" s="11" t="s">
        <v>514</v>
      </c>
      <c r="AM52" s="1">
        <v>255175</v>
      </c>
      <c r="AN52" s="1">
        <v>4</v>
      </c>
      <c r="AX52"/>
      <c r="AY52"/>
    </row>
    <row r="53" spans="1:51" x14ac:dyDescent="0.25">
      <c r="A53" t="s">
        <v>243</v>
      </c>
      <c r="B53" t="s">
        <v>42</v>
      </c>
      <c r="C53" t="s">
        <v>404</v>
      </c>
      <c r="D53" t="s">
        <v>311</v>
      </c>
      <c r="E53" s="4">
        <v>101.04347826086956</v>
      </c>
      <c r="F53" s="4">
        <v>315.34456521739133</v>
      </c>
      <c r="G53" s="4">
        <v>44.234347826086946</v>
      </c>
      <c r="H53" s="11">
        <v>0.14027306224730018</v>
      </c>
      <c r="I53" s="4">
        <v>285.26793478260873</v>
      </c>
      <c r="J53" s="4">
        <v>44.103913043478258</v>
      </c>
      <c r="K53" s="11">
        <v>0.15460522430285789</v>
      </c>
      <c r="L53" s="4">
        <v>58.150869565217377</v>
      </c>
      <c r="M53" s="4">
        <v>0.13043478260869565</v>
      </c>
      <c r="N53" s="11">
        <v>2.243040965404832E-3</v>
      </c>
      <c r="O53" s="4">
        <v>32.624130434782593</v>
      </c>
      <c r="P53" s="4">
        <v>0</v>
      </c>
      <c r="Q53" s="9">
        <v>0</v>
      </c>
      <c r="R53" s="4">
        <v>20.135434782608698</v>
      </c>
      <c r="S53" s="4">
        <v>0.13043478260869565</v>
      </c>
      <c r="T53" s="11">
        <v>6.4778726666162821E-3</v>
      </c>
      <c r="U53" s="4">
        <v>5.3913043478260869</v>
      </c>
      <c r="V53" s="4">
        <v>0</v>
      </c>
      <c r="W53" s="11">
        <v>0</v>
      </c>
      <c r="X53" s="4">
        <v>68.34456521739132</v>
      </c>
      <c r="Y53" s="4">
        <v>9.0028260869565209</v>
      </c>
      <c r="Z53" s="11">
        <v>0.13172702259967869</v>
      </c>
      <c r="AA53" s="4">
        <v>4.5498913043478266</v>
      </c>
      <c r="AB53" s="4">
        <v>0</v>
      </c>
      <c r="AC53" s="11">
        <v>0</v>
      </c>
      <c r="AD53" s="4">
        <v>172.0214130434783</v>
      </c>
      <c r="AE53" s="4">
        <v>35.101086956521733</v>
      </c>
      <c r="AF53" s="11">
        <v>0.20405068378115204</v>
      </c>
      <c r="AG53" s="4">
        <v>12.277826086956519</v>
      </c>
      <c r="AH53" s="4">
        <v>0</v>
      </c>
      <c r="AI53" s="11">
        <v>0</v>
      </c>
      <c r="AJ53" s="4">
        <v>0</v>
      </c>
      <c r="AK53" s="4">
        <v>0</v>
      </c>
      <c r="AL53" s="11" t="s">
        <v>514</v>
      </c>
      <c r="AM53" s="1">
        <v>255117</v>
      </c>
      <c r="AN53" s="1">
        <v>4</v>
      </c>
      <c r="AX53"/>
      <c r="AY53"/>
    </row>
    <row r="54" spans="1:51" x14ac:dyDescent="0.25">
      <c r="A54" t="s">
        <v>243</v>
      </c>
      <c r="B54" t="s">
        <v>43</v>
      </c>
      <c r="C54" t="s">
        <v>379</v>
      </c>
      <c r="D54" t="s">
        <v>272</v>
      </c>
      <c r="E54" s="4">
        <v>87.684782608695656</v>
      </c>
      <c r="F54" s="4">
        <v>351.89576086956527</v>
      </c>
      <c r="G54" s="4">
        <v>129.96141304347827</v>
      </c>
      <c r="H54" s="11">
        <v>0.36931792733828972</v>
      </c>
      <c r="I54" s="4">
        <v>313.56445652173915</v>
      </c>
      <c r="J54" s="4">
        <v>129.91250000000002</v>
      </c>
      <c r="K54" s="11">
        <v>0.41430875629551239</v>
      </c>
      <c r="L54" s="4">
        <v>49.516739130434779</v>
      </c>
      <c r="M54" s="4">
        <v>2.6413043478260869</v>
      </c>
      <c r="N54" s="11">
        <v>5.3341645556838492E-2</v>
      </c>
      <c r="O54" s="4">
        <v>16.823478260869567</v>
      </c>
      <c r="P54" s="4">
        <v>2.5923913043478262</v>
      </c>
      <c r="Q54" s="9">
        <v>0.15409365793146224</v>
      </c>
      <c r="R54" s="4">
        <v>27.301956521739129</v>
      </c>
      <c r="S54" s="4">
        <v>4.8913043478260872E-2</v>
      </c>
      <c r="T54" s="11">
        <v>1.791558177865896E-3</v>
      </c>
      <c r="U54" s="4">
        <v>5.3913043478260869</v>
      </c>
      <c r="V54" s="4">
        <v>0</v>
      </c>
      <c r="W54" s="11">
        <v>0</v>
      </c>
      <c r="X54" s="4">
        <v>90.135217391304337</v>
      </c>
      <c r="Y54" s="4">
        <v>58.445652173913047</v>
      </c>
      <c r="Z54" s="11">
        <v>0.64842193612495247</v>
      </c>
      <c r="AA54" s="4">
        <v>5.6380434782608688</v>
      </c>
      <c r="AB54" s="4">
        <v>0</v>
      </c>
      <c r="AC54" s="11">
        <v>0</v>
      </c>
      <c r="AD54" s="4">
        <v>206.60576086956524</v>
      </c>
      <c r="AE54" s="4">
        <v>68.874456521739134</v>
      </c>
      <c r="AF54" s="11">
        <v>0.33336174282778636</v>
      </c>
      <c r="AG54" s="4">
        <v>0</v>
      </c>
      <c r="AH54" s="4">
        <v>0</v>
      </c>
      <c r="AI54" s="11" t="s">
        <v>514</v>
      </c>
      <c r="AJ54" s="4">
        <v>0</v>
      </c>
      <c r="AK54" s="4">
        <v>0</v>
      </c>
      <c r="AL54" s="11" t="s">
        <v>514</v>
      </c>
      <c r="AM54" s="1">
        <v>255118</v>
      </c>
      <c r="AN54" s="1">
        <v>4</v>
      </c>
      <c r="AX54"/>
      <c r="AY54"/>
    </row>
    <row r="55" spans="1:51" x14ac:dyDescent="0.25">
      <c r="A55" t="s">
        <v>243</v>
      </c>
      <c r="B55" t="s">
        <v>28</v>
      </c>
      <c r="C55" t="s">
        <v>397</v>
      </c>
      <c r="D55" t="s">
        <v>318</v>
      </c>
      <c r="E55" s="4">
        <v>105.65217391304348</v>
      </c>
      <c r="F55" s="4">
        <v>279.13978260869561</v>
      </c>
      <c r="G55" s="4">
        <v>0.50543478260869568</v>
      </c>
      <c r="H55" s="11">
        <v>1.8106870252787488E-3</v>
      </c>
      <c r="I55" s="4">
        <v>248.10771739130428</v>
      </c>
      <c r="J55" s="4">
        <v>0</v>
      </c>
      <c r="K55" s="11">
        <v>0</v>
      </c>
      <c r="L55" s="4">
        <v>64.306195652173912</v>
      </c>
      <c r="M55" s="4">
        <v>0.50543478260869568</v>
      </c>
      <c r="N55" s="11">
        <v>7.8598147112067442E-3</v>
      </c>
      <c r="O55" s="4">
        <v>37.185869565217395</v>
      </c>
      <c r="P55" s="4">
        <v>0</v>
      </c>
      <c r="Q55" s="9">
        <v>0</v>
      </c>
      <c r="R55" s="4">
        <v>21.729021739130431</v>
      </c>
      <c r="S55" s="4">
        <v>0.50543478260869568</v>
      </c>
      <c r="T55" s="11">
        <v>2.3260816279570006E-2</v>
      </c>
      <c r="U55" s="4">
        <v>5.3913043478260869</v>
      </c>
      <c r="V55" s="4">
        <v>0</v>
      </c>
      <c r="W55" s="11">
        <v>0</v>
      </c>
      <c r="X55" s="4">
        <v>69.257065217391272</v>
      </c>
      <c r="Y55" s="4">
        <v>0</v>
      </c>
      <c r="Z55" s="11">
        <v>0</v>
      </c>
      <c r="AA55" s="4">
        <v>3.9117391304347833</v>
      </c>
      <c r="AB55" s="4">
        <v>0</v>
      </c>
      <c r="AC55" s="11">
        <v>0</v>
      </c>
      <c r="AD55" s="4">
        <v>119.15108695652171</v>
      </c>
      <c r="AE55" s="4">
        <v>0</v>
      </c>
      <c r="AF55" s="11">
        <v>0</v>
      </c>
      <c r="AG55" s="4">
        <v>22.513695652173915</v>
      </c>
      <c r="AH55" s="4">
        <v>0</v>
      </c>
      <c r="AI55" s="11">
        <v>0</v>
      </c>
      <c r="AJ55" s="4">
        <v>0</v>
      </c>
      <c r="AK55" s="4">
        <v>0</v>
      </c>
      <c r="AL55" s="11" t="s">
        <v>514</v>
      </c>
      <c r="AM55" s="1">
        <v>255102</v>
      </c>
      <c r="AN55" s="1">
        <v>4</v>
      </c>
      <c r="AX55"/>
      <c r="AY55"/>
    </row>
    <row r="56" spans="1:51" x14ac:dyDescent="0.25">
      <c r="A56" t="s">
        <v>243</v>
      </c>
      <c r="B56" t="s">
        <v>34</v>
      </c>
      <c r="C56" t="s">
        <v>401</v>
      </c>
      <c r="D56" t="s">
        <v>301</v>
      </c>
      <c r="E56" s="4">
        <v>124.3695652173913</v>
      </c>
      <c r="F56" s="4">
        <v>435.49630434782603</v>
      </c>
      <c r="G56" s="4">
        <v>9.875</v>
      </c>
      <c r="H56" s="11">
        <v>2.2675278530292529E-2</v>
      </c>
      <c r="I56" s="4">
        <v>405.9527173913043</v>
      </c>
      <c r="J56" s="4">
        <v>5.679347826086957</v>
      </c>
      <c r="K56" s="11">
        <v>1.3990170733633846E-2</v>
      </c>
      <c r="L56" s="4">
        <v>47.233804347826094</v>
      </c>
      <c r="M56" s="4">
        <v>4.3967391304347831</v>
      </c>
      <c r="N56" s="11">
        <v>9.3084586159046925E-2</v>
      </c>
      <c r="O56" s="4">
        <v>23.727065217391306</v>
      </c>
      <c r="P56" s="4">
        <v>0.20108695652173914</v>
      </c>
      <c r="Q56" s="9">
        <v>8.4750033212850854E-3</v>
      </c>
      <c r="R56" s="4">
        <v>18.028478260869566</v>
      </c>
      <c r="S56" s="4">
        <v>2.2826086956521738</v>
      </c>
      <c r="T56" s="11">
        <v>0.12661127925624915</v>
      </c>
      <c r="U56" s="4">
        <v>5.4782608695652177</v>
      </c>
      <c r="V56" s="4">
        <v>1.9130434782608696</v>
      </c>
      <c r="W56" s="11">
        <v>0.34920634920634919</v>
      </c>
      <c r="X56" s="4">
        <v>112.69499999999996</v>
      </c>
      <c r="Y56" s="4">
        <v>1.1195652173913044</v>
      </c>
      <c r="Z56" s="11">
        <v>9.9344710713989513E-3</v>
      </c>
      <c r="AA56" s="4">
        <v>6.0368478260869542</v>
      </c>
      <c r="AB56" s="4">
        <v>0</v>
      </c>
      <c r="AC56" s="11">
        <v>0</v>
      </c>
      <c r="AD56" s="4">
        <v>269.53065217391304</v>
      </c>
      <c r="AE56" s="4">
        <v>4.3586956521739131</v>
      </c>
      <c r="AF56" s="11">
        <v>1.6171428433161994E-2</v>
      </c>
      <c r="AG56" s="4">
        <v>0</v>
      </c>
      <c r="AH56" s="4">
        <v>0</v>
      </c>
      <c r="AI56" s="11" t="s">
        <v>514</v>
      </c>
      <c r="AJ56" s="4">
        <v>0</v>
      </c>
      <c r="AK56" s="4">
        <v>0</v>
      </c>
      <c r="AL56" s="11" t="s">
        <v>514</v>
      </c>
      <c r="AM56" s="1">
        <v>255109</v>
      </c>
      <c r="AN56" s="1">
        <v>4</v>
      </c>
      <c r="AX56"/>
      <c r="AY56"/>
    </row>
    <row r="57" spans="1:51" x14ac:dyDescent="0.25">
      <c r="A57" t="s">
        <v>243</v>
      </c>
      <c r="B57" t="s">
        <v>31</v>
      </c>
      <c r="C57" t="s">
        <v>400</v>
      </c>
      <c r="D57" t="s">
        <v>286</v>
      </c>
      <c r="E57" s="4">
        <v>79.989130434782609</v>
      </c>
      <c r="F57" s="4">
        <v>250.98532608695652</v>
      </c>
      <c r="G57" s="4">
        <v>2.9429347826086953</v>
      </c>
      <c r="H57" s="11">
        <v>1.1725525266720511E-2</v>
      </c>
      <c r="I57" s="4">
        <v>231.55195652173913</v>
      </c>
      <c r="J57" s="4">
        <v>2.0516304347826089</v>
      </c>
      <c r="K57" s="11">
        <v>8.8603459266818705E-3</v>
      </c>
      <c r="L57" s="4">
        <v>41.145217391304342</v>
      </c>
      <c r="M57" s="4">
        <v>1.1657608695652173</v>
      </c>
      <c r="N57" s="11">
        <v>2.8332840205423E-2</v>
      </c>
      <c r="O57" s="4">
        <v>23.868152173913039</v>
      </c>
      <c r="P57" s="4">
        <v>0.27445652173913043</v>
      </c>
      <c r="Q57" s="9">
        <v>1.1498859222085099E-2</v>
      </c>
      <c r="R57" s="4">
        <v>13.537934782608692</v>
      </c>
      <c r="S57" s="4">
        <v>0.89130434782608692</v>
      </c>
      <c r="T57" s="11">
        <v>6.583754185099841E-2</v>
      </c>
      <c r="U57" s="4">
        <v>3.7391304347826089</v>
      </c>
      <c r="V57" s="4">
        <v>0</v>
      </c>
      <c r="W57" s="11">
        <v>0</v>
      </c>
      <c r="X57" s="4">
        <v>61.03652173913045</v>
      </c>
      <c r="Y57" s="4">
        <v>6.25E-2</v>
      </c>
      <c r="Z57" s="11">
        <v>1.0239770914064279E-3</v>
      </c>
      <c r="AA57" s="4">
        <v>2.1563043478260866</v>
      </c>
      <c r="AB57" s="4">
        <v>0</v>
      </c>
      <c r="AC57" s="11">
        <v>0</v>
      </c>
      <c r="AD57" s="4">
        <v>139.28945652173911</v>
      </c>
      <c r="AE57" s="4">
        <v>1.7146739130434783</v>
      </c>
      <c r="AF57" s="11">
        <v>1.2310148634802568E-2</v>
      </c>
      <c r="AG57" s="4">
        <v>7.357826086956524</v>
      </c>
      <c r="AH57" s="4">
        <v>0</v>
      </c>
      <c r="AI57" s="11">
        <v>0</v>
      </c>
      <c r="AJ57" s="4">
        <v>0</v>
      </c>
      <c r="AK57" s="4">
        <v>0</v>
      </c>
      <c r="AL57" s="11" t="s">
        <v>514</v>
      </c>
      <c r="AM57" s="1">
        <v>255105</v>
      </c>
      <c r="AN57" s="1">
        <v>4</v>
      </c>
      <c r="AX57"/>
      <c r="AY57"/>
    </row>
    <row r="58" spans="1:51" x14ac:dyDescent="0.25">
      <c r="A58" t="s">
        <v>243</v>
      </c>
      <c r="B58" t="s">
        <v>26</v>
      </c>
      <c r="C58" t="s">
        <v>395</v>
      </c>
      <c r="D58" t="s">
        <v>317</v>
      </c>
      <c r="E58" s="4">
        <v>39.576086956521742</v>
      </c>
      <c r="F58" s="4">
        <v>126.84521739130437</v>
      </c>
      <c r="G58" s="4">
        <v>5.434782608695652E-2</v>
      </c>
      <c r="H58" s="11">
        <v>4.2845782603926719E-4</v>
      </c>
      <c r="I58" s="4">
        <v>116.32347826086959</v>
      </c>
      <c r="J58" s="4">
        <v>5.434782608695652E-2</v>
      </c>
      <c r="K58" s="11">
        <v>4.6721286965882233E-4</v>
      </c>
      <c r="L58" s="4">
        <v>22.778260869565216</v>
      </c>
      <c r="M58" s="4">
        <v>5.434782608695652E-2</v>
      </c>
      <c r="N58" s="11">
        <v>2.3859515174651652E-3</v>
      </c>
      <c r="O58" s="4">
        <v>12.256521739130434</v>
      </c>
      <c r="P58" s="4">
        <v>5.434782608695652E-2</v>
      </c>
      <c r="Q58" s="9">
        <v>4.4341965235899254E-3</v>
      </c>
      <c r="R58" s="4">
        <v>5.3913043478260869</v>
      </c>
      <c r="S58" s="4">
        <v>0</v>
      </c>
      <c r="T58" s="11">
        <v>0</v>
      </c>
      <c r="U58" s="4">
        <v>5.1304347826086953</v>
      </c>
      <c r="V58" s="4">
        <v>0</v>
      </c>
      <c r="W58" s="11">
        <v>0</v>
      </c>
      <c r="X58" s="4">
        <v>35.513152173913049</v>
      </c>
      <c r="Y58" s="4">
        <v>0</v>
      </c>
      <c r="Z58" s="11">
        <v>0</v>
      </c>
      <c r="AA58" s="4">
        <v>0</v>
      </c>
      <c r="AB58" s="4">
        <v>0</v>
      </c>
      <c r="AC58" s="11" t="s">
        <v>514</v>
      </c>
      <c r="AD58" s="4">
        <v>68.553804347826102</v>
      </c>
      <c r="AE58" s="4">
        <v>0</v>
      </c>
      <c r="AF58" s="11">
        <v>0</v>
      </c>
      <c r="AG58" s="4">
        <v>0</v>
      </c>
      <c r="AH58" s="4">
        <v>0</v>
      </c>
      <c r="AI58" s="11" t="s">
        <v>514</v>
      </c>
      <c r="AJ58" s="4">
        <v>0</v>
      </c>
      <c r="AK58" s="4">
        <v>0</v>
      </c>
      <c r="AL58" s="11" t="s">
        <v>514</v>
      </c>
      <c r="AM58" s="1">
        <v>255100</v>
      </c>
      <c r="AN58" s="1">
        <v>4</v>
      </c>
      <c r="AX58"/>
      <c r="AY58"/>
    </row>
    <row r="59" spans="1:51" x14ac:dyDescent="0.25">
      <c r="A59" t="s">
        <v>243</v>
      </c>
      <c r="B59" t="s">
        <v>144</v>
      </c>
      <c r="C59" t="s">
        <v>367</v>
      </c>
      <c r="D59" t="s">
        <v>310</v>
      </c>
      <c r="E59" s="4">
        <v>105.32608695652173</v>
      </c>
      <c r="F59" s="4">
        <v>409.83695652173913</v>
      </c>
      <c r="G59" s="4">
        <v>0</v>
      </c>
      <c r="H59" s="11">
        <v>0</v>
      </c>
      <c r="I59" s="4">
        <v>371.19565217391306</v>
      </c>
      <c r="J59" s="4">
        <v>0</v>
      </c>
      <c r="K59" s="11">
        <v>0</v>
      </c>
      <c r="L59" s="4">
        <v>52.725543478260867</v>
      </c>
      <c r="M59" s="4">
        <v>0</v>
      </c>
      <c r="N59" s="11">
        <v>0</v>
      </c>
      <c r="O59" s="4">
        <v>29.013586956521738</v>
      </c>
      <c r="P59" s="4">
        <v>0</v>
      </c>
      <c r="Q59" s="9">
        <v>0</v>
      </c>
      <c r="R59" s="4">
        <v>20.059782608695652</v>
      </c>
      <c r="S59" s="4">
        <v>0</v>
      </c>
      <c r="T59" s="11">
        <v>0</v>
      </c>
      <c r="U59" s="4">
        <v>3.652173913043478</v>
      </c>
      <c r="V59" s="4">
        <v>0</v>
      </c>
      <c r="W59" s="11">
        <v>0</v>
      </c>
      <c r="X59" s="4">
        <v>100.20652173913044</v>
      </c>
      <c r="Y59" s="4">
        <v>0</v>
      </c>
      <c r="Z59" s="11">
        <v>0</v>
      </c>
      <c r="AA59" s="4">
        <v>14.929347826086957</v>
      </c>
      <c r="AB59" s="4">
        <v>0</v>
      </c>
      <c r="AC59" s="11">
        <v>0</v>
      </c>
      <c r="AD59" s="4">
        <v>241.97554347826087</v>
      </c>
      <c r="AE59" s="4">
        <v>0</v>
      </c>
      <c r="AF59" s="11">
        <v>0</v>
      </c>
      <c r="AG59" s="4">
        <v>0</v>
      </c>
      <c r="AH59" s="4">
        <v>0</v>
      </c>
      <c r="AI59" s="11" t="s">
        <v>514</v>
      </c>
      <c r="AJ59" s="4">
        <v>0</v>
      </c>
      <c r="AK59" s="4">
        <v>0</v>
      </c>
      <c r="AL59" s="11" t="s">
        <v>514</v>
      </c>
      <c r="AM59" s="1">
        <v>255290</v>
      </c>
      <c r="AN59" s="1">
        <v>4</v>
      </c>
      <c r="AX59"/>
      <c r="AY59"/>
    </row>
    <row r="60" spans="1:51" x14ac:dyDescent="0.25">
      <c r="A60" t="s">
        <v>243</v>
      </c>
      <c r="B60" t="s">
        <v>164</v>
      </c>
      <c r="C60" t="s">
        <v>378</v>
      </c>
      <c r="D60" t="s">
        <v>279</v>
      </c>
      <c r="E60" s="4">
        <v>50.293478260869563</v>
      </c>
      <c r="F60" s="4">
        <v>238.5398913043478</v>
      </c>
      <c r="G60" s="4">
        <v>2.6929347826086953</v>
      </c>
      <c r="H60" s="11">
        <v>1.1289242934938874E-2</v>
      </c>
      <c r="I60" s="4">
        <v>225.1058695652174</v>
      </c>
      <c r="J60" s="4">
        <v>2.6929347826086953</v>
      </c>
      <c r="K60" s="11">
        <v>1.1962970080744614E-2</v>
      </c>
      <c r="L60" s="4">
        <v>29.57423913043478</v>
      </c>
      <c r="M60" s="4">
        <v>0.48369565217391303</v>
      </c>
      <c r="N60" s="11">
        <v>1.6355303344935186E-2</v>
      </c>
      <c r="O60" s="4">
        <v>21.084891304347824</v>
      </c>
      <c r="P60" s="4">
        <v>0.48369565217391303</v>
      </c>
      <c r="Q60" s="9">
        <v>2.2940391069228429E-2</v>
      </c>
      <c r="R60" s="4">
        <v>3.5851086956521745</v>
      </c>
      <c r="S60" s="4">
        <v>0</v>
      </c>
      <c r="T60" s="11">
        <v>0</v>
      </c>
      <c r="U60" s="4">
        <v>4.9042391304347825</v>
      </c>
      <c r="V60" s="4">
        <v>0</v>
      </c>
      <c r="W60" s="11">
        <v>0</v>
      </c>
      <c r="X60" s="4">
        <v>42.191521739130437</v>
      </c>
      <c r="Y60" s="4">
        <v>0.1766304347826087</v>
      </c>
      <c r="Z60" s="11">
        <v>4.1863964015024652E-3</v>
      </c>
      <c r="AA60" s="4">
        <v>4.9446739130434789</v>
      </c>
      <c r="AB60" s="4">
        <v>0</v>
      </c>
      <c r="AC60" s="11">
        <v>0</v>
      </c>
      <c r="AD60" s="4">
        <v>161.82945652173913</v>
      </c>
      <c r="AE60" s="4">
        <v>2.0326086956521738</v>
      </c>
      <c r="AF60" s="11">
        <v>1.2560189840216921E-2</v>
      </c>
      <c r="AG60" s="4">
        <v>0</v>
      </c>
      <c r="AH60" s="4">
        <v>0</v>
      </c>
      <c r="AI60" s="11" t="s">
        <v>514</v>
      </c>
      <c r="AJ60" s="4">
        <v>0</v>
      </c>
      <c r="AK60" s="4">
        <v>0</v>
      </c>
      <c r="AL60" s="11" t="s">
        <v>514</v>
      </c>
      <c r="AM60" s="1">
        <v>255313</v>
      </c>
      <c r="AN60" s="1">
        <v>4</v>
      </c>
      <c r="AX60"/>
      <c r="AY60"/>
    </row>
    <row r="61" spans="1:51" x14ac:dyDescent="0.25">
      <c r="A61" t="s">
        <v>243</v>
      </c>
      <c r="B61" t="s">
        <v>172</v>
      </c>
      <c r="C61" t="s">
        <v>447</v>
      </c>
      <c r="D61" t="s">
        <v>304</v>
      </c>
      <c r="E61" s="4">
        <v>46.402173913043477</v>
      </c>
      <c r="F61" s="4">
        <v>199.98347826086959</v>
      </c>
      <c r="G61" s="4">
        <v>0</v>
      </c>
      <c r="H61" s="11">
        <v>0</v>
      </c>
      <c r="I61" s="4">
        <v>180.85923913043482</v>
      </c>
      <c r="J61" s="4">
        <v>0</v>
      </c>
      <c r="K61" s="11">
        <v>0</v>
      </c>
      <c r="L61" s="4">
        <v>41.521521739130435</v>
      </c>
      <c r="M61" s="4">
        <v>0</v>
      </c>
      <c r="N61" s="11">
        <v>0</v>
      </c>
      <c r="O61" s="4">
        <v>28.196086956521739</v>
      </c>
      <c r="P61" s="4">
        <v>0</v>
      </c>
      <c r="Q61" s="9">
        <v>0</v>
      </c>
      <c r="R61" s="4">
        <v>8.3689130434782619</v>
      </c>
      <c r="S61" s="4">
        <v>0</v>
      </c>
      <c r="T61" s="11">
        <v>0</v>
      </c>
      <c r="U61" s="4">
        <v>4.9565217391304346</v>
      </c>
      <c r="V61" s="4">
        <v>0</v>
      </c>
      <c r="W61" s="11">
        <v>0</v>
      </c>
      <c r="X61" s="4">
        <v>37.016413043478266</v>
      </c>
      <c r="Y61" s="4">
        <v>0</v>
      </c>
      <c r="Z61" s="11">
        <v>0</v>
      </c>
      <c r="AA61" s="4">
        <v>5.7988043478260858</v>
      </c>
      <c r="AB61" s="4">
        <v>0</v>
      </c>
      <c r="AC61" s="11">
        <v>0</v>
      </c>
      <c r="AD61" s="4">
        <v>87.594891304347826</v>
      </c>
      <c r="AE61" s="4">
        <v>0</v>
      </c>
      <c r="AF61" s="11">
        <v>0</v>
      </c>
      <c r="AG61" s="4">
        <v>28.051847826086977</v>
      </c>
      <c r="AH61" s="4">
        <v>0</v>
      </c>
      <c r="AI61" s="11">
        <v>0</v>
      </c>
      <c r="AJ61" s="4">
        <v>0</v>
      </c>
      <c r="AK61" s="4">
        <v>0</v>
      </c>
      <c r="AL61" s="11" t="s">
        <v>514</v>
      </c>
      <c r="AM61" s="1">
        <v>255322</v>
      </c>
      <c r="AN61" s="1">
        <v>4</v>
      </c>
      <c r="AX61"/>
      <c r="AY61"/>
    </row>
    <row r="62" spans="1:51" x14ac:dyDescent="0.25">
      <c r="A62" t="s">
        <v>243</v>
      </c>
      <c r="B62" t="s">
        <v>29</v>
      </c>
      <c r="C62" t="s">
        <v>398</v>
      </c>
      <c r="D62" t="s">
        <v>319</v>
      </c>
      <c r="E62" s="4">
        <v>113.1304347826087</v>
      </c>
      <c r="F62" s="4">
        <v>394.53260869565219</v>
      </c>
      <c r="G62" s="4">
        <v>0</v>
      </c>
      <c r="H62" s="11">
        <v>0</v>
      </c>
      <c r="I62" s="4">
        <v>363.74184782608694</v>
      </c>
      <c r="J62" s="4">
        <v>0</v>
      </c>
      <c r="K62" s="11">
        <v>0</v>
      </c>
      <c r="L62" s="4">
        <v>40.714673913043484</v>
      </c>
      <c r="M62" s="4">
        <v>0</v>
      </c>
      <c r="N62" s="11">
        <v>0</v>
      </c>
      <c r="O62" s="4">
        <v>21.869565217391305</v>
      </c>
      <c r="P62" s="4">
        <v>0</v>
      </c>
      <c r="Q62" s="9">
        <v>0</v>
      </c>
      <c r="R62" s="4">
        <v>13.279891304347826</v>
      </c>
      <c r="S62" s="4">
        <v>0</v>
      </c>
      <c r="T62" s="11">
        <v>0</v>
      </c>
      <c r="U62" s="4">
        <v>5.5652173913043477</v>
      </c>
      <c r="V62" s="4">
        <v>0</v>
      </c>
      <c r="W62" s="11">
        <v>0</v>
      </c>
      <c r="X62" s="4">
        <v>96.309782608695656</v>
      </c>
      <c r="Y62" s="4">
        <v>0</v>
      </c>
      <c r="Z62" s="11">
        <v>0</v>
      </c>
      <c r="AA62" s="4">
        <v>11.945652173913043</v>
      </c>
      <c r="AB62" s="4">
        <v>0</v>
      </c>
      <c r="AC62" s="11">
        <v>0</v>
      </c>
      <c r="AD62" s="4">
        <v>213.93206521739131</v>
      </c>
      <c r="AE62" s="4">
        <v>0</v>
      </c>
      <c r="AF62" s="11">
        <v>0</v>
      </c>
      <c r="AG62" s="4">
        <v>31.630434782608695</v>
      </c>
      <c r="AH62" s="4">
        <v>0</v>
      </c>
      <c r="AI62" s="11">
        <v>0</v>
      </c>
      <c r="AJ62" s="4">
        <v>0</v>
      </c>
      <c r="AK62" s="4">
        <v>0</v>
      </c>
      <c r="AL62" s="11" t="s">
        <v>514</v>
      </c>
      <c r="AM62" s="1">
        <v>255103</v>
      </c>
      <c r="AN62" s="1">
        <v>4</v>
      </c>
      <c r="AX62"/>
      <c r="AY62"/>
    </row>
    <row r="63" spans="1:51" x14ac:dyDescent="0.25">
      <c r="A63" t="s">
        <v>243</v>
      </c>
      <c r="B63" t="s">
        <v>157</v>
      </c>
      <c r="C63" t="s">
        <v>389</v>
      </c>
      <c r="D63" t="s">
        <v>312</v>
      </c>
      <c r="E63" s="4">
        <v>49.25</v>
      </c>
      <c r="F63" s="4">
        <v>156.00043478260869</v>
      </c>
      <c r="G63" s="4">
        <v>3.0244565217391304</v>
      </c>
      <c r="H63" s="11">
        <v>1.938748777177321E-2</v>
      </c>
      <c r="I63" s="4">
        <v>153.80804347826088</v>
      </c>
      <c r="J63" s="4">
        <v>3.0244565217391304</v>
      </c>
      <c r="K63" s="11">
        <v>1.9663838466072191E-2</v>
      </c>
      <c r="L63" s="4">
        <v>21.635434782608698</v>
      </c>
      <c r="M63" s="4">
        <v>0</v>
      </c>
      <c r="N63" s="11">
        <v>0</v>
      </c>
      <c r="O63" s="4">
        <v>19.443043478260872</v>
      </c>
      <c r="P63" s="4">
        <v>0</v>
      </c>
      <c r="Q63" s="9">
        <v>0</v>
      </c>
      <c r="R63" s="4">
        <v>2.1923913043478258</v>
      </c>
      <c r="S63" s="4">
        <v>0</v>
      </c>
      <c r="T63" s="11">
        <v>0</v>
      </c>
      <c r="U63" s="4">
        <v>0</v>
      </c>
      <c r="V63" s="4">
        <v>0</v>
      </c>
      <c r="W63" s="11" t="s">
        <v>514</v>
      </c>
      <c r="X63" s="4">
        <v>50.776739130434791</v>
      </c>
      <c r="Y63" s="4">
        <v>0.20652173913043478</v>
      </c>
      <c r="Z63" s="11">
        <v>4.0672509236940905E-3</v>
      </c>
      <c r="AA63" s="4">
        <v>0</v>
      </c>
      <c r="AB63" s="4">
        <v>0</v>
      </c>
      <c r="AC63" s="11" t="s">
        <v>514</v>
      </c>
      <c r="AD63" s="4">
        <v>82.559347826086949</v>
      </c>
      <c r="AE63" s="4">
        <v>2.8179347826086958</v>
      </c>
      <c r="AF63" s="11">
        <v>3.413223162257454E-2</v>
      </c>
      <c r="AG63" s="4">
        <v>1.0289130434782607</v>
      </c>
      <c r="AH63" s="4">
        <v>0</v>
      </c>
      <c r="AI63" s="11">
        <v>0</v>
      </c>
      <c r="AJ63" s="4">
        <v>0</v>
      </c>
      <c r="AK63" s="4">
        <v>0</v>
      </c>
      <c r="AL63" s="11" t="s">
        <v>514</v>
      </c>
      <c r="AM63" s="1">
        <v>255306</v>
      </c>
      <c r="AN63" s="1">
        <v>4</v>
      </c>
      <c r="AX63"/>
      <c r="AY63"/>
    </row>
    <row r="64" spans="1:51" x14ac:dyDescent="0.25">
      <c r="A64" t="s">
        <v>243</v>
      </c>
      <c r="B64" t="s">
        <v>127</v>
      </c>
      <c r="C64" t="s">
        <v>356</v>
      </c>
      <c r="D64" t="s">
        <v>319</v>
      </c>
      <c r="E64" s="4">
        <v>43.304347826086953</v>
      </c>
      <c r="F64" s="4">
        <v>185.53043478260867</v>
      </c>
      <c r="G64" s="4">
        <v>42.945652173913047</v>
      </c>
      <c r="H64" s="11">
        <v>0.23147497187851523</v>
      </c>
      <c r="I64" s="4">
        <v>165.50086956521739</v>
      </c>
      <c r="J64" s="4">
        <v>42.945652173913047</v>
      </c>
      <c r="K64" s="11">
        <v>0.25948898206235621</v>
      </c>
      <c r="L64" s="4">
        <v>21.975000000000005</v>
      </c>
      <c r="M64" s="4">
        <v>8.6956521739130432E-2</v>
      </c>
      <c r="N64" s="11">
        <v>3.9570658356828398E-3</v>
      </c>
      <c r="O64" s="4">
        <v>8.729782608695654</v>
      </c>
      <c r="P64" s="4">
        <v>8.6956521739130432E-2</v>
      </c>
      <c r="Q64" s="9">
        <v>9.9609034539432702E-3</v>
      </c>
      <c r="R64" s="4">
        <v>7.5060869565217425</v>
      </c>
      <c r="S64" s="4">
        <v>0</v>
      </c>
      <c r="T64" s="11">
        <v>0</v>
      </c>
      <c r="U64" s="4">
        <v>5.7391304347826084</v>
      </c>
      <c r="V64" s="4">
        <v>0</v>
      </c>
      <c r="W64" s="11">
        <v>0</v>
      </c>
      <c r="X64" s="4">
        <v>47.938804347826085</v>
      </c>
      <c r="Y64" s="4">
        <v>14.663043478260869</v>
      </c>
      <c r="Z64" s="11">
        <v>0.30587002904518218</v>
      </c>
      <c r="AA64" s="4">
        <v>6.7843478260869565</v>
      </c>
      <c r="AB64" s="4">
        <v>0</v>
      </c>
      <c r="AC64" s="11">
        <v>0</v>
      </c>
      <c r="AD64" s="4">
        <v>108.83228260869564</v>
      </c>
      <c r="AE64" s="4">
        <v>28.195652173913043</v>
      </c>
      <c r="AF64" s="11">
        <v>0.25907434355015752</v>
      </c>
      <c r="AG64" s="4">
        <v>0</v>
      </c>
      <c r="AH64" s="4">
        <v>0</v>
      </c>
      <c r="AI64" s="11" t="s">
        <v>514</v>
      </c>
      <c r="AJ64" s="4">
        <v>0</v>
      </c>
      <c r="AK64" s="4">
        <v>0</v>
      </c>
      <c r="AL64" s="11" t="s">
        <v>514</v>
      </c>
      <c r="AM64" s="1">
        <v>255273</v>
      </c>
      <c r="AN64" s="1">
        <v>4</v>
      </c>
      <c r="AX64"/>
      <c r="AY64"/>
    </row>
    <row r="65" spans="1:51" x14ac:dyDescent="0.25">
      <c r="A65" t="s">
        <v>243</v>
      </c>
      <c r="B65" t="s">
        <v>184</v>
      </c>
      <c r="C65" t="s">
        <v>414</v>
      </c>
      <c r="D65" t="s">
        <v>331</v>
      </c>
      <c r="E65" s="4">
        <v>17.217391304347824</v>
      </c>
      <c r="F65" s="4">
        <v>155.39402173913047</v>
      </c>
      <c r="G65" s="4">
        <v>0</v>
      </c>
      <c r="H65" s="11">
        <v>0</v>
      </c>
      <c r="I65" s="4">
        <v>133.75815217391306</v>
      </c>
      <c r="J65" s="4">
        <v>0</v>
      </c>
      <c r="K65" s="11">
        <v>0</v>
      </c>
      <c r="L65" s="4">
        <v>72.798913043478265</v>
      </c>
      <c r="M65" s="4">
        <v>0</v>
      </c>
      <c r="N65" s="11">
        <v>0</v>
      </c>
      <c r="O65" s="4">
        <v>51.163043478260867</v>
      </c>
      <c r="P65" s="4">
        <v>0</v>
      </c>
      <c r="Q65" s="9">
        <v>0</v>
      </c>
      <c r="R65" s="4">
        <v>15.896739130434783</v>
      </c>
      <c r="S65" s="4">
        <v>0</v>
      </c>
      <c r="T65" s="11">
        <v>0</v>
      </c>
      <c r="U65" s="4">
        <v>5.7391304347826084</v>
      </c>
      <c r="V65" s="4">
        <v>0</v>
      </c>
      <c r="W65" s="11">
        <v>0</v>
      </c>
      <c r="X65" s="4">
        <v>30.695652173913043</v>
      </c>
      <c r="Y65" s="4">
        <v>0</v>
      </c>
      <c r="Z65" s="11">
        <v>0</v>
      </c>
      <c r="AA65" s="4">
        <v>0</v>
      </c>
      <c r="AB65" s="4">
        <v>0</v>
      </c>
      <c r="AC65" s="11" t="s">
        <v>514</v>
      </c>
      <c r="AD65" s="4">
        <v>51.763586956521742</v>
      </c>
      <c r="AE65" s="4">
        <v>0</v>
      </c>
      <c r="AF65" s="11">
        <v>0</v>
      </c>
      <c r="AG65" s="4">
        <v>0.1358695652173913</v>
      </c>
      <c r="AH65" s="4">
        <v>0</v>
      </c>
      <c r="AI65" s="11">
        <v>0</v>
      </c>
      <c r="AJ65" s="4">
        <v>0</v>
      </c>
      <c r="AK65" s="4">
        <v>0</v>
      </c>
      <c r="AL65" s="11" t="s">
        <v>514</v>
      </c>
      <c r="AM65" s="1">
        <v>255335</v>
      </c>
      <c r="AN65" s="1">
        <v>4</v>
      </c>
      <c r="AX65"/>
      <c r="AY65"/>
    </row>
    <row r="66" spans="1:51" x14ac:dyDescent="0.25">
      <c r="A66" t="s">
        <v>243</v>
      </c>
      <c r="B66" t="s">
        <v>182</v>
      </c>
      <c r="C66" t="s">
        <v>423</v>
      </c>
      <c r="D66" t="s">
        <v>335</v>
      </c>
      <c r="E66" s="4">
        <v>40.760869565217391</v>
      </c>
      <c r="F66" s="4">
        <v>211.53597826086957</v>
      </c>
      <c r="G66" s="4">
        <v>0</v>
      </c>
      <c r="H66" s="11">
        <v>0</v>
      </c>
      <c r="I66" s="4">
        <v>206.33489130434782</v>
      </c>
      <c r="J66" s="4">
        <v>0</v>
      </c>
      <c r="K66" s="11">
        <v>0</v>
      </c>
      <c r="L66" s="4">
        <v>28.16032608695652</v>
      </c>
      <c r="M66" s="4">
        <v>0</v>
      </c>
      <c r="N66" s="11">
        <v>0</v>
      </c>
      <c r="O66" s="4">
        <v>22.959239130434781</v>
      </c>
      <c r="P66" s="4">
        <v>0</v>
      </c>
      <c r="Q66" s="9">
        <v>0</v>
      </c>
      <c r="R66" s="4">
        <v>0</v>
      </c>
      <c r="S66" s="4">
        <v>0</v>
      </c>
      <c r="T66" s="11" t="s">
        <v>514</v>
      </c>
      <c r="U66" s="4">
        <v>5.2010869565217392</v>
      </c>
      <c r="V66" s="4">
        <v>0</v>
      </c>
      <c r="W66" s="11">
        <v>0</v>
      </c>
      <c r="X66" s="4">
        <v>63.476195652173907</v>
      </c>
      <c r="Y66" s="4">
        <v>0</v>
      </c>
      <c r="Z66" s="11">
        <v>0</v>
      </c>
      <c r="AA66" s="4">
        <v>0</v>
      </c>
      <c r="AB66" s="4">
        <v>0</v>
      </c>
      <c r="AC66" s="11" t="s">
        <v>514</v>
      </c>
      <c r="AD66" s="4">
        <v>119.89945652173913</v>
      </c>
      <c r="AE66" s="4">
        <v>0</v>
      </c>
      <c r="AF66" s="11">
        <v>0</v>
      </c>
      <c r="AG66" s="4">
        <v>0</v>
      </c>
      <c r="AH66" s="4">
        <v>0</v>
      </c>
      <c r="AI66" s="11" t="s">
        <v>514</v>
      </c>
      <c r="AJ66" s="4">
        <v>0</v>
      </c>
      <c r="AK66" s="4">
        <v>0</v>
      </c>
      <c r="AL66" s="11" t="s">
        <v>514</v>
      </c>
      <c r="AM66" s="1">
        <v>255333</v>
      </c>
      <c r="AN66" s="1">
        <v>4</v>
      </c>
      <c r="AX66"/>
      <c r="AY66"/>
    </row>
    <row r="67" spans="1:51" x14ac:dyDescent="0.25">
      <c r="A67" t="s">
        <v>243</v>
      </c>
      <c r="B67" t="s">
        <v>79</v>
      </c>
      <c r="C67" t="s">
        <v>423</v>
      </c>
      <c r="D67" t="s">
        <v>335</v>
      </c>
      <c r="E67" s="4">
        <v>39.619565217391305</v>
      </c>
      <c r="F67" s="4">
        <v>161.42554347826086</v>
      </c>
      <c r="G67" s="4">
        <v>1.5923913043478262</v>
      </c>
      <c r="H67" s="11">
        <v>9.8645559434791252E-3</v>
      </c>
      <c r="I67" s="4">
        <v>140.79239130434783</v>
      </c>
      <c r="J67" s="4">
        <v>1.5923913043478262</v>
      </c>
      <c r="K67" s="11">
        <v>1.1310208524731913E-2</v>
      </c>
      <c r="L67" s="4">
        <v>21.192934782608695</v>
      </c>
      <c r="M67" s="4">
        <v>0</v>
      </c>
      <c r="N67" s="11">
        <v>0</v>
      </c>
      <c r="O67" s="4">
        <v>6.0244565217391308</v>
      </c>
      <c r="P67" s="4">
        <v>0</v>
      </c>
      <c r="Q67" s="9">
        <v>0</v>
      </c>
      <c r="R67" s="4">
        <v>9.429347826086957</v>
      </c>
      <c r="S67" s="4">
        <v>0</v>
      </c>
      <c r="T67" s="11">
        <v>0</v>
      </c>
      <c r="U67" s="4">
        <v>5.7391304347826084</v>
      </c>
      <c r="V67" s="4">
        <v>0</v>
      </c>
      <c r="W67" s="11">
        <v>0</v>
      </c>
      <c r="X67" s="4">
        <v>40.815217391304351</v>
      </c>
      <c r="Y67" s="4">
        <v>0</v>
      </c>
      <c r="Z67" s="11">
        <v>0</v>
      </c>
      <c r="AA67" s="4">
        <v>5.4646739130434785</v>
      </c>
      <c r="AB67" s="4">
        <v>0</v>
      </c>
      <c r="AC67" s="11">
        <v>0</v>
      </c>
      <c r="AD67" s="4">
        <v>93.952717391304347</v>
      </c>
      <c r="AE67" s="4">
        <v>1.5923913043478262</v>
      </c>
      <c r="AF67" s="11">
        <v>1.694885841050945E-2</v>
      </c>
      <c r="AG67" s="4">
        <v>0</v>
      </c>
      <c r="AH67" s="4">
        <v>0</v>
      </c>
      <c r="AI67" s="11" t="s">
        <v>514</v>
      </c>
      <c r="AJ67" s="4">
        <v>0</v>
      </c>
      <c r="AK67" s="4">
        <v>0</v>
      </c>
      <c r="AL67" s="11" t="s">
        <v>514</v>
      </c>
      <c r="AM67" s="1">
        <v>255181</v>
      </c>
      <c r="AN67" s="1">
        <v>4</v>
      </c>
      <c r="AX67"/>
      <c r="AY67"/>
    </row>
    <row r="68" spans="1:51" x14ac:dyDescent="0.25">
      <c r="A68" t="s">
        <v>243</v>
      </c>
      <c r="B68" t="s">
        <v>75</v>
      </c>
      <c r="C68" t="s">
        <v>419</v>
      </c>
      <c r="D68" t="s">
        <v>299</v>
      </c>
      <c r="E68" s="4">
        <v>53.880434782608695</v>
      </c>
      <c r="F68" s="4">
        <v>173.10858695652175</v>
      </c>
      <c r="G68" s="4">
        <v>0</v>
      </c>
      <c r="H68" s="11">
        <v>0</v>
      </c>
      <c r="I68" s="4">
        <v>163.60750000000002</v>
      </c>
      <c r="J68" s="4">
        <v>0</v>
      </c>
      <c r="K68" s="11">
        <v>0</v>
      </c>
      <c r="L68" s="4">
        <v>23.380869565217395</v>
      </c>
      <c r="M68" s="4">
        <v>0</v>
      </c>
      <c r="N68" s="11">
        <v>0</v>
      </c>
      <c r="O68" s="4">
        <v>17.641739130434786</v>
      </c>
      <c r="P68" s="4">
        <v>0</v>
      </c>
      <c r="Q68" s="9">
        <v>0</v>
      </c>
      <c r="R68" s="4">
        <v>0</v>
      </c>
      <c r="S68" s="4">
        <v>0</v>
      </c>
      <c r="T68" s="11" t="s">
        <v>514</v>
      </c>
      <c r="U68" s="4">
        <v>5.7391304347826084</v>
      </c>
      <c r="V68" s="4">
        <v>0</v>
      </c>
      <c r="W68" s="11">
        <v>0</v>
      </c>
      <c r="X68" s="4">
        <v>47.968804347826065</v>
      </c>
      <c r="Y68" s="4">
        <v>0</v>
      </c>
      <c r="Z68" s="11">
        <v>0</v>
      </c>
      <c r="AA68" s="4">
        <v>3.7619565217391311</v>
      </c>
      <c r="AB68" s="4">
        <v>0</v>
      </c>
      <c r="AC68" s="11">
        <v>0</v>
      </c>
      <c r="AD68" s="4">
        <v>94.422391304347855</v>
      </c>
      <c r="AE68" s="4">
        <v>0</v>
      </c>
      <c r="AF68" s="11">
        <v>0</v>
      </c>
      <c r="AG68" s="4">
        <v>3.5745652173913043</v>
      </c>
      <c r="AH68" s="4">
        <v>0</v>
      </c>
      <c r="AI68" s="11">
        <v>0</v>
      </c>
      <c r="AJ68" s="4">
        <v>0</v>
      </c>
      <c r="AK68" s="4">
        <v>0</v>
      </c>
      <c r="AL68" s="11" t="s">
        <v>514</v>
      </c>
      <c r="AM68" s="1">
        <v>255173</v>
      </c>
      <c r="AN68" s="1">
        <v>4</v>
      </c>
      <c r="AX68"/>
      <c r="AY68"/>
    </row>
    <row r="69" spans="1:51" x14ac:dyDescent="0.25">
      <c r="A69" t="s">
        <v>243</v>
      </c>
      <c r="B69" t="s">
        <v>158</v>
      </c>
      <c r="C69" t="s">
        <v>365</v>
      </c>
      <c r="D69" t="s">
        <v>332</v>
      </c>
      <c r="E69" s="4">
        <v>84.956521739130437</v>
      </c>
      <c r="F69" s="4">
        <v>350.49184782608694</v>
      </c>
      <c r="G69" s="4">
        <v>9.1059782608695645</v>
      </c>
      <c r="H69" s="11">
        <v>2.5980570781743047E-2</v>
      </c>
      <c r="I69" s="4">
        <v>336.05434782608694</v>
      </c>
      <c r="J69" s="4">
        <v>9.1059782608695645</v>
      </c>
      <c r="K69" s="11">
        <v>2.7096742892259922E-2</v>
      </c>
      <c r="L69" s="4">
        <v>30.247282608695649</v>
      </c>
      <c r="M69" s="4">
        <v>0</v>
      </c>
      <c r="N69" s="11">
        <v>0</v>
      </c>
      <c r="O69" s="4">
        <v>23.092391304347824</v>
      </c>
      <c r="P69" s="4">
        <v>0</v>
      </c>
      <c r="Q69" s="9">
        <v>0</v>
      </c>
      <c r="R69" s="4">
        <v>5.5163043478260869</v>
      </c>
      <c r="S69" s="4">
        <v>0</v>
      </c>
      <c r="T69" s="11">
        <v>0</v>
      </c>
      <c r="U69" s="4">
        <v>1.638586956521739</v>
      </c>
      <c r="V69" s="4">
        <v>0</v>
      </c>
      <c r="W69" s="11">
        <v>0</v>
      </c>
      <c r="X69" s="4">
        <v>87.144021739130437</v>
      </c>
      <c r="Y69" s="4">
        <v>6.3641304347826084</v>
      </c>
      <c r="Z69" s="11">
        <v>7.3030028999968813E-2</v>
      </c>
      <c r="AA69" s="4">
        <v>7.2826086956521738</v>
      </c>
      <c r="AB69" s="4">
        <v>0</v>
      </c>
      <c r="AC69" s="11">
        <v>0</v>
      </c>
      <c r="AD69" s="4">
        <v>225.81793478260869</v>
      </c>
      <c r="AE69" s="4">
        <v>2.7418478260869565</v>
      </c>
      <c r="AF69" s="11">
        <v>1.2141851481931625E-2</v>
      </c>
      <c r="AG69" s="4">
        <v>0</v>
      </c>
      <c r="AH69" s="4">
        <v>0</v>
      </c>
      <c r="AI69" s="11" t="s">
        <v>514</v>
      </c>
      <c r="AJ69" s="4">
        <v>0</v>
      </c>
      <c r="AK69" s="4">
        <v>0</v>
      </c>
      <c r="AL69" s="11" t="s">
        <v>514</v>
      </c>
      <c r="AM69" s="1">
        <v>255307</v>
      </c>
      <c r="AN69" s="1">
        <v>4</v>
      </c>
      <c r="AX69"/>
      <c r="AY69"/>
    </row>
    <row r="70" spans="1:51" x14ac:dyDescent="0.25">
      <c r="A70" t="s">
        <v>243</v>
      </c>
      <c r="B70" t="s">
        <v>162</v>
      </c>
      <c r="C70" t="s">
        <v>446</v>
      </c>
      <c r="D70" t="s">
        <v>274</v>
      </c>
      <c r="E70" s="4">
        <v>41.891304347826086</v>
      </c>
      <c r="F70" s="4">
        <v>228.14989130434782</v>
      </c>
      <c r="G70" s="4">
        <v>71.102717391304353</v>
      </c>
      <c r="H70" s="11">
        <v>0.31164913989134718</v>
      </c>
      <c r="I70" s="4">
        <v>185.59369565217392</v>
      </c>
      <c r="J70" s="4">
        <v>71.102717391304353</v>
      </c>
      <c r="K70" s="11">
        <v>0.38310955090069354</v>
      </c>
      <c r="L70" s="4">
        <v>30.659347826086943</v>
      </c>
      <c r="M70" s="4">
        <v>0</v>
      </c>
      <c r="N70" s="11">
        <v>0</v>
      </c>
      <c r="O70" s="4">
        <v>0.47206521739130436</v>
      </c>
      <c r="P70" s="4">
        <v>0</v>
      </c>
      <c r="Q70" s="9">
        <v>0</v>
      </c>
      <c r="R70" s="4">
        <v>24.01891304347825</v>
      </c>
      <c r="S70" s="4">
        <v>0</v>
      </c>
      <c r="T70" s="11">
        <v>0</v>
      </c>
      <c r="U70" s="4">
        <v>6.1683695652173913</v>
      </c>
      <c r="V70" s="4">
        <v>0</v>
      </c>
      <c r="W70" s="11">
        <v>0</v>
      </c>
      <c r="X70" s="4">
        <v>57.940434782608669</v>
      </c>
      <c r="Y70" s="4">
        <v>26.788478260869571</v>
      </c>
      <c r="Z70" s="11">
        <v>0.46234513705979935</v>
      </c>
      <c r="AA70" s="4">
        <v>12.368913043478258</v>
      </c>
      <c r="AB70" s="4">
        <v>0</v>
      </c>
      <c r="AC70" s="11">
        <v>0</v>
      </c>
      <c r="AD70" s="4">
        <v>101.00804347826089</v>
      </c>
      <c r="AE70" s="4">
        <v>44.314239130434778</v>
      </c>
      <c r="AF70" s="11">
        <v>0.43871990392499938</v>
      </c>
      <c r="AG70" s="4">
        <v>26.173152173913042</v>
      </c>
      <c r="AH70" s="4">
        <v>0</v>
      </c>
      <c r="AI70" s="11">
        <v>0</v>
      </c>
      <c r="AJ70" s="4">
        <v>0</v>
      </c>
      <c r="AK70" s="4">
        <v>0</v>
      </c>
      <c r="AL70" s="11" t="s">
        <v>514</v>
      </c>
      <c r="AM70" s="1">
        <v>255311</v>
      </c>
      <c r="AN70" s="1">
        <v>4</v>
      </c>
      <c r="AX70"/>
      <c r="AY70"/>
    </row>
    <row r="71" spans="1:51" x14ac:dyDescent="0.25">
      <c r="A71" t="s">
        <v>243</v>
      </c>
      <c r="B71" t="s">
        <v>147</v>
      </c>
      <c r="C71" t="s">
        <v>434</v>
      </c>
      <c r="D71" t="s">
        <v>342</v>
      </c>
      <c r="E71" s="4">
        <v>52.152173913043477</v>
      </c>
      <c r="F71" s="4">
        <v>178.74326086956523</v>
      </c>
      <c r="G71" s="4">
        <v>4.5548913043478265</v>
      </c>
      <c r="H71" s="11">
        <v>2.5482870135572152E-2</v>
      </c>
      <c r="I71" s="4">
        <v>157.65358695652174</v>
      </c>
      <c r="J71" s="4">
        <v>4.5548913043478265</v>
      </c>
      <c r="K71" s="11">
        <v>2.8891770826654204E-2</v>
      </c>
      <c r="L71" s="4">
        <v>29.850543478260871</v>
      </c>
      <c r="M71" s="4">
        <v>0</v>
      </c>
      <c r="N71" s="11">
        <v>0</v>
      </c>
      <c r="O71" s="4">
        <v>17.703804347826086</v>
      </c>
      <c r="P71" s="4">
        <v>0</v>
      </c>
      <c r="Q71" s="9">
        <v>0</v>
      </c>
      <c r="R71" s="4">
        <v>7.0434782608695654</v>
      </c>
      <c r="S71" s="4">
        <v>0</v>
      </c>
      <c r="T71" s="11">
        <v>0</v>
      </c>
      <c r="U71" s="4">
        <v>5.1032608695652177</v>
      </c>
      <c r="V71" s="4">
        <v>0</v>
      </c>
      <c r="W71" s="11">
        <v>0</v>
      </c>
      <c r="X71" s="4">
        <v>38.294021739130436</v>
      </c>
      <c r="Y71" s="4">
        <v>4.5548913043478265</v>
      </c>
      <c r="Z71" s="11">
        <v>0.11894523211421922</v>
      </c>
      <c r="AA71" s="4">
        <v>8.9429347826086953</v>
      </c>
      <c r="AB71" s="4">
        <v>0</v>
      </c>
      <c r="AC71" s="11">
        <v>0</v>
      </c>
      <c r="AD71" s="4">
        <v>74.204673913043479</v>
      </c>
      <c r="AE71" s="4">
        <v>0</v>
      </c>
      <c r="AF71" s="11">
        <v>0</v>
      </c>
      <c r="AG71" s="4">
        <v>27.451086956521738</v>
      </c>
      <c r="AH71" s="4">
        <v>0</v>
      </c>
      <c r="AI71" s="11">
        <v>0</v>
      </c>
      <c r="AJ71" s="4">
        <v>0</v>
      </c>
      <c r="AK71" s="4">
        <v>0</v>
      </c>
      <c r="AL71" s="11" t="s">
        <v>514</v>
      </c>
      <c r="AM71" s="1">
        <v>255294</v>
      </c>
      <c r="AN71" s="1">
        <v>4</v>
      </c>
      <c r="AX71"/>
      <c r="AY71"/>
    </row>
    <row r="72" spans="1:51" x14ac:dyDescent="0.25">
      <c r="A72" t="s">
        <v>243</v>
      </c>
      <c r="B72" t="s">
        <v>173</v>
      </c>
      <c r="C72" t="s">
        <v>448</v>
      </c>
      <c r="D72" t="s">
        <v>310</v>
      </c>
      <c r="E72" s="4">
        <v>67.086956521739125</v>
      </c>
      <c r="F72" s="4">
        <v>284.57119565217391</v>
      </c>
      <c r="G72" s="4">
        <v>0</v>
      </c>
      <c r="H72" s="11">
        <v>0</v>
      </c>
      <c r="I72" s="4">
        <v>278.16021739130434</v>
      </c>
      <c r="J72" s="4">
        <v>0</v>
      </c>
      <c r="K72" s="11">
        <v>0</v>
      </c>
      <c r="L72" s="4">
        <v>51.94086956521739</v>
      </c>
      <c r="M72" s="4">
        <v>0</v>
      </c>
      <c r="N72" s="11">
        <v>0</v>
      </c>
      <c r="O72" s="4">
        <v>45.529891304347828</v>
      </c>
      <c r="P72" s="4">
        <v>0</v>
      </c>
      <c r="Q72" s="9">
        <v>0</v>
      </c>
      <c r="R72" s="4">
        <v>0</v>
      </c>
      <c r="S72" s="4">
        <v>0</v>
      </c>
      <c r="T72" s="11" t="s">
        <v>514</v>
      </c>
      <c r="U72" s="4">
        <v>6.4109782608695642</v>
      </c>
      <c r="V72" s="4">
        <v>0</v>
      </c>
      <c r="W72" s="11">
        <v>0</v>
      </c>
      <c r="X72" s="4">
        <v>69.679347826086953</v>
      </c>
      <c r="Y72" s="4">
        <v>0</v>
      </c>
      <c r="Z72" s="11">
        <v>0</v>
      </c>
      <c r="AA72" s="4">
        <v>0</v>
      </c>
      <c r="AB72" s="4">
        <v>0</v>
      </c>
      <c r="AC72" s="11" t="s">
        <v>514</v>
      </c>
      <c r="AD72" s="4">
        <v>162.95097826086956</v>
      </c>
      <c r="AE72" s="4">
        <v>0</v>
      </c>
      <c r="AF72" s="11">
        <v>0</v>
      </c>
      <c r="AG72" s="4">
        <v>0</v>
      </c>
      <c r="AH72" s="4">
        <v>0</v>
      </c>
      <c r="AI72" s="11" t="s">
        <v>514</v>
      </c>
      <c r="AJ72" s="4">
        <v>0</v>
      </c>
      <c r="AK72" s="4">
        <v>0</v>
      </c>
      <c r="AL72" s="11" t="s">
        <v>514</v>
      </c>
      <c r="AM72" s="1">
        <v>255323</v>
      </c>
      <c r="AN72" s="1">
        <v>4</v>
      </c>
      <c r="AX72"/>
      <c r="AY72"/>
    </row>
    <row r="73" spans="1:51" x14ac:dyDescent="0.25">
      <c r="A73" t="s">
        <v>243</v>
      </c>
      <c r="B73" t="s">
        <v>131</v>
      </c>
      <c r="C73" t="s">
        <v>422</v>
      </c>
      <c r="D73" t="s">
        <v>294</v>
      </c>
      <c r="E73" s="4">
        <v>52.380434782608695</v>
      </c>
      <c r="F73" s="4">
        <v>222.73869565217393</v>
      </c>
      <c r="G73" s="4">
        <v>10.924782608695654</v>
      </c>
      <c r="H73" s="11">
        <v>4.9047528884499099E-2</v>
      </c>
      <c r="I73" s="4">
        <v>208.1151086956522</v>
      </c>
      <c r="J73" s="4">
        <v>10.924782608695654</v>
      </c>
      <c r="K73" s="11">
        <v>5.249394278563442E-2</v>
      </c>
      <c r="L73" s="4">
        <v>23.10989130434783</v>
      </c>
      <c r="M73" s="4">
        <v>0</v>
      </c>
      <c r="N73" s="11">
        <v>0</v>
      </c>
      <c r="O73" s="4">
        <v>18.088152173913048</v>
      </c>
      <c r="P73" s="4">
        <v>0</v>
      </c>
      <c r="Q73" s="9">
        <v>0</v>
      </c>
      <c r="R73" s="4">
        <v>6.5217391304347824E-2</v>
      </c>
      <c r="S73" s="4">
        <v>0</v>
      </c>
      <c r="T73" s="11">
        <v>0</v>
      </c>
      <c r="U73" s="4">
        <v>4.9565217391304346</v>
      </c>
      <c r="V73" s="4">
        <v>0</v>
      </c>
      <c r="W73" s="11">
        <v>0</v>
      </c>
      <c r="X73" s="4">
        <v>53.811413043478275</v>
      </c>
      <c r="Y73" s="4">
        <v>8.3459782608695665</v>
      </c>
      <c r="Z73" s="11">
        <v>0.15509680546998877</v>
      </c>
      <c r="AA73" s="4">
        <v>9.6018478260869582</v>
      </c>
      <c r="AB73" s="4">
        <v>0</v>
      </c>
      <c r="AC73" s="11">
        <v>0</v>
      </c>
      <c r="AD73" s="4">
        <v>126.91652173913043</v>
      </c>
      <c r="AE73" s="4">
        <v>2.5788043478260869</v>
      </c>
      <c r="AF73" s="11">
        <v>2.0318901845787028E-2</v>
      </c>
      <c r="AG73" s="4">
        <v>9.2990217391304348</v>
      </c>
      <c r="AH73" s="4">
        <v>0</v>
      </c>
      <c r="AI73" s="11">
        <v>0</v>
      </c>
      <c r="AJ73" s="4">
        <v>0</v>
      </c>
      <c r="AK73" s="4">
        <v>0</v>
      </c>
      <c r="AL73" s="11" t="s">
        <v>514</v>
      </c>
      <c r="AM73" s="1">
        <v>255277</v>
      </c>
      <c r="AN73" s="1">
        <v>4</v>
      </c>
      <c r="AX73"/>
      <c r="AY73"/>
    </row>
    <row r="74" spans="1:51" x14ac:dyDescent="0.25">
      <c r="A74" t="s">
        <v>243</v>
      </c>
      <c r="B74" t="s">
        <v>30</v>
      </c>
      <c r="C74" t="s">
        <v>399</v>
      </c>
      <c r="D74" t="s">
        <v>320</v>
      </c>
      <c r="E74" s="4">
        <v>77.706521739130437</v>
      </c>
      <c r="F74" s="4">
        <v>285.80217391304348</v>
      </c>
      <c r="G74" s="4">
        <v>1.1902173913043479</v>
      </c>
      <c r="H74" s="11">
        <v>4.164479839353764E-3</v>
      </c>
      <c r="I74" s="4">
        <v>278.87282608695654</v>
      </c>
      <c r="J74" s="4">
        <v>0</v>
      </c>
      <c r="K74" s="11">
        <v>0</v>
      </c>
      <c r="L74" s="4">
        <v>42.075000000000017</v>
      </c>
      <c r="M74" s="4">
        <v>1.1902173913043479</v>
      </c>
      <c r="N74" s="11">
        <v>2.8287995039913187E-2</v>
      </c>
      <c r="O74" s="4">
        <v>35.145652173913057</v>
      </c>
      <c r="P74" s="4">
        <v>0</v>
      </c>
      <c r="Q74" s="9">
        <v>0</v>
      </c>
      <c r="R74" s="4">
        <v>1.1902173913043479</v>
      </c>
      <c r="S74" s="4">
        <v>1.1902173913043479</v>
      </c>
      <c r="T74" s="11">
        <v>1</v>
      </c>
      <c r="U74" s="4">
        <v>5.7391304347826084</v>
      </c>
      <c r="V74" s="4">
        <v>0</v>
      </c>
      <c r="W74" s="11">
        <v>0</v>
      </c>
      <c r="X74" s="4">
        <v>97.882608695652166</v>
      </c>
      <c r="Y74" s="4">
        <v>0</v>
      </c>
      <c r="Z74" s="11">
        <v>0</v>
      </c>
      <c r="AA74" s="4">
        <v>0</v>
      </c>
      <c r="AB74" s="4">
        <v>0</v>
      </c>
      <c r="AC74" s="11" t="s">
        <v>514</v>
      </c>
      <c r="AD74" s="4">
        <v>144.5663043478261</v>
      </c>
      <c r="AE74" s="4">
        <v>0</v>
      </c>
      <c r="AF74" s="11">
        <v>0</v>
      </c>
      <c r="AG74" s="4">
        <v>1.2782608695652173</v>
      </c>
      <c r="AH74" s="4">
        <v>0</v>
      </c>
      <c r="AI74" s="11">
        <v>0</v>
      </c>
      <c r="AJ74" s="4">
        <v>0</v>
      </c>
      <c r="AK74" s="4">
        <v>0</v>
      </c>
      <c r="AL74" s="11" t="s">
        <v>514</v>
      </c>
      <c r="AM74" s="1">
        <v>255104</v>
      </c>
      <c r="AN74" s="1">
        <v>4</v>
      </c>
      <c r="AX74"/>
      <c r="AY74"/>
    </row>
    <row r="75" spans="1:51" x14ac:dyDescent="0.25">
      <c r="A75" t="s">
        <v>243</v>
      </c>
      <c r="B75" t="s">
        <v>63</v>
      </c>
      <c r="C75" t="s">
        <v>399</v>
      </c>
      <c r="D75" t="s">
        <v>320</v>
      </c>
      <c r="E75" s="4">
        <v>84.608695652173907</v>
      </c>
      <c r="F75" s="4">
        <v>364.81956521739136</v>
      </c>
      <c r="G75" s="4">
        <v>23.825543478260869</v>
      </c>
      <c r="H75" s="11">
        <v>6.5307745937539088E-2</v>
      </c>
      <c r="I75" s="4">
        <v>329.37608695652182</v>
      </c>
      <c r="J75" s="4">
        <v>23.825543478260869</v>
      </c>
      <c r="K75" s="11">
        <v>7.2335377162355691E-2</v>
      </c>
      <c r="L75" s="4">
        <v>52.816195652173924</v>
      </c>
      <c r="M75" s="4">
        <v>0</v>
      </c>
      <c r="N75" s="11">
        <v>0</v>
      </c>
      <c r="O75" s="4">
        <v>33.930652173913053</v>
      </c>
      <c r="P75" s="4">
        <v>0</v>
      </c>
      <c r="Q75" s="9">
        <v>0</v>
      </c>
      <c r="R75" s="4">
        <v>13.668152173913043</v>
      </c>
      <c r="S75" s="4">
        <v>0</v>
      </c>
      <c r="T75" s="11">
        <v>0</v>
      </c>
      <c r="U75" s="4">
        <v>5.2173913043478262</v>
      </c>
      <c r="V75" s="4">
        <v>0</v>
      </c>
      <c r="W75" s="11">
        <v>0</v>
      </c>
      <c r="X75" s="4">
        <v>78.951304347826124</v>
      </c>
      <c r="Y75" s="4">
        <v>0</v>
      </c>
      <c r="Z75" s="11">
        <v>0</v>
      </c>
      <c r="AA75" s="4">
        <v>16.557934782608694</v>
      </c>
      <c r="AB75" s="4">
        <v>0</v>
      </c>
      <c r="AC75" s="11">
        <v>0</v>
      </c>
      <c r="AD75" s="4">
        <v>146.90021739130438</v>
      </c>
      <c r="AE75" s="4">
        <v>23.825543478260869</v>
      </c>
      <c r="AF75" s="11">
        <v>0.16218861960425662</v>
      </c>
      <c r="AG75" s="4">
        <v>69.593913043478281</v>
      </c>
      <c r="AH75" s="4">
        <v>0</v>
      </c>
      <c r="AI75" s="11">
        <v>0</v>
      </c>
      <c r="AJ75" s="4">
        <v>0</v>
      </c>
      <c r="AK75" s="4">
        <v>0</v>
      </c>
      <c r="AL75" s="11" t="s">
        <v>514</v>
      </c>
      <c r="AM75" s="1">
        <v>255156</v>
      </c>
      <c r="AN75" s="1">
        <v>4</v>
      </c>
      <c r="AX75"/>
      <c r="AY75"/>
    </row>
    <row r="76" spans="1:51" x14ac:dyDescent="0.25">
      <c r="A76" t="s">
        <v>243</v>
      </c>
      <c r="B76" t="s">
        <v>189</v>
      </c>
      <c r="C76" t="s">
        <v>367</v>
      </c>
      <c r="D76" t="s">
        <v>310</v>
      </c>
      <c r="E76" s="4">
        <v>66.217391304347828</v>
      </c>
      <c r="F76" s="4">
        <v>252.76739130434788</v>
      </c>
      <c r="G76" s="4">
        <v>71.114130434782595</v>
      </c>
      <c r="H76" s="11">
        <v>0.28134218606211231</v>
      </c>
      <c r="I76" s="4">
        <v>246.39510869565225</v>
      </c>
      <c r="J76" s="4">
        <v>70.567934782608674</v>
      </c>
      <c r="K76" s="11">
        <v>0.28640152459265877</v>
      </c>
      <c r="L76" s="4">
        <v>19.435326086956525</v>
      </c>
      <c r="M76" s="4">
        <v>3.0538043478260866</v>
      </c>
      <c r="N76" s="11">
        <v>0.15712647856603557</v>
      </c>
      <c r="O76" s="4">
        <v>13.063043478260875</v>
      </c>
      <c r="P76" s="4">
        <v>2.5076086956521735</v>
      </c>
      <c r="Q76" s="9">
        <v>0.19196205691462795</v>
      </c>
      <c r="R76" s="4">
        <v>0.54619565217391308</v>
      </c>
      <c r="S76" s="4">
        <v>0.54619565217391308</v>
      </c>
      <c r="T76" s="11">
        <v>1</v>
      </c>
      <c r="U76" s="4">
        <v>5.8260869565217392</v>
      </c>
      <c r="V76" s="4">
        <v>0</v>
      </c>
      <c r="W76" s="11">
        <v>0</v>
      </c>
      <c r="X76" s="4">
        <v>84.778804347826096</v>
      </c>
      <c r="Y76" s="4">
        <v>30.67554347826086</v>
      </c>
      <c r="Z76" s="11">
        <v>0.3618303385408318</v>
      </c>
      <c r="AA76" s="4">
        <v>0</v>
      </c>
      <c r="AB76" s="4">
        <v>0</v>
      </c>
      <c r="AC76" s="11" t="s">
        <v>514</v>
      </c>
      <c r="AD76" s="4">
        <v>148.55326086956526</v>
      </c>
      <c r="AE76" s="4">
        <v>37.384782608695645</v>
      </c>
      <c r="AF76" s="11">
        <v>0.25165911801505814</v>
      </c>
      <c r="AG76" s="4">
        <v>0</v>
      </c>
      <c r="AH76" s="4">
        <v>0</v>
      </c>
      <c r="AI76" s="11" t="s">
        <v>514</v>
      </c>
      <c r="AJ76" s="4">
        <v>0</v>
      </c>
      <c r="AK76" s="4">
        <v>0</v>
      </c>
      <c r="AL76" s="11" t="s">
        <v>514</v>
      </c>
      <c r="AM76" s="1">
        <v>255341</v>
      </c>
      <c r="AN76" s="1">
        <v>4</v>
      </c>
      <c r="AX76"/>
      <c r="AY76"/>
    </row>
    <row r="77" spans="1:51" x14ac:dyDescent="0.25">
      <c r="A77" t="s">
        <v>243</v>
      </c>
      <c r="B77" t="s">
        <v>171</v>
      </c>
      <c r="C77" t="s">
        <v>414</v>
      </c>
      <c r="D77" t="s">
        <v>331</v>
      </c>
      <c r="E77" s="4">
        <v>141.89130434782609</v>
      </c>
      <c r="F77" s="4">
        <v>560.64695652173918</v>
      </c>
      <c r="G77" s="4">
        <v>44.125</v>
      </c>
      <c r="H77" s="11">
        <v>7.870371806484433E-2</v>
      </c>
      <c r="I77" s="4">
        <v>538.00565217391295</v>
      </c>
      <c r="J77" s="4">
        <v>44.125</v>
      </c>
      <c r="K77" s="11">
        <v>8.2015866974082238E-2</v>
      </c>
      <c r="L77" s="4">
        <v>82.47554347826086</v>
      </c>
      <c r="M77" s="4">
        <v>0</v>
      </c>
      <c r="N77" s="11">
        <v>0</v>
      </c>
      <c r="O77" s="4">
        <v>59.872282608695649</v>
      </c>
      <c r="P77" s="4">
        <v>0</v>
      </c>
      <c r="Q77" s="9">
        <v>0</v>
      </c>
      <c r="R77" s="4">
        <v>16.864130434782609</v>
      </c>
      <c r="S77" s="4">
        <v>0</v>
      </c>
      <c r="T77" s="11">
        <v>0</v>
      </c>
      <c r="U77" s="4">
        <v>5.7391304347826084</v>
      </c>
      <c r="V77" s="4">
        <v>0</v>
      </c>
      <c r="W77" s="11">
        <v>0</v>
      </c>
      <c r="X77" s="4">
        <v>209.95108695652175</v>
      </c>
      <c r="Y77" s="4">
        <v>4.1657608695652177</v>
      </c>
      <c r="Z77" s="11">
        <v>1.9841578007299836E-2</v>
      </c>
      <c r="AA77" s="4">
        <v>3.8043478260869568E-2</v>
      </c>
      <c r="AB77" s="4">
        <v>0</v>
      </c>
      <c r="AC77" s="11">
        <v>0</v>
      </c>
      <c r="AD77" s="4">
        <v>268.18228260869563</v>
      </c>
      <c r="AE77" s="4">
        <v>39.959239130434781</v>
      </c>
      <c r="AF77" s="11">
        <v>0.14900029465682207</v>
      </c>
      <c r="AG77" s="4">
        <v>0</v>
      </c>
      <c r="AH77" s="4">
        <v>0</v>
      </c>
      <c r="AI77" s="11" t="s">
        <v>514</v>
      </c>
      <c r="AJ77" s="4">
        <v>0</v>
      </c>
      <c r="AK77" s="4">
        <v>0</v>
      </c>
      <c r="AL77" s="11" t="s">
        <v>514</v>
      </c>
      <c r="AM77" s="1">
        <v>255321</v>
      </c>
      <c r="AN77" s="1">
        <v>4</v>
      </c>
      <c r="AX77"/>
      <c r="AY77"/>
    </row>
    <row r="78" spans="1:51" x14ac:dyDescent="0.25">
      <c r="A78" t="s">
        <v>243</v>
      </c>
      <c r="B78" t="s">
        <v>96</v>
      </c>
      <c r="C78" t="s">
        <v>417</v>
      </c>
      <c r="D78" t="s">
        <v>298</v>
      </c>
      <c r="E78" s="4">
        <v>62.369565217391305</v>
      </c>
      <c r="F78" s="4">
        <v>176.32641304347825</v>
      </c>
      <c r="G78" s="4">
        <v>0</v>
      </c>
      <c r="H78" s="11">
        <v>0</v>
      </c>
      <c r="I78" s="4">
        <v>168.41336956521738</v>
      </c>
      <c r="J78" s="4">
        <v>0</v>
      </c>
      <c r="K78" s="11">
        <v>0</v>
      </c>
      <c r="L78" s="4">
        <v>17.339673913043477</v>
      </c>
      <c r="M78" s="4">
        <v>0</v>
      </c>
      <c r="N78" s="11">
        <v>0</v>
      </c>
      <c r="O78" s="4">
        <v>15.163043478260869</v>
      </c>
      <c r="P78" s="4">
        <v>0</v>
      </c>
      <c r="Q78" s="9">
        <v>0</v>
      </c>
      <c r="R78" s="4">
        <v>1.4809782608695652</v>
      </c>
      <c r="S78" s="4">
        <v>0</v>
      </c>
      <c r="T78" s="11">
        <v>0</v>
      </c>
      <c r="U78" s="4">
        <v>0.69565217391304346</v>
      </c>
      <c r="V78" s="4">
        <v>0</v>
      </c>
      <c r="W78" s="11">
        <v>0</v>
      </c>
      <c r="X78" s="4">
        <v>59.029891304347828</v>
      </c>
      <c r="Y78" s="4">
        <v>0</v>
      </c>
      <c r="Z78" s="11">
        <v>0</v>
      </c>
      <c r="AA78" s="4">
        <v>5.7364130434782608</v>
      </c>
      <c r="AB78" s="4">
        <v>0</v>
      </c>
      <c r="AC78" s="11">
        <v>0</v>
      </c>
      <c r="AD78" s="4">
        <v>94.220434782608677</v>
      </c>
      <c r="AE78" s="4">
        <v>0</v>
      </c>
      <c r="AF78" s="11">
        <v>0</v>
      </c>
      <c r="AG78" s="4">
        <v>0</v>
      </c>
      <c r="AH78" s="4">
        <v>0</v>
      </c>
      <c r="AI78" s="11" t="s">
        <v>514</v>
      </c>
      <c r="AJ78" s="4">
        <v>0</v>
      </c>
      <c r="AK78" s="4">
        <v>0</v>
      </c>
      <c r="AL78" s="11" t="s">
        <v>514</v>
      </c>
      <c r="AM78" s="1">
        <v>255221</v>
      </c>
      <c r="AN78" s="1">
        <v>4</v>
      </c>
      <c r="AX78"/>
      <c r="AY78"/>
    </row>
    <row r="79" spans="1:51" x14ac:dyDescent="0.25">
      <c r="A79" t="s">
        <v>243</v>
      </c>
      <c r="B79" t="s">
        <v>138</v>
      </c>
      <c r="C79" t="s">
        <v>408</v>
      </c>
      <c r="D79" t="s">
        <v>302</v>
      </c>
      <c r="E79" s="4">
        <v>53.228260869565219</v>
      </c>
      <c r="F79" s="4">
        <v>212.65108695652174</v>
      </c>
      <c r="G79" s="4">
        <v>1.3478260869565217</v>
      </c>
      <c r="H79" s="11">
        <v>6.3382045502174923E-3</v>
      </c>
      <c r="I79" s="4">
        <v>200.49347826086955</v>
      </c>
      <c r="J79" s="4">
        <v>0</v>
      </c>
      <c r="K79" s="11">
        <v>0</v>
      </c>
      <c r="L79" s="4">
        <v>28.331521739130437</v>
      </c>
      <c r="M79" s="4">
        <v>1.2880434782608696</v>
      </c>
      <c r="N79" s="11">
        <v>4.5463264914636481E-2</v>
      </c>
      <c r="O79" s="4">
        <v>21.304347826086961</v>
      </c>
      <c r="P79" s="4">
        <v>0</v>
      </c>
      <c r="Q79" s="9">
        <v>0</v>
      </c>
      <c r="R79" s="4">
        <v>7.6086956521739135E-2</v>
      </c>
      <c r="S79" s="4">
        <v>7.6086956521739135E-2</v>
      </c>
      <c r="T79" s="11">
        <v>1</v>
      </c>
      <c r="U79" s="4">
        <v>6.9510869565217392</v>
      </c>
      <c r="V79" s="4">
        <v>1.2119565217391304</v>
      </c>
      <c r="W79" s="11">
        <v>0.1743549648162627</v>
      </c>
      <c r="X79" s="4">
        <v>47.967391304347828</v>
      </c>
      <c r="Y79" s="4">
        <v>0</v>
      </c>
      <c r="Z79" s="11">
        <v>0</v>
      </c>
      <c r="AA79" s="4">
        <v>5.1304347826086953</v>
      </c>
      <c r="AB79" s="4">
        <v>5.9782608695652176E-2</v>
      </c>
      <c r="AC79" s="11">
        <v>1.1652542372881358E-2</v>
      </c>
      <c r="AD79" s="4">
        <v>131.22173913043477</v>
      </c>
      <c r="AE79" s="4">
        <v>0</v>
      </c>
      <c r="AF79" s="11">
        <v>0</v>
      </c>
      <c r="AG79" s="4">
        <v>0</v>
      </c>
      <c r="AH79" s="4">
        <v>0</v>
      </c>
      <c r="AI79" s="11" t="s">
        <v>514</v>
      </c>
      <c r="AJ79" s="4">
        <v>0</v>
      </c>
      <c r="AK79" s="4">
        <v>0</v>
      </c>
      <c r="AL79" s="11" t="s">
        <v>514</v>
      </c>
      <c r="AM79" s="1">
        <v>255284</v>
      </c>
      <c r="AN79" s="1">
        <v>4</v>
      </c>
      <c r="AX79"/>
      <c r="AY79"/>
    </row>
    <row r="80" spans="1:51" x14ac:dyDescent="0.25">
      <c r="A80" t="s">
        <v>243</v>
      </c>
      <c r="B80" t="s">
        <v>128</v>
      </c>
      <c r="C80" t="s">
        <v>436</v>
      </c>
      <c r="D80" t="s">
        <v>276</v>
      </c>
      <c r="E80" s="4">
        <v>93.684782608695656</v>
      </c>
      <c r="F80" s="4">
        <v>344.29891304347825</v>
      </c>
      <c r="G80" s="4">
        <v>46.279347826086962</v>
      </c>
      <c r="H80" s="11">
        <v>0.13441618916828466</v>
      </c>
      <c r="I80" s="4">
        <v>337.60869565217388</v>
      </c>
      <c r="J80" s="4">
        <v>45.32826086956522</v>
      </c>
      <c r="K80" s="11">
        <v>0.13426271732131362</v>
      </c>
      <c r="L80" s="4">
        <v>35.697826086956518</v>
      </c>
      <c r="M80" s="4">
        <v>0.95108695652173914</v>
      </c>
      <c r="N80" s="11">
        <v>2.6642713598441024E-2</v>
      </c>
      <c r="O80" s="4">
        <v>29.007608695652173</v>
      </c>
      <c r="P80" s="4">
        <v>0</v>
      </c>
      <c r="Q80" s="9">
        <v>0</v>
      </c>
      <c r="R80" s="4">
        <v>0.95108695652173914</v>
      </c>
      <c r="S80" s="4">
        <v>0.95108695652173914</v>
      </c>
      <c r="T80" s="11">
        <v>1</v>
      </c>
      <c r="U80" s="4">
        <v>5.7391304347826084</v>
      </c>
      <c r="V80" s="4">
        <v>0</v>
      </c>
      <c r="W80" s="11">
        <v>0</v>
      </c>
      <c r="X80" s="4">
        <v>98.123478260869618</v>
      </c>
      <c r="Y80" s="4">
        <v>13.537608695652182</v>
      </c>
      <c r="Z80" s="11">
        <v>0.13796503075096153</v>
      </c>
      <c r="AA80" s="4">
        <v>0</v>
      </c>
      <c r="AB80" s="4">
        <v>0</v>
      </c>
      <c r="AC80" s="11" t="s">
        <v>514</v>
      </c>
      <c r="AD80" s="4">
        <v>210.3221739130434</v>
      </c>
      <c r="AE80" s="4">
        <v>31.635217391304344</v>
      </c>
      <c r="AF80" s="11">
        <v>0.15041313430120667</v>
      </c>
      <c r="AG80" s="4">
        <v>0.15543478260869567</v>
      </c>
      <c r="AH80" s="4">
        <v>0.15543478260869567</v>
      </c>
      <c r="AI80" s="11">
        <v>1</v>
      </c>
      <c r="AJ80" s="4">
        <v>0</v>
      </c>
      <c r="AK80" s="4">
        <v>0</v>
      </c>
      <c r="AL80" s="11" t="s">
        <v>514</v>
      </c>
      <c r="AM80" s="1">
        <v>255274</v>
      </c>
      <c r="AN80" s="1">
        <v>4</v>
      </c>
      <c r="AX80"/>
      <c r="AY80"/>
    </row>
    <row r="81" spans="1:51" x14ac:dyDescent="0.25">
      <c r="A81" t="s">
        <v>243</v>
      </c>
      <c r="B81" t="s">
        <v>132</v>
      </c>
      <c r="C81" t="s">
        <v>437</v>
      </c>
      <c r="D81" t="s">
        <v>314</v>
      </c>
      <c r="E81" s="4">
        <v>85.543478260869563</v>
      </c>
      <c r="F81" s="4">
        <v>286.51434782608686</v>
      </c>
      <c r="G81" s="4">
        <v>58.431739130434799</v>
      </c>
      <c r="H81" s="11">
        <v>0.20394001059207914</v>
      </c>
      <c r="I81" s="4">
        <v>278.47521739130423</v>
      </c>
      <c r="J81" s="4">
        <v>57.285000000000011</v>
      </c>
      <c r="K81" s="11">
        <v>0.20570950814450756</v>
      </c>
      <c r="L81" s="4">
        <v>33.424999999999997</v>
      </c>
      <c r="M81" s="4">
        <v>0.88043478260869568</v>
      </c>
      <c r="N81" s="11">
        <v>2.6340606809534654E-2</v>
      </c>
      <c r="O81" s="4">
        <v>26.805434782608696</v>
      </c>
      <c r="P81" s="4">
        <v>0</v>
      </c>
      <c r="Q81" s="9">
        <v>0</v>
      </c>
      <c r="R81" s="4">
        <v>0.88043478260869568</v>
      </c>
      <c r="S81" s="4">
        <v>0.88043478260869568</v>
      </c>
      <c r="T81" s="11">
        <v>1</v>
      </c>
      <c r="U81" s="4">
        <v>5.7391304347826084</v>
      </c>
      <c r="V81" s="4">
        <v>0</v>
      </c>
      <c r="W81" s="11">
        <v>0</v>
      </c>
      <c r="X81" s="4">
        <v>87.974999999999994</v>
      </c>
      <c r="Y81" s="4">
        <v>1.9315217391304345</v>
      </c>
      <c r="Z81" s="11">
        <v>2.1955347986705707E-2</v>
      </c>
      <c r="AA81" s="4">
        <v>1.4195652173913043</v>
      </c>
      <c r="AB81" s="4">
        <v>0.26630434782608697</v>
      </c>
      <c r="AC81" s="11">
        <v>0.18759571209800921</v>
      </c>
      <c r="AD81" s="4">
        <v>163.69478260869556</v>
      </c>
      <c r="AE81" s="4">
        <v>55.353478260869579</v>
      </c>
      <c r="AF81" s="11">
        <v>0.33815053466419503</v>
      </c>
      <c r="AG81" s="4">
        <v>0</v>
      </c>
      <c r="AH81" s="4">
        <v>0</v>
      </c>
      <c r="AI81" s="11" t="s">
        <v>514</v>
      </c>
      <c r="AJ81" s="4">
        <v>0</v>
      </c>
      <c r="AK81" s="4">
        <v>0</v>
      </c>
      <c r="AL81" s="11" t="s">
        <v>514</v>
      </c>
      <c r="AM81" s="1">
        <v>255278</v>
      </c>
      <c r="AN81" s="1">
        <v>4</v>
      </c>
      <c r="AX81"/>
      <c r="AY81"/>
    </row>
    <row r="82" spans="1:51" x14ac:dyDescent="0.25">
      <c r="A82" t="s">
        <v>243</v>
      </c>
      <c r="B82" t="s">
        <v>115</v>
      </c>
      <c r="C82" t="s">
        <v>386</v>
      </c>
      <c r="D82" t="s">
        <v>327</v>
      </c>
      <c r="E82" s="4">
        <v>51.532608695652172</v>
      </c>
      <c r="F82" s="4">
        <v>176.5204347826087</v>
      </c>
      <c r="G82" s="4">
        <v>18.587499999999995</v>
      </c>
      <c r="H82" s="11">
        <v>0.10529942339475412</v>
      </c>
      <c r="I82" s="4">
        <v>158.83902173913046</v>
      </c>
      <c r="J82" s="4">
        <v>18.587499999999995</v>
      </c>
      <c r="K82" s="11">
        <v>0.11702099267853215</v>
      </c>
      <c r="L82" s="4">
        <v>49.346304347826099</v>
      </c>
      <c r="M82" s="4">
        <v>7.7693478260869551</v>
      </c>
      <c r="N82" s="11">
        <v>0.15744538377835432</v>
      </c>
      <c r="O82" s="4">
        <v>33.216847826086969</v>
      </c>
      <c r="P82" s="4">
        <v>7.7693478260869551</v>
      </c>
      <c r="Q82" s="9">
        <v>0.23389780591959933</v>
      </c>
      <c r="R82" s="4">
        <v>10.738152173913045</v>
      </c>
      <c r="S82" s="4">
        <v>0</v>
      </c>
      <c r="T82" s="11">
        <v>0</v>
      </c>
      <c r="U82" s="4">
        <v>5.3913043478260869</v>
      </c>
      <c r="V82" s="4">
        <v>0</v>
      </c>
      <c r="W82" s="11">
        <v>0</v>
      </c>
      <c r="X82" s="4">
        <v>36.945978260869559</v>
      </c>
      <c r="Y82" s="4">
        <v>8.2272826086956492</v>
      </c>
      <c r="Z82" s="11">
        <v>0.22268411870445387</v>
      </c>
      <c r="AA82" s="4">
        <v>1.5519565217391302</v>
      </c>
      <c r="AB82" s="4">
        <v>0</v>
      </c>
      <c r="AC82" s="11">
        <v>0</v>
      </c>
      <c r="AD82" s="4">
        <v>51.791956521739138</v>
      </c>
      <c r="AE82" s="4">
        <v>2.5908695652173916</v>
      </c>
      <c r="AF82" s="11">
        <v>5.0024554761315128E-2</v>
      </c>
      <c r="AG82" s="4">
        <v>36.884239130434793</v>
      </c>
      <c r="AH82" s="4">
        <v>0</v>
      </c>
      <c r="AI82" s="11">
        <v>0</v>
      </c>
      <c r="AJ82" s="4">
        <v>0</v>
      </c>
      <c r="AK82" s="4">
        <v>0</v>
      </c>
      <c r="AL82" s="11" t="s">
        <v>514</v>
      </c>
      <c r="AM82" s="1">
        <v>255260</v>
      </c>
      <c r="AN82" s="1">
        <v>4</v>
      </c>
      <c r="AX82"/>
      <c r="AY82"/>
    </row>
    <row r="83" spans="1:51" x14ac:dyDescent="0.25">
      <c r="A83" t="s">
        <v>243</v>
      </c>
      <c r="B83" t="s">
        <v>101</v>
      </c>
      <c r="C83" t="s">
        <v>430</v>
      </c>
      <c r="D83" t="s">
        <v>274</v>
      </c>
      <c r="E83" s="4">
        <v>92.510869565217391</v>
      </c>
      <c r="F83" s="4">
        <v>293.39054347826084</v>
      </c>
      <c r="G83" s="4">
        <v>125.88097826086957</v>
      </c>
      <c r="H83" s="11">
        <v>0.42905601785422537</v>
      </c>
      <c r="I83" s="4">
        <v>270.27869565217389</v>
      </c>
      <c r="J83" s="4">
        <v>125.88097826086957</v>
      </c>
      <c r="K83" s="11">
        <v>0.46574510046795503</v>
      </c>
      <c r="L83" s="4">
        <v>15.287826086956523</v>
      </c>
      <c r="M83" s="4">
        <v>1.3185869565217394</v>
      </c>
      <c r="N83" s="11">
        <v>8.6250782094306366E-2</v>
      </c>
      <c r="O83" s="4">
        <v>1.3185869565217394</v>
      </c>
      <c r="P83" s="4">
        <v>1.3185869565217394</v>
      </c>
      <c r="Q83" s="9">
        <v>1</v>
      </c>
      <c r="R83" s="4">
        <v>7.8822826086956521</v>
      </c>
      <c r="S83" s="4">
        <v>0</v>
      </c>
      <c r="T83" s="11">
        <v>0</v>
      </c>
      <c r="U83" s="4">
        <v>6.0869565217391308</v>
      </c>
      <c r="V83" s="4">
        <v>0</v>
      </c>
      <c r="W83" s="11">
        <v>0</v>
      </c>
      <c r="X83" s="4">
        <v>81.76815217391308</v>
      </c>
      <c r="Y83" s="4">
        <v>28.643586956521741</v>
      </c>
      <c r="Z83" s="11">
        <v>0.35030248568659783</v>
      </c>
      <c r="AA83" s="4">
        <v>9.1426086956521733</v>
      </c>
      <c r="AB83" s="4">
        <v>0</v>
      </c>
      <c r="AC83" s="11">
        <v>0</v>
      </c>
      <c r="AD83" s="4">
        <v>179.83836956521733</v>
      </c>
      <c r="AE83" s="4">
        <v>95.918804347826097</v>
      </c>
      <c r="AF83" s="11">
        <v>0.53336117637032787</v>
      </c>
      <c r="AG83" s="4">
        <v>7.3535869565217373</v>
      </c>
      <c r="AH83" s="4">
        <v>0</v>
      </c>
      <c r="AI83" s="11">
        <v>0</v>
      </c>
      <c r="AJ83" s="4">
        <v>0</v>
      </c>
      <c r="AK83" s="4">
        <v>0</v>
      </c>
      <c r="AL83" s="11" t="s">
        <v>514</v>
      </c>
      <c r="AM83" s="1">
        <v>255229</v>
      </c>
      <c r="AN83" s="1">
        <v>4</v>
      </c>
      <c r="AX83"/>
      <c r="AY83"/>
    </row>
    <row r="84" spans="1:51" x14ac:dyDescent="0.25">
      <c r="A84" t="s">
        <v>243</v>
      </c>
      <c r="B84" t="s">
        <v>181</v>
      </c>
      <c r="C84" t="s">
        <v>451</v>
      </c>
      <c r="D84" t="s">
        <v>300</v>
      </c>
      <c r="E84" s="4">
        <v>76.413043478260875</v>
      </c>
      <c r="F84" s="4">
        <v>310.05434782608694</v>
      </c>
      <c r="G84" s="4">
        <v>0</v>
      </c>
      <c r="H84" s="11">
        <v>0</v>
      </c>
      <c r="I84" s="4">
        <v>304.48913043478262</v>
      </c>
      <c r="J84" s="4">
        <v>0</v>
      </c>
      <c r="K84" s="11">
        <v>0</v>
      </c>
      <c r="L84" s="4">
        <v>38.016304347826093</v>
      </c>
      <c r="M84" s="4">
        <v>0</v>
      </c>
      <c r="N84" s="11">
        <v>0</v>
      </c>
      <c r="O84" s="4">
        <v>32.451086956521742</v>
      </c>
      <c r="P84" s="4">
        <v>0</v>
      </c>
      <c r="Q84" s="9">
        <v>0</v>
      </c>
      <c r="R84" s="4">
        <v>0</v>
      </c>
      <c r="S84" s="4">
        <v>0</v>
      </c>
      <c r="T84" s="11" t="s">
        <v>514</v>
      </c>
      <c r="U84" s="4">
        <v>5.5652173913043477</v>
      </c>
      <c r="V84" s="4">
        <v>0</v>
      </c>
      <c r="W84" s="11">
        <v>0</v>
      </c>
      <c r="X84" s="4">
        <v>75.491847826086953</v>
      </c>
      <c r="Y84" s="4">
        <v>0</v>
      </c>
      <c r="Z84" s="11">
        <v>0</v>
      </c>
      <c r="AA84" s="4">
        <v>0</v>
      </c>
      <c r="AB84" s="4">
        <v>0</v>
      </c>
      <c r="AC84" s="11" t="s">
        <v>514</v>
      </c>
      <c r="AD84" s="4">
        <v>196.54619565217391</v>
      </c>
      <c r="AE84" s="4">
        <v>0</v>
      </c>
      <c r="AF84" s="11">
        <v>0</v>
      </c>
      <c r="AG84" s="4">
        <v>0</v>
      </c>
      <c r="AH84" s="4">
        <v>0</v>
      </c>
      <c r="AI84" s="11" t="s">
        <v>514</v>
      </c>
      <c r="AJ84" s="4">
        <v>0</v>
      </c>
      <c r="AK84" s="4">
        <v>0</v>
      </c>
      <c r="AL84" s="11" t="s">
        <v>514</v>
      </c>
      <c r="AM84" s="1">
        <v>255332</v>
      </c>
      <c r="AN84" s="1">
        <v>4</v>
      </c>
      <c r="AX84"/>
      <c r="AY84"/>
    </row>
    <row r="85" spans="1:51" x14ac:dyDescent="0.25">
      <c r="A85" t="s">
        <v>243</v>
      </c>
      <c r="B85" t="s">
        <v>114</v>
      </c>
      <c r="C85" t="s">
        <v>433</v>
      </c>
      <c r="D85" t="s">
        <v>340</v>
      </c>
      <c r="E85" s="4">
        <v>42.532608695652172</v>
      </c>
      <c r="F85" s="4">
        <v>182.34891304347823</v>
      </c>
      <c r="G85" s="4">
        <v>57.521739130434781</v>
      </c>
      <c r="H85" s="11">
        <v>0.31544876341938832</v>
      </c>
      <c r="I85" s="4">
        <v>169.00108695652173</v>
      </c>
      <c r="J85" s="4">
        <v>49.913043478260867</v>
      </c>
      <c r="K85" s="11">
        <v>0.29534155298718173</v>
      </c>
      <c r="L85" s="4">
        <v>23.416304347826085</v>
      </c>
      <c r="M85" s="4">
        <v>0.56521739130434778</v>
      </c>
      <c r="N85" s="11">
        <v>2.413777096968853E-2</v>
      </c>
      <c r="O85" s="4">
        <v>17.459782608695651</v>
      </c>
      <c r="P85" s="4">
        <v>0.34782608695652173</v>
      </c>
      <c r="Q85" s="9">
        <v>1.9921558861980951E-2</v>
      </c>
      <c r="R85" s="4">
        <v>0.21739130434782608</v>
      </c>
      <c r="S85" s="4">
        <v>0.21739130434782608</v>
      </c>
      <c r="T85" s="11">
        <v>1</v>
      </c>
      <c r="U85" s="4">
        <v>5.7391304347826084</v>
      </c>
      <c r="V85" s="4">
        <v>0</v>
      </c>
      <c r="W85" s="11">
        <v>0</v>
      </c>
      <c r="X85" s="4">
        <v>35.607608695652154</v>
      </c>
      <c r="Y85" s="4">
        <v>8.695652173913043</v>
      </c>
      <c r="Z85" s="11">
        <v>0.24420769864770001</v>
      </c>
      <c r="AA85" s="4">
        <v>7.3913043478260869</v>
      </c>
      <c r="AB85" s="4">
        <v>7.3913043478260869</v>
      </c>
      <c r="AC85" s="11">
        <v>1</v>
      </c>
      <c r="AD85" s="4">
        <v>114.2</v>
      </c>
      <c r="AE85" s="4">
        <v>40.869565217391305</v>
      </c>
      <c r="AF85" s="11">
        <v>0.35787710347978374</v>
      </c>
      <c r="AG85" s="4">
        <v>1.7336956521739131</v>
      </c>
      <c r="AH85" s="4">
        <v>0</v>
      </c>
      <c r="AI85" s="11">
        <v>0</v>
      </c>
      <c r="AJ85" s="4">
        <v>0</v>
      </c>
      <c r="AK85" s="4">
        <v>0</v>
      </c>
      <c r="AL85" s="11" t="s">
        <v>514</v>
      </c>
      <c r="AM85" s="1">
        <v>255259</v>
      </c>
      <c r="AN85" s="1">
        <v>4</v>
      </c>
      <c r="AX85"/>
      <c r="AY85"/>
    </row>
    <row r="86" spans="1:51" x14ac:dyDescent="0.25">
      <c r="A86" t="s">
        <v>243</v>
      </c>
      <c r="B86" t="s">
        <v>81</v>
      </c>
      <c r="C86" t="s">
        <v>376</v>
      </c>
      <c r="D86" t="s">
        <v>324</v>
      </c>
      <c r="E86" s="4">
        <v>54.75</v>
      </c>
      <c r="F86" s="4">
        <v>245.67630434782609</v>
      </c>
      <c r="G86" s="4">
        <v>0</v>
      </c>
      <c r="H86" s="11">
        <v>0</v>
      </c>
      <c r="I86" s="4">
        <v>217.59391304347827</v>
      </c>
      <c r="J86" s="4">
        <v>0</v>
      </c>
      <c r="K86" s="11">
        <v>0</v>
      </c>
      <c r="L86" s="4">
        <v>35.998478260869568</v>
      </c>
      <c r="M86" s="4">
        <v>0</v>
      </c>
      <c r="N86" s="11">
        <v>0</v>
      </c>
      <c r="O86" s="4">
        <v>12.272173913043483</v>
      </c>
      <c r="P86" s="4">
        <v>0</v>
      </c>
      <c r="Q86" s="9">
        <v>0</v>
      </c>
      <c r="R86" s="4">
        <v>17.737173913043478</v>
      </c>
      <c r="S86" s="4">
        <v>0</v>
      </c>
      <c r="T86" s="11">
        <v>0</v>
      </c>
      <c r="U86" s="4">
        <v>5.9891304347826084</v>
      </c>
      <c r="V86" s="4">
        <v>0</v>
      </c>
      <c r="W86" s="11">
        <v>0</v>
      </c>
      <c r="X86" s="4">
        <v>56.889565217391279</v>
      </c>
      <c r="Y86" s="4">
        <v>0</v>
      </c>
      <c r="Z86" s="11">
        <v>0</v>
      </c>
      <c r="AA86" s="4">
        <v>4.3560869565217386</v>
      </c>
      <c r="AB86" s="4">
        <v>0</v>
      </c>
      <c r="AC86" s="11">
        <v>0</v>
      </c>
      <c r="AD86" s="4">
        <v>125.18836956521741</v>
      </c>
      <c r="AE86" s="4">
        <v>0</v>
      </c>
      <c r="AF86" s="11">
        <v>0</v>
      </c>
      <c r="AG86" s="4">
        <v>23.243804347826089</v>
      </c>
      <c r="AH86" s="4">
        <v>0</v>
      </c>
      <c r="AI86" s="11">
        <v>0</v>
      </c>
      <c r="AJ86" s="4">
        <v>0</v>
      </c>
      <c r="AK86" s="4">
        <v>0</v>
      </c>
      <c r="AL86" s="11" t="s">
        <v>514</v>
      </c>
      <c r="AM86" s="1">
        <v>255185</v>
      </c>
      <c r="AN86" s="1">
        <v>4</v>
      </c>
      <c r="AX86"/>
      <c r="AY86"/>
    </row>
    <row r="87" spans="1:51" x14ac:dyDescent="0.25">
      <c r="A87" t="s">
        <v>243</v>
      </c>
      <c r="B87" t="s">
        <v>168</v>
      </c>
      <c r="C87" t="s">
        <v>386</v>
      </c>
      <c r="D87" t="s">
        <v>303</v>
      </c>
      <c r="E87" s="4">
        <v>54.793478260869563</v>
      </c>
      <c r="F87" s="4">
        <v>221.22815217391303</v>
      </c>
      <c r="G87" s="4">
        <v>5.2126086956521736</v>
      </c>
      <c r="H87" s="11">
        <v>2.3562140009895351E-2</v>
      </c>
      <c r="I87" s="4">
        <v>191.97065217391304</v>
      </c>
      <c r="J87" s="4">
        <v>5.2126086956521736</v>
      </c>
      <c r="K87" s="11">
        <v>2.7153154071331103E-2</v>
      </c>
      <c r="L87" s="4">
        <v>40.685108695652175</v>
      </c>
      <c r="M87" s="4">
        <v>0</v>
      </c>
      <c r="N87" s="11">
        <v>0</v>
      </c>
      <c r="O87" s="4">
        <v>25.931413043478262</v>
      </c>
      <c r="P87" s="4">
        <v>0</v>
      </c>
      <c r="Q87" s="9">
        <v>0</v>
      </c>
      <c r="R87" s="4">
        <v>9.6232608695652182</v>
      </c>
      <c r="S87" s="4">
        <v>0</v>
      </c>
      <c r="T87" s="11">
        <v>0</v>
      </c>
      <c r="U87" s="4">
        <v>5.1304347826086953</v>
      </c>
      <c r="V87" s="4">
        <v>0</v>
      </c>
      <c r="W87" s="11">
        <v>0</v>
      </c>
      <c r="X87" s="4">
        <v>32.607173913043468</v>
      </c>
      <c r="Y87" s="4">
        <v>0</v>
      </c>
      <c r="Z87" s="11">
        <v>0</v>
      </c>
      <c r="AA87" s="4">
        <v>14.503804347826094</v>
      </c>
      <c r="AB87" s="4">
        <v>0</v>
      </c>
      <c r="AC87" s="11">
        <v>0</v>
      </c>
      <c r="AD87" s="4">
        <v>100.38478260869567</v>
      </c>
      <c r="AE87" s="4">
        <v>0</v>
      </c>
      <c r="AF87" s="11">
        <v>0</v>
      </c>
      <c r="AG87" s="4">
        <v>33.047282608695646</v>
      </c>
      <c r="AH87" s="4">
        <v>5.2126086956521736</v>
      </c>
      <c r="AI87" s="11">
        <v>0.15773184008420085</v>
      </c>
      <c r="AJ87" s="4">
        <v>0</v>
      </c>
      <c r="AK87" s="4">
        <v>0</v>
      </c>
      <c r="AL87" s="11" t="s">
        <v>514</v>
      </c>
      <c r="AM87" s="1">
        <v>255318</v>
      </c>
      <c r="AN87" s="1">
        <v>4</v>
      </c>
      <c r="AX87"/>
      <c r="AY87"/>
    </row>
    <row r="88" spans="1:51" x14ac:dyDescent="0.25">
      <c r="A88" t="s">
        <v>243</v>
      </c>
      <c r="B88" t="s">
        <v>215</v>
      </c>
      <c r="C88" t="s">
        <v>379</v>
      </c>
      <c r="D88" t="s">
        <v>272</v>
      </c>
      <c r="E88" s="4">
        <v>54.507042253521128</v>
      </c>
      <c r="F88" s="4">
        <v>334.01225352112675</v>
      </c>
      <c r="G88" s="4">
        <v>147.0457746478873</v>
      </c>
      <c r="H88" s="11">
        <v>0.44024065913074784</v>
      </c>
      <c r="I88" s="4">
        <v>292.66408450704222</v>
      </c>
      <c r="J88" s="4">
        <v>129.49295774647885</v>
      </c>
      <c r="K88" s="11">
        <v>0.44246275713876648</v>
      </c>
      <c r="L88" s="4">
        <v>64.105633802816911</v>
      </c>
      <c r="M88" s="4">
        <v>34.29577464788732</v>
      </c>
      <c r="N88" s="11">
        <v>0.53498846534109623</v>
      </c>
      <c r="O88" s="4">
        <v>48.771126760563384</v>
      </c>
      <c r="P88" s="4">
        <v>34.29577464788732</v>
      </c>
      <c r="Q88" s="9">
        <v>0.70319832503068358</v>
      </c>
      <c r="R88" s="4">
        <v>11.274647887323944</v>
      </c>
      <c r="S88" s="4">
        <v>0</v>
      </c>
      <c r="T88" s="11">
        <v>0</v>
      </c>
      <c r="U88" s="4">
        <v>4.0598591549295771</v>
      </c>
      <c r="V88" s="4">
        <v>0</v>
      </c>
      <c r="W88" s="11">
        <v>0</v>
      </c>
      <c r="X88" s="4">
        <v>20.610281690140848</v>
      </c>
      <c r="Y88" s="4">
        <v>4.8661971830985919</v>
      </c>
      <c r="Z88" s="11">
        <v>0.23610532142442237</v>
      </c>
      <c r="AA88" s="4">
        <v>26.013661971830988</v>
      </c>
      <c r="AB88" s="4">
        <v>17.552816901408452</v>
      </c>
      <c r="AC88" s="11">
        <v>0.67475378593046986</v>
      </c>
      <c r="AD88" s="4">
        <v>218.2333802816901</v>
      </c>
      <c r="AE88" s="4">
        <v>85.281690140845072</v>
      </c>
      <c r="AF88" s="11">
        <v>0.39078206107042668</v>
      </c>
      <c r="AG88" s="4">
        <v>5.049295774647887</v>
      </c>
      <c r="AH88" s="4">
        <v>5.049295774647887</v>
      </c>
      <c r="AI88" s="11">
        <v>1</v>
      </c>
      <c r="AJ88" s="4">
        <v>0</v>
      </c>
      <c r="AK88" s="4">
        <v>0</v>
      </c>
      <c r="AL88" s="11" t="s">
        <v>514</v>
      </c>
      <c r="AM88" t="s">
        <v>16</v>
      </c>
      <c r="AN88" s="1">
        <v>4</v>
      </c>
      <c r="AX88"/>
      <c r="AY88"/>
    </row>
    <row r="89" spans="1:51" x14ac:dyDescent="0.25">
      <c r="A89" t="s">
        <v>243</v>
      </c>
      <c r="B89" t="s">
        <v>202</v>
      </c>
      <c r="C89" t="s">
        <v>461</v>
      </c>
      <c r="D89" t="s">
        <v>308</v>
      </c>
      <c r="E89" s="4">
        <v>104.53260869565217</v>
      </c>
      <c r="F89" s="4">
        <v>428.91576086956519</v>
      </c>
      <c r="G89" s="4">
        <v>37.271739130434781</v>
      </c>
      <c r="H89" s="11">
        <v>8.6897574141066011E-2</v>
      </c>
      <c r="I89" s="4">
        <v>391.383152173913</v>
      </c>
      <c r="J89" s="4">
        <v>37.271739130434781</v>
      </c>
      <c r="K89" s="11">
        <v>9.5230821570655919E-2</v>
      </c>
      <c r="L89" s="4">
        <v>71.64945652173914</v>
      </c>
      <c r="M89" s="4">
        <v>3.4918478260869565</v>
      </c>
      <c r="N89" s="11">
        <v>4.8735161375962371E-2</v>
      </c>
      <c r="O89" s="4">
        <v>34.116847826086953</v>
      </c>
      <c r="P89" s="4">
        <v>3.4918478260869565</v>
      </c>
      <c r="Q89" s="9">
        <v>0.10234966148944645</v>
      </c>
      <c r="R89" s="4">
        <v>32.586956521739133</v>
      </c>
      <c r="S89" s="4">
        <v>0</v>
      </c>
      <c r="T89" s="11">
        <v>0</v>
      </c>
      <c r="U89" s="4">
        <v>4.9456521739130439</v>
      </c>
      <c r="V89" s="4">
        <v>0</v>
      </c>
      <c r="W89" s="11">
        <v>0</v>
      </c>
      <c r="X89" s="4">
        <v>88.043478260869563</v>
      </c>
      <c r="Y89" s="4">
        <v>24.097826086956523</v>
      </c>
      <c r="Z89" s="11">
        <v>0.27370370370370373</v>
      </c>
      <c r="AA89" s="4">
        <v>0</v>
      </c>
      <c r="AB89" s="4">
        <v>0</v>
      </c>
      <c r="AC89" s="11" t="s">
        <v>514</v>
      </c>
      <c r="AD89" s="4">
        <v>267.95380434782606</v>
      </c>
      <c r="AE89" s="4">
        <v>9.6820652173913047</v>
      </c>
      <c r="AF89" s="11">
        <v>3.6133337389840481E-2</v>
      </c>
      <c r="AG89" s="4">
        <v>1.2690217391304348</v>
      </c>
      <c r="AH89" s="4">
        <v>0</v>
      </c>
      <c r="AI89" s="11">
        <v>0</v>
      </c>
      <c r="AJ89" s="4">
        <v>0</v>
      </c>
      <c r="AK89" s="4">
        <v>0</v>
      </c>
      <c r="AL89" s="11" t="s">
        <v>514</v>
      </c>
      <c r="AM89" t="s">
        <v>3</v>
      </c>
      <c r="AN89" s="1">
        <v>4</v>
      </c>
      <c r="AX89"/>
      <c r="AY89"/>
    </row>
    <row r="90" spans="1:51" x14ac:dyDescent="0.25">
      <c r="A90" t="s">
        <v>243</v>
      </c>
      <c r="B90" t="s">
        <v>70</v>
      </c>
      <c r="C90" t="s">
        <v>355</v>
      </c>
      <c r="D90" t="s">
        <v>271</v>
      </c>
      <c r="E90" s="4">
        <v>34.076086956521742</v>
      </c>
      <c r="F90" s="4">
        <v>183.79021739130434</v>
      </c>
      <c r="G90" s="4">
        <v>8.801086956521738</v>
      </c>
      <c r="H90" s="11">
        <v>4.7886590926564429E-2</v>
      </c>
      <c r="I90" s="4">
        <v>172.01847826086959</v>
      </c>
      <c r="J90" s="4">
        <v>8.801086956521738</v>
      </c>
      <c r="K90" s="11">
        <v>5.1163613615827407E-2</v>
      </c>
      <c r="L90" s="4">
        <v>26.171195652173914</v>
      </c>
      <c r="M90" s="4">
        <v>0</v>
      </c>
      <c r="N90" s="11">
        <v>0</v>
      </c>
      <c r="O90" s="4">
        <v>14.399456521739131</v>
      </c>
      <c r="P90" s="4">
        <v>0</v>
      </c>
      <c r="Q90" s="9">
        <v>0</v>
      </c>
      <c r="R90" s="4">
        <v>6.6413043478260869</v>
      </c>
      <c r="S90" s="4">
        <v>0</v>
      </c>
      <c r="T90" s="11">
        <v>0</v>
      </c>
      <c r="U90" s="4">
        <v>5.1304347826086953</v>
      </c>
      <c r="V90" s="4">
        <v>0</v>
      </c>
      <c r="W90" s="11">
        <v>0</v>
      </c>
      <c r="X90" s="4">
        <v>50.132608695652173</v>
      </c>
      <c r="Y90" s="4">
        <v>8.801086956521738</v>
      </c>
      <c r="Z90" s="11">
        <v>0.17555613373227524</v>
      </c>
      <c r="AA90" s="4">
        <v>0</v>
      </c>
      <c r="AB90" s="4">
        <v>0</v>
      </c>
      <c r="AC90" s="11" t="s">
        <v>514</v>
      </c>
      <c r="AD90" s="4">
        <v>107.48641304347827</v>
      </c>
      <c r="AE90" s="4">
        <v>0</v>
      </c>
      <c r="AF90" s="11">
        <v>0</v>
      </c>
      <c r="AG90" s="4">
        <v>0</v>
      </c>
      <c r="AH90" s="4">
        <v>0</v>
      </c>
      <c r="AI90" s="11" t="s">
        <v>514</v>
      </c>
      <c r="AJ90" s="4">
        <v>0</v>
      </c>
      <c r="AK90" s="4">
        <v>0</v>
      </c>
      <c r="AL90" s="11" t="s">
        <v>514</v>
      </c>
      <c r="AM90" s="1">
        <v>255164</v>
      </c>
      <c r="AN90" s="1">
        <v>4</v>
      </c>
      <c r="AX90"/>
      <c r="AY90"/>
    </row>
    <row r="91" spans="1:51" x14ac:dyDescent="0.25">
      <c r="A91" t="s">
        <v>243</v>
      </c>
      <c r="B91" t="s">
        <v>19</v>
      </c>
      <c r="C91" t="s">
        <v>392</v>
      </c>
      <c r="D91" t="s">
        <v>316</v>
      </c>
      <c r="E91" s="4">
        <v>42.391304347826086</v>
      </c>
      <c r="F91" s="4">
        <v>179.3478260869565</v>
      </c>
      <c r="G91" s="4">
        <v>5.9375</v>
      </c>
      <c r="H91" s="11">
        <v>3.3106060606060611E-2</v>
      </c>
      <c r="I91" s="4">
        <v>164.00815217391303</v>
      </c>
      <c r="J91" s="4">
        <v>5.9375</v>
      </c>
      <c r="K91" s="11">
        <v>3.6202468726700361E-2</v>
      </c>
      <c r="L91" s="4">
        <v>22.35597826086957</v>
      </c>
      <c r="M91" s="4">
        <v>0</v>
      </c>
      <c r="N91" s="11">
        <v>0</v>
      </c>
      <c r="O91" s="4">
        <v>11.926630434782609</v>
      </c>
      <c r="P91" s="4">
        <v>0</v>
      </c>
      <c r="Q91" s="9">
        <v>0</v>
      </c>
      <c r="R91" s="4">
        <v>4.7744565217391308</v>
      </c>
      <c r="S91" s="4">
        <v>0</v>
      </c>
      <c r="T91" s="11">
        <v>0</v>
      </c>
      <c r="U91" s="4">
        <v>5.6548913043478262</v>
      </c>
      <c r="V91" s="4">
        <v>0</v>
      </c>
      <c r="W91" s="11">
        <v>0</v>
      </c>
      <c r="X91" s="4">
        <v>50.255434782608695</v>
      </c>
      <c r="Y91" s="4">
        <v>5.9375</v>
      </c>
      <c r="Z91" s="11">
        <v>0.11814642586784903</v>
      </c>
      <c r="AA91" s="4">
        <v>4.9103260869565215</v>
      </c>
      <c r="AB91" s="4">
        <v>0</v>
      </c>
      <c r="AC91" s="11">
        <v>0</v>
      </c>
      <c r="AD91" s="4">
        <v>101.82608695652173</v>
      </c>
      <c r="AE91" s="4">
        <v>0</v>
      </c>
      <c r="AF91" s="11">
        <v>0</v>
      </c>
      <c r="AG91" s="4">
        <v>0</v>
      </c>
      <c r="AH91" s="4">
        <v>0</v>
      </c>
      <c r="AI91" s="11" t="s">
        <v>514</v>
      </c>
      <c r="AJ91" s="4">
        <v>0</v>
      </c>
      <c r="AK91" s="4">
        <v>0</v>
      </c>
      <c r="AL91" s="11" t="s">
        <v>514</v>
      </c>
      <c r="AM91" s="1">
        <v>255050</v>
      </c>
      <c r="AN91" s="1">
        <v>4</v>
      </c>
      <c r="AX91"/>
      <c r="AY91"/>
    </row>
    <row r="92" spans="1:51" x14ac:dyDescent="0.25">
      <c r="A92" t="s">
        <v>243</v>
      </c>
      <c r="B92" t="s">
        <v>205</v>
      </c>
      <c r="C92" t="s">
        <v>462</v>
      </c>
      <c r="D92" t="s">
        <v>321</v>
      </c>
      <c r="E92" s="4">
        <v>38.816901408450704</v>
      </c>
      <c r="F92" s="4">
        <v>135.21014084507044</v>
      </c>
      <c r="G92" s="4">
        <v>20.054647887323945</v>
      </c>
      <c r="H92" s="11">
        <v>0.1483220693505779</v>
      </c>
      <c r="I92" s="4">
        <v>124.83211267605635</v>
      </c>
      <c r="J92" s="4">
        <v>20.054647887323945</v>
      </c>
      <c r="K92" s="11">
        <v>0.16065295585733175</v>
      </c>
      <c r="L92" s="4">
        <v>18.22943661971831</v>
      </c>
      <c r="M92" s="4">
        <v>3.862676056338028</v>
      </c>
      <c r="N92" s="11">
        <v>0.21189223435242488</v>
      </c>
      <c r="O92" s="4">
        <v>7.8514084507042243</v>
      </c>
      <c r="P92" s="4">
        <v>3.862676056338028</v>
      </c>
      <c r="Q92" s="9">
        <v>0.4919723742039645</v>
      </c>
      <c r="R92" s="4">
        <v>7.5084507042253543</v>
      </c>
      <c r="S92" s="4">
        <v>0</v>
      </c>
      <c r="T92" s="11">
        <v>0</v>
      </c>
      <c r="U92" s="4">
        <v>2.8695774647887315</v>
      </c>
      <c r="V92" s="4">
        <v>0</v>
      </c>
      <c r="W92" s="11">
        <v>0</v>
      </c>
      <c r="X92" s="4">
        <v>35.544084507042257</v>
      </c>
      <c r="Y92" s="4">
        <v>10.998309859154929</v>
      </c>
      <c r="Z92" s="11">
        <v>0.30942729322444251</v>
      </c>
      <c r="AA92" s="4">
        <v>0</v>
      </c>
      <c r="AB92" s="4">
        <v>0</v>
      </c>
      <c r="AC92" s="11" t="s">
        <v>514</v>
      </c>
      <c r="AD92" s="4">
        <v>72.908450704225359</v>
      </c>
      <c r="AE92" s="4">
        <v>5.193661971830986</v>
      </c>
      <c r="AF92" s="11">
        <v>7.1235390708007329E-2</v>
      </c>
      <c r="AG92" s="4">
        <v>8.5281690140845079</v>
      </c>
      <c r="AH92" s="4">
        <v>0</v>
      </c>
      <c r="AI92" s="11">
        <v>0</v>
      </c>
      <c r="AJ92" s="4">
        <v>0</v>
      </c>
      <c r="AK92" s="4">
        <v>0</v>
      </c>
      <c r="AL92" s="11" t="s">
        <v>514</v>
      </c>
      <c r="AM92" t="s">
        <v>6</v>
      </c>
      <c r="AN92" s="1">
        <v>4</v>
      </c>
      <c r="AX92"/>
      <c r="AY92"/>
    </row>
    <row r="93" spans="1:51" x14ac:dyDescent="0.25">
      <c r="A93" t="s">
        <v>243</v>
      </c>
      <c r="B93" t="s">
        <v>211</v>
      </c>
      <c r="C93" t="s">
        <v>462</v>
      </c>
      <c r="D93" t="s">
        <v>321</v>
      </c>
      <c r="E93" s="4">
        <v>77.492957746478879</v>
      </c>
      <c r="F93" s="4">
        <v>230.37042253521125</v>
      </c>
      <c r="G93" s="4">
        <v>29.482394366197184</v>
      </c>
      <c r="H93" s="11">
        <v>0.12797821023092021</v>
      </c>
      <c r="I93" s="4">
        <v>214.70352112676056</v>
      </c>
      <c r="J93" s="4">
        <v>29.482394366197184</v>
      </c>
      <c r="K93" s="11">
        <v>0.13731677157167271</v>
      </c>
      <c r="L93" s="4">
        <v>35.641549295774652</v>
      </c>
      <c r="M93" s="4">
        <v>3.109154929577465</v>
      </c>
      <c r="N93" s="11">
        <v>8.7234000513722307E-2</v>
      </c>
      <c r="O93" s="4">
        <v>19.974647887323947</v>
      </c>
      <c r="P93" s="4">
        <v>3.109154929577465</v>
      </c>
      <c r="Q93" s="9">
        <v>0.15565505570441404</v>
      </c>
      <c r="R93" s="4">
        <v>9.6985915492957755</v>
      </c>
      <c r="S93" s="4">
        <v>0</v>
      </c>
      <c r="T93" s="11">
        <v>0</v>
      </c>
      <c r="U93" s="4">
        <v>5.96830985915493</v>
      </c>
      <c r="V93" s="4">
        <v>0</v>
      </c>
      <c r="W93" s="11">
        <v>0</v>
      </c>
      <c r="X93" s="4">
        <v>69.838028169014081</v>
      </c>
      <c r="Y93" s="4">
        <v>23.732394366197184</v>
      </c>
      <c r="Z93" s="11">
        <v>0.33982051023495013</v>
      </c>
      <c r="AA93" s="4">
        <v>0</v>
      </c>
      <c r="AB93" s="4">
        <v>0</v>
      </c>
      <c r="AC93" s="11" t="s">
        <v>514</v>
      </c>
      <c r="AD93" s="4">
        <v>115.99295774647888</v>
      </c>
      <c r="AE93" s="4">
        <v>2.640845070422535</v>
      </c>
      <c r="AF93" s="11">
        <v>2.2767287960658123E-2</v>
      </c>
      <c r="AG93" s="4">
        <v>8.897887323943662</v>
      </c>
      <c r="AH93" s="4">
        <v>0</v>
      </c>
      <c r="AI93" s="11">
        <v>0</v>
      </c>
      <c r="AJ93" s="4">
        <v>0</v>
      </c>
      <c r="AK93" s="4">
        <v>0</v>
      </c>
      <c r="AL93" s="11" t="s">
        <v>514</v>
      </c>
      <c r="AM93" t="s">
        <v>12</v>
      </c>
      <c r="AN93" s="1">
        <v>4</v>
      </c>
      <c r="AX93"/>
      <c r="AY93"/>
    </row>
    <row r="94" spans="1:51" x14ac:dyDescent="0.25">
      <c r="A94" t="s">
        <v>243</v>
      </c>
      <c r="B94" t="s">
        <v>212</v>
      </c>
      <c r="C94" t="s">
        <v>462</v>
      </c>
      <c r="D94" t="s">
        <v>321</v>
      </c>
      <c r="E94" s="4">
        <v>57.225352112676056</v>
      </c>
      <c r="F94" s="4">
        <v>206.3369014084507</v>
      </c>
      <c r="G94" s="4">
        <v>44.727042253521127</v>
      </c>
      <c r="H94" s="11">
        <v>0.21676705401804242</v>
      </c>
      <c r="I94" s="4">
        <v>192.05028169014085</v>
      </c>
      <c r="J94" s="4">
        <v>44.727042253521127</v>
      </c>
      <c r="K94" s="11">
        <v>0.23289235433502228</v>
      </c>
      <c r="L94" s="4">
        <v>33.923239436619724</v>
      </c>
      <c r="M94" s="4">
        <v>17.095070422535212</v>
      </c>
      <c r="N94" s="11">
        <v>0.50393390214029177</v>
      </c>
      <c r="O94" s="4">
        <v>19.636619718309863</v>
      </c>
      <c r="P94" s="4">
        <v>17.095070422535212</v>
      </c>
      <c r="Q94" s="9">
        <v>0.87057093673791408</v>
      </c>
      <c r="R94" s="4">
        <v>8.2161971830985916</v>
      </c>
      <c r="S94" s="4">
        <v>0</v>
      </c>
      <c r="T94" s="11">
        <v>0</v>
      </c>
      <c r="U94" s="4">
        <v>6.070422535211268</v>
      </c>
      <c r="V94" s="4">
        <v>0</v>
      </c>
      <c r="W94" s="11">
        <v>0</v>
      </c>
      <c r="X94" s="4">
        <v>48.491126760563375</v>
      </c>
      <c r="Y94" s="4">
        <v>18.367887323943659</v>
      </c>
      <c r="Z94" s="11">
        <v>0.37878862693043885</v>
      </c>
      <c r="AA94" s="4">
        <v>0</v>
      </c>
      <c r="AB94" s="4">
        <v>0</v>
      </c>
      <c r="AC94" s="11" t="s">
        <v>514</v>
      </c>
      <c r="AD94" s="4">
        <v>90.482394366197184</v>
      </c>
      <c r="AE94" s="4">
        <v>9.2640845070422539</v>
      </c>
      <c r="AF94" s="11">
        <v>0.10238549246993812</v>
      </c>
      <c r="AG94" s="4">
        <v>33.440140845070424</v>
      </c>
      <c r="AH94" s="4">
        <v>0</v>
      </c>
      <c r="AI94" s="11">
        <v>0</v>
      </c>
      <c r="AJ94" s="4">
        <v>0</v>
      </c>
      <c r="AK94" s="4">
        <v>0</v>
      </c>
      <c r="AL94" s="11" t="s">
        <v>514</v>
      </c>
      <c r="AM94" t="s">
        <v>13</v>
      </c>
      <c r="AN94" s="1">
        <v>4</v>
      </c>
      <c r="AX94"/>
      <c r="AY94"/>
    </row>
    <row r="95" spans="1:51" x14ac:dyDescent="0.25">
      <c r="A95" t="s">
        <v>243</v>
      </c>
      <c r="B95" t="s">
        <v>185</v>
      </c>
      <c r="C95" t="s">
        <v>391</v>
      </c>
      <c r="D95" t="s">
        <v>307</v>
      </c>
      <c r="E95" s="4">
        <v>107.65217391304348</v>
      </c>
      <c r="F95" s="4">
        <v>402.92641304347819</v>
      </c>
      <c r="G95" s="4">
        <v>0</v>
      </c>
      <c r="H95" s="11">
        <v>0</v>
      </c>
      <c r="I95" s="4">
        <v>376.15695652173906</v>
      </c>
      <c r="J95" s="4">
        <v>0</v>
      </c>
      <c r="K95" s="11">
        <v>0</v>
      </c>
      <c r="L95" s="4">
        <v>46.03836956521738</v>
      </c>
      <c r="M95" s="4">
        <v>0</v>
      </c>
      <c r="N95" s="11">
        <v>0</v>
      </c>
      <c r="O95" s="4">
        <v>30.815543478260857</v>
      </c>
      <c r="P95" s="4">
        <v>0</v>
      </c>
      <c r="Q95" s="9">
        <v>0</v>
      </c>
      <c r="R95" s="4">
        <v>10.701195652173913</v>
      </c>
      <c r="S95" s="4">
        <v>0</v>
      </c>
      <c r="T95" s="11">
        <v>0</v>
      </c>
      <c r="U95" s="4">
        <v>4.5216304347826082</v>
      </c>
      <c r="V95" s="4">
        <v>0</v>
      </c>
      <c r="W95" s="11">
        <v>0</v>
      </c>
      <c r="X95" s="4">
        <v>107.01956521739132</v>
      </c>
      <c r="Y95" s="4">
        <v>0</v>
      </c>
      <c r="Z95" s="11">
        <v>0</v>
      </c>
      <c r="AA95" s="4">
        <v>11.546630434782609</v>
      </c>
      <c r="AB95" s="4">
        <v>0</v>
      </c>
      <c r="AC95" s="11">
        <v>0</v>
      </c>
      <c r="AD95" s="4">
        <v>198.98402173913038</v>
      </c>
      <c r="AE95" s="4">
        <v>0</v>
      </c>
      <c r="AF95" s="11">
        <v>0</v>
      </c>
      <c r="AG95" s="4">
        <v>39.337826086956518</v>
      </c>
      <c r="AH95" s="4">
        <v>0</v>
      </c>
      <c r="AI95" s="11">
        <v>0</v>
      </c>
      <c r="AJ95" s="4">
        <v>0</v>
      </c>
      <c r="AK95" s="4">
        <v>0</v>
      </c>
      <c r="AL95" s="11" t="s">
        <v>514</v>
      </c>
      <c r="AM95" s="1">
        <v>255336</v>
      </c>
      <c r="AN95" s="1">
        <v>4</v>
      </c>
      <c r="AX95"/>
      <c r="AY95"/>
    </row>
    <row r="96" spans="1:51" x14ac:dyDescent="0.25">
      <c r="A96" t="s">
        <v>243</v>
      </c>
      <c r="B96" t="s">
        <v>41</v>
      </c>
      <c r="C96" t="s">
        <v>356</v>
      </c>
      <c r="D96" t="s">
        <v>319</v>
      </c>
      <c r="E96" s="4">
        <v>88.739130434782609</v>
      </c>
      <c r="F96" s="4">
        <v>332.32086956521738</v>
      </c>
      <c r="G96" s="4">
        <v>167.1097826086957</v>
      </c>
      <c r="H96" s="11">
        <v>0.50285672045613339</v>
      </c>
      <c r="I96" s="4">
        <v>312.08858695652174</v>
      </c>
      <c r="J96" s="4">
        <v>167.1097826086957</v>
      </c>
      <c r="K96" s="11">
        <v>0.53545624413358117</v>
      </c>
      <c r="L96" s="4">
        <v>29.922173913043473</v>
      </c>
      <c r="M96" s="4">
        <v>4.4864130434782608</v>
      </c>
      <c r="N96" s="11">
        <v>0.14993606602635826</v>
      </c>
      <c r="O96" s="4">
        <v>17.931413043478255</v>
      </c>
      <c r="P96" s="4">
        <v>4.4864130434782608</v>
      </c>
      <c r="Q96" s="9">
        <v>0.25019852214658517</v>
      </c>
      <c r="R96" s="4">
        <v>6.4455434782608698</v>
      </c>
      <c r="S96" s="4">
        <v>0</v>
      </c>
      <c r="T96" s="11">
        <v>0</v>
      </c>
      <c r="U96" s="4">
        <v>5.5452173913043481</v>
      </c>
      <c r="V96" s="4">
        <v>0</v>
      </c>
      <c r="W96" s="11">
        <v>0</v>
      </c>
      <c r="X96" s="4">
        <v>97.243369565217407</v>
      </c>
      <c r="Y96" s="4">
        <v>27.649130434782617</v>
      </c>
      <c r="Z96" s="11">
        <v>0.28432920988242188</v>
      </c>
      <c r="AA96" s="4">
        <v>8.2415217391304321</v>
      </c>
      <c r="AB96" s="4">
        <v>0</v>
      </c>
      <c r="AC96" s="11">
        <v>0</v>
      </c>
      <c r="AD96" s="4">
        <v>187.68554347826085</v>
      </c>
      <c r="AE96" s="4">
        <v>134.97423913043482</v>
      </c>
      <c r="AF96" s="11">
        <v>0.71915096191768524</v>
      </c>
      <c r="AG96" s="4">
        <v>9.2282608695652169</v>
      </c>
      <c r="AH96" s="4">
        <v>0</v>
      </c>
      <c r="AI96" s="11">
        <v>0</v>
      </c>
      <c r="AJ96" s="4">
        <v>0</v>
      </c>
      <c r="AK96" s="4">
        <v>0</v>
      </c>
      <c r="AL96" s="11" t="s">
        <v>514</v>
      </c>
      <c r="AM96" s="1">
        <v>255116</v>
      </c>
      <c r="AN96" s="1">
        <v>4</v>
      </c>
      <c r="AX96"/>
      <c r="AY96"/>
    </row>
    <row r="97" spans="1:51" x14ac:dyDescent="0.25">
      <c r="A97" t="s">
        <v>243</v>
      </c>
      <c r="B97" t="s">
        <v>142</v>
      </c>
      <c r="C97" t="s">
        <v>372</v>
      </c>
      <c r="D97" t="s">
        <v>285</v>
      </c>
      <c r="E97" s="4">
        <v>85.532608695652172</v>
      </c>
      <c r="F97" s="4">
        <v>289.45652173913038</v>
      </c>
      <c r="G97" s="4">
        <v>0</v>
      </c>
      <c r="H97" s="11">
        <v>0</v>
      </c>
      <c r="I97" s="4">
        <v>256.87413043478261</v>
      </c>
      <c r="J97" s="4">
        <v>0</v>
      </c>
      <c r="K97" s="11">
        <v>0</v>
      </c>
      <c r="L97" s="4">
        <v>50.468152173913047</v>
      </c>
      <c r="M97" s="4">
        <v>0</v>
      </c>
      <c r="N97" s="11">
        <v>0</v>
      </c>
      <c r="O97" s="4">
        <v>33.327065217391308</v>
      </c>
      <c r="P97" s="4">
        <v>0</v>
      </c>
      <c r="Q97" s="9">
        <v>0</v>
      </c>
      <c r="R97" s="4">
        <v>11.988913043478261</v>
      </c>
      <c r="S97" s="4">
        <v>0</v>
      </c>
      <c r="T97" s="11">
        <v>0</v>
      </c>
      <c r="U97" s="4">
        <v>5.1521739130434785</v>
      </c>
      <c r="V97" s="4">
        <v>0</v>
      </c>
      <c r="W97" s="11">
        <v>0</v>
      </c>
      <c r="X97" s="4">
        <v>54.981847826086955</v>
      </c>
      <c r="Y97" s="4">
        <v>0</v>
      </c>
      <c r="Z97" s="11">
        <v>0</v>
      </c>
      <c r="AA97" s="4">
        <v>15.441304347826087</v>
      </c>
      <c r="AB97" s="4">
        <v>0</v>
      </c>
      <c r="AC97" s="11">
        <v>0</v>
      </c>
      <c r="AD97" s="4">
        <v>144.60597826086956</v>
      </c>
      <c r="AE97" s="4">
        <v>0</v>
      </c>
      <c r="AF97" s="11">
        <v>0</v>
      </c>
      <c r="AG97" s="4">
        <v>23.959239130434781</v>
      </c>
      <c r="AH97" s="4">
        <v>0</v>
      </c>
      <c r="AI97" s="11">
        <v>0</v>
      </c>
      <c r="AJ97" s="4">
        <v>0</v>
      </c>
      <c r="AK97" s="4">
        <v>0</v>
      </c>
      <c r="AL97" s="11" t="s">
        <v>514</v>
      </c>
      <c r="AM97" s="1">
        <v>255288</v>
      </c>
      <c r="AN97" s="1">
        <v>4</v>
      </c>
      <c r="AX97"/>
      <c r="AY97"/>
    </row>
    <row r="98" spans="1:51" x14ac:dyDescent="0.25">
      <c r="A98" t="s">
        <v>243</v>
      </c>
      <c r="B98" t="s">
        <v>80</v>
      </c>
      <c r="C98" t="s">
        <v>367</v>
      </c>
      <c r="D98" t="s">
        <v>310</v>
      </c>
      <c r="E98" s="4">
        <v>77.065217391304344</v>
      </c>
      <c r="F98" s="4">
        <v>267.0422826086957</v>
      </c>
      <c r="G98" s="4">
        <v>41.260543478260864</v>
      </c>
      <c r="H98" s="11">
        <v>0.15450940231334473</v>
      </c>
      <c r="I98" s="4">
        <v>259.56913043478266</v>
      </c>
      <c r="J98" s="4">
        <v>41.260543478260864</v>
      </c>
      <c r="K98" s="11">
        <v>0.1589578214063774</v>
      </c>
      <c r="L98" s="4">
        <v>20.310108695652172</v>
      </c>
      <c r="M98" s="4">
        <v>0</v>
      </c>
      <c r="N98" s="11">
        <v>0</v>
      </c>
      <c r="O98" s="4">
        <v>18.57369565217391</v>
      </c>
      <c r="P98" s="4">
        <v>0</v>
      </c>
      <c r="Q98" s="9">
        <v>0</v>
      </c>
      <c r="R98" s="4">
        <v>0</v>
      </c>
      <c r="S98" s="4">
        <v>0</v>
      </c>
      <c r="T98" s="11" t="s">
        <v>514</v>
      </c>
      <c r="U98" s="4">
        <v>1.736413043478261</v>
      </c>
      <c r="V98" s="4">
        <v>0</v>
      </c>
      <c r="W98" s="11">
        <v>0</v>
      </c>
      <c r="X98" s="4">
        <v>96.012934782608696</v>
      </c>
      <c r="Y98" s="4">
        <v>41.260543478260864</v>
      </c>
      <c r="Z98" s="11">
        <v>0.42973942596049663</v>
      </c>
      <c r="AA98" s="4">
        <v>5.7367391304347821</v>
      </c>
      <c r="AB98" s="4">
        <v>0</v>
      </c>
      <c r="AC98" s="11">
        <v>0</v>
      </c>
      <c r="AD98" s="4">
        <v>144.98250000000004</v>
      </c>
      <c r="AE98" s="4">
        <v>0</v>
      </c>
      <c r="AF98" s="11">
        <v>0</v>
      </c>
      <c r="AG98" s="4">
        <v>0</v>
      </c>
      <c r="AH98" s="4">
        <v>0</v>
      </c>
      <c r="AI98" s="11" t="s">
        <v>514</v>
      </c>
      <c r="AJ98" s="4">
        <v>0</v>
      </c>
      <c r="AK98" s="4">
        <v>0</v>
      </c>
      <c r="AL98" s="11" t="s">
        <v>514</v>
      </c>
      <c r="AM98" s="1">
        <v>255182</v>
      </c>
      <c r="AN98" s="1">
        <v>4</v>
      </c>
      <c r="AX98"/>
      <c r="AY98"/>
    </row>
    <row r="99" spans="1:51" x14ac:dyDescent="0.25">
      <c r="A99" t="s">
        <v>243</v>
      </c>
      <c r="B99" t="s">
        <v>186</v>
      </c>
      <c r="C99" t="s">
        <v>453</v>
      </c>
      <c r="D99" t="s">
        <v>289</v>
      </c>
      <c r="E99" s="4">
        <v>56.5</v>
      </c>
      <c r="F99" s="4">
        <v>174.91054347826082</v>
      </c>
      <c r="G99" s="4">
        <v>0</v>
      </c>
      <c r="H99" s="11">
        <v>0</v>
      </c>
      <c r="I99" s="4">
        <v>168.14608695652169</v>
      </c>
      <c r="J99" s="4">
        <v>0</v>
      </c>
      <c r="K99" s="11">
        <v>0</v>
      </c>
      <c r="L99" s="4">
        <v>22.08565217391304</v>
      </c>
      <c r="M99" s="4">
        <v>0</v>
      </c>
      <c r="N99" s="11">
        <v>0</v>
      </c>
      <c r="O99" s="4">
        <v>15.321195652173911</v>
      </c>
      <c r="P99" s="4">
        <v>0</v>
      </c>
      <c r="Q99" s="9">
        <v>0</v>
      </c>
      <c r="R99" s="4">
        <v>1.981847826086957</v>
      </c>
      <c r="S99" s="4">
        <v>0</v>
      </c>
      <c r="T99" s="11">
        <v>0</v>
      </c>
      <c r="U99" s="4">
        <v>4.7826086956521738</v>
      </c>
      <c r="V99" s="4">
        <v>0</v>
      </c>
      <c r="W99" s="11">
        <v>0</v>
      </c>
      <c r="X99" s="4">
        <v>47.23434782608696</v>
      </c>
      <c r="Y99" s="4">
        <v>0</v>
      </c>
      <c r="Z99" s="11">
        <v>0</v>
      </c>
      <c r="AA99" s="4">
        <v>0</v>
      </c>
      <c r="AB99" s="4">
        <v>0</v>
      </c>
      <c r="AC99" s="11" t="s">
        <v>514</v>
      </c>
      <c r="AD99" s="4">
        <v>105.59054347826083</v>
      </c>
      <c r="AE99" s="4">
        <v>0</v>
      </c>
      <c r="AF99" s="11">
        <v>0</v>
      </c>
      <c r="AG99" s="4">
        <v>0</v>
      </c>
      <c r="AH99" s="4">
        <v>0</v>
      </c>
      <c r="AI99" s="11" t="s">
        <v>514</v>
      </c>
      <c r="AJ99" s="4">
        <v>0</v>
      </c>
      <c r="AK99" s="4">
        <v>0</v>
      </c>
      <c r="AL99" s="11" t="s">
        <v>514</v>
      </c>
      <c r="AM99" s="1">
        <v>255338</v>
      </c>
      <c r="AN99" s="1">
        <v>4</v>
      </c>
      <c r="AX99"/>
      <c r="AY99"/>
    </row>
    <row r="100" spans="1:51" x14ac:dyDescent="0.25">
      <c r="A100" t="s">
        <v>243</v>
      </c>
      <c r="B100" t="s">
        <v>170</v>
      </c>
      <c r="C100" t="s">
        <v>362</v>
      </c>
      <c r="D100" t="s">
        <v>341</v>
      </c>
      <c r="E100" s="4">
        <v>61.380434782608695</v>
      </c>
      <c r="F100" s="4">
        <v>250.7295652173913</v>
      </c>
      <c r="G100" s="4">
        <v>9.2594565217391303</v>
      </c>
      <c r="H100" s="11">
        <v>3.6930054553841136E-2</v>
      </c>
      <c r="I100" s="4">
        <v>218.63173913043477</v>
      </c>
      <c r="J100" s="4">
        <v>9.2594565217391303</v>
      </c>
      <c r="K100" s="11">
        <v>4.2351840398685107E-2</v>
      </c>
      <c r="L100" s="4">
        <v>50.119565217391305</v>
      </c>
      <c r="M100" s="4">
        <v>0</v>
      </c>
      <c r="N100" s="11">
        <v>0</v>
      </c>
      <c r="O100" s="4">
        <v>36.554347826086953</v>
      </c>
      <c r="P100" s="4">
        <v>0</v>
      </c>
      <c r="Q100" s="9">
        <v>0</v>
      </c>
      <c r="R100" s="4">
        <v>8.1739130434782616</v>
      </c>
      <c r="S100" s="4">
        <v>0</v>
      </c>
      <c r="T100" s="11">
        <v>0</v>
      </c>
      <c r="U100" s="4">
        <v>5.3913043478260869</v>
      </c>
      <c r="V100" s="4">
        <v>0</v>
      </c>
      <c r="W100" s="11">
        <v>0</v>
      </c>
      <c r="X100" s="4">
        <v>58.984999999999992</v>
      </c>
      <c r="Y100" s="4">
        <v>5.9523913043478265</v>
      </c>
      <c r="Z100" s="11">
        <v>0.10091364422052772</v>
      </c>
      <c r="AA100" s="4">
        <v>18.532608695652176</v>
      </c>
      <c r="AB100" s="4">
        <v>0</v>
      </c>
      <c r="AC100" s="11">
        <v>0</v>
      </c>
      <c r="AD100" s="4">
        <v>123.09239130434783</v>
      </c>
      <c r="AE100" s="4">
        <v>3.3070652173913042</v>
      </c>
      <c r="AF100" s="11">
        <v>2.6866528323546291E-2</v>
      </c>
      <c r="AG100" s="4">
        <v>0</v>
      </c>
      <c r="AH100" s="4">
        <v>0</v>
      </c>
      <c r="AI100" s="11" t="s">
        <v>514</v>
      </c>
      <c r="AJ100" s="4">
        <v>0</v>
      </c>
      <c r="AK100" s="4">
        <v>0</v>
      </c>
      <c r="AL100" s="11" t="s">
        <v>514</v>
      </c>
      <c r="AM100" s="1">
        <v>255320</v>
      </c>
      <c r="AN100" s="1">
        <v>4</v>
      </c>
      <c r="AX100"/>
      <c r="AY100"/>
    </row>
    <row r="101" spans="1:51" x14ac:dyDescent="0.25">
      <c r="A101" t="s">
        <v>243</v>
      </c>
      <c r="B101" t="s">
        <v>90</v>
      </c>
      <c r="C101" t="s">
        <v>428</v>
      </c>
      <c r="D101" t="s">
        <v>287</v>
      </c>
      <c r="E101" s="4">
        <v>51.467391304347828</v>
      </c>
      <c r="F101" s="4">
        <v>196.0422826086957</v>
      </c>
      <c r="G101" s="4">
        <v>21.259673913043475</v>
      </c>
      <c r="H101" s="11">
        <v>0.10844432961167978</v>
      </c>
      <c r="I101" s="4">
        <v>189.94173913043483</v>
      </c>
      <c r="J101" s="4">
        <v>20.898260869565213</v>
      </c>
      <c r="K101" s="11">
        <v>0.11002458419744264</v>
      </c>
      <c r="L101" s="4">
        <v>16.907608695652176</v>
      </c>
      <c r="M101" s="4">
        <v>1.3206521739130435</v>
      </c>
      <c r="N101" s="11">
        <v>7.8109932497589185E-2</v>
      </c>
      <c r="O101" s="4">
        <v>10.807065217391306</v>
      </c>
      <c r="P101" s="4">
        <v>0.95923913043478259</v>
      </c>
      <c r="Q101" s="9">
        <v>8.8760372139803853E-2</v>
      </c>
      <c r="R101" s="4">
        <v>0.36141304347826086</v>
      </c>
      <c r="S101" s="4">
        <v>0.36141304347826086</v>
      </c>
      <c r="T101" s="11">
        <v>1</v>
      </c>
      <c r="U101" s="4">
        <v>5.7391304347826084</v>
      </c>
      <c r="V101" s="4">
        <v>0</v>
      </c>
      <c r="W101" s="11">
        <v>0</v>
      </c>
      <c r="X101" s="4">
        <v>59.425108695652192</v>
      </c>
      <c r="Y101" s="4">
        <v>19.389239130434781</v>
      </c>
      <c r="Z101" s="11">
        <v>0.32628024678486428</v>
      </c>
      <c r="AA101" s="4">
        <v>0</v>
      </c>
      <c r="AB101" s="4">
        <v>0</v>
      </c>
      <c r="AC101" s="11" t="s">
        <v>514</v>
      </c>
      <c r="AD101" s="4">
        <v>119.70956521739132</v>
      </c>
      <c r="AE101" s="4">
        <v>0.54978260869565221</v>
      </c>
      <c r="AF101" s="11">
        <v>4.5926372524806415E-3</v>
      </c>
      <c r="AG101" s="4">
        <v>0</v>
      </c>
      <c r="AH101" s="4">
        <v>0</v>
      </c>
      <c r="AI101" s="11" t="s">
        <v>514</v>
      </c>
      <c r="AJ101" s="4">
        <v>0</v>
      </c>
      <c r="AK101" s="4">
        <v>0</v>
      </c>
      <c r="AL101" s="11" t="s">
        <v>514</v>
      </c>
      <c r="AM101" s="1">
        <v>255215</v>
      </c>
      <c r="AN101" s="1">
        <v>4</v>
      </c>
      <c r="AX101"/>
      <c r="AY101"/>
    </row>
    <row r="102" spans="1:51" x14ac:dyDescent="0.25">
      <c r="A102" t="s">
        <v>243</v>
      </c>
      <c r="B102" t="s">
        <v>135</v>
      </c>
      <c r="C102" t="s">
        <v>439</v>
      </c>
      <c r="D102" t="s">
        <v>301</v>
      </c>
      <c r="E102" s="4">
        <v>45.282608695652172</v>
      </c>
      <c r="F102" s="4">
        <v>200.41358695652178</v>
      </c>
      <c r="G102" s="4">
        <v>35.964673913043477</v>
      </c>
      <c r="H102" s="11">
        <v>0.1794522739660647</v>
      </c>
      <c r="I102" s="4">
        <v>190.20380434782615</v>
      </c>
      <c r="J102" s="4">
        <v>35.611413043478258</v>
      </c>
      <c r="K102" s="11">
        <v>0.18722765911850839</v>
      </c>
      <c r="L102" s="4">
        <v>10.229891304347827</v>
      </c>
      <c r="M102" s="4">
        <v>0.52989130434782616</v>
      </c>
      <c r="N102" s="11">
        <v>5.1798331828082668E-2</v>
      </c>
      <c r="O102" s="4">
        <v>4.1375000000000002</v>
      </c>
      <c r="P102" s="4">
        <v>0.1766304347826087</v>
      </c>
      <c r="Q102" s="9">
        <v>4.2690135294890318E-2</v>
      </c>
      <c r="R102" s="4">
        <v>0.35326086956521741</v>
      </c>
      <c r="S102" s="4">
        <v>0.35326086956521741</v>
      </c>
      <c r="T102" s="11">
        <v>1</v>
      </c>
      <c r="U102" s="4">
        <v>5.7391304347826084</v>
      </c>
      <c r="V102" s="4">
        <v>0</v>
      </c>
      <c r="W102" s="11">
        <v>0</v>
      </c>
      <c r="X102" s="4">
        <v>62.962500000000063</v>
      </c>
      <c r="Y102" s="4">
        <v>8.6255434782608695</v>
      </c>
      <c r="Z102" s="11">
        <v>0.13699493314688682</v>
      </c>
      <c r="AA102" s="4">
        <v>4.1173913043478265</v>
      </c>
      <c r="AB102" s="4">
        <v>0</v>
      </c>
      <c r="AC102" s="11">
        <v>0</v>
      </c>
      <c r="AD102" s="4">
        <v>123.10380434782608</v>
      </c>
      <c r="AE102" s="4">
        <v>26.809239130434779</v>
      </c>
      <c r="AF102" s="11">
        <v>0.21777750307932062</v>
      </c>
      <c r="AG102" s="4">
        <v>0</v>
      </c>
      <c r="AH102" s="4">
        <v>0</v>
      </c>
      <c r="AI102" s="11" t="s">
        <v>514</v>
      </c>
      <c r="AJ102" s="4">
        <v>0</v>
      </c>
      <c r="AK102" s="4">
        <v>0</v>
      </c>
      <c r="AL102" s="11" t="s">
        <v>514</v>
      </c>
      <c r="AM102" s="1">
        <v>255281</v>
      </c>
      <c r="AN102" s="1">
        <v>4</v>
      </c>
      <c r="AX102"/>
      <c r="AY102"/>
    </row>
    <row r="103" spans="1:51" x14ac:dyDescent="0.25">
      <c r="A103" t="s">
        <v>243</v>
      </c>
      <c r="B103" t="s">
        <v>117</v>
      </c>
      <c r="C103" t="s">
        <v>387</v>
      </c>
      <c r="D103" t="s">
        <v>307</v>
      </c>
      <c r="E103" s="4">
        <v>48.880434782608695</v>
      </c>
      <c r="F103" s="4">
        <v>186.46989130434784</v>
      </c>
      <c r="G103" s="4">
        <v>0</v>
      </c>
      <c r="H103" s="11">
        <v>0</v>
      </c>
      <c r="I103" s="4">
        <v>160.2291304347826</v>
      </c>
      <c r="J103" s="4">
        <v>0</v>
      </c>
      <c r="K103" s="11">
        <v>0</v>
      </c>
      <c r="L103" s="4">
        <v>33.908152173913038</v>
      </c>
      <c r="M103" s="4">
        <v>0</v>
      </c>
      <c r="N103" s="11">
        <v>0</v>
      </c>
      <c r="O103" s="4">
        <v>22.704999999999995</v>
      </c>
      <c r="P103" s="4">
        <v>0</v>
      </c>
      <c r="Q103" s="9">
        <v>0</v>
      </c>
      <c r="R103" s="4">
        <v>5.3716304347826078</v>
      </c>
      <c r="S103" s="4">
        <v>0</v>
      </c>
      <c r="T103" s="11">
        <v>0</v>
      </c>
      <c r="U103" s="4">
        <v>5.8315217391304346</v>
      </c>
      <c r="V103" s="4">
        <v>0</v>
      </c>
      <c r="W103" s="11">
        <v>0</v>
      </c>
      <c r="X103" s="4">
        <v>32.291521739130438</v>
      </c>
      <c r="Y103" s="4">
        <v>0</v>
      </c>
      <c r="Z103" s="11">
        <v>0</v>
      </c>
      <c r="AA103" s="4">
        <v>15.037608695652175</v>
      </c>
      <c r="AB103" s="4">
        <v>0</v>
      </c>
      <c r="AC103" s="11">
        <v>0</v>
      </c>
      <c r="AD103" s="4">
        <v>105.23260869565217</v>
      </c>
      <c r="AE103" s="4">
        <v>0</v>
      </c>
      <c r="AF103" s="11">
        <v>0</v>
      </c>
      <c r="AG103" s="4">
        <v>0</v>
      </c>
      <c r="AH103" s="4">
        <v>0</v>
      </c>
      <c r="AI103" s="11" t="s">
        <v>514</v>
      </c>
      <c r="AJ103" s="4">
        <v>0</v>
      </c>
      <c r="AK103" s="4">
        <v>0</v>
      </c>
      <c r="AL103" s="11" t="s">
        <v>514</v>
      </c>
      <c r="AM103" s="1">
        <v>255262</v>
      </c>
      <c r="AN103" s="1">
        <v>4</v>
      </c>
      <c r="AX103"/>
      <c r="AY103"/>
    </row>
    <row r="104" spans="1:51" x14ac:dyDescent="0.25">
      <c r="A104" t="s">
        <v>243</v>
      </c>
      <c r="B104" t="s">
        <v>89</v>
      </c>
      <c r="C104" t="s">
        <v>360</v>
      </c>
      <c r="D104" t="s">
        <v>280</v>
      </c>
      <c r="E104" s="4">
        <v>46.119565217391305</v>
      </c>
      <c r="F104" s="4">
        <v>145.67445652173913</v>
      </c>
      <c r="G104" s="4">
        <v>0.24184782608695651</v>
      </c>
      <c r="H104" s="11">
        <v>1.6601937763252635E-3</v>
      </c>
      <c r="I104" s="4">
        <v>142.30217391304348</v>
      </c>
      <c r="J104" s="4">
        <v>0</v>
      </c>
      <c r="K104" s="11">
        <v>0</v>
      </c>
      <c r="L104" s="4">
        <v>32.822282608695652</v>
      </c>
      <c r="M104" s="4">
        <v>0.24184782608695651</v>
      </c>
      <c r="N104" s="11">
        <v>7.3684036229364333E-3</v>
      </c>
      <c r="O104" s="4">
        <v>29.45</v>
      </c>
      <c r="P104" s="4">
        <v>0</v>
      </c>
      <c r="Q104" s="9">
        <v>0</v>
      </c>
      <c r="R104" s="4">
        <v>0.24184782608695651</v>
      </c>
      <c r="S104" s="4">
        <v>0.24184782608695651</v>
      </c>
      <c r="T104" s="11">
        <v>1</v>
      </c>
      <c r="U104" s="4">
        <v>3.1304347826086958</v>
      </c>
      <c r="V104" s="4">
        <v>0</v>
      </c>
      <c r="W104" s="11">
        <v>0</v>
      </c>
      <c r="X104" s="4">
        <v>29.614130434782602</v>
      </c>
      <c r="Y104" s="4">
        <v>0</v>
      </c>
      <c r="Z104" s="11">
        <v>0</v>
      </c>
      <c r="AA104" s="4">
        <v>0</v>
      </c>
      <c r="AB104" s="4">
        <v>0</v>
      </c>
      <c r="AC104" s="11" t="s">
        <v>514</v>
      </c>
      <c r="AD104" s="4">
        <v>79.126086956521746</v>
      </c>
      <c r="AE104" s="4">
        <v>0</v>
      </c>
      <c r="AF104" s="11">
        <v>0</v>
      </c>
      <c r="AG104" s="4">
        <v>4.1119565217391303</v>
      </c>
      <c r="AH104" s="4">
        <v>0</v>
      </c>
      <c r="AI104" s="11">
        <v>0</v>
      </c>
      <c r="AJ104" s="4">
        <v>0</v>
      </c>
      <c r="AK104" s="4">
        <v>0</v>
      </c>
      <c r="AL104" s="11" t="s">
        <v>514</v>
      </c>
      <c r="AM104" s="1">
        <v>255214</v>
      </c>
      <c r="AN104" s="1">
        <v>4</v>
      </c>
      <c r="AX104"/>
      <c r="AY104"/>
    </row>
    <row r="105" spans="1:51" x14ac:dyDescent="0.25">
      <c r="A105" t="s">
        <v>243</v>
      </c>
      <c r="B105" t="s">
        <v>78</v>
      </c>
      <c r="C105" t="s">
        <v>422</v>
      </c>
      <c r="D105" t="s">
        <v>294</v>
      </c>
      <c r="E105" s="4">
        <v>46.663043478260867</v>
      </c>
      <c r="F105" s="4">
        <v>239.6634782608696</v>
      </c>
      <c r="G105" s="4">
        <v>49.098478260869562</v>
      </c>
      <c r="H105" s="11">
        <v>0.2048642480579653</v>
      </c>
      <c r="I105" s="4">
        <v>225.31565217391307</v>
      </c>
      <c r="J105" s="4">
        <v>49.098478260869562</v>
      </c>
      <c r="K105" s="11">
        <v>0.21790975365960022</v>
      </c>
      <c r="L105" s="4">
        <v>22.762282608695653</v>
      </c>
      <c r="M105" s="4">
        <v>0.16847826086956522</v>
      </c>
      <c r="N105" s="11">
        <v>7.4016417318886595E-3</v>
      </c>
      <c r="O105" s="4">
        <v>17.284021739130434</v>
      </c>
      <c r="P105" s="4">
        <v>0.16847826086956522</v>
      </c>
      <c r="Q105" s="9">
        <v>9.7476306968612633E-3</v>
      </c>
      <c r="R105" s="4">
        <v>0</v>
      </c>
      <c r="S105" s="4">
        <v>0</v>
      </c>
      <c r="T105" s="11" t="s">
        <v>514</v>
      </c>
      <c r="U105" s="4">
        <v>5.4782608695652177</v>
      </c>
      <c r="V105" s="4">
        <v>0</v>
      </c>
      <c r="W105" s="11">
        <v>0</v>
      </c>
      <c r="X105" s="4">
        <v>59.477173913043501</v>
      </c>
      <c r="Y105" s="4">
        <v>13.828804347826079</v>
      </c>
      <c r="Z105" s="11">
        <v>0.23250607649993582</v>
      </c>
      <c r="AA105" s="4">
        <v>8.8695652173913047</v>
      </c>
      <c r="AB105" s="4">
        <v>0</v>
      </c>
      <c r="AC105" s="11">
        <v>0</v>
      </c>
      <c r="AD105" s="4">
        <v>148.55445652173913</v>
      </c>
      <c r="AE105" s="4">
        <v>35.101195652173921</v>
      </c>
      <c r="AF105" s="11">
        <v>0.23628503966851569</v>
      </c>
      <c r="AG105" s="4">
        <v>0</v>
      </c>
      <c r="AH105" s="4">
        <v>0</v>
      </c>
      <c r="AI105" s="11" t="s">
        <v>514</v>
      </c>
      <c r="AJ105" s="4">
        <v>0</v>
      </c>
      <c r="AK105" s="4">
        <v>0</v>
      </c>
      <c r="AL105" s="11" t="s">
        <v>514</v>
      </c>
      <c r="AM105" s="1">
        <v>255179</v>
      </c>
      <c r="AN105" s="1">
        <v>4</v>
      </c>
      <c r="AX105"/>
      <c r="AY105"/>
    </row>
    <row r="106" spans="1:51" x14ac:dyDescent="0.25">
      <c r="A106" t="s">
        <v>243</v>
      </c>
      <c r="B106" t="s">
        <v>146</v>
      </c>
      <c r="C106" t="s">
        <v>357</v>
      </c>
      <c r="D106" t="s">
        <v>278</v>
      </c>
      <c r="E106" s="4">
        <v>49.195652173913047</v>
      </c>
      <c r="F106" s="4">
        <v>208.86978260869563</v>
      </c>
      <c r="G106" s="4">
        <v>11.31</v>
      </c>
      <c r="H106" s="11">
        <v>5.4148569787083912E-2</v>
      </c>
      <c r="I106" s="4">
        <v>195.11358695652171</v>
      </c>
      <c r="J106" s="4">
        <v>4.5353260869565215</v>
      </c>
      <c r="K106" s="11">
        <v>2.3244542615923281E-2</v>
      </c>
      <c r="L106" s="4">
        <v>19.70652173913043</v>
      </c>
      <c r="M106" s="4">
        <v>3.0163043478260869</v>
      </c>
      <c r="N106" s="11">
        <v>0.15306122448979595</v>
      </c>
      <c r="O106" s="4">
        <v>11.801630434782606</v>
      </c>
      <c r="P106" s="4">
        <v>1.2853260869565217</v>
      </c>
      <c r="Q106" s="9">
        <v>0.10891089108910894</v>
      </c>
      <c r="R106" s="4">
        <v>1.7309782608695652</v>
      </c>
      <c r="S106" s="4">
        <v>1.7309782608695652</v>
      </c>
      <c r="T106" s="11">
        <v>1</v>
      </c>
      <c r="U106" s="4">
        <v>6.1739130434782608</v>
      </c>
      <c r="V106" s="4">
        <v>0</v>
      </c>
      <c r="W106" s="11">
        <v>0</v>
      </c>
      <c r="X106" s="4">
        <v>58.43152173913041</v>
      </c>
      <c r="Y106" s="4">
        <v>0.34673913043478261</v>
      </c>
      <c r="Z106" s="11">
        <v>5.9341109064865996E-3</v>
      </c>
      <c r="AA106" s="4">
        <v>5.8513043478260878</v>
      </c>
      <c r="AB106" s="4">
        <v>5.0436956521739127</v>
      </c>
      <c r="AC106" s="11">
        <v>0.86197800564719851</v>
      </c>
      <c r="AD106" s="4">
        <v>124.8804347826087</v>
      </c>
      <c r="AE106" s="4">
        <v>2.9032608695652176</v>
      </c>
      <c r="AF106" s="11">
        <v>2.3248324484289321E-2</v>
      </c>
      <c r="AG106" s="4">
        <v>0</v>
      </c>
      <c r="AH106" s="4">
        <v>0</v>
      </c>
      <c r="AI106" s="11" t="s">
        <v>514</v>
      </c>
      <c r="AJ106" s="4">
        <v>0</v>
      </c>
      <c r="AK106" s="4">
        <v>0</v>
      </c>
      <c r="AL106" s="11" t="s">
        <v>514</v>
      </c>
      <c r="AM106" s="1">
        <v>255292</v>
      </c>
      <c r="AN106" s="1">
        <v>4</v>
      </c>
      <c r="AX106"/>
      <c r="AY106"/>
    </row>
    <row r="107" spans="1:51" x14ac:dyDescent="0.25">
      <c r="A107" t="s">
        <v>243</v>
      </c>
      <c r="B107" t="s">
        <v>20</v>
      </c>
      <c r="C107" t="s">
        <v>385</v>
      </c>
      <c r="D107" t="s">
        <v>300</v>
      </c>
      <c r="E107" s="4">
        <v>52.782608695652172</v>
      </c>
      <c r="F107" s="4">
        <v>212.07684782608692</v>
      </c>
      <c r="G107" s="4">
        <v>8.0353260869565215</v>
      </c>
      <c r="H107" s="11">
        <v>3.7888747259888882E-2</v>
      </c>
      <c r="I107" s="4">
        <v>194.61858695652171</v>
      </c>
      <c r="J107" s="4">
        <v>8.0353260869565215</v>
      </c>
      <c r="K107" s="11">
        <v>4.1287557435362707E-2</v>
      </c>
      <c r="L107" s="4">
        <v>18.452282608695651</v>
      </c>
      <c r="M107" s="4">
        <v>0</v>
      </c>
      <c r="N107" s="11">
        <v>0</v>
      </c>
      <c r="O107" s="4">
        <v>9.7610869565217371</v>
      </c>
      <c r="P107" s="4">
        <v>0</v>
      </c>
      <c r="Q107" s="9">
        <v>0</v>
      </c>
      <c r="R107" s="4">
        <v>5.0872826086956522</v>
      </c>
      <c r="S107" s="4">
        <v>0</v>
      </c>
      <c r="T107" s="11">
        <v>0</v>
      </c>
      <c r="U107" s="4">
        <v>3.6039130434782609</v>
      </c>
      <c r="V107" s="4">
        <v>0</v>
      </c>
      <c r="W107" s="11">
        <v>0</v>
      </c>
      <c r="X107" s="4">
        <v>57.232065217391302</v>
      </c>
      <c r="Y107" s="4">
        <v>0.56260869565217386</v>
      </c>
      <c r="Z107" s="11">
        <v>9.830305677685244E-3</v>
      </c>
      <c r="AA107" s="4">
        <v>8.767065217391302</v>
      </c>
      <c r="AB107" s="4">
        <v>0</v>
      </c>
      <c r="AC107" s="11">
        <v>0</v>
      </c>
      <c r="AD107" s="4">
        <v>127.62543478260866</v>
      </c>
      <c r="AE107" s="4">
        <v>7.4727173913043483</v>
      </c>
      <c r="AF107" s="11">
        <v>5.8551944634179183E-2</v>
      </c>
      <c r="AG107" s="4">
        <v>0</v>
      </c>
      <c r="AH107" s="4">
        <v>0</v>
      </c>
      <c r="AI107" s="11" t="s">
        <v>514</v>
      </c>
      <c r="AJ107" s="4">
        <v>0</v>
      </c>
      <c r="AK107" s="4">
        <v>0</v>
      </c>
      <c r="AL107" s="11" t="s">
        <v>514</v>
      </c>
      <c r="AM107" s="1">
        <v>255091</v>
      </c>
      <c r="AN107" s="1">
        <v>4</v>
      </c>
      <c r="AX107"/>
      <c r="AY107"/>
    </row>
    <row r="108" spans="1:51" x14ac:dyDescent="0.25">
      <c r="A108" t="s">
        <v>243</v>
      </c>
      <c r="B108" t="s">
        <v>125</v>
      </c>
      <c r="C108" t="s">
        <v>383</v>
      </c>
      <c r="D108" t="s">
        <v>344</v>
      </c>
      <c r="E108" s="4">
        <v>56.521739130434781</v>
      </c>
      <c r="F108" s="4">
        <v>207.28336956521738</v>
      </c>
      <c r="G108" s="4">
        <v>3.2815217391304348</v>
      </c>
      <c r="H108" s="11">
        <v>1.5831090289652842E-2</v>
      </c>
      <c r="I108" s="4">
        <v>191.99369565217393</v>
      </c>
      <c r="J108" s="4">
        <v>3.2815217391304348</v>
      </c>
      <c r="K108" s="11">
        <v>1.7091820270366667E-2</v>
      </c>
      <c r="L108" s="4">
        <v>38.986413043478265</v>
      </c>
      <c r="M108" s="4">
        <v>0.38478260869565217</v>
      </c>
      <c r="N108" s="11">
        <v>9.8696591621941863E-3</v>
      </c>
      <c r="O108" s="4">
        <v>28.666304347826088</v>
      </c>
      <c r="P108" s="4">
        <v>0.38478260869565217</v>
      </c>
      <c r="Q108" s="9">
        <v>1.3422818791946308E-2</v>
      </c>
      <c r="R108" s="4">
        <v>4.8418478260869566</v>
      </c>
      <c r="S108" s="4">
        <v>0</v>
      </c>
      <c r="T108" s="11">
        <v>0</v>
      </c>
      <c r="U108" s="4">
        <v>5.4782608695652177</v>
      </c>
      <c r="V108" s="4">
        <v>0</v>
      </c>
      <c r="W108" s="11">
        <v>0</v>
      </c>
      <c r="X108" s="4">
        <v>43.436956521739141</v>
      </c>
      <c r="Y108" s="4">
        <v>1.8347826086956522</v>
      </c>
      <c r="Z108" s="11">
        <v>4.2240128121715619E-2</v>
      </c>
      <c r="AA108" s="4">
        <v>4.9695652173913043</v>
      </c>
      <c r="AB108" s="4">
        <v>0</v>
      </c>
      <c r="AC108" s="11">
        <v>0</v>
      </c>
      <c r="AD108" s="4">
        <v>119.89043478260868</v>
      </c>
      <c r="AE108" s="4">
        <v>1.0619565217391305</v>
      </c>
      <c r="AF108" s="11">
        <v>8.8577251693575301E-3</v>
      </c>
      <c r="AG108" s="4">
        <v>0</v>
      </c>
      <c r="AH108" s="4">
        <v>0</v>
      </c>
      <c r="AI108" s="11" t="s">
        <v>514</v>
      </c>
      <c r="AJ108" s="4">
        <v>0</v>
      </c>
      <c r="AK108" s="4">
        <v>0</v>
      </c>
      <c r="AL108" s="11" t="s">
        <v>514</v>
      </c>
      <c r="AM108" s="1">
        <v>255271</v>
      </c>
      <c r="AN108" s="1">
        <v>4</v>
      </c>
      <c r="AX108"/>
      <c r="AY108"/>
    </row>
    <row r="109" spans="1:51" x14ac:dyDescent="0.25">
      <c r="A109" t="s">
        <v>243</v>
      </c>
      <c r="B109" t="s">
        <v>118</v>
      </c>
      <c r="C109" t="s">
        <v>362</v>
      </c>
      <c r="D109" t="s">
        <v>341</v>
      </c>
      <c r="E109" s="4">
        <v>50.097826086956523</v>
      </c>
      <c r="F109" s="4">
        <v>185.29141304347823</v>
      </c>
      <c r="G109" s="4">
        <v>13.066304347826087</v>
      </c>
      <c r="H109" s="11">
        <v>7.0517592441049104E-2</v>
      </c>
      <c r="I109" s="4">
        <v>163.93956521739128</v>
      </c>
      <c r="J109" s="4">
        <v>13.066304347826087</v>
      </c>
      <c r="K109" s="11">
        <v>7.9701958038619763E-2</v>
      </c>
      <c r="L109" s="4">
        <v>31.720217391304345</v>
      </c>
      <c r="M109" s="4">
        <v>0</v>
      </c>
      <c r="N109" s="11">
        <v>0</v>
      </c>
      <c r="O109" s="4">
        <v>21.041304347826085</v>
      </c>
      <c r="P109" s="4">
        <v>0</v>
      </c>
      <c r="Q109" s="9">
        <v>0</v>
      </c>
      <c r="R109" s="4">
        <v>5.2876086956521746</v>
      </c>
      <c r="S109" s="4">
        <v>0</v>
      </c>
      <c r="T109" s="11">
        <v>0</v>
      </c>
      <c r="U109" s="4">
        <v>5.3913043478260869</v>
      </c>
      <c r="V109" s="4">
        <v>0</v>
      </c>
      <c r="W109" s="11">
        <v>0</v>
      </c>
      <c r="X109" s="4">
        <v>39.923152173913046</v>
      </c>
      <c r="Y109" s="4">
        <v>7.4206521739130435</v>
      </c>
      <c r="Z109" s="11">
        <v>0.18587340352252832</v>
      </c>
      <c r="AA109" s="4">
        <v>10.672934782608696</v>
      </c>
      <c r="AB109" s="4">
        <v>0</v>
      </c>
      <c r="AC109" s="11">
        <v>0</v>
      </c>
      <c r="AD109" s="4">
        <v>102.97510869565214</v>
      </c>
      <c r="AE109" s="4">
        <v>5.6456521739130432</v>
      </c>
      <c r="AF109" s="11">
        <v>5.4825406308616174E-2</v>
      </c>
      <c r="AG109" s="4">
        <v>0</v>
      </c>
      <c r="AH109" s="4">
        <v>0</v>
      </c>
      <c r="AI109" s="11" t="s">
        <v>514</v>
      </c>
      <c r="AJ109" s="4">
        <v>0</v>
      </c>
      <c r="AK109" s="4">
        <v>0</v>
      </c>
      <c r="AL109" s="11" t="s">
        <v>514</v>
      </c>
      <c r="AM109" s="1">
        <v>255264</v>
      </c>
      <c r="AN109" s="1">
        <v>4</v>
      </c>
      <c r="AX109"/>
      <c r="AY109"/>
    </row>
    <row r="110" spans="1:51" x14ac:dyDescent="0.25">
      <c r="A110" t="s">
        <v>243</v>
      </c>
      <c r="B110" t="s">
        <v>24</v>
      </c>
      <c r="C110" t="s">
        <v>366</v>
      </c>
      <c r="D110" t="s">
        <v>281</v>
      </c>
      <c r="E110" s="4">
        <v>48.673913043478258</v>
      </c>
      <c r="F110" s="4">
        <v>245.82065217391306</v>
      </c>
      <c r="G110" s="4">
        <v>0</v>
      </c>
      <c r="H110" s="11">
        <v>0</v>
      </c>
      <c r="I110" s="4">
        <v>219.0625</v>
      </c>
      <c r="J110" s="4">
        <v>0</v>
      </c>
      <c r="K110" s="11">
        <v>0</v>
      </c>
      <c r="L110" s="4">
        <v>13.258152173913043</v>
      </c>
      <c r="M110" s="4">
        <v>0</v>
      </c>
      <c r="N110" s="11">
        <v>0</v>
      </c>
      <c r="O110" s="4">
        <v>1.9673913043478262</v>
      </c>
      <c r="P110" s="4">
        <v>0</v>
      </c>
      <c r="Q110" s="9">
        <v>0</v>
      </c>
      <c r="R110" s="4">
        <v>5.7255434782608692</v>
      </c>
      <c r="S110" s="4">
        <v>0</v>
      </c>
      <c r="T110" s="11">
        <v>0</v>
      </c>
      <c r="U110" s="4">
        <v>5.5652173913043477</v>
      </c>
      <c r="V110" s="4">
        <v>0</v>
      </c>
      <c r="W110" s="11">
        <v>0</v>
      </c>
      <c r="X110" s="4">
        <v>56.239130434782609</v>
      </c>
      <c r="Y110" s="4">
        <v>0</v>
      </c>
      <c r="Z110" s="11">
        <v>0</v>
      </c>
      <c r="AA110" s="4">
        <v>15.467391304347826</v>
      </c>
      <c r="AB110" s="4">
        <v>0</v>
      </c>
      <c r="AC110" s="11">
        <v>0</v>
      </c>
      <c r="AD110" s="4">
        <v>160.85597826086956</v>
      </c>
      <c r="AE110" s="4">
        <v>0</v>
      </c>
      <c r="AF110" s="11">
        <v>0</v>
      </c>
      <c r="AG110" s="4">
        <v>0</v>
      </c>
      <c r="AH110" s="4">
        <v>0</v>
      </c>
      <c r="AI110" s="11" t="s">
        <v>514</v>
      </c>
      <c r="AJ110" s="4">
        <v>0</v>
      </c>
      <c r="AK110" s="4">
        <v>0</v>
      </c>
      <c r="AL110" s="11" t="s">
        <v>514</v>
      </c>
      <c r="AM110" s="1">
        <v>255096</v>
      </c>
      <c r="AN110" s="1">
        <v>4</v>
      </c>
      <c r="AX110"/>
      <c r="AY110"/>
    </row>
    <row r="111" spans="1:51" x14ac:dyDescent="0.25">
      <c r="A111" t="s">
        <v>243</v>
      </c>
      <c r="B111" t="s">
        <v>179</v>
      </c>
      <c r="C111" t="s">
        <v>373</v>
      </c>
      <c r="D111" t="s">
        <v>276</v>
      </c>
      <c r="E111" s="4">
        <v>88.739130434782609</v>
      </c>
      <c r="F111" s="4">
        <v>337.63858695652169</v>
      </c>
      <c r="G111" s="4">
        <v>6.5402173913043473</v>
      </c>
      <c r="H111" s="11">
        <v>1.9370467843317158E-2</v>
      </c>
      <c r="I111" s="4">
        <v>322.55413043478256</v>
      </c>
      <c r="J111" s="4">
        <v>6.5402173913043473</v>
      </c>
      <c r="K111" s="11">
        <v>2.0276340540077872E-2</v>
      </c>
      <c r="L111" s="4">
        <v>34.584130434782622</v>
      </c>
      <c r="M111" s="4">
        <v>4.6434782608695651</v>
      </c>
      <c r="N111" s="11">
        <v>0.13426615625412505</v>
      </c>
      <c r="O111" s="4">
        <v>24.294130434782623</v>
      </c>
      <c r="P111" s="4">
        <v>4.6434782608695651</v>
      </c>
      <c r="Q111" s="9">
        <v>0.19113580843467276</v>
      </c>
      <c r="R111" s="4">
        <v>10.289999999999997</v>
      </c>
      <c r="S111" s="4">
        <v>0</v>
      </c>
      <c r="T111" s="11">
        <v>0</v>
      </c>
      <c r="U111" s="4">
        <v>0</v>
      </c>
      <c r="V111" s="4">
        <v>0</v>
      </c>
      <c r="W111" s="11" t="s">
        <v>514</v>
      </c>
      <c r="X111" s="4">
        <v>89.728260869565204</v>
      </c>
      <c r="Y111" s="4">
        <v>1.8967391304347827</v>
      </c>
      <c r="Z111" s="11">
        <v>2.1138703815869176E-2</v>
      </c>
      <c r="AA111" s="4">
        <v>4.7944565217391313</v>
      </c>
      <c r="AB111" s="4">
        <v>0</v>
      </c>
      <c r="AC111" s="11">
        <v>0</v>
      </c>
      <c r="AD111" s="4">
        <v>175.21543478260867</v>
      </c>
      <c r="AE111" s="4">
        <v>0</v>
      </c>
      <c r="AF111" s="11">
        <v>0</v>
      </c>
      <c r="AG111" s="4">
        <v>33.31630434782609</v>
      </c>
      <c r="AH111" s="4">
        <v>0</v>
      </c>
      <c r="AI111" s="11">
        <v>0</v>
      </c>
      <c r="AJ111" s="4">
        <v>0</v>
      </c>
      <c r="AK111" s="4">
        <v>0</v>
      </c>
      <c r="AL111" s="11" t="s">
        <v>514</v>
      </c>
      <c r="AM111" s="1">
        <v>255329</v>
      </c>
      <c r="AN111" s="1">
        <v>4</v>
      </c>
      <c r="AX111"/>
      <c r="AY111"/>
    </row>
    <row r="112" spans="1:51" x14ac:dyDescent="0.25">
      <c r="A112" t="s">
        <v>243</v>
      </c>
      <c r="B112" t="s">
        <v>129</v>
      </c>
      <c r="C112" t="s">
        <v>356</v>
      </c>
      <c r="D112" t="s">
        <v>319</v>
      </c>
      <c r="E112" s="4">
        <v>48.445652173913047</v>
      </c>
      <c r="F112" s="4">
        <v>179.55108695652174</v>
      </c>
      <c r="G112" s="4">
        <v>0</v>
      </c>
      <c r="H112" s="11">
        <v>0</v>
      </c>
      <c r="I112" s="4">
        <v>158.93989130434784</v>
      </c>
      <c r="J112" s="4">
        <v>0</v>
      </c>
      <c r="K112" s="11">
        <v>0</v>
      </c>
      <c r="L112" s="4">
        <v>16.575652173913042</v>
      </c>
      <c r="M112" s="4">
        <v>0</v>
      </c>
      <c r="N112" s="11">
        <v>0</v>
      </c>
      <c r="O112" s="4">
        <v>13.06478260869565</v>
      </c>
      <c r="P112" s="4">
        <v>0</v>
      </c>
      <c r="Q112" s="9">
        <v>0</v>
      </c>
      <c r="R112" s="4">
        <v>0</v>
      </c>
      <c r="S112" s="4">
        <v>0</v>
      </c>
      <c r="T112" s="11" t="s">
        <v>514</v>
      </c>
      <c r="U112" s="4">
        <v>3.5108695652173911</v>
      </c>
      <c r="V112" s="4">
        <v>0</v>
      </c>
      <c r="W112" s="11">
        <v>0</v>
      </c>
      <c r="X112" s="4">
        <v>50.849021739130443</v>
      </c>
      <c r="Y112" s="4">
        <v>0</v>
      </c>
      <c r="Z112" s="11">
        <v>0</v>
      </c>
      <c r="AA112" s="4">
        <v>17.100326086956525</v>
      </c>
      <c r="AB112" s="4">
        <v>0</v>
      </c>
      <c r="AC112" s="11">
        <v>0</v>
      </c>
      <c r="AD112" s="4">
        <v>95.026086956521738</v>
      </c>
      <c r="AE112" s="4">
        <v>0</v>
      </c>
      <c r="AF112" s="11">
        <v>0</v>
      </c>
      <c r="AG112" s="4">
        <v>0</v>
      </c>
      <c r="AH112" s="4">
        <v>0</v>
      </c>
      <c r="AI112" s="11" t="s">
        <v>514</v>
      </c>
      <c r="AJ112" s="4">
        <v>0</v>
      </c>
      <c r="AK112" s="4">
        <v>0</v>
      </c>
      <c r="AL112" s="11" t="s">
        <v>514</v>
      </c>
      <c r="AM112" s="1">
        <v>255275</v>
      </c>
      <c r="AN112" s="1">
        <v>4</v>
      </c>
      <c r="AX112"/>
      <c r="AY112"/>
    </row>
    <row r="113" spans="1:51" x14ac:dyDescent="0.25">
      <c r="A113" t="s">
        <v>243</v>
      </c>
      <c r="B113" t="s">
        <v>40</v>
      </c>
      <c r="C113" t="s">
        <v>356</v>
      </c>
      <c r="D113" t="s">
        <v>319</v>
      </c>
      <c r="E113" s="4">
        <v>148.10869565217391</v>
      </c>
      <c r="F113" s="4">
        <v>546.22847826086945</v>
      </c>
      <c r="G113" s="4">
        <v>206.15815217391304</v>
      </c>
      <c r="H113" s="11">
        <v>0.37742109827429282</v>
      </c>
      <c r="I113" s="4">
        <v>525.0675</v>
      </c>
      <c r="J113" s="4">
        <v>206.15815217391304</v>
      </c>
      <c r="K113" s="11">
        <v>0.39263171339668335</v>
      </c>
      <c r="L113" s="4">
        <v>38.278369565217396</v>
      </c>
      <c r="M113" s="4">
        <v>8.9991304347826091</v>
      </c>
      <c r="N113" s="11">
        <v>0.23509701528562219</v>
      </c>
      <c r="O113" s="4">
        <v>24.582065217391307</v>
      </c>
      <c r="P113" s="4">
        <v>8.9991304347826091</v>
      </c>
      <c r="Q113" s="9">
        <v>0.36608520704826336</v>
      </c>
      <c r="R113" s="4">
        <v>9.9571739130434782</v>
      </c>
      <c r="S113" s="4">
        <v>0</v>
      </c>
      <c r="T113" s="11">
        <v>0</v>
      </c>
      <c r="U113" s="4">
        <v>3.7391304347826089</v>
      </c>
      <c r="V113" s="4">
        <v>0</v>
      </c>
      <c r="W113" s="11">
        <v>0</v>
      </c>
      <c r="X113" s="4">
        <v>172.24836956521733</v>
      </c>
      <c r="Y113" s="4">
        <v>72.657499999999999</v>
      </c>
      <c r="Z113" s="11">
        <v>0.42181821623855859</v>
      </c>
      <c r="AA113" s="4">
        <v>7.4646739130434794</v>
      </c>
      <c r="AB113" s="4">
        <v>0</v>
      </c>
      <c r="AC113" s="11">
        <v>0</v>
      </c>
      <c r="AD113" s="4">
        <v>307.93391304347824</v>
      </c>
      <c r="AE113" s="4">
        <v>124.50152173913041</v>
      </c>
      <c r="AF113" s="11">
        <v>0.40431247246727131</v>
      </c>
      <c r="AG113" s="4">
        <v>20.303152173913045</v>
      </c>
      <c r="AH113" s="4">
        <v>0</v>
      </c>
      <c r="AI113" s="11">
        <v>0</v>
      </c>
      <c r="AJ113" s="4">
        <v>0</v>
      </c>
      <c r="AK113" s="4">
        <v>0</v>
      </c>
      <c r="AL113" s="11" t="s">
        <v>514</v>
      </c>
      <c r="AM113" s="1">
        <v>255115</v>
      </c>
      <c r="AN113" s="1">
        <v>4</v>
      </c>
      <c r="AX113"/>
      <c r="AY113"/>
    </row>
    <row r="114" spans="1:51" x14ac:dyDescent="0.25">
      <c r="A114" t="s">
        <v>243</v>
      </c>
      <c r="B114" t="s">
        <v>177</v>
      </c>
      <c r="C114" t="s">
        <v>411</v>
      </c>
      <c r="D114" t="s">
        <v>330</v>
      </c>
      <c r="E114" s="4">
        <v>56.804347826086953</v>
      </c>
      <c r="F114" s="4">
        <v>285.56869565217397</v>
      </c>
      <c r="G114" s="4">
        <v>0</v>
      </c>
      <c r="H114" s="11">
        <v>0</v>
      </c>
      <c r="I114" s="4">
        <v>265.24543478260875</v>
      </c>
      <c r="J114" s="4">
        <v>0</v>
      </c>
      <c r="K114" s="11">
        <v>0</v>
      </c>
      <c r="L114" s="4">
        <v>28.717391304347821</v>
      </c>
      <c r="M114" s="4">
        <v>0</v>
      </c>
      <c r="N114" s="11">
        <v>0</v>
      </c>
      <c r="O114" s="4">
        <v>19.601521739130433</v>
      </c>
      <c r="P114" s="4">
        <v>0</v>
      </c>
      <c r="Q114" s="9">
        <v>0</v>
      </c>
      <c r="R114" s="4">
        <v>4.0660869565217386</v>
      </c>
      <c r="S114" s="4">
        <v>0</v>
      </c>
      <c r="T114" s="11">
        <v>0</v>
      </c>
      <c r="U114" s="4">
        <v>5.0497826086956517</v>
      </c>
      <c r="V114" s="4">
        <v>0</v>
      </c>
      <c r="W114" s="11">
        <v>0</v>
      </c>
      <c r="X114" s="4">
        <v>47.466739130434782</v>
      </c>
      <c r="Y114" s="4">
        <v>0</v>
      </c>
      <c r="Z114" s="11">
        <v>0</v>
      </c>
      <c r="AA114" s="4">
        <v>11.207391304347825</v>
      </c>
      <c r="AB114" s="4">
        <v>0</v>
      </c>
      <c r="AC114" s="11">
        <v>0</v>
      </c>
      <c r="AD114" s="4">
        <v>198.17717391304356</v>
      </c>
      <c r="AE114" s="4">
        <v>0</v>
      </c>
      <c r="AF114" s="11">
        <v>0</v>
      </c>
      <c r="AG114" s="4">
        <v>0</v>
      </c>
      <c r="AH114" s="4">
        <v>0</v>
      </c>
      <c r="AI114" s="11" t="s">
        <v>514</v>
      </c>
      <c r="AJ114" s="4">
        <v>0</v>
      </c>
      <c r="AK114" s="4">
        <v>0</v>
      </c>
      <c r="AL114" s="11" t="s">
        <v>514</v>
      </c>
      <c r="AM114" s="1">
        <v>255327</v>
      </c>
      <c r="AN114" s="1">
        <v>4</v>
      </c>
      <c r="AX114"/>
      <c r="AY114"/>
    </row>
    <row r="115" spans="1:51" x14ac:dyDescent="0.25">
      <c r="A115" t="s">
        <v>243</v>
      </c>
      <c r="B115" t="s">
        <v>27</v>
      </c>
      <c r="C115" t="s">
        <v>396</v>
      </c>
      <c r="D115" t="s">
        <v>288</v>
      </c>
      <c r="E115" s="4">
        <v>113.56521739130434</v>
      </c>
      <c r="F115" s="4">
        <v>427.49739130434773</v>
      </c>
      <c r="G115" s="4">
        <v>104.43184782608697</v>
      </c>
      <c r="H115" s="11">
        <v>0.24428651484270442</v>
      </c>
      <c r="I115" s="4">
        <v>402.06456521739119</v>
      </c>
      <c r="J115" s="4">
        <v>104.43184782608697</v>
      </c>
      <c r="K115" s="11">
        <v>0.25973899930629796</v>
      </c>
      <c r="L115" s="4">
        <v>16.025326086956522</v>
      </c>
      <c r="M115" s="4">
        <v>8.4239130434782608E-2</v>
      </c>
      <c r="N115" s="11">
        <v>5.2566250432399802E-3</v>
      </c>
      <c r="O115" s="4">
        <v>5.6774999999999993</v>
      </c>
      <c r="P115" s="4">
        <v>8.4239130434782608E-2</v>
      </c>
      <c r="Q115" s="9">
        <v>1.4837363352669769E-2</v>
      </c>
      <c r="R115" s="4">
        <v>5.3913043478260869</v>
      </c>
      <c r="S115" s="4">
        <v>0</v>
      </c>
      <c r="T115" s="11">
        <v>0</v>
      </c>
      <c r="U115" s="4">
        <v>4.9565217391304346</v>
      </c>
      <c r="V115" s="4">
        <v>0</v>
      </c>
      <c r="W115" s="11">
        <v>0</v>
      </c>
      <c r="X115" s="4">
        <v>149.52923913043475</v>
      </c>
      <c r="Y115" s="4">
        <v>41.317934782608695</v>
      </c>
      <c r="Z115" s="11">
        <v>0.27632010316435135</v>
      </c>
      <c r="AA115" s="4">
        <v>15.084999999999999</v>
      </c>
      <c r="AB115" s="4">
        <v>0</v>
      </c>
      <c r="AC115" s="11">
        <v>0</v>
      </c>
      <c r="AD115" s="4">
        <v>225.32043478260866</v>
      </c>
      <c r="AE115" s="4">
        <v>63.029673913043482</v>
      </c>
      <c r="AF115" s="11">
        <v>0.2797335003097039</v>
      </c>
      <c r="AG115" s="4">
        <v>21.537391304347832</v>
      </c>
      <c r="AH115" s="4">
        <v>0</v>
      </c>
      <c r="AI115" s="11">
        <v>0</v>
      </c>
      <c r="AJ115" s="4">
        <v>0</v>
      </c>
      <c r="AK115" s="4">
        <v>0</v>
      </c>
      <c r="AL115" s="11" t="s">
        <v>514</v>
      </c>
      <c r="AM115" s="1">
        <v>255101</v>
      </c>
      <c r="AN115" s="1">
        <v>4</v>
      </c>
      <c r="AX115"/>
      <c r="AY115"/>
    </row>
    <row r="116" spans="1:51" x14ac:dyDescent="0.25">
      <c r="A116" t="s">
        <v>243</v>
      </c>
      <c r="B116" t="s">
        <v>88</v>
      </c>
      <c r="C116" t="s">
        <v>427</v>
      </c>
      <c r="D116" t="s">
        <v>270</v>
      </c>
      <c r="E116" s="4">
        <v>36.608695652173914</v>
      </c>
      <c r="F116" s="4">
        <v>122.45391304347825</v>
      </c>
      <c r="G116" s="4">
        <v>22.51619565217392</v>
      </c>
      <c r="H116" s="11">
        <v>0.18387485620144586</v>
      </c>
      <c r="I116" s="4">
        <v>116.71478260869563</v>
      </c>
      <c r="J116" s="4">
        <v>22.51619565217392</v>
      </c>
      <c r="K116" s="11">
        <v>0.19291639969602609</v>
      </c>
      <c r="L116" s="4">
        <v>16.002826086956521</v>
      </c>
      <c r="M116" s="4">
        <v>0</v>
      </c>
      <c r="N116" s="11">
        <v>0</v>
      </c>
      <c r="O116" s="4">
        <v>10.263695652173913</v>
      </c>
      <c r="P116" s="4">
        <v>0</v>
      </c>
      <c r="Q116" s="9">
        <v>0</v>
      </c>
      <c r="R116" s="4">
        <v>0</v>
      </c>
      <c r="S116" s="4">
        <v>0</v>
      </c>
      <c r="T116" s="11" t="s">
        <v>514</v>
      </c>
      <c r="U116" s="4">
        <v>5.7391304347826084</v>
      </c>
      <c r="V116" s="4">
        <v>0</v>
      </c>
      <c r="W116" s="11">
        <v>0</v>
      </c>
      <c r="X116" s="4">
        <v>54.446304347826093</v>
      </c>
      <c r="Y116" s="4">
        <v>0.43260869565217386</v>
      </c>
      <c r="Z116" s="11">
        <v>7.9456025681465172E-3</v>
      </c>
      <c r="AA116" s="4">
        <v>0</v>
      </c>
      <c r="AB116" s="4">
        <v>0</v>
      </c>
      <c r="AC116" s="11" t="s">
        <v>514</v>
      </c>
      <c r="AD116" s="4">
        <v>52.004782608695628</v>
      </c>
      <c r="AE116" s="4">
        <v>22.083586956521746</v>
      </c>
      <c r="AF116" s="11">
        <v>0.42464530854185684</v>
      </c>
      <c r="AG116" s="4">
        <v>0</v>
      </c>
      <c r="AH116" s="4">
        <v>0</v>
      </c>
      <c r="AI116" s="11" t="s">
        <v>514</v>
      </c>
      <c r="AJ116" s="4">
        <v>0</v>
      </c>
      <c r="AK116" s="4">
        <v>0</v>
      </c>
      <c r="AL116" s="11" t="s">
        <v>514</v>
      </c>
      <c r="AM116" s="1">
        <v>255213</v>
      </c>
      <c r="AN116" s="1">
        <v>4</v>
      </c>
      <c r="AX116"/>
      <c r="AY116"/>
    </row>
    <row r="117" spans="1:51" x14ac:dyDescent="0.25">
      <c r="A117" t="s">
        <v>243</v>
      </c>
      <c r="B117" t="s">
        <v>159</v>
      </c>
      <c r="C117" t="s">
        <v>431</v>
      </c>
      <c r="D117" t="s">
        <v>293</v>
      </c>
      <c r="E117" s="4">
        <v>41.086956521739133</v>
      </c>
      <c r="F117" s="4">
        <v>228.02173913043478</v>
      </c>
      <c r="G117" s="4">
        <v>0</v>
      </c>
      <c r="H117" s="11">
        <v>0</v>
      </c>
      <c r="I117" s="4">
        <v>203.14130434782606</v>
      </c>
      <c r="J117" s="4">
        <v>0</v>
      </c>
      <c r="K117" s="11">
        <v>0</v>
      </c>
      <c r="L117" s="4">
        <v>40.176630434782609</v>
      </c>
      <c r="M117" s="4">
        <v>0</v>
      </c>
      <c r="N117" s="11">
        <v>0</v>
      </c>
      <c r="O117" s="4">
        <v>29.385869565217391</v>
      </c>
      <c r="P117" s="4">
        <v>0</v>
      </c>
      <c r="Q117" s="9">
        <v>0</v>
      </c>
      <c r="R117" s="4">
        <v>5.0516304347826084</v>
      </c>
      <c r="S117" s="4">
        <v>0</v>
      </c>
      <c r="T117" s="11">
        <v>0</v>
      </c>
      <c r="U117" s="4">
        <v>5.7391304347826084</v>
      </c>
      <c r="V117" s="4">
        <v>0</v>
      </c>
      <c r="W117" s="11">
        <v>0</v>
      </c>
      <c r="X117" s="4">
        <v>63.709239130434781</v>
      </c>
      <c r="Y117" s="4">
        <v>0</v>
      </c>
      <c r="Z117" s="11">
        <v>0</v>
      </c>
      <c r="AA117" s="4">
        <v>14.089673913043478</v>
      </c>
      <c r="AB117" s="4">
        <v>0</v>
      </c>
      <c r="AC117" s="11">
        <v>0</v>
      </c>
      <c r="AD117" s="4">
        <v>110.04619565217391</v>
      </c>
      <c r="AE117" s="4">
        <v>0</v>
      </c>
      <c r="AF117" s="11">
        <v>0</v>
      </c>
      <c r="AG117" s="4">
        <v>0</v>
      </c>
      <c r="AH117" s="4">
        <v>0</v>
      </c>
      <c r="AI117" s="11" t="s">
        <v>514</v>
      </c>
      <c r="AJ117" s="4">
        <v>0</v>
      </c>
      <c r="AK117" s="4">
        <v>0</v>
      </c>
      <c r="AL117" s="11" t="s">
        <v>514</v>
      </c>
      <c r="AM117" s="1">
        <v>255308</v>
      </c>
      <c r="AN117" s="1">
        <v>4</v>
      </c>
      <c r="AX117"/>
      <c r="AY117"/>
    </row>
    <row r="118" spans="1:51" x14ac:dyDescent="0.25">
      <c r="A118" t="s">
        <v>243</v>
      </c>
      <c r="B118" t="s">
        <v>69</v>
      </c>
      <c r="C118" t="s">
        <v>418</v>
      </c>
      <c r="D118" t="s">
        <v>304</v>
      </c>
      <c r="E118" s="4">
        <v>101.98913043478261</v>
      </c>
      <c r="F118" s="4">
        <v>520.81891304347823</v>
      </c>
      <c r="G118" s="4">
        <v>123.16586956521738</v>
      </c>
      <c r="H118" s="11">
        <v>0.2364850171156043</v>
      </c>
      <c r="I118" s="4">
        <v>489.76184782608686</v>
      </c>
      <c r="J118" s="4">
        <v>123.16586956521738</v>
      </c>
      <c r="K118" s="11">
        <v>0.25148114356378626</v>
      </c>
      <c r="L118" s="4">
        <v>46.945652173913039</v>
      </c>
      <c r="M118" s="4">
        <v>0</v>
      </c>
      <c r="N118" s="11">
        <v>0</v>
      </c>
      <c r="O118" s="4">
        <v>36.589673913043477</v>
      </c>
      <c r="P118" s="4">
        <v>0</v>
      </c>
      <c r="Q118" s="9">
        <v>0</v>
      </c>
      <c r="R118" s="4">
        <v>5.0516304347826084</v>
      </c>
      <c r="S118" s="4">
        <v>0</v>
      </c>
      <c r="T118" s="11">
        <v>0</v>
      </c>
      <c r="U118" s="4">
        <v>5.3043478260869561</v>
      </c>
      <c r="V118" s="4">
        <v>0</v>
      </c>
      <c r="W118" s="11">
        <v>0</v>
      </c>
      <c r="X118" s="4">
        <v>126.13717391304347</v>
      </c>
      <c r="Y118" s="4">
        <v>58.218695652173913</v>
      </c>
      <c r="Z118" s="11">
        <v>0.46155065827230884</v>
      </c>
      <c r="AA118" s="4">
        <v>20.701086956521738</v>
      </c>
      <c r="AB118" s="4">
        <v>0</v>
      </c>
      <c r="AC118" s="11">
        <v>0</v>
      </c>
      <c r="AD118" s="4">
        <v>305.78771739130428</v>
      </c>
      <c r="AE118" s="4">
        <v>64.947173913043471</v>
      </c>
      <c r="AF118" s="11">
        <v>0.21239301063859664</v>
      </c>
      <c r="AG118" s="4">
        <v>21.247282608695652</v>
      </c>
      <c r="AH118" s="4">
        <v>0</v>
      </c>
      <c r="AI118" s="11">
        <v>0</v>
      </c>
      <c r="AJ118" s="4">
        <v>0</v>
      </c>
      <c r="AK118" s="4">
        <v>0</v>
      </c>
      <c r="AL118" s="11" t="s">
        <v>514</v>
      </c>
      <c r="AM118" s="1">
        <v>255163</v>
      </c>
      <c r="AN118" s="1">
        <v>4</v>
      </c>
      <c r="AX118"/>
      <c r="AY118"/>
    </row>
    <row r="119" spans="1:51" x14ac:dyDescent="0.25">
      <c r="A119" t="s">
        <v>243</v>
      </c>
      <c r="B119" t="s">
        <v>71</v>
      </c>
      <c r="C119" t="s">
        <v>414</v>
      </c>
      <c r="D119" t="s">
        <v>331</v>
      </c>
      <c r="E119" s="4">
        <v>21.945652173913043</v>
      </c>
      <c r="F119" s="4">
        <v>126.83043478260866</v>
      </c>
      <c r="G119" s="4">
        <v>0</v>
      </c>
      <c r="H119" s="11">
        <v>0</v>
      </c>
      <c r="I119" s="4">
        <v>108.93804347826085</v>
      </c>
      <c r="J119" s="4">
        <v>0</v>
      </c>
      <c r="K119" s="11">
        <v>0</v>
      </c>
      <c r="L119" s="4">
        <v>75.735869565217371</v>
      </c>
      <c r="M119" s="4">
        <v>0</v>
      </c>
      <c r="N119" s="11">
        <v>0</v>
      </c>
      <c r="O119" s="4">
        <v>57.843478260869553</v>
      </c>
      <c r="P119" s="4">
        <v>0</v>
      </c>
      <c r="Q119" s="9">
        <v>0</v>
      </c>
      <c r="R119" s="4">
        <v>11.646739130434778</v>
      </c>
      <c r="S119" s="4">
        <v>0</v>
      </c>
      <c r="T119" s="11">
        <v>0</v>
      </c>
      <c r="U119" s="4">
        <v>6.2456521739130446</v>
      </c>
      <c r="V119" s="4">
        <v>0</v>
      </c>
      <c r="W119" s="11">
        <v>0</v>
      </c>
      <c r="X119" s="4">
        <v>28.183695652173913</v>
      </c>
      <c r="Y119" s="4">
        <v>0</v>
      </c>
      <c r="Z119" s="11">
        <v>0</v>
      </c>
      <c r="AA119" s="4">
        <v>0</v>
      </c>
      <c r="AB119" s="4">
        <v>0</v>
      </c>
      <c r="AC119" s="11" t="s">
        <v>514</v>
      </c>
      <c r="AD119" s="4">
        <v>22.910869565217379</v>
      </c>
      <c r="AE119" s="4">
        <v>0</v>
      </c>
      <c r="AF119" s="11">
        <v>0</v>
      </c>
      <c r="AG119" s="4">
        <v>0</v>
      </c>
      <c r="AH119" s="4">
        <v>0</v>
      </c>
      <c r="AI119" s="11" t="s">
        <v>514</v>
      </c>
      <c r="AJ119" s="4">
        <v>0</v>
      </c>
      <c r="AK119" s="4">
        <v>0</v>
      </c>
      <c r="AL119" s="11" t="s">
        <v>514</v>
      </c>
      <c r="AM119" s="1">
        <v>255168</v>
      </c>
      <c r="AN119" s="1">
        <v>4</v>
      </c>
      <c r="AX119"/>
      <c r="AY119"/>
    </row>
    <row r="120" spans="1:51" x14ac:dyDescent="0.25">
      <c r="A120" t="s">
        <v>243</v>
      </c>
      <c r="B120" t="s">
        <v>213</v>
      </c>
      <c r="C120" t="s">
        <v>464</v>
      </c>
      <c r="D120" t="s">
        <v>321</v>
      </c>
      <c r="E120" s="4">
        <v>57.130434782608695</v>
      </c>
      <c r="F120" s="4">
        <v>341.86706521739131</v>
      </c>
      <c r="G120" s="4">
        <v>0</v>
      </c>
      <c r="H120" s="11">
        <v>0</v>
      </c>
      <c r="I120" s="4">
        <v>326.46239130434782</v>
      </c>
      <c r="J120" s="4">
        <v>0</v>
      </c>
      <c r="K120" s="11">
        <v>0</v>
      </c>
      <c r="L120" s="4">
        <v>96.203152173912997</v>
      </c>
      <c r="M120" s="4">
        <v>0</v>
      </c>
      <c r="N120" s="11">
        <v>0</v>
      </c>
      <c r="O120" s="4">
        <v>80.79847826086953</v>
      </c>
      <c r="P120" s="4">
        <v>0</v>
      </c>
      <c r="Q120" s="9">
        <v>0</v>
      </c>
      <c r="R120" s="4">
        <v>10.611195652173912</v>
      </c>
      <c r="S120" s="4">
        <v>0</v>
      </c>
      <c r="T120" s="11">
        <v>0</v>
      </c>
      <c r="U120" s="4">
        <v>4.7934782608695654</v>
      </c>
      <c r="V120" s="4">
        <v>0</v>
      </c>
      <c r="W120" s="11">
        <v>0</v>
      </c>
      <c r="X120" s="4">
        <v>78.439891304347825</v>
      </c>
      <c r="Y120" s="4">
        <v>0</v>
      </c>
      <c r="Z120" s="11">
        <v>0</v>
      </c>
      <c r="AA120" s="4">
        <v>0</v>
      </c>
      <c r="AB120" s="4">
        <v>0</v>
      </c>
      <c r="AC120" s="11" t="s">
        <v>514</v>
      </c>
      <c r="AD120" s="4">
        <v>167.22402173913048</v>
      </c>
      <c r="AE120" s="4">
        <v>0</v>
      </c>
      <c r="AF120" s="11">
        <v>0</v>
      </c>
      <c r="AG120" s="4">
        <v>0</v>
      </c>
      <c r="AH120" s="4">
        <v>0</v>
      </c>
      <c r="AI120" s="11" t="s">
        <v>514</v>
      </c>
      <c r="AJ120" s="4">
        <v>0</v>
      </c>
      <c r="AK120" s="4">
        <v>0</v>
      </c>
      <c r="AL120" s="11" t="s">
        <v>514</v>
      </c>
      <c r="AM120" t="s">
        <v>14</v>
      </c>
      <c r="AN120" s="1">
        <v>4</v>
      </c>
      <c r="AX120"/>
      <c r="AY120"/>
    </row>
    <row r="121" spans="1:51" x14ac:dyDescent="0.25">
      <c r="A121" t="s">
        <v>243</v>
      </c>
      <c r="B121" t="s">
        <v>35</v>
      </c>
      <c r="C121" t="s">
        <v>402</v>
      </c>
      <c r="D121" t="s">
        <v>323</v>
      </c>
      <c r="E121" s="4">
        <v>75.989130434782609</v>
      </c>
      <c r="F121" s="4">
        <v>357.74456521739131</v>
      </c>
      <c r="G121" s="4">
        <v>0</v>
      </c>
      <c r="H121" s="11">
        <v>0</v>
      </c>
      <c r="I121" s="4">
        <v>334.39402173913049</v>
      </c>
      <c r="J121" s="4">
        <v>0</v>
      </c>
      <c r="K121" s="11">
        <v>0</v>
      </c>
      <c r="L121" s="4">
        <v>60.135869565217391</v>
      </c>
      <c r="M121" s="4">
        <v>0</v>
      </c>
      <c r="N121" s="11">
        <v>0</v>
      </c>
      <c r="O121" s="4">
        <v>40.315217391304351</v>
      </c>
      <c r="P121" s="4">
        <v>0</v>
      </c>
      <c r="Q121" s="9">
        <v>0</v>
      </c>
      <c r="R121" s="4">
        <v>14.907608695652174</v>
      </c>
      <c r="S121" s="4">
        <v>0</v>
      </c>
      <c r="T121" s="11">
        <v>0</v>
      </c>
      <c r="U121" s="4">
        <v>4.9130434782608692</v>
      </c>
      <c r="V121" s="4">
        <v>0</v>
      </c>
      <c r="W121" s="11">
        <v>0</v>
      </c>
      <c r="X121" s="4">
        <v>106.3695652173913</v>
      </c>
      <c r="Y121" s="4">
        <v>0</v>
      </c>
      <c r="Z121" s="11">
        <v>0</v>
      </c>
      <c r="AA121" s="4">
        <v>3.5298913043478262</v>
      </c>
      <c r="AB121" s="4">
        <v>0</v>
      </c>
      <c r="AC121" s="11">
        <v>0</v>
      </c>
      <c r="AD121" s="4">
        <v>154.15760869565219</v>
      </c>
      <c r="AE121" s="4">
        <v>0</v>
      </c>
      <c r="AF121" s="11">
        <v>0</v>
      </c>
      <c r="AG121" s="4">
        <v>33.551630434782609</v>
      </c>
      <c r="AH121" s="4">
        <v>0</v>
      </c>
      <c r="AI121" s="11">
        <v>0</v>
      </c>
      <c r="AJ121" s="4">
        <v>0</v>
      </c>
      <c r="AK121" s="4">
        <v>0</v>
      </c>
      <c r="AL121" s="11" t="s">
        <v>514</v>
      </c>
      <c r="AM121" s="1">
        <v>255110</v>
      </c>
      <c r="AN121" s="1">
        <v>4</v>
      </c>
      <c r="AX121"/>
      <c r="AY121"/>
    </row>
    <row r="122" spans="1:51" x14ac:dyDescent="0.25">
      <c r="A122" t="s">
        <v>243</v>
      </c>
      <c r="B122" t="s">
        <v>110</v>
      </c>
      <c r="C122" t="s">
        <v>432</v>
      </c>
      <c r="D122" t="s">
        <v>339</v>
      </c>
      <c r="E122" s="4">
        <v>55.086956521739133</v>
      </c>
      <c r="F122" s="4">
        <v>217.16706521739127</v>
      </c>
      <c r="G122" s="4">
        <v>23.29695652173913</v>
      </c>
      <c r="H122" s="11">
        <v>0.10727665587053047</v>
      </c>
      <c r="I122" s="4">
        <v>209.56923913043474</v>
      </c>
      <c r="J122" s="4">
        <v>23.29695652173913</v>
      </c>
      <c r="K122" s="11">
        <v>0.11116591642172845</v>
      </c>
      <c r="L122" s="4">
        <v>38.23804347826087</v>
      </c>
      <c r="M122" s="4">
        <v>0.2608695652173913</v>
      </c>
      <c r="N122" s="11">
        <v>6.822251911651837E-3</v>
      </c>
      <c r="O122" s="4">
        <v>30.640217391304351</v>
      </c>
      <c r="P122" s="4">
        <v>0.2608695652173913</v>
      </c>
      <c r="Q122" s="9">
        <v>8.5139593458441222E-3</v>
      </c>
      <c r="R122" s="4">
        <v>7.5978260869565215</v>
      </c>
      <c r="S122" s="4">
        <v>0</v>
      </c>
      <c r="T122" s="11">
        <v>0</v>
      </c>
      <c r="U122" s="4">
        <v>0</v>
      </c>
      <c r="V122" s="4">
        <v>0</v>
      </c>
      <c r="W122" s="11" t="s">
        <v>514</v>
      </c>
      <c r="X122" s="4">
        <v>33.131847826086954</v>
      </c>
      <c r="Y122" s="4">
        <v>0</v>
      </c>
      <c r="Z122" s="11">
        <v>0</v>
      </c>
      <c r="AA122" s="4">
        <v>0</v>
      </c>
      <c r="AB122" s="4">
        <v>0</v>
      </c>
      <c r="AC122" s="11" t="s">
        <v>514</v>
      </c>
      <c r="AD122" s="4">
        <v>113.25532608695649</v>
      </c>
      <c r="AE122" s="4">
        <v>18.913043478260871</v>
      </c>
      <c r="AF122" s="11">
        <v>0.16699473774628132</v>
      </c>
      <c r="AG122" s="4">
        <v>32.541847826086951</v>
      </c>
      <c r="AH122" s="4">
        <v>4.1230434782608683</v>
      </c>
      <c r="AI122" s="11">
        <v>0.12669973445563404</v>
      </c>
      <c r="AJ122" s="4">
        <v>0</v>
      </c>
      <c r="AK122" s="4">
        <v>0</v>
      </c>
      <c r="AL122" s="11" t="s">
        <v>514</v>
      </c>
      <c r="AM122" s="1">
        <v>255251</v>
      </c>
      <c r="AN122" s="1">
        <v>4</v>
      </c>
      <c r="AX122"/>
      <c r="AY122"/>
    </row>
    <row r="123" spans="1:51" x14ac:dyDescent="0.25">
      <c r="A123" t="s">
        <v>243</v>
      </c>
      <c r="B123" t="s">
        <v>111</v>
      </c>
      <c r="C123" t="s">
        <v>357</v>
      </c>
      <c r="D123" t="s">
        <v>278</v>
      </c>
      <c r="E123" s="4">
        <v>75.25</v>
      </c>
      <c r="F123" s="4">
        <v>304.84684782608701</v>
      </c>
      <c r="G123" s="4">
        <v>29.842391304347828</v>
      </c>
      <c r="H123" s="11">
        <v>9.7893061769077902E-2</v>
      </c>
      <c r="I123" s="4">
        <v>304.84684782608701</v>
      </c>
      <c r="J123" s="4">
        <v>29.842391304347828</v>
      </c>
      <c r="K123" s="11">
        <v>9.7893061769077902E-2</v>
      </c>
      <c r="L123" s="4">
        <v>42.663260869565214</v>
      </c>
      <c r="M123" s="4">
        <v>0.13043478260869565</v>
      </c>
      <c r="N123" s="11">
        <v>3.0573092621184097E-3</v>
      </c>
      <c r="O123" s="4">
        <v>42.663260869565214</v>
      </c>
      <c r="P123" s="4">
        <v>0.13043478260869565</v>
      </c>
      <c r="Q123" s="9">
        <v>3.0573092621184097E-3</v>
      </c>
      <c r="R123" s="4">
        <v>0</v>
      </c>
      <c r="S123" s="4">
        <v>0</v>
      </c>
      <c r="T123" s="11" t="s">
        <v>514</v>
      </c>
      <c r="U123" s="4">
        <v>0</v>
      </c>
      <c r="V123" s="4">
        <v>0</v>
      </c>
      <c r="W123" s="11" t="s">
        <v>514</v>
      </c>
      <c r="X123" s="4">
        <v>83.499456521739134</v>
      </c>
      <c r="Y123" s="4">
        <v>12.986413043478262</v>
      </c>
      <c r="Z123" s="11">
        <v>0.15552691699373206</v>
      </c>
      <c r="AA123" s="4">
        <v>0</v>
      </c>
      <c r="AB123" s="4">
        <v>0</v>
      </c>
      <c r="AC123" s="11" t="s">
        <v>514</v>
      </c>
      <c r="AD123" s="4">
        <v>178.68413043478265</v>
      </c>
      <c r="AE123" s="4">
        <v>16.725543478260871</v>
      </c>
      <c r="AF123" s="11">
        <v>9.3603967165766147E-2</v>
      </c>
      <c r="AG123" s="4">
        <v>0</v>
      </c>
      <c r="AH123" s="4">
        <v>0</v>
      </c>
      <c r="AI123" s="11" t="s">
        <v>514</v>
      </c>
      <c r="AJ123" s="4">
        <v>0</v>
      </c>
      <c r="AK123" s="4">
        <v>0</v>
      </c>
      <c r="AL123" s="11" t="s">
        <v>514</v>
      </c>
      <c r="AM123" s="1">
        <v>255252</v>
      </c>
      <c r="AN123" s="1">
        <v>4</v>
      </c>
      <c r="AX123"/>
      <c r="AY123"/>
    </row>
    <row r="124" spans="1:51" x14ac:dyDescent="0.25">
      <c r="A124" t="s">
        <v>243</v>
      </c>
      <c r="B124" t="s">
        <v>109</v>
      </c>
      <c r="C124" t="s">
        <v>380</v>
      </c>
      <c r="D124" t="s">
        <v>309</v>
      </c>
      <c r="E124" s="4">
        <v>100.09782608695652</v>
      </c>
      <c r="F124" s="4">
        <v>360.0353260869565</v>
      </c>
      <c r="G124" s="4">
        <v>0</v>
      </c>
      <c r="H124" s="11">
        <v>0</v>
      </c>
      <c r="I124" s="4">
        <v>320.64945652173913</v>
      </c>
      <c r="J124" s="4">
        <v>0</v>
      </c>
      <c r="K124" s="11">
        <v>0</v>
      </c>
      <c r="L124" s="4">
        <v>62.459239130434781</v>
      </c>
      <c r="M124" s="4">
        <v>0</v>
      </c>
      <c r="N124" s="11">
        <v>0</v>
      </c>
      <c r="O124" s="4">
        <v>39.701086956521742</v>
      </c>
      <c r="P124" s="4">
        <v>0</v>
      </c>
      <c r="Q124" s="9">
        <v>0</v>
      </c>
      <c r="R124" s="4">
        <v>17.019021739130434</v>
      </c>
      <c r="S124" s="4">
        <v>0</v>
      </c>
      <c r="T124" s="11">
        <v>0</v>
      </c>
      <c r="U124" s="4">
        <v>5.7391304347826084</v>
      </c>
      <c r="V124" s="4">
        <v>0</v>
      </c>
      <c r="W124" s="11">
        <v>0</v>
      </c>
      <c r="X124" s="4">
        <v>79.597826086956516</v>
      </c>
      <c r="Y124" s="4">
        <v>0</v>
      </c>
      <c r="Z124" s="11">
        <v>0</v>
      </c>
      <c r="AA124" s="4">
        <v>16.627717391304348</v>
      </c>
      <c r="AB124" s="4">
        <v>0</v>
      </c>
      <c r="AC124" s="11">
        <v>0</v>
      </c>
      <c r="AD124" s="4">
        <v>201.35054347826087</v>
      </c>
      <c r="AE124" s="4">
        <v>0</v>
      </c>
      <c r="AF124" s="11">
        <v>0</v>
      </c>
      <c r="AG124" s="4">
        <v>0</v>
      </c>
      <c r="AH124" s="4">
        <v>0</v>
      </c>
      <c r="AI124" s="11" t="s">
        <v>514</v>
      </c>
      <c r="AJ124" s="4">
        <v>0</v>
      </c>
      <c r="AK124" s="4">
        <v>0</v>
      </c>
      <c r="AL124" s="11" t="s">
        <v>514</v>
      </c>
      <c r="AM124" s="1">
        <v>255250</v>
      </c>
      <c r="AN124" s="1">
        <v>4</v>
      </c>
      <c r="AX124"/>
      <c r="AY124"/>
    </row>
    <row r="125" spans="1:51" x14ac:dyDescent="0.25">
      <c r="A125" t="s">
        <v>243</v>
      </c>
      <c r="B125" t="s">
        <v>190</v>
      </c>
      <c r="C125" t="s">
        <v>455</v>
      </c>
      <c r="D125" t="s">
        <v>313</v>
      </c>
      <c r="E125" s="4">
        <v>92.804347826086953</v>
      </c>
      <c r="F125" s="4">
        <v>401.76902173913044</v>
      </c>
      <c r="G125" s="4">
        <v>8.1521739130434784E-2</v>
      </c>
      <c r="H125" s="11">
        <v>2.0290698067649187E-4</v>
      </c>
      <c r="I125" s="4">
        <v>387.41304347826087</v>
      </c>
      <c r="J125" s="4">
        <v>8.1521739130434784E-2</v>
      </c>
      <c r="K125" s="11">
        <v>2.1042590202570002E-4</v>
      </c>
      <c r="L125" s="4">
        <v>58.127717391304351</v>
      </c>
      <c r="M125" s="4">
        <v>0</v>
      </c>
      <c r="N125" s="11">
        <v>0</v>
      </c>
      <c r="O125" s="4">
        <v>48.584239130434781</v>
      </c>
      <c r="P125" s="4">
        <v>0</v>
      </c>
      <c r="Q125" s="9">
        <v>0</v>
      </c>
      <c r="R125" s="4">
        <v>4.5869565217391308</v>
      </c>
      <c r="S125" s="4">
        <v>0</v>
      </c>
      <c r="T125" s="11">
        <v>0</v>
      </c>
      <c r="U125" s="4">
        <v>4.9565217391304346</v>
      </c>
      <c r="V125" s="4">
        <v>0</v>
      </c>
      <c r="W125" s="11">
        <v>0</v>
      </c>
      <c r="X125" s="4">
        <v>105.6875</v>
      </c>
      <c r="Y125" s="4">
        <v>0</v>
      </c>
      <c r="Z125" s="11">
        <v>0</v>
      </c>
      <c r="AA125" s="4">
        <v>4.8125</v>
      </c>
      <c r="AB125" s="4">
        <v>0</v>
      </c>
      <c r="AC125" s="11">
        <v>0</v>
      </c>
      <c r="AD125" s="4">
        <v>210.71467391304347</v>
      </c>
      <c r="AE125" s="4">
        <v>8.1521739130434784E-2</v>
      </c>
      <c r="AF125" s="11">
        <v>3.8688211701894435E-4</v>
      </c>
      <c r="AG125" s="4">
        <v>22.426630434782609</v>
      </c>
      <c r="AH125" s="4">
        <v>0</v>
      </c>
      <c r="AI125" s="11">
        <v>0</v>
      </c>
      <c r="AJ125" s="4">
        <v>0</v>
      </c>
      <c r="AK125" s="4">
        <v>0</v>
      </c>
      <c r="AL125" s="11" t="s">
        <v>514</v>
      </c>
      <c r="AM125" s="1">
        <v>255342</v>
      </c>
      <c r="AN125" s="1">
        <v>4</v>
      </c>
      <c r="AX125"/>
      <c r="AY125"/>
    </row>
    <row r="126" spans="1:51" x14ac:dyDescent="0.25">
      <c r="A126" t="s">
        <v>243</v>
      </c>
      <c r="B126" t="s">
        <v>126</v>
      </c>
      <c r="C126" t="s">
        <v>381</v>
      </c>
      <c r="D126" t="s">
        <v>282</v>
      </c>
      <c r="E126" s="4">
        <v>76.423913043478265</v>
      </c>
      <c r="F126" s="4">
        <v>272.48532608695655</v>
      </c>
      <c r="G126" s="4">
        <v>115.45489130434781</v>
      </c>
      <c r="H126" s="11">
        <v>0.42371049099173658</v>
      </c>
      <c r="I126" s="4">
        <v>243.76847826086959</v>
      </c>
      <c r="J126" s="4">
        <v>92.477173913043458</v>
      </c>
      <c r="K126" s="11">
        <v>0.37936477502262916</v>
      </c>
      <c r="L126" s="4">
        <v>24.929891304347834</v>
      </c>
      <c r="M126" s="4">
        <v>3.6070652173913045</v>
      </c>
      <c r="N126" s="11">
        <v>0.14468836519805539</v>
      </c>
      <c r="O126" s="4">
        <v>15.583695652173919</v>
      </c>
      <c r="P126" s="4">
        <v>0</v>
      </c>
      <c r="Q126" s="9">
        <v>0</v>
      </c>
      <c r="R126" s="4">
        <v>3.6070652173913045</v>
      </c>
      <c r="S126" s="4">
        <v>3.6070652173913045</v>
      </c>
      <c r="T126" s="11">
        <v>1</v>
      </c>
      <c r="U126" s="4">
        <v>5.7391304347826084</v>
      </c>
      <c r="V126" s="4">
        <v>0</v>
      </c>
      <c r="W126" s="11">
        <v>0</v>
      </c>
      <c r="X126" s="4">
        <v>69.674999999999983</v>
      </c>
      <c r="Y126" s="4">
        <v>22.553260869565225</v>
      </c>
      <c r="Z126" s="11">
        <v>0.32369229809207362</v>
      </c>
      <c r="AA126" s="4">
        <v>19.37065217391304</v>
      </c>
      <c r="AB126" s="4">
        <v>19.37065217391304</v>
      </c>
      <c r="AC126" s="11">
        <v>1</v>
      </c>
      <c r="AD126" s="4">
        <v>155.06195652173915</v>
      </c>
      <c r="AE126" s="4">
        <v>69.923913043478237</v>
      </c>
      <c r="AF126" s="11">
        <v>0.45094176941895575</v>
      </c>
      <c r="AG126" s="4">
        <v>3.4478260869565216</v>
      </c>
      <c r="AH126" s="4">
        <v>0</v>
      </c>
      <c r="AI126" s="11">
        <v>0</v>
      </c>
      <c r="AJ126" s="4">
        <v>0</v>
      </c>
      <c r="AK126" s="4">
        <v>0</v>
      </c>
      <c r="AL126" s="11" t="s">
        <v>514</v>
      </c>
      <c r="AM126" s="1">
        <v>255272</v>
      </c>
      <c r="AN126" s="1">
        <v>4</v>
      </c>
      <c r="AX126"/>
      <c r="AY126"/>
    </row>
    <row r="127" spans="1:51" x14ac:dyDescent="0.25">
      <c r="A127" t="s">
        <v>243</v>
      </c>
      <c r="B127" t="s">
        <v>98</v>
      </c>
      <c r="C127" t="s">
        <v>419</v>
      </c>
      <c r="D127" t="s">
        <v>299</v>
      </c>
      <c r="E127" s="4">
        <v>45.554347826086953</v>
      </c>
      <c r="F127" s="4">
        <v>164.48478260869564</v>
      </c>
      <c r="G127" s="4">
        <v>0</v>
      </c>
      <c r="H127" s="11">
        <v>0</v>
      </c>
      <c r="I127" s="4">
        <v>131.06467391304349</v>
      </c>
      <c r="J127" s="4">
        <v>0</v>
      </c>
      <c r="K127" s="11">
        <v>0</v>
      </c>
      <c r="L127" s="4">
        <v>31.37902173913043</v>
      </c>
      <c r="M127" s="4">
        <v>0</v>
      </c>
      <c r="N127" s="11">
        <v>0</v>
      </c>
      <c r="O127" s="4">
        <v>1.8576086956521742</v>
      </c>
      <c r="P127" s="4">
        <v>0</v>
      </c>
      <c r="Q127" s="9">
        <v>0</v>
      </c>
      <c r="R127" s="4">
        <v>19.695326086956516</v>
      </c>
      <c r="S127" s="4">
        <v>0</v>
      </c>
      <c r="T127" s="11">
        <v>0</v>
      </c>
      <c r="U127" s="4">
        <v>9.8260869565217384</v>
      </c>
      <c r="V127" s="4">
        <v>0</v>
      </c>
      <c r="W127" s="11">
        <v>0</v>
      </c>
      <c r="X127" s="4">
        <v>46.088804347826077</v>
      </c>
      <c r="Y127" s="4">
        <v>0</v>
      </c>
      <c r="Z127" s="11">
        <v>0</v>
      </c>
      <c r="AA127" s="4">
        <v>3.8986956521739127</v>
      </c>
      <c r="AB127" s="4">
        <v>0</v>
      </c>
      <c r="AC127" s="11">
        <v>0</v>
      </c>
      <c r="AD127" s="4">
        <v>77.895978260869583</v>
      </c>
      <c r="AE127" s="4">
        <v>0</v>
      </c>
      <c r="AF127" s="11">
        <v>0</v>
      </c>
      <c r="AG127" s="4">
        <v>5.2222826086956537</v>
      </c>
      <c r="AH127" s="4">
        <v>0</v>
      </c>
      <c r="AI127" s="11">
        <v>0</v>
      </c>
      <c r="AJ127" s="4">
        <v>0</v>
      </c>
      <c r="AK127" s="4">
        <v>0</v>
      </c>
      <c r="AL127" s="11" t="s">
        <v>514</v>
      </c>
      <c r="AM127" s="1">
        <v>255226</v>
      </c>
      <c r="AN127" s="1">
        <v>4</v>
      </c>
      <c r="AX127"/>
      <c r="AY127"/>
    </row>
    <row r="128" spans="1:51" x14ac:dyDescent="0.25">
      <c r="A128" t="s">
        <v>243</v>
      </c>
      <c r="B128" t="s">
        <v>50</v>
      </c>
      <c r="C128" t="s">
        <v>407</v>
      </c>
      <c r="D128" t="s">
        <v>327</v>
      </c>
      <c r="E128" s="4">
        <v>118.83695652173913</v>
      </c>
      <c r="F128" s="4">
        <v>488.06347826086972</v>
      </c>
      <c r="G128" s="4">
        <v>69.615108695652168</v>
      </c>
      <c r="H128" s="11">
        <v>0.14263535748200959</v>
      </c>
      <c r="I128" s="4">
        <v>488.06347826086972</v>
      </c>
      <c r="J128" s="4">
        <v>69.615108695652168</v>
      </c>
      <c r="K128" s="11">
        <v>0.14263535748200959</v>
      </c>
      <c r="L128" s="4">
        <v>81.783804347826077</v>
      </c>
      <c r="M128" s="4">
        <v>0.28108695652173915</v>
      </c>
      <c r="N128" s="11">
        <v>3.436951347069621E-3</v>
      </c>
      <c r="O128" s="4">
        <v>81.783804347826077</v>
      </c>
      <c r="P128" s="4">
        <v>0.28108695652173915</v>
      </c>
      <c r="Q128" s="9">
        <v>3.436951347069621E-3</v>
      </c>
      <c r="R128" s="4">
        <v>0</v>
      </c>
      <c r="S128" s="4">
        <v>0</v>
      </c>
      <c r="T128" s="11" t="s">
        <v>514</v>
      </c>
      <c r="U128" s="4">
        <v>0</v>
      </c>
      <c r="V128" s="4">
        <v>0</v>
      </c>
      <c r="W128" s="11" t="s">
        <v>514</v>
      </c>
      <c r="X128" s="4">
        <v>154.88293478260874</v>
      </c>
      <c r="Y128" s="4">
        <v>32.228043478260865</v>
      </c>
      <c r="Z128" s="11">
        <v>0.20808001555171743</v>
      </c>
      <c r="AA128" s="4">
        <v>0</v>
      </c>
      <c r="AB128" s="4">
        <v>0</v>
      </c>
      <c r="AC128" s="11" t="s">
        <v>514</v>
      </c>
      <c r="AD128" s="4">
        <v>251.39673913043487</v>
      </c>
      <c r="AE128" s="4">
        <v>37.105978260869563</v>
      </c>
      <c r="AF128" s="11">
        <v>0.14759928227079139</v>
      </c>
      <c r="AG128" s="4">
        <v>0</v>
      </c>
      <c r="AH128" s="4">
        <v>0</v>
      </c>
      <c r="AI128" s="11" t="s">
        <v>514</v>
      </c>
      <c r="AJ128" s="4">
        <v>0</v>
      </c>
      <c r="AK128" s="4">
        <v>0</v>
      </c>
      <c r="AL128" s="11" t="s">
        <v>514</v>
      </c>
      <c r="AM128" s="1">
        <v>255137</v>
      </c>
      <c r="AN128" s="1">
        <v>4</v>
      </c>
      <c r="AX128"/>
      <c r="AY128"/>
    </row>
    <row r="129" spans="1:51" x14ac:dyDescent="0.25">
      <c r="A129" t="s">
        <v>243</v>
      </c>
      <c r="B129" t="s">
        <v>122</v>
      </c>
      <c r="C129" t="s">
        <v>382</v>
      </c>
      <c r="D129" t="s">
        <v>295</v>
      </c>
      <c r="E129" s="4">
        <v>82.869565217391298</v>
      </c>
      <c r="F129" s="4">
        <v>334.48913043478257</v>
      </c>
      <c r="G129" s="4">
        <v>0</v>
      </c>
      <c r="H129" s="11">
        <v>0</v>
      </c>
      <c r="I129" s="4">
        <v>285.25</v>
      </c>
      <c r="J129" s="4">
        <v>0</v>
      </c>
      <c r="K129" s="11">
        <v>0</v>
      </c>
      <c r="L129" s="4">
        <v>39.929347826086953</v>
      </c>
      <c r="M129" s="4">
        <v>0</v>
      </c>
      <c r="N129" s="11">
        <v>0</v>
      </c>
      <c r="O129" s="4">
        <v>12.179347826086957</v>
      </c>
      <c r="P129" s="4">
        <v>0</v>
      </c>
      <c r="Q129" s="9">
        <v>0</v>
      </c>
      <c r="R129" s="4">
        <v>20.888586956521738</v>
      </c>
      <c r="S129" s="4">
        <v>0</v>
      </c>
      <c r="T129" s="11">
        <v>0</v>
      </c>
      <c r="U129" s="4">
        <v>6.8614130434782608</v>
      </c>
      <c r="V129" s="4">
        <v>0</v>
      </c>
      <c r="W129" s="11">
        <v>0</v>
      </c>
      <c r="X129" s="4">
        <v>72.589673913043484</v>
      </c>
      <c r="Y129" s="4">
        <v>0</v>
      </c>
      <c r="Z129" s="11">
        <v>0</v>
      </c>
      <c r="AA129" s="4">
        <v>21.489130434782609</v>
      </c>
      <c r="AB129" s="4">
        <v>0</v>
      </c>
      <c r="AC129" s="11">
        <v>0</v>
      </c>
      <c r="AD129" s="4">
        <v>154.52717391304347</v>
      </c>
      <c r="AE129" s="4">
        <v>0</v>
      </c>
      <c r="AF129" s="11">
        <v>0</v>
      </c>
      <c r="AG129" s="4">
        <v>45.953804347826086</v>
      </c>
      <c r="AH129" s="4">
        <v>0</v>
      </c>
      <c r="AI129" s="11">
        <v>0</v>
      </c>
      <c r="AJ129" s="4">
        <v>0</v>
      </c>
      <c r="AK129" s="4">
        <v>0</v>
      </c>
      <c r="AL129" s="11" t="s">
        <v>514</v>
      </c>
      <c r="AM129" s="1">
        <v>255268</v>
      </c>
      <c r="AN129" s="1">
        <v>4</v>
      </c>
      <c r="AX129"/>
      <c r="AY129"/>
    </row>
    <row r="130" spans="1:51" x14ac:dyDescent="0.25">
      <c r="A130" t="s">
        <v>243</v>
      </c>
      <c r="B130" t="s">
        <v>67</v>
      </c>
      <c r="C130" t="s">
        <v>416</v>
      </c>
      <c r="D130" t="s">
        <v>286</v>
      </c>
      <c r="E130" s="4">
        <v>95.586956521739125</v>
      </c>
      <c r="F130" s="4">
        <v>344.64130434782606</v>
      </c>
      <c r="G130" s="4">
        <v>107.82065217391305</v>
      </c>
      <c r="H130" s="11">
        <v>0.31284889771974644</v>
      </c>
      <c r="I130" s="4">
        <v>341.25</v>
      </c>
      <c r="J130" s="4">
        <v>107.82065217391305</v>
      </c>
      <c r="K130" s="11">
        <v>0.31595795508838986</v>
      </c>
      <c r="L130" s="4">
        <v>97.002717391304358</v>
      </c>
      <c r="M130" s="4">
        <v>20.956521739130434</v>
      </c>
      <c r="N130" s="11">
        <v>0.21604056363279825</v>
      </c>
      <c r="O130" s="4">
        <v>93.611413043478265</v>
      </c>
      <c r="P130" s="4">
        <v>20.956521739130434</v>
      </c>
      <c r="Q130" s="9">
        <v>0.22386716595547038</v>
      </c>
      <c r="R130" s="4">
        <v>0</v>
      </c>
      <c r="S130" s="4">
        <v>0</v>
      </c>
      <c r="T130" s="11" t="s">
        <v>514</v>
      </c>
      <c r="U130" s="4">
        <v>3.3913043478260869</v>
      </c>
      <c r="V130" s="4">
        <v>0</v>
      </c>
      <c r="W130" s="11">
        <v>0</v>
      </c>
      <c r="X130" s="4">
        <v>86.744565217391298</v>
      </c>
      <c r="Y130" s="4">
        <v>34.891304347826086</v>
      </c>
      <c r="Z130" s="11">
        <v>0.40223043668943048</v>
      </c>
      <c r="AA130" s="4">
        <v>0</v>
      </c>
      <c r="AB130" s="4">
        <v>0</v>
      </c>
      <c r="AC130" s="11" t="s">
        <v>514</v>
      </c>
      <c r="AD130" s="4">
        <v>154.36141304347825</v>
      </c>
      <c r="AE130" s="4">
        <v>45.440217391304351</v>
      </c>
      <c r="AF130" s="11">
        <v>0.29437549511486671</v>
      </c>
      <c r="AG130" s="4">
        <v>6.5326086956521738</v>
      </c>
      <c r="AH130" s="4">
        <v>6.5326086956521738</v>
      </c>
      <c r="AI130" s="11">
        <v>1</v>
      </c>
      <c r="AJ130" s="4">
        <v>0</v>
      </c>
      <c r="AK130" s="4">
        <v>0</v>
      </c>
      <c r="AL130" s="11" t="s">
        <v>514</v>
      </c>
      <c r="AM130" s="1">
        <v>255161</v>
      </c>
      <c r="AN130" s="1">
        <v>4</v>
      </c>
      <c r="AX130"/>
      <c r="AY130"/>
    </row>
    <row r="131" spans="1:51" x14ac:dyDescent="0.25">
      <c r="A131" t="s">
        <v>243</v>
      </c>
      <c r="B131" t="s">
        <v>188</v>
      </c>
      <c r="C131" t="s">
        <v>379</v>
      </c>
      <c r="D131" t="s">
        <v>272</v>
      </c>
      <c r="E131" s="4">
        <v>56.097826086956523</v>
      </c>
      <c r="F131" s="4">
        <v>286.62228260869563</v>
      </c>
      <c r="G131" s="4">
        <v>0</v>
      </c>
      <c r="H131" s="11">
        <v>0</v>
      </c>
      <c r="I131" s="4">
        <v>270.38586956521738</v>
      </c>
      <c r="J131" s="4">
        <v>0</v>
      </c>
      <c r="K131" s="11">
        <v>0</v>
      </c>
      <c r="L131" s="4">
        <v>31.407608695652172</v>
      </c>
      <c r="M131" s="4">
        <v>0</v>
      </c>
      <c r="N131" s="11">
        <v>0</v>
      </c>
      <c r="O131" s="4">
        <v>25.842391304347824</v>
      </c>
      <c r="P131" s="4">
        <v>0</v>
      </c>
      <c r="Q131" s="9">
        <v>0</v>
      </c>
      <c r="R131" s="4">
        <v>0</v>
      </c>
      <c r="S131" s="4">
        <v>0</v>
      </c>
      <c r="T131" s="11" t="s">
        <v>514</v>
      </c>
      <c r="U131" s="4">
        <v>5.5652173913043477</v>
      </c>
      <c r="V131" s="4">
        <v>0</v>
      </c>
      <c r="W131" s="11">
        <v>0</v>
      </c>
      <c r="X131" s="4">
        <v>52.239130434782609</v>
      </c>
      <c r="Y131" s="4">
        <v>0</v>
      </c>
      <c r="Z131" s="11">
        <v>0</v>
      </c>
      <c r="AA131" s="4">
        <v>10.671195652173912</v>
      </c>
      <c r="AB131" s="4">
        <v>0</v>
      </c>
      <c r="AC131" s="11">
        <v>0</v>
      </c>
      <c r="AD131" s="4">
        <v>192.30434782608697</v>
      </c>
      <c r="AE131" s="4">
        <v>0</v>
      </c>
      <c r="AF131" s="11">
        <v>0</v>
      </c>
      <c r="AG131" s="4">
        <v>0</v>
      </c>
      <c r="AH131" s="4">
        <v>0</v>
      </c>
      <c r="AI131" s="11" t="s">
        <v>514</v>
      </c>
      <c r="AJ131" s="4">
        <v>0</v>
      </c>
      <c r="AK131" s="4">
        <v>0</v>
      </c>
      <c r="AL131" s="11" t="s">
        <v>514</v>
      </c>
      <c r="AM131" s="1">
        <v>255340</v>
      </c>
      <c r="AN131" s="1">
        <v>4</v>
      </c>
      <c r="AX131"/>
      <c r="AY131"/>
    </row>
    <row r="132" spans="1:51" x14ac:dyDescent="0.25">
      <c r="A132" t="s">
        <v>243</v>
      </c>
      <c r="B132" t="s">
        <v>207</v>
      </c>
      <c r="C132" t="s">
        <v>370</v>
      </c>
      <c r="D132" t="s">
        <v>350</v>
      </c>
      <c r="E132" s="4">
        <v>53.554347826086953</v>
      </c>
      <c r="F132" s="4">
        <v>228.84782608695653</v>
      </c>
      <c r="G132" s="4">
        <v>0</v>
      </c>
      <c r="H132" s="11">
        <v>0</v>
      </c>
      <c r="I132" s="4">
        <v>216.46739130434781</v>
      </c>
      <c r="J132" s="4">
        <v>0</v>
      </c>
      <c r="K132" s="11">
        <v>0</v>
      </c>
      <c r="L132" s="4">
        <v>25.336956521739129</v>
      </c>
      <c r="M132" s="4">
        <v>0</v>
      </c>
      <c r="N132" s="11">
        <v>0</v>
      </c>
      <c r="O132" s="4">
        <v>18.081521739130434</v>
      </c>
      <c r="P132" s="4">
        <v>0</v>
      </c>
      <c r="Q132" s="9">
        <v>0</v>
      </c>
      <c r="R132" s="4">
        <v>4.6766304347826084</v>
      </c>
      <c r="S132" s="4">
        <v>0</v>
      </c>
      <c r="T132" s="11">
        <v>0</v>
      </c>
      <c r="U132" s="4">
        <v>2.5788043478260869</v>
      </c>
      <c r="V132" s="4">
        <v>0</v>
      </c>
      <c r="W132" s="11">
        <v>0</v>
      </c>
      <c r="X132" s="4">
        <v>54.766304347826086</v>
      </c>
      <c r="Y132" s="4">
        <v>0</v>
      </c>
      <c r="Z132" s="11">
        <v>0</v>
      </c>
      <c r="AA132" s="4">
        <v>5.125</v>
      </c>
      <c r="AB132" s="4">
        <v>0</v>
      </c>
      <c r="AC132" s="11">
        <v>0</v>
      </c>
      <c r="AD132" s="4">
        <v>143.61956521739131</v>
      </c>
      <c r="AE132" s="4">
        <v>0</v>
      </c>
      <c r="AF132" s="11">
        <v>0</v>
      </c>
      <c r="AG132" s="4">
        <v>0</v>
      </c>
      <c r="AH132" s="4">
        <v>0</v>
      </c>
      <c r="AI132" s="11" t="s">
        <v>514</v>
      </c>
      <c r="AJ132" s="4">
        <v>0</v>
      </c>
      <c r="AK132" s="4">
        <v>0</v>
      </c>
      <c r="AL132" s="11" t="s">
        <v>514</v>
      </c>
      <c r="AM132" t="s">
        <v>8</v>
      </c>
      <c r="AN132" s="1">
        <v>4</v>
      </c>
      <c r="AX132"/>
      <c r="AY132"/>
    </row>
    <row r="133" spans="1:51" x14ac:dyDescent="0.25">
      <c r="A133" t="s">
        <v>243</v>
      </c>
      <c r="B133" t="s">
        <v>218</v>
      </c>
      <c r="C133" t="s">
        <v>465</v>
      </c>
      <c r="D133" t="s">
        <v>325</v>
      </c>
      <c r="E133" s="4">
        <v>58.804347826086953</v>
      </c>
      <c r="F133" s="4">
        <v>180.48641304347825</v>
      </c>
      <c r="G133" s="4">
        <v>0</v>
      </c>
      <c r="H133" s="11">
        <v>0</v>
      </c>
      <c r="I133" s="4">
        <v>173.92663043478262</v>
      </c>
      <c r="J133" s="4">
        <v>0</v>
      </c>
      <c r="K133" s="11">
        <v>0</v>
      </c>
      <c r="L133" s="4">
        <v>23.820652173913043</v>
      </c>
      <c r="M133" s="4">
        <v>0</v>
      </c>
      <c r="N133" s="11">
        <v>0</v>
      </c>
      <c r="O133" s="4">
        <v>17.260869565217391</v>
      </c>
      <c r="P133" s="4">
        <v>0</v>
      </c>
      <c r="Q133" s="9">
        <v>0</v>
      </c>
      <c r="R133" s="4">
        <v>4.4347826086956523</v>
      </c>
      <c r="S133" s="4">
        <v>0</v>
      </c>
      <c r="T133" s="11">
        <v>0</v>
      </c>
      <c r="U133" s="4">
        <v>2.125</v>
      </c>
      <c r="V133" s="4">
        <v>0</v>
      </c>
      <c r="W133" s="11">
        <v>0</v>
      </c>
      <c r="X133" s="4">
        <v>51.774456521739133</v>
      </c>
      <c r="Y133" s="4">
        <v>0</v>
      </c>
      <c r="Z133" s="11">
        <v>0</v>
      </c>
      <c r="AA133" s="4">
        <v>0</v>
      </c>
      <c r="AB133" s="4">
        <v>0</v>
      </c>
      <c r="AC133" s="11" t="s">
        <v>514</v>
      </c>
      <c r="AD133" s="4">
        <v>104.89130434782609</v>
      </c>
      <c r="AE133" s="4">
        <v>0</v>
      </c>
      <c r="AF133" s="11">
        <v>0</v>
      </c>
      <c r="AG133" s="4">
        <v>0</v>
      </c>
      <c r="AH133" s="4">
        <v>0</v>
      </c>
      <c r="AI133" s="11" t="s">
        <v>514</v>
      </c>
      <c r="AJ133" s="4">
        <v>0</v>
      </c>
      <c r="AK133" s="4">
        <v>0</v>
      </c>
      <c r="AL133" s="11" t="s">
        <v>514</v>
      </c>
      <c r="AM133" s="7">
        <v>2.5000000000000001E+116</v>
      </c>
      <c r="AN133" s="1">
        <v>4</v>
      </c>
      <c r="AX133"/>
      <c r="AY133"/>
    </row>
    <row r="134" spans="1:51" x14ac:dyDescent="0.25">
      <c r="A134" t="s">
        <v>243</v>
      </c>
      <c r="B134" t="s">
        <v>55</v>
      </c>
      <c r="C134" t="s">
        <v>410</v>
      </c>
      <c r="D134" t="s">
        <v>284</v>
      </c>
      <c r="E134" s="4">
        <v>82.978260869565219</v>
      </c>
      <c r="F134" s="4">
        <v>300.73630434782609</v>
      </c>
      <c r="G134" s="4">
        <v>37.788369565217387</v>
      </c>
      <c r="H134" s="11">
        <v>0.12565283611888789</v>
      </c>
      <c r="I134" s="4">
        <v>256.30423913043478</v>
      </c>
      <c r="J134" s="4">
        <v>37.788369565217387</v>
      </c>
      <c r="K134" s="11">
        <v>0.14743560111772736</v>
      </c>
      <c r="L134" s="4">
        <v>56.435652173913041</v>
      </c>
      <c r="M134" s="4">
        <v>0</v>
      </c>
      <c r="N134" s="11">
        <v>0</v>
      </c>
      <c r="O134" s="4">
        <v>26.864130434782609</v>
      </c>
      <c r="P134" s="4">
        <v>0</v>
      </c>
      <c r="Q134" s="9">
        <v>0</v>
      </c>
      <c r="R134" s="4">
        <v>24.180217391304346</v>
      </c>
      <c r="S134" s="4">
        <v>0</v>
      </c>
      <c r="T134" s="11">
        <v>0</v>
      </c>
      <c r="U134" s="4">
        <v>5.3913043478260869</v>
      </c>
      <c r="V134" s="4">
        <v>0</v>
      </c>
      <c r="W134" s="11">
        <v>0</v>
      </c>
      <c r="X134" s="4">
        <v>64.106304347826082</v>
      </c>
      <c r="Y134" s="4">
        <v>25.416086956521735</v>
      </c>
      <c r="Z134" s="11">
        <v>0.39646782348612525</v>
      </c>
      <c r="AA134" s="4">
        <v>14.860543478260871</v>
      </c>
      <c r="AB134" s="4">
        <v>0</v>
      </c>
      <c r="AC134" s="11">
        <v>0</v>
      </c>
      <c r="AD134" s="4">
        <v>155.49413043478259</v>
      </c>
      <c r="AE134" s="4">
        <v>12.372282608695652</v>
      </c>
      <c r="AF134" s="11">
        <v>7.9567521771407565E-2</v>
      </c>
      <c r="AG134" s="4">
        <v>9.8396739130434785</v>
      </c>
      <c r="AH134" s="4">
        <v>0</v>
      </c>
      <c r="AI134" s="11">
        <v>0</v>
      </c>
      <c r="AJ134" s="4">
        <v>0</v>
      </c>
      <c r="AK134" s="4">
        <v>0</v>
      </c>
      <c r="AL134" s="11" t="s">
        <v>514</v>
      </c>
      <c r="AM134" s="1">
        <v>255142</v>
      </c>
      <c r="AN134" s="1">
        <v>4</v>
      </c>
      <c r="AX134"/>
      <c r="AY134"/>
    </row>
    <row r="135" spans="1:51" x14ac:dyDescent="0.25">
      <c r="A135" t="s">
        <v>243</v>
      </c>
      <c r="B135" t="s">
        <v>123</v>
      </c>
      <c r="C135" t="s">
        <v>354</v>
      </c>
      <c r="D135" t="s">
        <v>296</v>
      </c>
      <c r="E135" s="4">
        <v>110.17391304347827</v>
      </c>
      <c r="F135" s="4">
        <v>477.15641304347821</v>
      </c>
      <c r="G135" s="4">
        <v>75.664130434782606</v>
      </c>
      <c r="H135" s="11">
        <v>0.15857301372556035</v>
      </c>
      <c r="I135" s="4">
        <v>446.00423913043471</v>
      </c>
      <c r="J135" s="4">
        <v>75.664130434782606</v>
      </c>
      <c r="K135" s="11">
        <v>0.16964890419495429</v>
      </c>
      <c r="L135" s="4">
        <v>44.494782608695651</v>
      </c>
      <c r="M135" s="4">
        <v>0</v>
      </c>
      <c r="N135" s="11">
        <v>0</v>
      </c>
      <c r="O135" s="4">
        <v>26.655108695652174</v>
      </c>
      <c r="P135" s="4">
        <v>0</v>
      </c>
      <c r="Q135" s="9">
        <v>0</v>
      </c>
      <c r="R135" s="4">
        <v>12.540760869565217</v>
      </c>
      <c r="S135" s="4">
        <v>0</v>
      </c>
      <c r="T135" s="11">
        <v>0</v>
      </c>
      <c r="U135" s="4">
        <v>5.2989130434782608</v>
      </c>
      <c r="V135" s="4">
        <v>0</v>
      </c>
      <c r="W135" s="11">
        <v>0</v>
      </c>
      <c r="X135" s="4">
        <v>164.71217391304347</v>
      </c>
      <c r="Y135" s="4">
        <v>12.744565217391305</v>
      </c>
      <c r="Z135" s="11">
        <v>7.7374761771522402E-2</v>
      </c>
      <c r="AA135" s="4">
        <v>13.3125</v>
      </c>
      <c r="AB135" s="4">
        <v>0</v>
      </c>
      <c r="AC135" s="11">
        <v>0</v>
      </c>
      <c r="AD135" s="4">
        <v>254.63695652173911</v>
      </c>
      <c r="AE135" s="4">
        <v>62.919565217391309</v>
      </c>
      <c r="AF135" s="11">
        <v>0.24709518239949463</v>
      </c>
      <c r="AG135" s="4">
        <v>0</v>
      </c>
      <c r="AH135" s="4">
        <v>0</v>
      </c>
      <c r="AI135" s="11" t="s">
        <v>514</v>
      </c>
      <c r="AJ135" s="4">
        <v>0</v>
      </c>
      <c r="AK135" s="4">
        <v>0</v>
      </c>
      <c r="AL135" s="11" t="s">
        <v>514</v>
      </c>
      <c r="AM135" s="1">
        <v>255269</v>
      </c>
      <c r="AN135" s="1">
        <v>4</v>
      </c>
      <c r="AX135"/>
      <c r="AY135"/>
    </row>
    <row r="136" spans="1:51" x14ac:dyDescent="0.25">
      <c r="A136" t="s">
        <v>243</v>
      </c>
      <c r="B136" t="s">
        <v>141</v>
      </c>
      <c r="C136" t="s">
        <v>441</v>
      </c>
      <c r="D136" t="s">
        <v>310</v>
      </c>
      <c r="E136" s="4">
        <v>53.728260869565219</v>
      </c>
      <c r="F136" s="4">
        <v>167.80434782608694</v>
      </c>
      <c r="G136" s="4">
        <v>21.084239130434781</v>
      </c>
      <c r="H136" s="11">
        <v>0.12564775229952066</v>
      </c>
      <c r="I136" s="4">
        <v>156.39130434782606</v>
      </c>
      <c r="J136" s="4">
        <v>21.084239130434781</v>
      </c>
      <c r="K136" s="11">
        <v>0.1348172087850987</v>
      </c>
      <c r="L136" s="4">
        <v>24.611413043478262</v>
      </c>
      <c r="M136" s="4">
        <v>0</v>
      </c>
      <c r="N136" s="11">
        <v>0</v>
      </c>
      <c r="O136" s="4">
        <v>13.198369565217391</v>
      </c>
      <c r="P136" s="4">
        <v>0</v>
      </c>
      <c r="Q136" s="9">
        <v>0</v>
      </c>
      <c r="R136" s="4">
        <v>6.2173913043478262</v>
      </c>
      <c r="S136" s="4">
        <v>0</v>
      </c>
      <c r="T136" s="11">
        <v>0</v>
      </c>
      <c r="U136" s="4">
        <v>5.1956521739130439</v>
      </c>
      <c r="V136" s="4">
        <v>0</v>
      </c>
      <c r="W136" s="11">
        <v>0</v>
      </c>
      <c r="X136" s="4">
        <v>45.220108695652172</v>
      </c>
      <c r="Y136" s="4">
        <v>21.084239130434781</v>
      </c>
      <c r="Z136" s="11">
        <v>0.46625803737756144</v>
      </c>
      <c r="AA136" s="4">
        <v>0</v>
      </c>
      <c r="AB136" s="4">
        <v>0</v>
      </c>
      <c r="AC136" s="11" t="s">
        <v>514</v>
      </c>
      <c r="AD136" s="4">
        <v>97.010869565217391</v>
      </c>
      <c r="AE136" s="4">
        <v>0</v>
      </c>
      <c r="AF136" s="11">
        <v>0</v>
      </c>
      <c r="AG136" s="4">
        <v>0.96195652173913049</v>
      </c>
      <c r="AH136" s="4">
        <v>0</v>
      </c>
      <c r="AI136" s="11">
        <v>0</v>
      </c>
      <c r="AJ136" s="4">
        <v>0</v>
      </c>
      <c r="AK136" s="4">
        <v>0</v>
      </c>
      <c r="AL136" s="11" t="s">
        <v>514</v>
      </c>
      <c r="AM136" s="1">
        <v>255287</v>
      </c>
      <c r="AN136" s="1">
        <v>4</v>
      </c>
      <c r="AX136"/>
      <c r="AY136"/>
    </row>
    <row r="137" spans="1:51" x14ac:dyDescent="0.25">
      <c r="A137" t="s">
        <v>243</v>
      </c>
      <c r="B137" t="s">
        <v>196</v>
      </c>
      <c r="C137" t="s">
        <v>458</v>
      </c>
      <c r="D137" t="s">
        <v>329</v>
      </c>
      <c r="E137" s="4">
        <v>79.217391304347828</v>
      </c>
      <c r="F137" s="4">
        <v>411.04271739130439</v>
      </c>
      <c r="G137" s="4">
        <v>22.371521739130426</v>
      </c>
      <c r="H137" s="11">
        <v>5.4426269564175705E-2</v>
      </c>
      <c r="I137" s="4">
        <v>355.60793478260871</v>
      </c>
      <c r="J137" s="4">
        <v>22.371521739130426</v>
      </c>
      <c r="K137" s="11">
        <v>6.2910637111645587E-2</v>
      </c>
      <c r="L137" s="4">
        <v>61.272826086956535</v>
      </c>
      <c r="M137" s="4">
        <v>6.3896739130434757</v>
      </c>
      <c r="N137" s="11">
        <v>0.10428234375831538</v>
      </c>
      <c r="O137" s="4">
        <v>23.620652173913058</v>
      </c>
      <c r="P137" s="4">
        <v>6.3896739130434757</v>
      </c>
      <c r="Q137" s="9">
        <v>0.27051217155216023</v>
      </c>
      <c r="R137" s="4">
        <v>32.173913043478258</v>
      </c>
      <c r="S137" s="4">
        <v>0</v>
      </c>
      <c r="T137" s="11">
        <v>0</v>
      </c>
      <c r="U137" s="4">
        <v>5.4782608695652177</v>
      </c>
      <c r="V137" s="4">
        <v>0</v>
      </c>
      <c r="W137" s="11">
        <v>0</v>
      </c>
      <c r="X137" s="4">
        <v>106.68021739130432</v>
      </c>
      <c r="Y137" s="4">
        <v>15.98184782608695</v>
      </c>
      <c r="Z137" s="11">
        <v>0.14981079169969574</v>
      </c>
      <c r="AA137" s="4">
        <v>17.782608695652176</v>
      </c>
      <c r="AB137" s="4">
        <v>0</v>
      </c>
      <c r="AC137" s="11">
        <v>0</v>
      </c>
      <c r="AD137" s="4">
        <v>206.32608695652175</v>
      </c>
      <c r="AE137" s="4">
        <v>0</v>
      </c>
      <c r="AF137" s="11">
        <v>0</v>
      </c>
      <c r="AG137" s="4">
        <v>18.980978260869566</v>
      </c>
      <c r="AH137" s="4">
        <v>0</v>
      </c>
      <c r="AI137" s="11">
        <v>0</v>
      </c>
      <c r="AJ137" s="4">
        <v>0</v>
      </c>
      <c r="AK137" s="4">
        <v>0</v>
      </c>
      <c r="AL137" s="11" t="s">
        <v>514</v>
      </c>
      <c r="AM137" s="1">
        <v>255349</v>
      </c>
      <c r="AN137" s="1">
        <v>4</v>
      </c>
      <c r="AX137"/>
      <c r="AY137"/>
    </row>
    <row r="138" spans="1:51" x14ac:dyDescent="0.25">
      <c r="A138" t="s">
        <v>243</v>
      </c>
      <c r="B138" t="s">
        <v>65</v>
      </c>
      <c r="C138" t="s">
        <v>415</v>
      </c>
      <c r="D138" t="s">
        <v>275</v>
      </c>
      <c r="E138" s="4">
        <v>40.467391304347828</v>
      </c>
      <c r="F138" s="4">
        <v>134.23695652173913</v>
      </c>
      <c r="G138" s="4">
        <v>1.7119565217391304</v>
      </c>
      <c r="H138" s="11">
        <v>1.2753242967497448E-2</v>
      </c>
      <c r="I138" s="4">
        <v>126.73152173913046</v>
      </c>
      <c r="J138" s="4">
        <v>0</v>
      </c>
      <c r="K138" s="11">
        <v>0</v>
      </c>
      <c r="L138" s="4">
        <v>27.541304347826081</v>
      </c>
      <c r="M138" s="4">
        <v>1.7119565217391304</v>
      </c>
      <c r="N138" s="11">
        <v>6.2159602178546068E-2</v>
      </c>
      <c r="O138" s="4">
        <v>20.035869565217386</v>
      </c>
      <c r="P138" s="4">
        <v>0</v>
      </c>
      <c r="Q138" s="9">
        <v>0</v>
      </c>
      <c r="R138" s="4">
        <v>1.7119565217391304</v>
      </c>
      <c r="S138" s="4">
        <v>1.7119565217391304</v>
      </c>
      <c r="T138" s="11">
        <v>1</v>
      </c>
      <c r="U138" s="4">
        <v>5.7934782608695654</v>
      </c>
      <c r="V138" s="4">
        <v>0</v>
      </c>
      <c r="W138" s="11">
        <v>0</v>
      </c>
      <c r="X138" s="4">
        <v>52.795652173913034</v>
      </c>
      <c r="Y138" s="4">
        <v>0</v>
      </c>
      <c r="Z138" s="11">
        <v>0</v>
      </c>
      <c r="AA138" s="4">
        <v>0</v>
      </c>
      <c r="AB138" s="4">
        <v>0</v>
      </c>
      <c r="AC138" s="11" t="s">
        <v>514</v>
      </c>
      <c r="AD138" s="4">
        <v>52.002173913043507</v>
      </c>
      <c r="AE138" s="4">
        <v>0</v>
      </c>
      <c r="AF138" s="11">
        <v>0</v>
      </c>
      <c r="AG138" s="4">
        <v>1.8978260869565213</v>
      </c>
      <c r="AH138" s="4">
        <v>0</v>
      </c>
      <c r="AI138" s="11">
        <v>0</v>
      </c>
      <c r="AJ138" s="4">
        <v>0</v>
      </c>
      <c r="AK138" s="4">
        <v>0</v>
      </c>
      <c r="AL138" s="11" t="s">
        <v>514</v>
      </c>
      <c r="AM138" s="1">
        <v>255159</v>
      </c>
      <c r="AN138" s="1">
        <v>4</v>
      </c>
      <c r="AX138"/>
      <c r="AY138"/>
    </row>
    <row r="139" spans="1:51" x14ac:dyDescent="0.25">
      <c r="A139" t="s">
        <v>243</v>
      </c>
      <c r="B139" t="s">
        <v>54</v>
      </c>
      <c r="C139" t="s">
        <v>409</v>
      </c>
      <c r="D139" t="s">
        <v>329</v>
      </c>
      <c r="E139" s="4">
        <v>101.34782608695652</v>
      </c>
      <c r="F139" s="4">
        <v>389.10543478260865</v>
      </c>
      <c r="G139" s="4">
        <v>0</v>
      </c>
      <c r="H139" s="11">
        <v>0</v>
      </c>
      <c r="I139" s="4">
        <v>342.20717391304345</v>
      </c>
      <c r="J139" s="4">
        <v>0</v>
      </c>
      <c r="K139" s="11">
        <v>0</v>
      </c>
      <c r="L139" s="4">
        <v>55.756847826086961</v>
      </c>
      <c r="M139" s="4">
        <v>0</v>
      </c>
      <c r="N139" s="11">
        <v>0</v>
      </c>
      <c r="O139" s="4">
        <v>19.038260869565214</v>
      </c>
      <c r="P139" s="4">
        <v>0</v>
      </c>
      <c r="Q139" s="9">
        <v>0</v>
      </c>
      <c r="R139" s="4">
        <v>31.588152173913048</v>
      </c>
      <c r="S139" s="4">
        <v>0</v>
      </c>
      <c r="T139" s="11">
        <v>0</v>
      </c>
      <c r="U139" s="4">
        <v>5.1304347826086953</v>
      </c>
      <c r="V139" s="4">
        <v>0</v>
      </c>
      <c r="W139" s="11">
        <v>0</v>
      </c>
      <c r="X139" s="4">
        <v>94.025326086956483</v>
      </c>
      <c r="Y139" s="4">
        <v>0</v>
      </c>
      <c r="Z139" s="11">
        <v>0</v>
      </c>
      <c r="AA139" s="4">
        <v>10.179673913043478</v>
      </c>
      <c r="AB139" s="4">
        <v>0</v>
      </c>
      <c r="AC139" s="11">
        <v>0</v>
      </c>
      <c r="AD139" s="4">
        <v>213.23717391304348</v>
      </c>
      <c r="AE139" s="4">
        <v>0</v>
      </c>
      <c r="AF139" s="11">
        <v>0</v>
      </c>
      <c r="AG139" s="4">
        <v>15.906413043478265</v>
      </c>
      <c r="AH139" s="4">
        <v>0</v>
      </c>
      <c r="AI139" s="11">
        <v>0</v>
      </c>
      <c r="AJ139" s="4">
        <v>0</v>
      </c>
      <c r="AK139" s="4">
        <v>0</v>
      </c>
      <c r="AL139" s="11" t="s">
        <v>514</v>
      </c>
      <c r="AM139" s="1">
        <v>255141</v>
      </c>
      <c r="AN139" s="1">
        <v>4</v>
      </c>
      <c r="AX139"/>
      <c r="AY139"/>
    </row>
    <row r="140" spans="1:51" x14ac:dyDescent="0.25">
      <c r="A140" t="s">
        <v>243</v>
      </c>
      <c r="B140" t="s">
        <v>86</v>
      </c>
      <c r="C140" t="s">
        <v>375</v>
      </c>
      <c r="D140" t="s">
        <v>337</v>
      </c>
      <c r="E140" s="4">
        <v>36.978260869565219</v>
      </c>
      <c r="F140" s="4">
        <v>172.56336956521739</v>
      </c>
      <c r="G140" s="4">
        <v>10.456521739130435</v>
      </c>
      <c r="H140" s="11">
        <v>6.0595257066874617E-2</v>
      </c>
      <c r="I140" s="4">
        <v>148.81880434782607</v>
      </c>
      <c r="J140" s="4">
        <v>10.456521739130435</v>
      </c>
      <c r="K140" s="11">
        <v>7.0263444091991076E-2</v>
      </c>
      <c r="L140" s="4">
        <v>25.467391304347828</v>
      </c>
      <c r="M140" s="4">
        <v>0</v>
      </c>
      <c r="N140" s="11">
        <v>0</v>
      </c>
      <c r="O140" s="4">
        <v>8.2038043478260878</v>
      </c>
      <c r="P140" s="4">
        <v>0</v>
      </c>
      <c r="Q140" s="9">
        <v>0</v>
      </c>
      <c r="R140" s="4">
        <v>11.785326086956522</v>
      </c>
      <c r="S140" s="4">
        <v>0</v>
      </c>
      <c r="T140" s="11">
        <v>0</v>
      </c>
      <c r="U140" s="4">
        <v>5.4782608695652177</v>
      </c>
      <c r="V140" s="4">
        <v>0</v>
      </c>
      <c r="W140" s="11">
        <v>0</v>
      </c>
      <c r="X140" s="4">
        <v>62.407608695652172</v>
      </c>
      <c r="Y140" s="4">
        <v>3.4456521739130435</v>
      </c>
      <c r="Z140" s="11">
        <v>5.521205259949491E-2</v>
      </c>
      <c r="AA140" s="4">
        <v>6.4809782608695654</v>
      </c>
      <c r="AB140" s="4">
        <v>0</v>
      </c>
      <c r="AC140" s="11">
        <v>0</v>
      </c>
      <c r="AD140" s="4">
        <v>78.207391304347823</v>
      </c>
      <c r="AE140" s="4">
        <v>7.0108695652173916</v>
      </c>
      <c r="AF140" s="11">
        <v>8.9644590470154606E-2</v>
      </c>
      <c r="AG140" s="4">
        <v>0</v>
      </c>
      <c r="AH140" s="4">
        <v>0</v>
      </c>
      <c r="AI140" s="11" t="s">
        <v>514</v>
      </c>
      <c r="AJ140" s="4">
        <v>0</v>
      </c>
      <c r="AK140" s="4">
        <v>0</v>
      </c>
      <c r="AL140" s="11" t="s">
        <v>514</v>
      </c>
      <c r="AM140" s="1">
        <v>255210</v>
      </c>
      <c r="AN140" s="1">
        <v>4</v>
      </c>
      <c r="AX140"/>
      <c r="AY140"/>
    </row>
    <row r="141" spans="1:51" x14ac:dyDescent="0.25">
      <c r="A141" t="s">
        <v>243</v>
      </c>
      <c r="B141" t="s">
        <v>176</v>
      </c>
      <c r="C141" t="s">
        <v>356</v>
      </c>
      <c r="D141" t="s">
        <v>319</v>
      </c>
      <c r="E141" s="4">
        <v>57.217391304347828</v>
      </c>
      <c r="F141" s="4">
        <v>219.66695652173914</v>
      </c>
      <c r="G141" s="4">
        <v>0</v>
      </c>
      <c r="H141" s="11">
        <v>0</v>
      </c>
      <c r="I141" s="4">
        <v>206.4788043478261</v>
      </c>
      <c r="J141" s="4">
        <v>0</v>
      </c>
      <c r="K141" s="11">
        <v>0</v>
      </c>
      <c r="L141" s="4">
        <v>21.474347826086959</v>
      </c>
      <c r="M141" s="4">
        <v>0</v>
      </c>
      <c r="N141" s="11">
        <v>0</v>
      </c>
      <c r="O141" s="4">
        <v>13.610217391304349</v>
      </c>
      <c r="P141" s="4">
        <v>0</v>
      </c>
      <c r="Q141" s="9">
        <v>0</v>
      </c>
      <c r="R141" s="4">
        <v>2.2445652173913042</v>
      </c>
      <c r="S141" s="4">
        <v>0</v>
      </c>
      <c r="T141" s="11">
        <v>0</v>
      </c>
      <c r="U141" s="4">
        <v>5.6195652173913047</v>
      </c>
      <c r="V141" s="4">
        <v>0</v>
      </c>
      <c r="W141" s="11">
        <v>0</v>
      </c>
      <c r="X141" s="4">
        <v>76.838260869565175</v>
      </c>
      <c r="Y141" s="4">
        <v>0</v>
      </c>
      <c r="Z141" s="11">
        <v>0</v>
      </c>
      <c r="AA141" s="4">
        <v>5.3240217391304352</v>
      </c>
      <c r="AB141" s="4">
        <v>0</v>
      </c>
      <c r="AC141" s="11">
        <v>0</v>
      </c>
      <c r="AD141" s="4">
        <v>116.03032608695658</v>
      </c>
      <c r="AE141" s="4">
        <v>0</v>
      </c>
      <c r="AF141" s="11">
        <v>0</v>
      </c>
      <c r="AG141" s="4">
        <v>0</v>
      </c>
      <c r="AH141" s="4">
        <v>0</v>
      </c>
      <c r="AI141" s="11" t="s">
        <v>514</v>
      </c>
      <c r="AJ141" s="4">
        <v>0</v>
      </c>
      <c r="AK141" s="4">
        <v>0</v>
      </c>
      <c r="AL141" s="11" t="s">
        <v>514</v>
      </c>
      <c r="AM141" s="1">
        <v>255326</v>
      </c>
      <c r="AN141" s="1">
        <v>4</v>
      </c>
      <c r="AX141"/>
      <c r="AY141"/>
    </row>
    <row r="142" spans="1:51" x14ac:dyDescent="0.25">
      <c r="A142" t="s">
        <v>243</v>
      </c>
      <c r="B142" t="s">
        <v>140</v>
      </c>
      <c r="C142" t="s">
        <v>371</v>
      </c>
      <c r="D142" t="s">
        <v>305</v>
      </c>
      <c r="E142" s="4">
        <v>76.956521739130437</v>
      </c>
      <c r="F142" s="4">
        <v>264.23934782608694</v>
      </c>
      <c r="G142" s="4">
        <v>25.225760869565217</v>
      </c>
      <c r="H142" s="11">
        <v>9.5465573454896382E-2</v>
      </c>
      <c r="I142" s="4">
        <v>235.38880434782612</v>
      </c>
      <c r="J142" s="4">
        <v>25.225760869565217</v>
      </c>
      <c r="K142" s="11">
        <v>0.10716635797295591</v>
      </c>
      <c r="L142" s="4">
        <v>34.619565217391305</v>
      </c>
      <c r="M142" s="4">
        <v>0.52173913043478259</v>
      </c>
      <c r="N142" s="11">
        <v>1.5070643642072213E-2</v>
      </c>
      <c r="O142" s="4">
        <v>9.7092391304347831</v>
      </c>
      <c r="P142" s="4">
        <v>0.52173913043478259</v>
      </c>
      <c r="Q142" s="9">
        <v>5.3736356003358521E-2</v>
      </c>
      <c r="R142" s="4">
        <v>20.290760869565219</v>
      </c>
      <c r="S142" s="4">
        <v>0</v>
      </c>
      <c r="T142" s="11">
        <v>0</v>
      </c>
      <c r="U142" s="4">
        <v>4.6195652173913047</v>
      </c>
      <c r="V142" s="4">
        <v>0</v>
      </c>
      <c r="W142" s="11">
        <v>0</v>
      </c>
      <c r="X142" s="4">
        <v>80.695869565217393</v>
      </c>
      <c r="Y142" s="4">
        <v>24.704021739130436</v>
      </c>
      <c r="Z142" s="11">
        <v>0.30613737570750077</v>
      </c>
      <c r="AA142" s="4">
        <v>3.9402173913043477</v>
      </c>
      <c r="AB142" s="4">
        <v>0</v>
      </c>
      <c r="AC142" s="11">
        <v>0</v>
      </c>
      <c r="AD142" s="4">
        <v>143.34510869565219</v>
      </c>
      <c r="AE142" s="4">
        <v>0</v>
      </c>
      <c r="AF142" s="11">
        <v>0</v>
      </c>
      <c r="AG142" s="4">
        <v>1.638586956521739</v>
      </c>
      <c r="AH142" s="4">
        <v>0</v>
      </c>
      <c r="AI142" s="11">
        <v>0</v>
      </c>
      <c r="AJ142" s="4">
        <v>0</v>
      </c>
      <c r="AK142" s="4">
        <v>0</v>
      </c>
      <c r="AL142" s="11" t="s">
        <v>514</v>
      </c>
      <c r="AM142" s="1">
        <v>255286</v>
      </c>
      <c r="AN142" s="1">
        <v>4</v>
      </c>
      <c r="AX142"/>
      <c r="AY142"/>
    </row>
    <row r="143" spans="1:51" x14ac:dyDescent="0.25">
      <c r="A143" t="s">
        <v>243</v>
      </c>
      <c r="B143" t="s">
        <v>85</v>
      </c>
      <c r="C143" t="s">
        <v>426</v>
      </c>
      <c r="D143" t="s">
        <v>284</v>
      </c>
      <c r="E143" s="4">
        <v>81.934782608695656</v>
      </c>
      <c r="F143" s="4">
        <v>249.66097826086957</v>
      </c>
      <c r="G143" s="4">
        <v>0</v>
      </c>
      <c r="H143" s="11">
        <v>0</v>
      </c>
      <c r="I143" s="4">
        <v>231.35717391304348</v>
      </c>
      <c r="J143" s="4">
        <v>0</v>
      </c>
      <c r="K143" s="11">
        <v>0</v>
      </c>
      <c r="L143" s="4">
        <v>63.290108695652172</v>
      </c>
      <c r="M143" s="4">
        <v>0</v>
      </c>
      <c r="N143" s="11">
        <v>0</v>
      </c>
      <c r="O143" s="4">
        <v>46.524782608695652</v>
      </c>
      <c r="P143" s="4">
        <v>0</v>
      </c>
      <c r="Q143" s="9">
        <v>0</v>
      </c>
      <c r="R143" s="4">
        <v>11.929891304347823</v>
      </c>
      <c r="S143" s="4">
        <v>0</v>
      </c>
      <c r="T143" s="11">
        <v>0</v>
      </c>
      <c r="U143" s="4">
        <v>4.8354347826086954</v>
      </c>
      <c r="V143" s="4">
        <v>0</v>
      </c>
      <c r="W143" s="11">
        <v>0</v>
      </c>
      <c r="X143" s="4">
        <v>37.778695652173901</v>
      </c>
      <c r="Y143" s="4">
        <v>0</v>
      </c>
      <c r="Z143" s="11">
        <v>0</v>
      </c>
      <c r="AA143" s="4">
        <v>1.5384782608695651</v>
      </c>
      <c r="AB143" s="4">
        <v>0</v>
      </c>
      <c r="AC143" s="11">
        <v>0</v>
      </c>
      <c r="AD143" s="4">
        <v>147.05369565217393</v>
      </c>
      <c r="AE143" s="4">
        <v>0</v>
      </c>
      <c r="AF143" s="11">
        <v>0</v>
      </c>
      <c r="AG143" s="4">
        <v>0</v>
      </c>
      <c r="AH143" s="4">
        <v>0</v>
      </c>
      <c r="AI143" s="11" t="s">
        <v>514</v>
      </c>
      <c r="AJ143" s="4">
        <v>0</v>
      </c>
      <c r="AK143" s="4">
        <v>0</v>
      </c>
      <c r="AL143" s="11" t="s">
        <v>514</v>
      </c>
      <c r="AM143" s="1">
        <v>255207</v>
      </c>
      <c r="AN143" s="1">
        <v>4</v>
      </c>
      <c r="AX143"/>
      <c r="AY143"/>
    </row>
    <row r="144" spans="1:51" x14ac:dyDescent="0.25">
      <c r="A144" t="s">
        <v>243</v>
      </c>
      <c r="B144" t="s">
        <v>37</v>
      </c>
      <c r="C144" t="s">
        <v>356</v>
      </c>
      <c r="D144" t="s">
        <v>319</v>
      </c>
      <c r="E144" s="4">
        <v>73.760869565217391</v>
      </c>
      <c r="F144" s="4">
        <v>275.50804347826084</v>
      </c>
      <c r="G144" s="4">
        <v>11.474239130434785</v>
      </c>
      <c r="H144" s="11">
        <v>4.1647564933399731E-2</v>
      </c>
      <c r="I144" s="4">
        <v>245.51999999999998</v>
      </c>
      <c r="J144" s="4">
        <v>11.474239130434785</v>
      </c>
      <c r="K144" s="11">
        <v>4.6734437644325458E-2</v>
      </c>
      <c r="L144" s="4">
        <v>20.65608695652174</v>
      </c>
      <c r="M144" s="4">
        <v>0.26956521739130435</v>
      </c>
      <c r="N144" s="11">
        <v>1.3050158917257783E-2</v>
      </c>
      <c r="O144" s="4">
        <v>10.232065217391304</v>
      </c>
      <c r="P144" s="4">
        <v>0.26956521739130435</v>
      </c>
      <c r="Q144" s="9">
        <v>2.6345142614330484E-2</v>
      </c>
      <c r="R144" s="4">
        <v>4.1631521739130442</v>
      </c>
      <c r="S144" s="4">
        <v>0</v>
      </c>
      <c r="T144" s="11">
        <v>0</v>
      </c>
      <c r="U144" s="4">
        <v>6.2608695652173916</v>
      </c>
      <c r="V144" s="4">
        <v>0</v>
      </c>
      <c r="W144" s="11">
        <v>0</v>
      </c>
      <c r="X144" s="4">
        <v>76.429673913043445</v>
      </c>
      <c r="Y144" s="4">
        <v>5.2195652173913052</v>
      </c>
      <c r="Z144" s="11">
        <v>6.8292391556318513E-2</v>
      </c>
      <c r="AA144" s="4">
        <v>19.564021739130432</v>
      </c>
      <c r="AB144" s="4">
        <v>0</v>
      </c>
      <c r="AC144" s="11">
        <v>0</v>
      </c>
      <c r="AD144" s="4">
        <v>158.85826086956524</v>
      </c>
      <c r="AE144" s="4">
        <v>5.9851086956521753</v>
      </c>
      <c r="AF144" s="11">
        <v>3.7675778791046985E-2</v>
      </c>
      <c r="AG144" s="4">
        <v>0</v>
      </c>
      <c r="AH144" s="4">
        <v>0</v>
      </c>
      <c r="AI144" s="11" t="s">
        <v>514</v>
      </c>
      <c r="AJ144" s="4">
        <v>0</v>
      </c>
      <c r="AK144" s="4">
        <v>0</v>
      </c>
      <c r="AL144" s="11" t="s">
        <v>514</v>
      </c>
      <c r="AM144" s="1">
        <v>255112</v>
      </c>
      <c r="AN144" s="1">
        <v>4</v>
      </c>
      <c r="AX144"/>
      <c r="AY144"/>
    </row>
    <row r="145" spans="1:51" x14ac:dyDescent="0.25">
      <c r="A145" t="s">
        <v>243</v>
      </c>
      <c r="B145" t="s">
        <v>124</v>
      </c>
      <c r="C145" t="s">
        <v>435</v>
      </c>
      <c r="D145" t="s">
        <v>343</v>
      </c>
      <c r="E145" s="4">
        <v>46.326086956521742</v>
      </c>
      <c r="F145" s="4">
        <v>153.4516304347826</v>
      </c>
      <c r="G145" s="4">
        <v>0</v>
      </c>
      <c r="H145" s="11">
        <v>0</v>
      </c>
      <c r="I145" s="4">
        <v>126.25543478260869</v>
      </c>
      <c r="J145" s="4">
        <v>0</v>
      </c>
      <c r="K145" s="11">
        <v>0</v>
      </c>
      <c r="L145" s="4">
        <v>37.432608695652171</v>
      </c>
      <c r="M145" s="4">
        <v>0</v>
      </c>
      <c r="N145" s="11">
        <v>0</v>
      </c>
      <c r="O145" s="4">
        <v>14.9375</v>
      </c>
      <c r="P145" s="4">
        <v>0</v>
      </c>
      <c r="Q145" s="9">
        <v>0</v>
      </c>
      <c r="R145" s="4">
        <v>17.057608695652171</v>
      </c>
      <c r="S145" s="4">
        <v>0</v>
      </c>
      <c r="T145" s="11">
        <v>0</v>
      </c>
      <c r="U145" s="4">
        <v>5.4375</v>
      </c>
      <c r="V145" s="4">
        <v>0</v>
      </c>
      <c r="W145" s="11">
        <v>0</v>
      </c>
      <c r="X145" s="4">
        <v>33.494565217391305</v>
      </c>
      <c r="Y145" s="4">
        <v>0</v>
      </c>
      <c r="Z145" s="11">
        <v>0</v>
      </c>
      <c r="AA145" s="4">
        <v>4.7010869565217401</v>
      </c>
      <c r="AB145" s="4">
        <v>0</v>
      </c>
      <c r="AC145" s="11">
        <v>0</v>
      </c>
      <c r="AD145" s="4">
        <v>77.823369565217391</v>
      </c>
      <c r="AE145" s="4">
        <v>0</v>
      </c>
      <c r="AF145" s="11">
        <v>0</v>
      </c>
      <c r="AG145" s="4">
        <v>0</v>
      </c>
      <c r="AH145" s="4">
        <v>0</v>
      </c>
      <c r="AI145" s="11" t="s">
        <v>514</v>
      </c>
      <c r="AJ145" s="4">
        <v>0</v>
      </c>
      <c r="AK145" s="4">
        <v>0</v>
      </c>
      <c r="AL145" s="11" t="s">
        <v>514</v>
      </c>
      <c r="AM145" s="1">
        <v>255270</v>
      </c>
      <c r="AN145" s="1">
        <v>4</v>
      </c>
      <c r="AX145"/>
      <c r="AY145"/>
    </row>
    <row r="146" spans="1:51" x14ac:dyDescent="0.25">
      <c r="A146" t="s">
        <v>243</v>
      </c>
      <c r="B146" t="s">
        <v>208</v>
      </c>
      <c r="C146" t="s">
        <v>435</v>
      </c>
      <c r="D146" t="s">
        <v>343</v>
      </c>
      <c r="E146" s="4">
        <v>43.423913043478258</v>
      </c>
      <c r="F146" s="4">
        <v>175.38858695652175</v>
      </c>
      <c r="G146" s="4">
        <v>0</v>
      </c>
      <c r="H146" s="11">
        <v>0</v>
      </c>
      <c r="I146" s="4">
        <v>164.50271739130437</v>
      </c>
      <c r="J146" s="4">
        <v>0</v>
      </c>
      <c r="K146" s="11">
        <v>0</v>
      </c>
      <c r="L146" s="4">
        <v>23.529891304347828</v>
      </c>
      <c r="M146" s="4">
        <v>0</v>
      </c>
      <c r="N146" s="11">
        <v>0</v>
      </c>
      <c r="O146" s="4">
        <v>12.654891304347826</v>
      </c>
      <c r="P146" s="4">
        <v>0</v>
      </c>
      <c r="Q146" s="9">
        <v>0</v>
      </c>
      <c r="R146" s="4">
        <v>6.0054347826086953</v>
      </c>
      <c r="S146" s="4">
        <v>0</v>
      </c>
      <c r="T146" s="11">
        <v>0</v>
      </c>
      <c r="U146" s="4">
        <v>4.8695652173913047</v>
      </c>
      <c r="V146" s="4">
        <v>0</v>
      </c>
      <c r="W146" s="11">
        <v>0</v>
      </c>
      <c r="X146" s="4">
        <v>44.619565217391305</v>
      </c>
      <c r="Y146" s="4">
        <v>0</v>
      </c>
      <c r="Z146" s="11">
        <v>0</v>
      </c>
      <c r="AA146" s="4">
        <v>1.0869565217391304E-2</v>
      </c>
      <c r="AB146" s="4">
        <v>0</v>
      </c>
      <c r="AC146" s="11">
        <v>0</v>
      </c>
      <c r="AD146" s="4">
        <v>106.88315217391305</v>
      </c>
      <c r="AE146" s="4">
        <v>0</v>
      </c>
      <c r="AF146" s="11">
        <v>0</v>
      </c>
      <c r="AG146" s="4">
        <v>0.34510869565217389</v>
      </c>
      <c r="AH146" s="4">
        <v>0</v>
      </c>
      <c r="AI146" s="11">
        <v>0</v>
      </c>
      <c r="AJ146" s="4">
        <v>0</v>
      </c>
      <c r="AK146" s="4">
        <v>0</v>
      </c>
      <c r="AL146" s="11" t="s">
        <v>514</v>
      </c>
      <c r="AM146" t="s">
        <v>9</v>
      </c>
      <c r="AN146" s="1">
        <v>4</v>
      </c>
      <c r="AX146"/>
      <c r="AY146"/>
    </row>
    <row r="147" spans="1:51" x14ac:dyDescent="0.25">
      <c r="A147" t="s">
        <v>243</v>
      </c>
      <c r="B147" t="s">
        <v>166</v>
      </c>
      <c r="C147" t="s">
        <v>379</v>
      </c>
      <c r="D147" t="s">
        <v>272</v>
      </c>
      <c r="E147" s="4">
        <v>79.760869565217391</v>
      </c>
      <c r="F147" s="4">
        <v>331.14402173913044</v>
      </c>
      <c r="G147" s="4">
        <v>0</v>
      </c>
      <c r="H147" s="11">
        <v>0</v>
      </c>
      <c r="I147" s="4">
        <v>300.50271739130437</v>
      </c>
      <c r="J147" s="4">
        <v>0</v>
      </c>
      <c r="K147" s="11">
        <v>0</v>
      </c>
      <c r="L147" s="4">
        <v>33.769021739130437</v>
      </c>
      <c r="M147" s="4">
        <v>0</v>
      </c>
      <c r="N147" s="11">
        <v>0</v>
      </c>
      <c r="O147" s="4">
        <v>18.415760869565219</v>
      </c>
      <c r="P147" s="4">
        <v>0</v>
      </c>
      <c r="Q147" s="9">
        <v>0</v>
      </c>
      <c r="R147" s="4">
        <v>9.7880434782608692</v>
      </c>
      <c r="S147" s="4">
        <v>0</v>
      </c>
      <c r="T147" s="11">
        <v>0</v>
      </c>
      <c r="U147" s="4">
        <v>5.5652173913043477</v>
      </c>
      <c r="V147" s="4">
        <v>0</v>
      </c>
      <c r="W147" s="11">
        <v>0</v>
      </c>
      <c r="X147" s="4">
        <v>75.173913043478265</v>
      </c>
      <c r="Y147" s="4">
        <v>0</v>
      </c>
      <c r="Z147" s="11">
        <v>0</v>
      </c>
      <c r="AA147" s="4">
        <v>15.288043478260869</v>
      </c>
      <c r="AB147" s="4">
        <v>0</v>
      </c>
      <c r="AC147" s="11">
        <v>0</v>
      </c>
      <c r="AD147" s="4">
        <v>206.91304347826087</v>
      </c>
      <c r="AE147" s="4">
        <v>0</v>
      </c>
      <c r="AF147" s="11">
        <v>0</v>
      </c>
      <c r="AG147" s="4">
        <v>0</v>
      </c>
      <c r="AH147" s="4">
        <v>0</v>
      </c>
      <c r="AI147" s="11" t="s">
        <v>514</v>
      </c>
      <c r="AJ147" s="4">
        <v>0</v>
      </c>
      <c r="AK147" s="4">
        <v>0</v>
      </c>
      <c r="AL147" s="11" t="s">
        <v>514</v>
      </c>
      <c r="AM147" s="1">
        <v>255315</v>
      </c>
      <c r="AN147" s="1">
        <v>4</v>
      </c>
      <c r="AX147"/>
      <c r="AY147"/>
    </row>
    <row r="148" spans="1:51" x14ac:dyDescent="0.25">
      <c r="A148" t="s">
        <v>243</v>
      </c>
      <c r="B148" t="s">
        <v>192</v>
      </c>
      <c r="C148" t="s">
        <v>456</v>
      </c>
      <c r="D148" t="s">
        <v>347</v>
      </c>
      <c r="E148" s="4">
        <v>37.543478260869563</v>
      </c>
      <c r="F148" s="4">
        <v>165.68184782608694</v>
      </c>
      <c r="G148" s="4">
        <v>15.271521739130435</v>
      </c>
      <c r="H148" s="11">
        <v>9.2173777269557375E-2</v>
      </c>
      <c r="I148" s="4">
        <v>150.82043478260869</v>
      </c>
      <c r="J148" s="4">
        <v>15.271521739130435</v>
      </c>
      <c r="K148" s="11">
        <v>0.10125631689858658</v>
      </c>
      <c r="L148" s="4">
        <v>14.078804347826086</v>
      </c>
      <c r="M148" s="4">
        <v>0.34782608695652173</v>
      </c>
      <c r="N148" s="11">
        <v>2.4705655278903688E-2</v>
      </c>
      <c r="O148" s="4">
        <v>8.9048913043478262</v>
      </c>
      <c r="P148" s="4">
        <v>0.34782608695652173</v>
      </c>
      <c r="Q148" s="9">
        <v>3.9060115959719255E-2</v>
      </c>
      <c r="R148" s="4">
        <v>0</v>
      </c>
      <c r="S148" s="4">
        <v>0</v>
      </c>
      <c r="T148" s="11" t="s">
        <v>514</v>
      </c>
      <c r="U148" s="4">
        <v>5.1739130434782608</v>
      </c>
      <c r="V148" s="4">
        <v>0</v>
      </c>
      <c r="W148" s="11">
        <v>0</v>
      </c>
      <c r="X148" s="4">
        <v>58.931847826086951</v>
      </c>
      <c r="Y148" s="4">
        <v>4.771521739130435</v>
      </c>
      <c r="Z148" s="11">
        <v>8.0966776287273626E-2</v>
      </c>
      <c r="AA148" s="4">
        <v>9.6875</v>
      </c>
      <c r="AB148" s="4">
        <v>0</v>
      </c>
      <c r="AC148" s="11">
        <v>0</v>
      </c>
      <c r="AD148" s="4">
        <v>82.983695652173907</v>
      </c>
      <c r="AE148" s="4">
        <v>10.152173913043478</v>
      </c>
      <c r="AF148" s="11">
        <v>0.12233938044403694</v>
      </c>
      <c r="AG148" s="4">
        <v>0</v>
      </c>
      <c r="AH148" s="4">
        <v>0</v>
      </c>
      <c r="AI148" s="11" t="s">
        <v>514</v>
      </c>
      <c r="AJ148" s="4">
        <v>0</v>
      </c>
      <c r="AK148" s="4">
        <v>0</v>
      </c>
      <c r="AL148" s="11" t="s">
        <v>514</v>
      </c>
      <c r="AM148" s="1">
        <v>255344</v>
      </c>
      <c r="AN148" s="1">
        <v>4</v>
      </c>
      <c r="AX148"/>
      <c r="AY148"/>
    </row>
    <row r="149" spans="1:51" x14ac:dyDescent="0.25">
      <c r="A149" t="s">
        <v>243</v>
      </c>
      <c r="B149" t="s">
        <v>199</v>
      </c>
      <c r="C149" t="s">
        <v>379</v>
      </c>
      <c r="D149" t="s">
        <v>272</v>
      </c>
      <c r="E149" s="4">
        <v>50.309859154929576</v>
      </c>
      <c r="F149" s="4">
        <v>133.30816901408451</v>
      </c>
      <c r="G149" s="4">
        <v>33.140845070422536</v>
      </c>
      <c r="H149" s="11">
        <v>0.24860325751620727</v>
      </c>
      <c r="I149" s="4">
        <v>129.086338028169</v>
      </c>
      <c r="J149" s="4">
        <v>32.591549295774648</v>
      </c>
      <c r="K149" s="11">
        <v>0.25247868824555686</v>
      </c>
      <c r="L149" s="4">
        <v>31.251549295774645</v>
      </c>
      <c r="M149" s="4">
        <v>12.038732394366198</v>
      </c>
      <c r="N149" s="11">
        <v>0.38522033837195685</v>
      </c>
      <c r="O149" s="4">
        <v>27.029718309859152</v>
      </c>
      <c r="P149" s="4">
        <v>11.48943661971831</v>
      </c>
      <c r="Q149" s="9">
        <v>0.42506682785249417</v>
      </c>
      <c r="R149" s="4">
        <v>0.75704225352112675</v>
      </c>
      <c r="S149" s="4">
        <v>0</v>
      </c>
      <c r="T149" s="11">
        <v>0</v>
      </c>
      <c r="U149" s="4">
        <v>3.464788732394366</v>
      </c>
      <c r="V149" s="4">
        <v>0.54929577464788737</v>
      </c>
      <c r="W149" s="11">
        <v>0.15853658536585369</v>
      </c>
      <c r="X149" s="4">
        <v>8.5195774647887337</v>
      </c>
      <c r="Y149" s="4">
        <v>0</v>
      </c>
      <c r="Z149" s="11">
        <v>0</v>
      </c>
      <c r="AA149" s="4">
        <v>0</v>
      </c>
      <c r="AB149" s="4">
        <v>0</v>
      </c>
      <c r="AC149" s="11" t="s">
        <v>514</v>
      </c>
      <c r="AD149" s="4">
        <v>93.537042253521122</v>
      </c>
      <c r="AE149" s="4">
        <v>21.10211267605634</v>
      </c>
      <c r="AF149" s="11">
        <v>0.2256016671861566</v>
      </c>
      <c r="AG149" s="4">
        <v>0</v>
      </c>
      <c r="AH149" s="4">
        <v>0</v>
      </c>
      <c r="AI149" s="11" t="s">
        <v>514</v>
      </c>
      <c r="AJ149" s="4">
        <v>0</v>
      </c>
      <c r="AK149" s="4">
        <v>0</v>
      </c>
      <c r="AL149" s="11" t="s">
        <v>514</v>
      </c>
      <c r="AM149" t="s">
        <v>0</v>
      </c>
      <c r="AN149" s="1">
        <v>4</v>
      </c>
      <c r="AX149"/>
      <c r="AY149"/>
    </row>
    <row r="150" spans="1:51" x14ac:dyDescent="0.25">
      <c r="A150" t="s">
        <v>243</v>
      </c>
      <c r="B150" t="s">
        <v>107</v>
      </c>
      <c r="C150" t="s">
        <v>397</v>
      </c>
      <c r="D150" t="s">
        <v>318</v>
      </c>
      <c r="E150" s="4">
        <v>37.141304347826086</v>
      </c>
      <c r="F150" s="4">
        <v>154.86619565217393</v>
      </c>
      <c r="G150" s="4">
        <v>0</v>
      </c>
      <c r="H150" s="11">
        <v>0</v>
      </c>
      <c r="I150" s="4">
        <v>143.6557608695652</v>
      </c>
      <c r="J150" s="4">
        <v>0</v>
      </c>
      <c r="K150" s="11">
        <v>0</v>
      </c>
      <c r="L150" s="4">
        <v>34.592173913043482</v>
      </c>
      <c r="M150" s="4">
        <v>0</v>
      </c>
      <c r="N150" s="11">
        <v>0</v>
      </c>
      <c r="O150" s="4">
        <v>24.706304347826091</v>
      </c>
      <c r="P150" s="4">
        <v>0</v>
      </c>
      <c r="Q150" s="9">
        <v>0</v>
      </c>
      <c r="R150" s="4">
        <v>5.1304347826086953</v>
      </c>
      <c r="S150" s="4">
        <v>0</v>
      </c>
      <c r="T150" s="11">
        <v>0</v>
      </c>
      <c r="U150" s="4">
        <v>4.7554347826086953</v>
      </c>
      <c r="V150" s="4">
        <v>0</v>
      </c>
      <c r="W150" s="11">
        <v>0</v>
      </c>
      <c r="X150" s="4">
        <v>50.348369565217396</v>
      </c>
      <c r="Y150" s="4">
        <v>0</v>
      </c>
      <c r="Z150" s="11">
        <v>0</v>
      </c>
      <c r="AA150" s="4">
        <v>1.3245652173913045</v>
      </c>
      <c r="AB150" s="4">
        <v>0</v>
      </c>
      <c r="AC150" s="11">
        <v>0</v>
      </c>
      <c r="AD150" s="4">
        <v>63.168586956521722</v>
      </c>
      <c r="AE150" s="4">
        <v>0</v>
      </c>
      <c r="AF150" s="11">
        <v>0</v>
      </c>
      <c r="AG150" s="4">
        <v>5.4324999999999992</v>
      </c>
      <c r="AH150" s="4">
        <v>0</v>
      </c>
      <c r="AI150" s="11">
        <v>0</v>
      </c>
      <c r="AJ150" s="4">
        <v>0</v>
      </c>
      <c r="AK150" s="4">
        <v>0</v>
      </c>
      <c r="AL150" s="11" t="s">
        <v>514</v>
      </c>
      <c r="AM150" s="1">
        <v>255247</v>
      </c>
      <c r="AN150" s="1">
        <v>4</v>
      </c>
      <c r="AX150"/>
      <c r="AY150"/>
    </row>
    <row r="151" spans="1:51" x14ac:dyDescent="0.25">
      <c r="A151" t="s">
        <v>243</v>
      </c>
      <c r="B151" t="s">
        <v>143</v>
      </c>
      <c r="C151" t="s">
        <v>442</v>
      </c>
      <c r="D151" t="s">
        <v>284</v>
      </c>
      <c r="E151" s="4">
        <v>45.923913043478258</v>
      </c>
      <c r="F151" s="4">
        <v>177.68358695652176</v>
      </c>
      <c r="G151" s="4">
        <v>0</v>
      </c>
      <c r="H151" s="11">
        <v>0</v>
      </c>
      <c r="I151" s="4">
        <v>164.71391304347827</v>
      </c>
      <c r="J151" s="4">
        <v>0</v>
      </c>
      <c r="K151" s="11">
        <v>0</v>
      </c>
      <c r="L151" s="4">
        <v>25.735652173913039</v>
      </c>
      <c r="M151" s="4">
        <v>0</v>
      </c>
      <c r="N151" s="11">
        <v>0</v>
      </c>
      <c r="O151" s="4">
        <v>12.765978260869563</v>
      </c>
      <c r="P151" s="4">
        <v>0</v>
      </c>
      <c r="Q151" s="9">
        <v>0</v>
      </c>
      <c r="R151" s="4">
        <v>7.317499999999999</v>
      </c>
      <c r="S151" s="4">
        <v>0</v>
      </c>
      <c r="T151" s="11">
        <v>0</v>
      </c>
      <c r="U151" s="4">
        <v>5.6521739130434785</v>
      </c>
      <c r="V151" s="4">
        <v>0</v>
      </c>
      <c r="W151" s="11">
        <v>0</v>
      </c>
      <c r="X151" s="4">
        <v>52.089021739130438</v>
      </c>
      <c r="Y151" s="4">
        <v>0</v>
      </c>
      <c r="Z151" s="11">
        <v>0</v>
      </c>
      <c r="AA151" s="4">
        <v>0</v>
      </c>
      <c r="AB151" s="4">
        <v>0</v>
      </c>
      <c r="AC151" s="11" t="s">
        <v>514</v>
      </c>
      <c r="AD151" s="4">
        <v>99.377608695652185</v>
      </c>
      <c r="AE151" s="4">
        <v>0</v>
      </c>
      <c r="AF151" s="11">
        <v>0</v>
      </c>
      <c r="AG151" s="4">
        <v>0.48130434782608694</v>
      </c>
      <c r="AH151" s="4">
        <v>0</v>
      </c>
      <c r="AI151" s="11">
        <v>0</v>
      </c>
      <c r="AJ151" s="4">
        <v>0</v>
      </c>
      <c r="AK151" s="4">
        <v>0</v>
      </c>
      <c r="AL151" s="11" t="s">
        <v>514</v>
      </c>
      <c r="AM151" s="1">
        <v>255289</v>
      </c>
      <c r="AN151" s="1">
        <v>4</v>
      </c>
      <c r="AX151"/>
      <c r="AY151"/>
    </row>
    <row r="152" spans="1:51" x14ac:dyDescent="0.25">
      <c r="A152" t="s">
        <v>243</v>
      </c>
      <c r="B152" t="s">
        <v>92</v>
      </c>
      <c r="C152" t="s">
        <v>357</v>
      </c>
      <c r="D152" t="s">
        <v>278</v>
      </c>
      <c r="E152" s="4">
        <v>42.771739130434781</v>
      </c>
      <c r="F152" s="4">
        <v>89.619565217391312</v>
      </c>
      <c r="G152" s="4">
        <v>0.2608695652173913</v>
      </c>
      <c r="H152" s="11">
        <v>2.9108550636749542E-3</v>
      </c>
      <c r="I152" s="4">
        <v>89.619565217391312</v>
      </c>
      <c r="J152" s="4">
        <v>0.2608695652173913</v>
      </c>
      <c r="K152" s="11">
        <v>2.9108550636749542E-3</v>
      </c>
      <c r="L152" s="4">
        <v>17.714673913043477</v>
      </c>
      <c r="M152" s="4">
        <v>0.2608695652173913</v>
      </c>
      <c r="N152" s="11">
        <v>1.4726184997699034E-2</v>
      </c>
      <c r="O152" s="4">
        <v>17.714673913043477</v>
      </c>
      <c r="P152" s="4">
        <v>0.2608695652173913</v>
      </c>
      <c r="Q152" s="9">
        <v>1.4726184997699034E-2</v>
      </c>
      <c r="R152" s="4">
        <v>0</v>
      </c>
      <c r="S152" s="4">
        <v>0</v>
      </c>
      <c r="T152" s="11" t="s">
        <v>514</v>
      </c>
      <c r="U152" s="4">
        <v>0</v>
      </c>
      <c r="V152" s="4">
        <v>0</v>
      </c>
      <c r="W152" s="11" t="s">
        <v>514</v>
      </c>
      <c r="X152" s="4">
        <v>18.657608695652176</v>
      </c>
      <c r="Y152" s="4">
        <v>0</v>
      </c>
      <c r="Z152" s="11">
        <v>0</v>
      </c>
      <c r="AA152" s="4">
        <v>0</v>
      </c>
      <c r="AB152" s="4">
        <v>0</v>
      </c>
      <c r="AC152" s="11" t="s">
        <v>514</v>
      </c>
      <c r="AD152" s="4">
        <v>53.247282608695649</v>
      </c>
      <c r="AE152" s="4">
        <v>0</v>
      </c>
      <c r="AF152" s="11">
        <v>0</v>
      </c>
      <c r="AG152" s="4">
        <v>0</v>
      </c>
      <c r="AH152" s="4">
        <v>0</v>
      </c>
      <c r="AI152" s="11" t="s">
        <v>514</v>
      </c>
      <c r="AJ152" s="4">
        <v>0</v>
      </c>
      <c r="AK152" s="4">
        <v>0</v>
      </c>
      <c r="AL152" s="11" t="s">
        <v>514</v>
      </c>
      <c r="AM152" s="1">
        <v>255217</v>
      </c>
      <c r="AN152" s="1">
        <v>4</v>
      </c>
      <c r="AX152"/>
      <c r="AY152"/>
    </row>
    <row r="153" spans="1:51" x14ac:dyDescent="0.25">
      <c r="A153" t="s">
        <v>243</v>
      </c>
      <c r="B153" t="s">
        <v>156</v>
      </c>
      <c r="C153" t="s">
        <v>405</v>
      </c>
      <c r="D153" t="s">
        <v>290</v>
      </c>
      <c r="E153" s="4">
        <v>55.597826086956523</v>
      </c>
      <c r="F153" s="4">
        <v>210.10250000000002</v>
      </c>
      <c r="G153" s="4">
        <v>0</v>
      </c>
      <c r="H153" s="11">
        <v>0</v>
      </c>
      <c r="I153" s="4">
        <v>195.59500000000003</v>
      </c>
      <c r="J153" s="4">
        <v>0</v>
      </c>
      <c r="K153" s="11">
        <v>0</v>
      </c>
      <c r="L153" s="4">
        <v>44.990108695652175</v>
      </c>
      <c r="M153" s="4">
        <v>0</v>
      </c>
      <c r="N153" s="11">
        <v>0</v>
      </c>
      <c r="O153" s="4">
        <v>30.519565217391307</v>
      </c>
      <c r="P153" s="4">
        <v>0</v>
      </c>
      <c r="Q153" s="9">
        <v>0</v>
      </c>
      <c r="R153" s="4">
        <v>10.138152173913044</v>
      </c>
      <c r="S153" s="4">
        <v>0</v>
      </c>
      <c r="T153" s="11">
        <v>0</v>
      </c>
      <c r="U153" s="4">
        <v>4.3323913043478255</v>
      </c>
      <c r="V153" s="4">
        <v>0</v>
      </c>
      <c r="W153" s="11">
        <v>0</v>
      </c>
      <c r="X153" s="4">
        <v>44.635108695652164</v>
      </c>
      <c r="Y153" s="4">
        <v>0</v>
      </c>
      <c r="Z153" s="11">
        <v>0</v>
      </c>
      <c r="AA153" s="4">
        <v>3.6956521739130437E-2</v>
      </c>
      <c r="AB153" s="4">
        <v>0</v>
      </c>
      <c r="AC153" s="11">
        <v>0</v>
      </c>
      <c r="AD153" s="4">
        <v>120.44032608695655</v>
      </c>
      <c r="AE153" s="4">
        <v>0</v>
      </c>
      <c r="AF153" s="11">
        <v>0</v>
      </c>
      <c r="AG153" s="4">
        <v>0</v>
      </c>
      <c r="AH153" s="4">
        <v>0</v>
      </c>
      <c r="AI153" s="11" t="s">
        <v>514</v>
      </c>
      <c r="AJ153" s="4">
        <v>0</v>
      </c>
      <c r="AK153" s="4">
        <v>0</v>
      </c>
      <c r="AL153" s="11" t="s">
        <v>514</v>
      </c>
      <c r="AM153" s="1">
        <v>255305</v>
      </c>
      <c r="AN153" s="1">
        <v>4</v>
      </c>
      <c r="AX153"/>
      <c r="AY153"/>
    </row>
    <row r="154" spans="1:51" x14ac:dyDescent="0.25">
      <c r="A154" t="s">
        <v>243</v>
      </c>
      <c r="B154" t="s">
        <v>91</v>
      </c>
      <c r="C154" t="s">
        <v>365</v>
      </c>
      <c r="D154" t="s">
        <v>332</v>
      </c>
      <c r="E154" s="4">
        <v>47.521739130434781</v>
      </c>
      <c r="F154" s="4">
        <v>180.89402173913044</v>
      </c>
      <c r="G154" s="4">
        <v>0</v>
      </c>
      <c r="H154" s="11">
        <v>0</v>
      </c>
      <c r="I154" s="4">
        <v>174.33695652173913</v>
      </c>
      <c r="J154" s="4">
        <v>0</v>
      </c>
      <c r="K154" s="11">
        <v>0</v>
      </c>
      <c r="L154" s="4">
        <v>22.13315217391305</v>
      </c>
      <c r="M154" s="4">
        <v>0</v>
      </c>
      <c r="N154" s="11">
        <v>0</v>
      </c>
      <c r="O154" s="4">
        <v>21.524456521739136</v>
      </c>
      <c r="P154" s="4">
        <v>0</v>
      </c>
      <c r="Q154" s="9">
        <v>0</v>
      </c>
      <c r="R154" s="4">
        <v>0.60869565217391308</v>
      </c>
      <c r="S154" s="4">
        <v>0</v>
      </c>
      <c r="T154" s="11">
        <v>0</v>
      </c>
      <c r="U154" s="4">
        <v>0</v>
      </c>
      <c r="V154" s="4">
        <v>0</v>
      </c>
      <c r="W154" s="11" t="s">
        <v>514</v>
      </c>
      <c r="X154" s="4">
        <v>51.535326086956523</v>
      </c>
      <c r="Y154" s="4">
        <v>0</v>
      </c>
      <c r="Z154" s="11">
        <v>0</v>
      </c>
      <c r="AA154" s="4">
        <v>5.9483695652173916</v>
      </c>
      <c r="AB154" s="4">
        <v>0</v>
      </c>
      <c r="AC154" s="11">
        <v>0</v>
      </c>
      <c r="AD154" s="4">
        <v>101.27717391304348</v>
      </c>
      <c r="AE154" s="4">
        <v>0</v>
      </c>
      <c r="AF154" s="11">
        <v>0</v>
      </c>
      <c r="AG154" s="4">
        <v>0</v>
      </c>
      <c r="AH154" s="4">
        <v>0</v>
      </c>
      <c r="AI154" s="11" t="s">
        <v>514</v>
      </c>
      <c r="AJ154" s="4">
        <v>0</v>
      </c>
      <c r="AK154" s="4">
        <v>0</v>
      </c>
      <c r="AL154" s="11" t="s">
        <v>514</v>
      </c>
      <c r="AM154" s="1">
        <v>255216</v>
      </c>
      <c r="AN154" s="1">
        <v>4</v>
      </c>
      <c r="AX154"/>
      <c r="AY154"/>
    </row>
    <row r="155" spans="1:51" x14ac:dyDescent="0.25">
      <c r="A155" t="s">
        <v>243</v>
      </c>
      <c r="B155" t="s">
        <v>38</v>
      </c>
      <c r="C155" t="s">
        <v>403</v>
      </c>
      <c r="D155" t="s">
        <v>324</v>
      </c>
      <c r="E155" s="4">
        <v>104.18478260869566</v>
      </c>
      <c r="F155" s="4">
        <v>334.5953260869565</v>
      </c>
      <c r="G155" s="4">
        <v>0</v>
      </c>
      <c r="H155" s="11">
        <v>0</v>
      </c>
      <c r="I155" s="4">
        <v>319.53673913043474</v>
      </c>
      <c r="J155" s="4">
        <v>0</v>
      </c>
      <c r="K155" s="11">
        <v>0</v>
      </c>
      <c r="L155" s="4">
        <v>48.741304347826087</v>
      </c>
      <c r="M155" s="4">
        <v>0</v>
      </c>
      <c r="N155" s="11">
        <v>0</v>
      </c>
      <c r="O155" s="4">
        <v>43.494891304347831</v>
      </c>
      <c r="P155" s="4">
        <v>0</v>
      </c>
      <c r="Q155" s="9">
        <v>0</v>
      </c>
      <c r="R155" s="4">
        <v>2.4638043478260876</v>
      </c>
      <c r="S155" s="4">
        <v>0</v>
      </c>
      <c r="T155" s="11">
        <v>0</v>
      </c>
      <c r="U155" s="4">
        <v>2.7826086956521738</v>
      </c>
      <c r="V155" s="4">
        <v>0</v>
      </c>
      <c r="W155" s="11">
        <v>0</v>
      </c>
      <c r="X155" s="4">
        <v>76.651195652173925</v>
      </c>
      <c r="Y155" s="4">
        <v>0</v>
      </c>
      <c r="Z155" s="11">
        <v>0</v>
      </c>
      <c r="AA155" s="4">
        <v>9.8121739130434804</v>
      </c>
      <c r="AB155" s="4">
        <v>0</v>
      </c>
      <c r="AC155" s="11">
        <v>0</v>
      </c>
      <c r="AD155" s="4">
        <v>132.61728260869558</v>
      </c>
      <c r="AE155" s="4">
        <v>0</v>
      </c>
      <c r="AF155" s="11">
        <v>0</v>
      </c>
      <c r="AG155" s="4">
        <v>66.773369565217408</v>
      </c>
      <c r="AH155" s="4">
        <v>0</v>
      </c>
      <c r="AI155" s="11">
        <v>0</v>
      </c>
      <c r="AJ155" s="4">
        <v>0</v>
      </c>
      <c r="AK155" s="4">
        <v>0</v>
      </c>
      <c r="AL155" s="11" t="s">
        <v>514</v>
      </c>
      <c r="AM155" s="1">
        <v>255113</v>
      </c>
      <c r="AN155" s="1">
        <v>4</v>
      </c>
      <c r="AX155"/>
      <c r="AY155"/>
    </row>
    <row r="156" spans="1:51" x14ac:dyDescent="0.25">
      <c r="A156" t="s">
        <v>243</v>
      </c>
      <c r="B156" t="s">
        <v>133</v>
      </c>
      <c r="C156" t="s">
        <v>438</v>
      </c>
      <c r="D156" t="s">
        <v>328</v>
      </c>
      <c r="E156" s="4">
        <v>44.902173913043477</v>
      </c>
      <c r="F156" s="4">
        <v>159.55260869565217</v>
      </c>
      <c r="G156" s="4">
        <v>57.918913043478256</v>
      </c>
      <c r="H156" s="11">
        <v>0.36300824860820063</v>
      </c>
      <c r="I156" s="4">
        <v>148.16010869565218</v>
      </c>
      <c r="J156" s="4">
        <v>50.902500000000003</v>
      </c>
      <c r="K156" s="11">
        <v>0.34356413779746203</v>
      </c>
      <c r="L156" s="4">
        <v>17.014021739130435</v>
      </c>
      <c r="M156" s="4">
        <v>6.7629347826086965</v>
      </c>
      <c r="N156" s="11">
        <v>0.39749183857304404</v>
      </c>
      <c r="O156" s="4">
        <v>9.9676086956521726</v>
      </c>
      <c r="P156" s="4">
        <v>4.0926086956521743</v>
      </c>
      <c r="Q156" s="9">
        <v>0.41059082680857573</v>
      </c>
      <c r="R156" s="4">
        <v>1.9347826086956521</v>
      </c>
      <c r="S156" s="4">
        <v>1.9347826086956521</v>
      </c>
      <c r="T156" s="11">
        <v>1</v>
      </c>
      <c r="U156" s="4">
        <v>5.1116304347826089</v>
      </c>
      <c r="V156" s="4">
        <v>0.73554347826086963</v>
      </c>
      <c r="W156" s="11">
        <v>0.14389605971037914</v>
      </c>
      <c r="X156" s="4">
        <v>47.965326086956516</v>
      </c>
      <c r="Y156" s="4">
        <v>10.780543478260871</v>
      </c>
      <c r="Z156" s="11">
        <v>0.22475701423809324</v>
      </c>
      <c r="AA156" s="4">
        <v>4.3460869565217379</v>
      </c>
      <c r="AB156" s="4">
        <v>4.3460869565217379</v>
      </c>
      <c r="AC156" s="11">
        <v>1</v>
      </c>
      <c r="AD156" s="4">
        <v>90.227173913043501</v>
      </c>
      <c r="AE156" s="4">
        <v>36.029347826086955</v>
      </c>
      <c r="AF156" s="11">
        <v>0.39931814622510803</v>
      </c>
      <c r="AG156" s="4">
        <v>0</v>
      </c>
      <c r="AH156" s="4">
        <v>0</v>
      </c>
      <c r="AI156" s="11" t="s">
        <v>514</v>
      </c>
      <c r="AJ156" s="4">
        <v>0</v>
      </c>
      <c r="AK156" s="4">
        <v>0</v>
      </c>
      <c r="AL156" s="11" t="s">
        <v>514</v>
      </c>
      <c r="AM156" s="1">
        <v>255279</v>
      </c>
      <c r="AN156" s="1">
        <v>4</v>
      </c>
      <c r="AX156"/>
      <c r="AY156"/>
    </row>
    <row r="157" spans="1:51" x14ac:dyDescent="0.25">
      <c r="A157" t="s">
        <v>243</v>
      </c>
      <c r="B157" t="s">
        <v>153</v>
      </c>
      <c r="C157" t="s">
        <v>445</v>
      </c>
      <c r="D157" t="s">
        <v>345</v>
      </c>
      <c r="E157" s="4">
        <v>79.771739130434781</v>
      </c>
      <c r="F157" s="4">
        <v>316.41086956521741</v>
      </c>
      <c r="G157" s="4">
        <v>4.1304347826086947E-2</v>
      </c>
      <c r="H157" s="11">
        <v>1.3054023043785937E-4</v>
      </c>
      <c r="I157" s="4">
        <v>292.74456521739131</v>
      </c>
      <c r="J157" s="4">
        <v>0</v>
      </c>
      <c r="K157" s="11">
        <v>0</v>
      </c>
      <c r="L157" s="4">
        <v>48.753260869565217</v>
      </c>
      <c r="M157" s="4">
        <v>4.1304347826086947E-2</v>
      </c>
      <c r="N157" s="11">
        <v>8.4721200365638842E-4</v>
      </c>
      <c r="O157" s="4">
        <v>29.896739130434781</v>
      </c>
      <c r="P157" s="4">
        <v>0</v>
      </c>
      <c r="Q157" s="9">
        <v>0</v>
      </c>
      <c r="R157" s="4">
        <v>14.780434782608696</v>
      </c>
      <c r="S157" s="4">
        <v>4.1304347826086947E-2</v>
      </c>
      <c r="T157" s="11">
        <v>2.7945286071481092E-3</v>
      </c>
      <c r="U157" s="4">
        <v>4.0760869565217392</v>
      </c>
      <c r="V157" s="4">
        <v>0</v>
      </c>
      <c r="W157" s="11">
        <v>0</v>
      </c>
      <c r="X157" s="4">
        <v>86.834239130434781</v>
      </c>
      <c r="Y157" s="4">
        <v>0</v>
      </c>
      <c r="Z157" s="11">
        <v>0</v>
      </c>
      <c r="AA157" s="4">
        <v>4.8097826086956523</v>
      </c>
      <c r="AB157" s="4">
        <v>0</v>
      </c>
      <c r="AC157" s="11">
        <v>0</v>
      </c>
      <c r="AD157" s="4">
        <v>149.79619565217391</v>
      </c>
      <c r="AE157" s="4">
        <v>0</v>
      </c>
      <c r="AF157" s="11">
        <v>0</v>
      </c>
      <c r="AG157" s="4">
        <v>26.217391304347824</v>
      </c>
      <c r="AH157" s="4">
        <v>0</v>
      </c>
      <c r="AI157" s="11">
        <v>0</v>
      </c>
      <c r="AJ157" s="4">
        <v>0</v>
      </c>
      <c r="AK157" s="4">
        <v>0</v>
      </c>
      <c r="AL157" s="11" t="s">
        <v>514</v>
      </c>
      <c r="AM157" s="1">
        <v>255302</v>
      </c>
      <c r="AN157" s="1">
        <v>4</v>
      </c>
      <c r="AX157"/>
      <c r="AY157"/>
    </row>
    <row r="158" spans="1:51" x14ac:dyDescent="0.25">
      <c r="A158" t="s">
        <v>243</v>
      </c>
      <c r="B158" t="s">
        <v>104</v>
      </c>
      <c r="C158" t="s">
        <v>408</v>
      </c>
      <c r="D158" t="s">
        <v>302</v>
      </c>
      <c r="E158" s="4">
        <v>59.847826086956523</v>
      </c>
      <c r="F158" s="4">
        <v>196.40119565217387</v>
      </c>
      <c r="G158" s="4">
        <v>9.3804347826086959E-2</v>
      </c>
      <c r="H158" s="11">
        <v>4.7761597130098065E-4</v>
      </c>
      <c r="I158" s="4">
        <v>180.67956521739126</v>
      </c>
      <c r="J158" s="4">
        <v>9.3804347826086959E-2</v>
      </c>
      <c r="K158" s="11">
        <v>5.1917519124657411E-4</v>
      </c>
      <c r="L158" s="4">
        <v>40.475000000000016</v>
      </c>
      <c r="M158" s="4">
        <v>0</v>
      </c>
      <c r="N158" s="11">
        <v>0</v>
      </c>
      <c r="O158" s="4">
        <v>30.257608695652188</v>
      </c>
      <c r="P158" s="4">
        <v>0</v>
      </c>
      <c r="Q158" s="9">
        <v>0</v>
      </c>
      <c r="R158" s="4">
        <v>4.9565217391304346</v>
      </c>
      <c r="S158" s="4">
        <v>0</v>
      </c>
      <c r="T158" s="11">
        <v>0</v>
      </c>
      <c r="U158" s="4">
        <v>5.2608695652173916</v>
      </c>
      <c r="V158" s="4">
        <v>0</v>
      </c>
      <c r="W158" s="11">
        <v>0</v>
      </c>
      <c r="X158" s="4">
        <v>49.006521739130406</v>
      </c>
      <c r="Y158" s="4">
        <v>9.3804347826086959E-2</v>
      </c>
      <c r="Z158" s="11">
        <v>1.9141196823847769E-3</v>
      </c>
      <c r="AA158" s="4">
        <v>5.5042391304347822</v>
      </c>
      <c r="AB158" s="4">
        <v>0</v>
      </c>
      <c r="AC158" s="11">
        <v>0</v>
      </c>
      <c r="AD158" s="4">
        <v>101.41543478260867</v>
      </c>
      <c r="AE158" s="4">
        <v>0</v>
      </c>
      <c r="AF158" s="11">
        <v>0</v>
      </c>
      <c r="AG158" s="4">
        <v>0</v>
      </c>
      <c r="AH158" s="4">
        <v>0</v>
      </c>
      <c r="AI158" s="11" t="s">
        <v>514</v>
      </c>
      <c r="AJ158" s="4">
        <v>0</v>
      </c>
      <c r="AK158" s="4">
        <v>0</v>
      </c>
      <c r="AL158" s="11" t="s">
        <v>514</v>
      </c>
      <c r="AM158" s="1">
        <v>255234</v>
      </c>
      <c r="AN158" s="1">
        <v>4</v>
      </c>
      <c r="AX158"/>
      <c r="AY158"/>
    </row>
    <row r="159" spans="1:51" x14ac:dyDescent="0.25">
      <c r="A159" t="s">
        <v>243</v>
      </c>
      <c r="B159" t="s">
        <v>95</v>
      </c>
      <c r="C159" t="s">
        <v>429</v>
      </c>
      <c r="D159" t="s">
        <v>338</v>
      </c>
      <c r="E159" s="4">
        <v>45.217391304347828</v>
      </c>
      <c r="F159" s="4">
        <v>158.07728260869567</v>
      </c>
      <c r="G159" s="4">
        <v>0</v>
      </c>
      <c r="H159" s="11">
        <v>0</v>
      </c>
      <c r="I159" s="4">
        <v>152.14923913043478</v>
      </c>
      <c r="J159" s="4">
        <v>0</v>
      </c>
      <c r="K159" s="11">
        <v>0</v>
      </c>
      <c r="L159" s="4">
        <v>13.934021739130435</v>
      </c>
      <c r="M159" s="4">
        <v>0</v>
      </c>
      <c r="N159" s="11">
        <v>0</v>
      </c>
      <c r="O159" s="4">
        <v>8.0059782608695649</v>
      </c>
      <c r="P159" s="4">
        <v>0</v>
      </c>
      <c r="Q159" s="9">
        <v>0</v>
      </c>
      <c r="R159" s="4">
        <v>5.9280434782608697</v>
      </c>
      <c r="S159" s="4">
        <v>0</v>
      </c>
      <c r="T159" s="11">
        <v>0</v>
      </c>
      <c r="U159" s="4">
        <v>0</v>
      </c>
      <c r="V159" s="4">
        <v>0</v>
      </c>
      <c r="W159" s="11" t="s">
        <v>514</v>
      </c>
      <c r="X159" s="4">
        <v>40.342934782608687</v>
      </c>
      <c r="Y159" s="4">
        <v>0</v>
      </c>
      <c r="Z159" s="11">
        <v>0</v>
      </c>
      <c r="AA159" s="4">
        <v>0</v>
      </c>
      <c r="AB159" s="4">
        <v>0</v>
      </c>
      <c r="AC159" s="11" t="s">
        <v>514</v>
      </c>
      <c r="AD159" s="4">
        <v>103.80032608695653</v>
      </c>
      <c r="AE159" s="4">
        <v>0</v>
      </c>
      <c r="AF159" s="11">
        <v>0</v>
      </c>
      <c r="AG159" s="4">
        <v>0</v>
      </c>
      <c r="AH159" s="4">
        <v>0</v>
      </c>
      <c r="AI159" s="11" t="s">
        <v>514</v>
      </c>
      <c r="AJ159" s="4">
        <v>0</v>
      </c>
      <c r="AK159" s="4">
        <v>0</v>
      </c>
      <c r="AL159" s="11" t="s">
        <v>514</v>
      </c>
      <c r="AM159" s="1">
        <v>255220</v>
      </c>
      <c r="AN159" s="1">
        <v>4</v>
      </c>
      <c r="AX159"/>
      <c r="AY159"/>
    </row>
    <row r="160" spans="1:51" x14ac:dyDescent="0.25">
      <c r="A160" t="s">
        <v>243</v>
      </c>
      <c r="B160" t="s">
        <v>200</v>
      </c>
      <c r="C160" t="s">
        <v>459</v>
      </c>
      <c r="D160" t="s">
        <v>312</v>
      </c>
      <c r="E160" s="4">
        <v>70.402173913043484</v>
      </c>
      <c r="F160" s="4">
        <v>249.03141304347821</v>
      </c>
      <c r="G160" s="4">
        <v>0</v>
      </c>
      <c r="H160" s="11">
        <v>0</v>
      </c>
      <c r="I160" s="4">
        <v>233.93760869565213</v>
      </c>
      <c r="J160" s="4">
        <v>0</v>
      </c>
      <c r="K160" s="11">
        <v>0</v>
      </c>
      <c r="L160" s="4">
        <v>62.701086956521749</v>
      </c>
      <c r="M160" s="4">
        <v>0</v>
      </c>
      <c r="N160" s="11">
        <v>0</v>
      </c>
      <c r="O160" s="4">
        <v>47.607282608695662</v>
      </c>
      <c r="P160" s="4">
        <v>0</v>
      </c>
      <c r="Q160" s="9">
        <v>0</v>
      </c>
      <c r="R160" s="4">
        <v>9.963369565217393</v>
      </c>
      <c r="S160" s="4">
        <v>0</v>
      </c>
      <c r="T160" s="11">
        <v>0</v>
      </c>
      <c r="U160" s="4">
        <v>5.1304347826086953</v>
      </c>
      <c r="V160" s="4">
        <v>0</v>
      </c>
      <c r="W160" s="11">
        <v>0</v>
      </c>
      <c r="X160" s="4">
        <v>30.65684782608696</v>
      </c>
      <c r="Y160" s="4">
        <v>0</v>
      </c>
      <c r="Z160" s="11">
        <v>0</v>
      </c>
      <c r="AA160" s="4">
        <v>0</v>
      </c>
      <c r="AB160" s="4">
        <v>0</v>
      </c>
      <c r="AC160" s="11" t="s">
        <v>514</v>
      </c>
      <c r="AD160" s="4">
        <v>155.6734782608695</v>
      </c>
      <c r="AE160" s="4">
        <v>0</v>
      </c>
      <c r="AF160" s="11">
        <v>0</v>
      </c>
      <c r="AG160" s="4">
        <v>0</v>
      </c>
      <c r="AH160" s="4">
        <v>0</v>
      </c>
      <c r="AI160" s="11" t="s">
        <v>514</v>
      </c>
      <c r="AJ160" s="4">
        <v>0</v>
      </c>
      <c r="AK160" s="4">
        <v>0</v>
      </c>
      <c r="AL160" s="11" t="s">
        <v>514</v>
      </c>
      <c r="AM160" t="s">
        <v>1</v>
      </c>
      <c r="AN160" s="1">
        <v>4</v>
      </c>
      <c r="AX160"/>
      <c r="AY160"/>
    </row>
    <row r="161" spans="1:51" x14ac:dyDescent="0.25">
      <c r="A161" t="s">
        <v>243</v>
      </c>
      <c r="B161" t="s">
        <v>18</v>
      </c>
      <c r="C161" t="s">
        <v>444</v>
      </c>
      <c r="D161" t="s">
        <v>325</v>
      </c>
      <c r="E161" s="4">
        <v>41.315217391304351</v>
      </c>
      <c r="F161" s="4">
        <v>161.85021739130434</v>
      </c>
      <c r="G161" s="4">
        <v>6.1684782608695654</v>
      </c>
      <c r="H161" s="11">
        <v>3.8112264291595428E-2</v>
      </c>
      <c r="I161" s="4">
        <v>144.66815217391306</v>
      </c>
      <c r="J161" s="4">
        <v>3.347826086956522</v>
      </c>
      <c r="K161" s="11">
        <v>2.3141417351705214E-2</v>
      </c>
      <c r="L161" s="4">
        <v>20.1875</v>
      </c>
      <c r="M161" s="4">
        <v>2.8641304347826089</v>
      </c>
      <c r="N161" s="11">
        <v>0.14187643020594967</v>
      </c>
      <c r="O161" s="4">
        <v>9.1277173913043477</v>
      </c>
      <c r="P161" s="4">
        <v>4.3478260869565216E-2</v>
      </c>
      <c r="Q161" s="9">
        <v>4.7633224173861269E-3</v>
      </c>
      <c r="R161" s="4">
        <v>6.1141304347826084</v>
      </c>
      <c r="S161" s="4">
        <v>2.8206521739130435</v>
      </c>
      <c r="T161" s="11">
        <v>0.46133333333333337</v>
      </c>
      <c r="U161" s="4">
        <v>4.9456521739130439</v>
      </c>
      <c r="V161" s="4">
        <v>0</v>
      </c>
      <c r="W161" s="11">
        <v>0</v>
      </c>
      <c r="X161" s="4">
        <v>40.490652173913041</v>
      </c>
      <c r="Y161" s="4">
        <v>3.3043478260869565</v>
      </c>
      <c r="Z161" s="11">
        <v>8.1607671121085384E-2</v>
      </c>
      <c r="AA161" s="4">
        <v>6.1222826086956523</v>
      </c>
      <c r="AB161" s="4">
        <v>0</v>
      </c>
      <c r="AC161" s="11">
        <v>0</v>
      </c>
      <c r="AD161" s="4">
        <v>63.49</v>
      </c>
      <c r="AE161" s="4">
        <v>0</v>
      </c>
      <c r="AF161" s="11">
        <v>0</v>
      </c>
      <c r="AG161" s="4">
        <v>31.559782608695652</v>
      </c>
      <c r="AH161" s="4">
        <v>0</v>
      </c>
      <c r="AI161" s="11">
        <v>0</v>
      </c>
      <c r="AJ161" s="4">
        <v>0</v>
      </c>
      <c r="AK161" s="4">
        <v>0</v>
      </c>
      <c r="AL161" s="11" t="s">
        <v>514</v>
      </c>
      <c r="AM161" s="1">
        <v>255293</v>
      </c>
      <c r="AN161" s="1">
        <v>4</v>
      </c>
      <c r="AX161"/>
      <c r="AY161"/>
    </row>
    <row r="162" spans="1:51" x14ac:dyDescent="0.25">
      <c r="A162" t="s">
        <v>243</v>
      </c>
      <c r="B162" t="s">
        <v>161</v>
      </c>
      <c r="C162" t="s">
        <v>417</v>
      </c>
      <c r="D162" t="s">
        <v>298</v>
      </c>
      <c r="E162" s="4">
        <v>43.521739130434781</v>
      </c>
      <c r="F162" s="4">
        <v>187.75</v>
      </c>
      <c r="G162" s="4">
        <v>23.932065217391305</v>
      </c>
      <c r="H162" s="11">
        <v>0.12746772419382851</v>
      </c>
      <c r="I162" s="4">
        <v>165.8233695652174</v>
      </c>
      <c r="J162" s="4">
        <v>23.932065217391305</v>
      </c>
      <c r="K162" s="11">
        <v>0.1443226324500598</v>
      </c>
      <c r="L162" s="4">
        <v>28.029891304347828</v>
      </c>
      <c r="M162" s="4">
        <v>3.9320652173913042</v>
      </c>
      <c r="N162" s="11">
        <v>0.14028114396509936</v>
      </c>
      <c r="O162" s="4">
        <v>16.725543478260871</v>
      </c>
      <c r="P162" s="4">
        <v>3.9320652173913042</v>
      </c>
      <c r="Q162" s="9">
        <v>0.23509341998375302</v>
      </c>
      <c r="R162" s="4">
        <v>0</v>
      </c>
      <c r="S162" s="4">
        <v>0</v>
      </c>
      <c r="T162" s="11" t="s">
        <v>514</v>
      </c>
      <c r="U162" s="4">
        <v>11.304347826086957</v>
      </c>
      <c r="V162" s="4">
        <v>0</v>
      </c>
      <c r="W162" s="11">
        <v>0</v>
      </c>
      <c r="X162" s="4">
        <v>51.839673913043491</v>
      </c>
      <c r="Y162" s="4">
        <v>20</v>
      </c>
      <c r="Z162" s="11">
        <v>0.3858048959480001</v>
      </c>
      <c r="AA162" s="4">
        <v>10.622282608695652</v>
      </c>
      <c r="AB162" s="4">
        <v>0</v>
      </c>
      <c r="AC162" s="11">
        <v>0</v>
      </c>
      <c r="AD162" s="4">
        <v>97.258152173913047</v>
      </c>
      <c r="AE162" s="4">
        <v>0</v>
      </c>
      <c r="AF162" s="11">
        <v>0</v>
      </c>
      <c r="AG162" s="4">
        <v>0</v>
      </c>
      <c r="AH162" s="4">
        <v>0</v>
      </c>
      <c r="AI162" s="11" t="s">
        <v>514</v>
      </c>
      <c r="AJ162" s="4">
        <v>0</v>
      </c>
      <c r="AK162" s="4">
        <v>0</v>
      </c>
      <c r="AL162" s="11" t="s">
        <v>514</v>
      </c>
      <c r="AM162" s="1">
        <v>255310</v>
      </c>
      <c r="AN162" s="1">
        <v>4</v>
      </c>
      <c r="AX162"/>
      <c r="AY162"/>
    </row>
    <row r="163" spans="1:51" x14ac:dyDescent="0.25">
      <c r="A163" t="s">
        <v>243</v>
      </c>
      <c r="B163" t="s">
        <v>197</v>
      </c>
      <c r="C163" t="s">
        <v>367</v>
      </c>
      <c r="D163" t="s">
        <v>310</v>
      </c>
      <c r="E163" s="4">
        <v>25.021739130434781</v>
      </c>
      <c r="F163" s="4">
        <v>169.67065217391308</v>
      </c>
      <c r="G163" s="4">
        <v>0</v>
      </c>
      <c r="H163" s="11">
        <v>0</v>
      </c>
      <c r="I163" s="4">
        <v>155.01173913043482</v>
      </c>
      <c r="J163" s="4">
        <v>0</v>
      </c>
      <c r="K163" s="11">
        <v>0</v>
      </c>
      <c r="L163" s="4">
        <v>28.486847826086962</v>
      </c>
      <c r="M163" s="4">
        <v>0</v>
      </c>
      <c r="N163" s="11">
        <v>0</v>
      </c>
      <c r="O163" s="4">
        <v>24.660760869565223</v>
      </c>
      <c r="P163" s="4">
        <v>0</v>
      </c>
      <c r="Q163" s="9">
        <v>0</v>
      </c>
      <c r="R163" s="4">
        <v>0</v>
      </c>
      <c r="S163" s="4">
        <v>0</v>
      </c>
      <c r="T163" s="11" t="s">
        <v>514</v>
      </c>
      <c r="U163" s="4">
        <v>3.8260869565217392</v>
      </c>
      <c r="V163" s="4">
        <v>0</v>
      </c>
      <c r="W163" s="11">
        <v>0</v>
      </c>
      <c r="X163" s="4">
        <v>52.515434782608729</v>
      </c>
      <c r="Y163" s="4">
        <v>0</v>
      </c>
      <c r="Z163" s="11">
        <v>0</v>
      </c>
      <c r="AA163" s="4">
        <v>10.832826086956521</v>
      </c>
      <c r="AB163" s="4">
        <v>0</v>
      </c>
      <c r="AC163" s="11">
        <v>0</v>
      </c>
      <c r="AD163" s="4">
        <v>77.835543478260874</v>
      </c>
      <c r="AE163" s="4">
        <v>0</v>
      </c>
      <c r="AF163" s="11">
        <v>0</v>
      </c>
      <c r="AG163" s="4">
        <v>0</v>
      </c>
      <c r="AH163" s="4">
        <v>0</v>
      </c>
      <c r="AI163" s="11" t="s">
        <v>514</v>
      </c>
      <c r="AJ163" s="4">
        <v>0</v>
      </c>
      <c r="AK163" s="4">
        <v>0</v>
      </c>
      <c r="AL163" s="11" t="s">
        <v>514</v>
      </c>
      <c r="AM163" s="1">
        <v>255350</v>
      </c>
      <c r="AN163" s="1">
        <v>4</v>
      </c>
      <c r="AX163"/>
      <c r="AY163"/>
    </row>
    <row r="164" spans="1:51" x14ac:dyDescent="0.25">
      <c r="A164" t="s">
        <v>243</v>
      </c>
      <c r="B164" t="s">
        <v>76</v>
      </c>
      <c r="C164" t="s">
        <v>421</v>
      </c>
      <c r="D164" t="s">
        <v>284</v>
      </c>
      <c r="E164" s="4">
        <v>95.782608695652172</v>
      </c>
      <c r="F164" s="4">
        <v>369.92478260869558</v>
      </c>
      <c r="G164" s="4">
        <v>22.087391304347829</v>
      </c>
      <c r="H164" s="11">
        <v>5.9707790185313837E-2</v>
      </c>
      <c r="I164" s="4">
        <v>311.23456521739126</v>
      </c>
      <c r="J164" s="4">
        <v>22.087391304347829</v>
      </c>
      <c r="K164" s="11">
        <v>7.0967025429583053E-2</v>
      </c>
      <c r="L164" s="4">
        <v>53.774456521739133</v>
      </c>
      <c r="M164" s="4">
        <v>0</v>
      </c>
      <c r="N164" s="11">
        <v>0</v>
      </c>
      <c r="O164" s="4">
        <v>22.448369565217391</v>
      </c>
      <c r="P164" s="4">
        <v>0</v>
      </c>
      <c r="Q164" s="9">
        <v>0</v>
      </c>
      <c r="R164" s="4">
        <v>26</v>
      </c>
      <c r="S164" s="4">
        <v>0</v>
      </c>
      <c r="T164" s="11">
        <v>0</v>
      </c>
      <c r="U164" s="4">
        <v>5.3260869565217392</v>
      </c>
      <c r="V164" s="4">
        <v>0</v>
      </c>
      <c r="W164" s="11">
        <v>0</v>
      </c>
      <c r="X164" s="4">
        <v>77.835108695652167</v>
      </c>
      <c r="Y164" s="4">
        <v>22.087391304347829</v>
      </c>
      <c r="Z164" s="11">
        <v>0.28377157396558783</v>
      </c>
      <c r="AA164" s="4">
        <v>27.364130434782609</v>
      </c>
      <c r="AB164" s="4">
        <v>0</v>
      </c>
      <c r="AC164" s="11">
        <v>0</v>
      </c>
      <c r="AD164" s="4">
        <v>198.29619565217391</v>
      </c>
      <c r="AE164" s="4">
        <v>0</v>
      </c>
      <c r="AF164" s="11">
        <v>0</v>
      </c>
      <c r="AG164" s="4">
        <v>12.654891304347826</v>
      </c>
      <c r="AH164" s="4">
        <v>0</v>
      </c>
      <c r="AI164" s="11">
        <v>0</v>
      </c>
      <c r="AJ164" s="4">
        <v>0</v>
      </c>
      <c r="AK164" s="4">
        <v>0</v>
      </c>
      <c r="AL164" s="11" t="s">
        <v>514</v>
      </c>
      <c r="AM164" s="1">
        <v>255174</v>
      </c>
      <c r="AN164" s="1">
        <v>4</v>
      </c>
      <c r="AX164"/>
      <c r="AY164"/>
    </row>
    <row r="165" spans="1:51" x14ac:dyDescent="0.25">
      <c r="A165" t="s">
        <v>243</v>
      </c>
      <c r="B165" t="s">
        <v>193</v>
      </c>
      <c r="C165" t="s">
        <v>426</v>
      </c>
      <c r="D165" t="s">
        <v>284</v>
      </c>
      <c r="E165" s="4">
        <v>32.021739130434781</v>
      </c>
      <c r="F165" s="4">
        <v>197.49206521739131</v>
      </c>
      <c r="G165" s="4">
        <v>0</v>
      </c>
      <c r="H165" s="11">
        <v>0</v>
      </c>
      <c r="I165" s="4">
        <v>185.76695652173913</v>
      </c>
      <c r="J165" s="4">
        <v>0</v>
      </c>
      <c r="K165" s="11">
        <v>0</v>
      </c>
      <c r="L165" s="4">
        <v>31.920978260869553</v>
      </c>
      <c r="M165" s="4">
        <v>0</v>
      </c>
      <c r="N165" s="11">
        <v>0</v>
      </c>
      <c r="O165" s="4">
        <v>24.709673913043467</v>
      </c>
      <c r="P165" s="4">
        <v>0</v>
      </c>
      <c r="Q165" s="9">
        <v>0</v>
      </c>
      <c r="R165" s="4">
        <v>3.82</v>
      </c>
      <c r="S165" s="4">
        <v>0</v>
      </c>
      <c r="T165" s="11">
        <v>0</v>
      </c>
      <c r="U165" s="4">
        <v>3.3913043478260869</v>
      </c>
      <c r="V165" s="4">
        <v>0</v>
      </c>
      <c r="W165" s="11">
        <v>0</v>
      </c>
      <c r="X165" s="4">
        <v>84.678369565217423</v>
      </c>
      <c r="Y165" s="4">
        <v>0</v>
      </c>
      <c r="Z165" s="11">
        <v>0</v>
      </c>
      <c r="AA165" s="4">
        <v>4.5138043478260874</v>
      </c>
      <c r="AB165" s="4">
        <v>0</v>
      </c>
      <c r="AC165" s="11">
        <v>0</v>
      </c>
      <c r="AD165" s="4">
        <v>76.378913043478249</v>
      </c>
      <c r="AE165" s="4">
        <v>0</v>
      </c>
      <c r="AF165" s="11">
        <v>0</v>
      </c>
      <c r="AG165" s="4">
        <v>0</v>
      </c>
      <c r="AH165" s="4">
        <v>0</v>
      </c>
      <c r="AI165" s="11" t="s">
        <v>514</v>
      </c>
      <c r="AJ165" s="4">
        <v>0</v>
      </c>
      <c r="AK165" s="4">
        <v>0</v>
      </c>
      <c r="AL165" s="11" t="s">
        <v>514</v>
      </c>
      <c r="AM165" s="1">
        <v>255346</v>
      </c>
      <c r="AN165" s="1">
        <v>4</v>
      </c>
      <c r="AX165"/>
      <c r="AY165"/>
    </row>
    <row r="166" spans="1:51" x14ac:dyDescent="0.25">
      <c r="A166" t="s">
        <v>243</v>
      </c>
      <c r="B166" t="s">
        <v>74</v>
      </c>
      <c r="C166" t="s">
        <v>420</v>
      </c>
      <c r="D166" t="s">
        <v>334</v>
      </c>
      <c r="E166" s="4">
        <v>107.73913043478261</v>
      </c>
      <c r="F166" s="4">
        <v>309.70521739130436</v>
      </c>
      <c r="G166" s="4">
        <v>0</v>
      </c>
      <c r="H166" s="11">
        <v>0</v>
      </c>
      <c r="I166" s="4">
        <v>290.82304347826084</v>
      </c>
      <c r="J166" s="4">
        <v>0</v>
      </c>
      <c r="K166" s="11">
        <v>0</v>
      </c>
      <c r="L166" s="4">
        <v>41.584021739130435</v>
      </c>
      <c r="M166" s="4">
        <v>0</v>
      </c>
      <c r="N166" s="11">
        <v>0</v>
      </c>
      <c r="O166" s="4">
        <v>22.701847826086954</v>
      </c>
      <c r="P166" s="4">
        <v>0</v>
      </c>
      <c r="Q166" s="9">
        <v>0</v>
      </c>
      <c r="R166" s="4">
        <v>13.14304347826087</v>
      </c>
      <c r="S166" s="4">
        <v>0</v>
      </c>
      <c r="T166" s="11">
        <v>0</v>
      </c>
      <c r="U166" s="4">
        <v>5.7391304347826084</v>
      </c>
      <c r="V166" s="4">
        <v>0</v>
      </c>
      <c r="W166" s="11">
        <v>0</v>
      </c>
      <c r="X166" s="4">
        <v>74.383478260869566</v>
      </c>
      <c r="Y166" s="4">
        <v>0</v>
      </c>
      <c r="Z166" s="11">
        <v>0</v>
      </c>
      <c r="AA166" s="4">
        <v>0</v>
      </c>
      <c r="AB166" s="4">
        <v>0</v>
      </c>
      <c r="AC166" s="11" t="s">
        <v>514</v>
      </c>
      <c r="AD166" s="4">
        <v>188.52043478260867</v>
      </c>
      <c r="AE166" s="4">
        <v>0</v>
      </c>
      <c r="AF166" s="11">
        <v>0</v>
      </c>
      <c r="AG166" s="4">
        <v>5.2172826086956521</v>
      </c>
      <c r="AH166" s="4">
        <v>0</v>
      </c>
      <c r="AI166" s="11">
        <v>0</v>
      </c>
      <c r="AJ166" s="4">
        <v>0</v>
      </c>
      <c r="AK166" s="4">
        <v>0</v>
      </c>
      <c r="AL166" s="11" t="s">
        <v>514</v>
      </c>
      <c r="AM166" s="1">
        <v>255172</v>
      </c>
      <c r="AN166" s="1">
        <v>4</v>
      </c>
      <c r="AX166"/>
      <c r="AY166"/>
    </row>
    <row r="167" spans="1:51" x14ac:dyDescent="0.25">
      <c r="A167" t="s">
        <v>243</v>
      </c>
      <c r="B167" t="s">
        <v>106</v>
      </c>
      <c r="C167" t="s">
        <v>410</v>
      </c>
      <c r="D167" t="s">
        <v>284</v>
      </c>
      <c r="E167" s="4">
        <v>46.510869565217391</v>
      </c>
      <c r="F167" s="4">
        <v>168.39434782608691</v>
      </c>
      <c r="G167" s="4">
        <v>0</v>
      </c>
      <c r="H167" s="11">
        <v>0</v>
      </c>
      <c r="I167" s="4">
        <v>144.02391304347822</v>
      </c>
      <c r="J167" s="4">
        <v>0</v>
      </c>
      <c r="K167" s="11">
        <v>0</v>
      </c>
      <c r="L167" s="4">
        <v>22.106086956521747</v>
      </c>
      <c r="M167" s="4">
        <v>0</v>
      </c>
      <c r="N167" s="11">
        <v>0</v>
      </c>
      <c r="O167" s="4">
        <v>16.06260869565218</v>
      </c>
      <c r="P167" s="4">
        <v>0</v>
      </c>
      <c r="Q167" s="9">
        <v>0</v>
      </c>
      <c r="R167" s="4">
        <v>0</v>
      </c>
      <c r="S167" s="4">
        <v>0</v>
      </c>
      <c r="T167" s="11" t="s">
        <v>514</v>
      </c>
      <c r="U167" s="4">
        <v>6.0434782608695654</v>
      </c>
      <c r="V167" s="4">
        <v>0</v>
      </c>
      <c r="W167" s="11">
        <v>0</v>
      </c>
      <c r="X167" s="4">
        <v>32.755760869565222</v>
      </c>
      <c r="Y167" s="4">
        <v>0</v>
      </c>
      <c r="Z167" s="11">
        <v>0</v>
      </c>
      <c r="AA167" s="4">
        <v>18.326956521739127</v>
      </c>
      <c r="AB167" s="4">
        <v>0</v>
      </c>
      <c r="AC167" s="11">
        <v>0</v>
      </c>
      <c r="AD167" s="4">
        <v>95.205543478260822</v>
      </c>
      <c r="AE167" s="4">
        <v>0</v>
      </c>
      <c r="AF167" s="11">
        <v>0</v>
      </c>
      <c r="AG167" s="4">
        <v>0</v>
      </c>
      <c r="AH167" s="4">
        <v>0</v>
      </c>
      <c r="AI167" s="11" t="s">
        <v>514</v>
      </c>
      <c r="AJ167" s="4">
        <v>0</v>
      </c>
      <c r="AK167" s="4">
        <v>0</v>
      </c>
      <c r="AL167" s="11" t="s">
        <v>514</v>
      </c>
      <c r="AM167" s="1">
        <v>255244</v>
      </c>
      <c r="AN167" s="1">
        <v>4</v>
      </c>
      <c r="AX167"/>
      <c r="AY167"/>
    </row>
    <row r="168" spans="1:51" x14ac:dyDescent="0.25">
      <c r="A168" t="s">
        <v>243</v>
      </c>
      <c r="B168" t="s">
        <v>169</v>
      </c>
      <c r="C168" t="s">
        <v>435</v>
      </c>
      <c r="D168" t="s">
        <v>343</v>
      </c>
      <c r="E168" s="4">
        <v>50.630434782608695</v>
      </c>
      <c r="F168" s="4">
        <v>347.27989130434781</v>
      </c>
      <c r="G168" s="4">
        <v>0</v>
      </c>
      <c r="H168" s="11">
        <v>0</v>
      </c>
      <c r="I168" s="4">
        <v>303.32880434782612</v>
      </c>
      <c r="J168" s="4">
        <v>0</v>
      </c>
      <c r="K168" s="11">
        <v>0</v>
      </c>
      <c r="L168" s="4">
        <v>40.222826086956523</v>
      </c>
      <c r="M168" s="4">
        <v>0</v>
      </c>
      <c r="N168" s="11">
        <v>0</v>
      </c>
      <c r="O168" s="4">
        <v>19.323369565217391</v>
      </c>
      <c r="P168" s="4">
        <v>0</v>
      </c>
      <c r="Q168" s="9">
        <v>0</v>
      </c>
      <c r="R168" s="4">
        <v>15.160326086956522</v>
      </c>
      <c r="S168" s="4">
        <v>0</v>
      </c>
      <c r="T168" s="11">
        <v>0</v>
      </c>
      <c r="U168" s="4">
        <v>5.7391304347826084</v>
      </c>
      <c r="V168" s="4">
        <v>0</v>
      </c>
      <c r="W168" s="11">
        <v>0</v>
      </c>
      <c r="X168" s="4">
        <v>43.364130434782609</v>
      </c>
      <c r="Y168" s="4">
        <v>0</v>
      </c>
      <c r="Z168" s="11">
        <v>0</v>
      </c>
      <c r="AA168" s="4">
        <v>23.051630434782609</v>
      </c>
      <c r="AB168" s="4">
        <v>0</v>
      </c>
      <c r="AC168" s="11">
        <v>0</v>
      </c>
      <c r="AD168" s="4">
        <v>240.64130434782609</v>
      </c>
      <c r="AE168" s="4">
        <v>0</v>
      </c>
      <c r="AF168" s="11">
        <v>0</v>
      </c>
      <c r="AG168" s="4">
        <v>0</v>
      </c>
      <c r="AH168" s="4">
        <v>0</v>
      </c>
      <c r="AI168" s="11" t="s">
        <v>514</v>
      </c>
      <c r="AJ168" s="4">
        <v>0</v>
      </c>
      <c r="AK168" s="4">
        <v>0</v>
      </c>
      <c r="AL168" s="11" t="s">
        <v>514</v>
      </c>
      <c r="AM168" s="1">
        <v>255319</v>
      </c>
      <c r="AN168" s="1">
        <v>4</v>
      </c>
      <c r="AX168"/>
      <c r="AY168"/>
    </row>
    <row r="169" spans="1:51" x14ac:dyDescent="0.25">
      <c r="A169" t="s">
        <v>243</v>
      </c>
      <c r="B169" t="s">
        <v>204</v>
      </c>
      <c r="C169" t="s">
        <v>364</v>
      </c>
      <c r="D169" t="s">
        <v>349</v>
      </c>
      <c r="E169" s="4">
        <v>71.956521739130437</v>
      </c>
      <c r="F169" s="4">
        <v>292.46086956521737</v>
      </c>
      <c r="G169" s="4">
        <v>1.0244565217391304</v>
      </c>
      <c r="H169" s="11">
        <v>3.5028840721910031E-3</v>
      </c>
      <c r="I169" s="4">
        <v>292.46086956521737</v>
      </c>
      <c r="J169" s="4">
        <v>1.0244565217391304</v>
      </c>
      <c r="K169" s="11">
        <v>3.5028840721910031E-3</v>
      </c>
      <c r="L169" s="4">
        <v>40.474999999999994</v>
      </c>
      <c r="M169" s="4">
        <v>4.3478260869565216E-2</v>
      </c>
      <c r="N169" s="11">
        <v>1.0742003920831433E-3</v>
      </c>
      <c r="O169" s="4">
        <v>40.474999999999994</v>
      </c>
      <c r="P169" s="4">
        <v>4.3478260869565216E-2</v>
      </c>
      <c r="Q169" s="9">
        <v>1.0742003920831433E-3</v>
      </c>
      <c r="R169" s="4">
        <v>0</v>
      </c>
      <c r="S169" s="4">
        <v>0</v>
      </c>
      <c r="T169" s="11" t="s">
        <v>514</v>
      </c>
      <c r="U169" s="4">
        <v>0</v>
      </c>
      <c r="V169" s="4">
        <v>0</v>
      </c>
      <c r="W169" s="11" t="s">
        <v>514</v>
      </c>
      <c r="X169" s="4">
        <v>96.261413043478257</v>
      </c>
      <c r="Y169" s="4">
        <v>0.98097826086956519</v>
      </c>
      <c r="Z169" s="11">
        <v>1.0190773538993118E-2</v>
      </c>
      <c r="AA169" s="4">
        <v>0</v>
      </c>
      <c r="AB169" s="4">
        <v>0</v>
      </c>
      <c r="AC169" s="11" t="s">
        <v>514</v>
      </c>
      <c r="AD169" s="4">
        <v>155.72445652173911</v>
      </c>
      <c r="AE169" s="4">
        <v>0</v>
      </c>
      <c r="AF169" s="11">
        <v>0</v>
      </c>
      <c r="AG169" s="4">
        <v>0</v>
      </c>
      <c r="AH169" s="4">
        <v>0</v>
      </c>
      <c r="AI169" s="11" t="s">
        <v>514</v>
      </c>
      <c r="AJ169" s="4">
        <v>0</v>
      </c>
      <c r="AK169" s="4">
        <v>0</v>
      </c>
      <c r="AL169" s="11" t="s">
        <v>514</v>
      </c>
      <c r="AM169" t="s">
        <v>5</v>
      </c>
      <c r="AN169" s="1">
        <v>4</v>
      </c>
      <c r="AX169"/>
      <c r="AY169"/>
    </row>
    <row r="170" spans="1:51" x14ac:dyDescent="0.25">
      <c r="A170" t="s">
        <v>243</v>
      </c>
      <c r="B170" t="s">
        <v>53</v>
      </c>
      <c r="C170" t="s">
        <v>408</v>
      </c>
      <c r="D170" t="s">
        <v>302</v>
      </c>
      <c r="E170" s="4">
        <v>85.565217391304344</v>
      </c>
      <c r="F170" s="4">
        <v>398.89934782608702</v>
      </c>
      <c r="G170" s="4">
        <v>48.713043478260872</v>
      </c>
      <c r="H170" s="11">
        <v>0.12211863404574652</v>
      </c>
      <c r="I170" s="4">
        <v>367.40228260869571</v>
      </c>
      <c r="J170" s="4">
        <v>48.713043478260872</v>
      </c>
      <c r="K170" s="11">
        <v>0.13258775403456877</v>
      </c>
      <c r="L170" s="4">
        <v>38.253043478260857</v>
      </c>
      <c r="M170" s="4">
        <v>0</v>
      </c>
      <c r="N170" s="11">
        <v>0</v>
      </c>
      <c r="O170" s="4">
        <v>12.959130434782606</v>
      </c>
      <c r="P170" s="4">
        <v>0</v>
      </c>
      <c r="Q170" s="9">
        <v>0</v>
      </c>
      <c r="R170" s="4">
        <v>17.431413043478255</v>
      </c>
      <c r="S170" s="4">
        <v>0</v>
      </c>
      <c r="T170" s="11">
        <v>0</v>
      </c>
      <c r="U170" s="4">
        <v>7.8624999999999998</v>
      </c>
      <c r="V170" s="4">
        <v>0</v>
      </c>
      <c r="W170" s="11">
        <v>0</v>
      </c>
      <c r="X170" s="4">
        <v>79.267500000000027</v>
      </c>
      <c r="Y170" s="4">
        <v>22.912391304347828</v>
      </c>
      <c r="Z170" s="11">
        <v>0.28905151927773454</v>
      </c>
      <c r="AA170" s="4">
        <v>6.2031521739130415</v>
      </c>
      <c r="AB170" s="4">
        <v>0</v>
      </c>
      <c r="AC170" s="11">
        <v>0</v>
      </c>
      <c r="AD170" s="4">
        <v>199.02119565217396</v>
      </c>
      <c r="AE170" s="4">
        <v>25.800652173913043</v>
      </c>
      <c r="AF170" s="11">
        <v>0.12963771064366639</v>
      </c>
      <c r="AG170" s="4">
        <v>76.154456521739121</v>
      </c>
      <c r="AH170" s="4">
        <v>0</v>
      </c>
      <c r="AI170" s="11">
        <v>0</v>
      </c>
      <c r="AJ170" s="4">
        <v>0</v>
      </c>
      <c r="AK170" s="4">
        <v>0</v>
      </c>
      <c r="AL170" s="11" t="s">
        <v>514</v>
      </c>
      <c r="AM170" s="1">
        <v>255140</v>
      </c>
      <c r="AN170" s="1">
        <v>4</v>
      </c>
      <c r="AX170"/>
      <c r="AY170"/>
    </row>
    <row r="171" spans="1:51" x14ac:dyDescent="0.25">
      <c r="A171" t="s">
        <v>243</v>
      </c>
      <c r="B171" t="s">
        <v>167</v>
      </c>
      <c r="C171" t="s">
        <v>381</v>
      </c>
      <c r="D171" t="s">
        <v>282</v>
      </c>
      <c r="E171" s="4">
        <v>77.478260869565219</v>
      </c>
      <c r="F171" s="4">
        <v>273.49184782608694</v>
      </c>
      <c r="G171" s="4">
        <v>0</v>
      </c>
      <c r="H171" s="11">
        <v>0</v>
      </c>
      <c r="I171" s="4">
        <v>240.58423913043478</v>
      </c>
      <c r="J171" s="4">
        <v>0</v>
      </c>
      <c r="K171" s="11">
        <v>0</v>
      </c>
      <c r="L171" s="4">
        <v>30.668478260869566</v>
      </c>
      <c r="M171" s="4">
        <v>0</v>
      </c>
      <c r="N171" s="11">
        <v>0</v>
      </c>
      <c r="O171" s="4">
        <v>25.866847826086957</v>
      </c>
      <c r="P171" s="4">
        <v>0</v>
      </c>
      <c r="Q171" s="9">
        <v>0</v>
      </c>
      <c r="R171" s="4">
        <v>4.8016304347826084</v>
      </c>
      <c r="S171" s="4">
        <v>0</v>
      </c>
      <c r="T171" s="11">
        <v>0</v>
      </c>
      <c r="U171" s="4">
        <v>0</v>
      </c>
      <c r="V171" s="4">
        <v>0</v>
      </c>
      <c r="W171" s="11" t="s">
        <v>514</v>
      </c>
      <c r="X171" s="4">
        <v>67.529891304347828</v>
      </c>
      <c r="Y171" s="4">
        <v>0</v>
      </c>
      <c r="Z171" s="11">
        <v>0</v>
      </c>
      <c r="AA171" s="4">
        <v>28.105978260869566</v>
      </c>
      <c r="AB171" s="4">
        <v>0</v>
      </c>
      <c r="AC171" s="11">
        <v>0</v>
      </c>
      <c r="AD171" s="4">
        <v>147.1875</v>
      </c>
      <c r="AE171" s="4">
        <v>0</v>
      </c>
      <c r="AF171" s="11">
        <v>0</v>
      </c>
      <c r="AG171" s="4">
        <v>0</v>
      </c>
      <c r="AH171" s="4">
        <v>0</v>
      </c>
      <c r="AI171" s="11" t="s">
        <v>514</v>
      </c>
      <c r="AJ171" s="4">
        <v>0</v>
      </c>
      <c r="AK171" s="4">
        <v>0</v>
      </c>
      <c r="AL171" s="11" t="s">
        <v>514</v>
      </c>
      <c r="AM171" s="1">
        <v>255316</v>
      </c>
      <c r="AN171" s="1">
        <v>4</v>
      </c>
      <c r="AX171"/>
      <c r="AY171"/>
    </row>
    <row r="172" spans="1:51" x14ac:dyDescent="0.25">
      <c r="A172" t="s">
        <v>243</v>
      </c>
      <c r="B172" t="s">
        <v>130</v>
      </c>
      <c r="C172" t="s">
        <v>356</v>
      </c>
      <c r="D172" t="s">
        <v>319</v>
      </c>
      <c r="E172" s="4">
        <v>32.152173913043477</v>
      </c>
      <c r="F172" s="4">
        <v>156.54076086956522</v>
      </c>
      <c r="G172" s="4">
        <v>0</v>
      </c>
      <c r="H172" s="11">
        <v>0</v>
      </c>
      <c r="I172" s="4">
        <v>141.92119565217391</v>
      </c>
      <c r="J172" s="4">
        <v>0</v>
      </c>
      <c r="K172" s="11">
        <v>0</v>
      </c>
      <c r="L172" s="4">
        <v>24.076086956521738</v>
      </c>
      <c r="M172" s="4">
        <v>0</v>
      </c>
      <c r="N172" s="11">
        <v>0</v>
      </c>
      <c r="O172" s="4">
        <v>13.586956521739131</v>
      </c>
      <c r="P172" s="4">
        <v>0</v>
      </c>
      <c r="Q172" s="9">
        <v>0</v>
      </c>
      <c r="R172" s="4">
        <v>4.9239130434782608</v>
      </c>
      <c r="S172" s="4">
        <v>0</v>
      </c>
      <c r="T172" s="11">
        <v>0</v>
      </c>
      <c r="U172" s="4">
        <v>5.5652173913043477</v>
      </c>
      <c r="V172" s="4">
        <v>0</v>
      </c>
      <c r="W172" s="11">
        <v>0</v>
      </c>
      <c r="X172" s="4">
        <v>41.521739130434781</v>
      </c>
      <c r="Y172" s="4">
        <v>0</v>
      </c>
      <c r="Z172" s="11">
        <v>0</v>
      </c>
      <c r="AA172" s="4">
        <v>4.1304347826086953</v>
      </c>
      <c r="AB172" s="4">
        <v>0</v>
      </c>
      <c r="AC172" s="11">
        <v>0</v>
      </c>
      <c r="AD172" s="4">
        <v>86.8125</v>
      </c>
      <c r="AE172" s="4">
        <v>0</v>
      </c>
      <c r="AF172" s="11">
        <v>0</v>
      </c>
      <c r="AG172" s="4">
        <v>0</v>
      </c>
      <c r="AH172" s="4">
        <v>0</v>
      </c>
      <c r="AI172" s="11" t="s">
        <v>514</v>
      </c>
      <c r="AJ172" s="4">
        <v>0</v>
      </c>
      <c r="AK172" s="4">
        <v>0</v>
      </c>
      <c r="AL172" s="11" t="s">
        <v>514</v>
      </c>
      <c r="AM172" s="1">
        <v>255276</v>
      </c>
      <c r="AN172" s="1">
        <v>4</v>
      </c>
      <c r="AX172"/>
      <c r="AY172"/>
    </row>
    <row r="173" spans="1:51" x14ac:dyDescent="0.25">
      <c r="A173" t="s">
        <v>243</v>
      </c>
      <c r="B173" t="s">
        <v>155</v>
      </c>
      <c r="C173" t="s">
        <v>358</v>
      </c>
      <c r="D173" t="s">
        <v>276</v>
      </c>
      <c r="E173" s="4">
        <v>52.021739130434781</v>
      </c>
      <c r="F173" s="4">
        <v>207.86989130434785</v>
      </c>
      <c r="G173" s="4">
        <v>0</v>
      </c>
      <c r="H173" s="11">
        <v>0</v>
      </c>
      <c r="I173" s="4">
        <v>192.06206521739131</v>
      </c>
      <c r="J173" s="4">
        <v>0</v>
      </c>
      <c r="K173" s="11">
        <v>0</v>
      </c>
      <c r="L173" s="4">
        <v>44.571847826086959</v>
      </c>
      <c r="M173" s="4">
        <v>0</v>
      </c>
      <c r="N173" s="11">
        <v>0</v>
      </c>
      <c r="O173" s="4">
        <v>28.822717391304348</v>
      </c>
      <c r="P173" s="4">
        <v>0</v>
      </c>
      <c r="Q173" s="9">
        <v>0</v>
      </c>
      <c r="R173" s="4">
        <v>10.2525</v>
      </c>
      <c r="S173" s="4">
        <v>0</v>
      </c>
      <c r="T173" s="11">
        <v>0</v>
      </c>
      <c r="U173" s="4">
        <v>5.4966304347826096</v>
      </c>
      <c r="V173" s="4">
        <v>0</v>
      </c>
      <c r="W173" s="11">
        <v>0</v>
      </c>
      <c r="X173" s="4">
        <v>36.342934782608722</v>
      </c>
      <c r="Y173" s="4">
        <v>0</v>
      </c>
      <c r="Z173" s="11">
        <v>0</v>
      </c>
      <c r="AA173" s="4">
        <v>5.8695652173913038E-2</v>
      </c>
      <c r="AB173" s="4">
        <v>0</v>
      </c>
      <c r="AC173" s="11">
        <v>0</v>
      </c>
      <c r="AD173" s="4">
        <v>126.89641304347825</v>
      </c>
      <c r="AE173" s="4">
        <v>0</v>
      </c>
      <c r="AF173" s="11">
        <v>0</v>
      </c>
      <c r="AG173" s="4">
        <v>0</v>
      </c>
      <c r="AH173" s="4">
        <v>0</v>
      </c>
      <c r="AI173" s="11" t="s">
        <v>514</v>
      </c>
      <c r="AJ173" s="4">
        <v>0</v>
      </c>
      <c r="AK173" s="4">
        <v>0</v>
      </c>
      <c r="AL173" s="11" t="s">
        <v>514</v>
      </c>
      <c r="AM173" s="1">
        <v>255304</v>
      </c>
      <c r="AN173" s="1">
        <v>4</v>
      </c>
      <c r="AX173"/>
      <c r="AY173"/>
    </row>
    <row r="174" spans="1:51" x14ac:dyDescent="0.25">
      <c r="A174" t="s">
        <v>243</v>
      </c>
      <c r="B174" t="s">
        <v>116</v>
      </c>
      <c r="C174" t="s">
        <v>379</v>
      </c>
      <c r="D174" t="s">
        <v>272</v>
      </c>
      <c r="E174" s="4">
        <v>64.956521739130437</v>
      </c>
      <c r="F174" s="4">
        <v>211.80097826086953</v>
      </c>
      <c r="G174" s="4">
        <v>54.59717391304347</v>
      </c>
      <c r="H174" s="11">
        <v>0.25777583447134794</v>
      </c>
      <c r="I174" s="4">
        <v>201.08760869565214</v>
      </c>
      <c r="J174" s="4">
        <v>54.59717391304347</v>
      </c>
      <c r="K174" s="11">
        <v>0.27150938969927668</v>
      </c>
      <c r="L174" s="4">
        <v>12.926847826086956</v>
      </c>
      <c r="M174" s="4">
        <v>5.3616304347826089</v>
      </c>
      <c r="N174" s="11">
        <v>0.41476704196692094</v>
      </c>
      <c r="O174" s="4">
        <v>5.3616304347826089</v>
      </c>
      <c r="P174" s="4">
        <v>5.3616304347826089</v>
      </c>
      <c r="Q174" s="9">
        <v>1</v>
      </c>
      <c r="R174" s="4">
        <v>1.826086956521739</v>
      </c>
      <c r="S174" s="4">
        <v>0</v>
      </c>
      <c r="T174" s="11">
        <v>0</v>
      </c>
      <c r="U174" s="4">
        <v>5.7391304347826084</v>
      </c>
      <c r="V174" s="4">
        <v>0</v>
      </c>
      <c r="W174" s="11">
        <v>0</v>
      </c>
      <c r="X174" s="4">
        <v>58.115652173913034</v>
      </c>
      <c r="Y174" s="4">
        <v>19.917499999999993</v>
      </c>
      <c r="Z174" s="11">
        <v>0.34272178414854931</v>
      </c>
      <c r="AA174" s="4">
        <v>3.148152173913044</v>
      </c>
      <c r="AB174" s="4">
        <v>0</v>
      </c>
      <c r="AC174" s="11">
        <v>0</v>
      </c>
      <c r="AD174" s="4">
        <v>136.09902173913039</v>
      </c>
      <c r="AE174" s="4">
        <v>29.318043478260869</v>
      </c>
      <c r="AF174" s="11">
        <v>0.21541700376404335</v>
      </c>
      <c r="AG174" s="4">
        <v>1.5113043478260872</v>
      </c>
      <c r="AH174" s="4">
        <v>0</v>
      </c>
      <c r="AI174" s="11">
        <v>0</v>
      </c>
      <c r="AJ174" s="4">
        <v>0</v>
      </c>
      <c r="AK174" s="4">
        <v>0</v>
      </c>
      <c r="AL174" s="11" t="s">
        <v>514</v>
      </c>
      <c r="AM174" s="1">
        <v>255261</v>
      </c>
      <c r="AN174" s="1">
        <v>4</v>
      </c>
      <c r="AX174"/>
      <c r="AY174"/>
    </row>
    <row r="175" spans="1:51" x14ac:dyDescent="0.25">
      <c r="A175" t="s">
        <v>243</v>
      </c>
      <c r="B175" t="s">
        <v>22</v>
      </c>
      <c r="C175" t="s">
        <v>393</v>
      </c>
      <c r="D175" t="s">
        <v>310</v>
      </c>
      <c r="E175" s="4">
        <v>136.95652173913044</v>
      </c>
      <c r="F175" s="4">
        <v>410.20097826086965</v>
      </c>
      <c r="G175" s="4">
        <v>28.354891304347824</v>
      </c>
      <c r="H175" s="11">
        <v>6.9124387329752707E-2</v>
      </c>
      <c r="I175" s="4">
        <v>376.51619565217391</v>
      </c>
      <c r="J175" s="4">
        <v>28.354891304347824</v>
      </c>
      <c r="K175" s="11">
        <v>7.530855679457174E-2</v>
      </c>
      <c r="L175" s="4">
        <v>35.809456521739136</v>
      </c>
      <c r="M175" s="4">
        <v>2.0826086956521741</v>
      </c>
      <c r="N175" s="11">
        <v>5.8158064878417466E-2</v>
      </c>
      <c r="O175" s="4">
        <v>25.742826086956523</v>
      </c>
      <c r="P175" s="4">
        <v>2.0826086956521741</v>
      </c>
      <c r="Q175" s="9">
        <v>8.0900546374253701E-2</v>
      </c>
      <c r="R175" s="4">
        <v>4.7168478260869566</v>
      </c>
      <c r="S175" s="4">
        <v>0</v>
      </c>
      <c r="T175" s="11">
        <v>0</v>
      </c>
      <c r="U175" s="4">
        <v>5.3497826086956533</v>
      </c>
      <c r="V175" s="4">
        <v>0</v>
      </c>
      <c r="W175" s="11">
        <v>0</v>
      </c>
      <c r="X175" s="4">
        <v>104.57652173913038</v>
      </c>
      <c r="Y175" s="4">
        <v>26.272282608695651</v>
      </c>
      <c r="Z175" s="11">
        <v>0.25122543924565338</v>
      </c>
      <c r="AA175" s="4">
        <v>23.618152173913042</v>
      </c>
      <c r="AB175" s="4">
        <v>0</v>
      </c>
      <c r="AC175" s="11">
        <v>0</v>
      </c>
      <c r="AD175" s="4">
        <v>245.69065217391312</v>
      </c>
      <c r="AE175" s="4">
        <v>0</v>
      </c>
      <c r="AF175" s="11">
        <v>0</v>
      </c>
      <c r="AG175" s="4">
        <v>0.50619565217391305</v>
      </c>
      <c r="AH175" s="4">
        <v>0</v>
      </c>
      <c r="AI175" s="11">
        <v>0</v>
      </c>
      <c r="AJ175" s="4">
        <v>0</v>
      </c>
      <c r="AK175" s="4">
        <v>0</v>
      </c>
      <c r="AL175" s="11" t="s">
        <v>514</v>
      </c>
      <c r="AM175" s="1">
        <v>255093</v>
      </c>
      <c r="AN175" s="1">
        <v>4</v>
      </c>
      <c r="AX175"/>
      <c r="AY175"/>
    </row>
    <row r="176" spans="1:51" x14ac:dyDescent="0.25">
      <c r="A176" t="s">
        <v>243</v>
      </c>
      <c r="B176" t="s">
        <v>113</v>
      </c>
      <c r="C176" t="s">
        <v>369</v>
      </c>
      <c r="D176" t="s">
        <v>291</v>
      </c>
      <c r="E176" s="4">
        <v>114.06521739130434</v>
      </c>
      <c r="F176" s="4">
        <v>384.10250000000008</v>
      </c>
      <c r="G176" s="4">
        <v>0</v>
      </c>
      <c r="H176" s="11">
        <v>0</v>
      </c>
      <c r="I176" s="4">
        <v>351.46043478260879</v>
      </c>
      <c r="J176" s="4">
        <v>0</v>
      </c>
      <c r="K176" s="11">
        <v>0</v>
      </c>
      <c r="L176" s="4">
        <v>48.499456521739134</v>
      </c>
      <c r="M176" s="4">
        <v>0</v>
      </c>
      <c r="N176" s="11">
        <v>0</v>
      </c>
      <c r="O176" s="4">
        <v>31.220652173913045</v>
      </c>
      <c r="P176" s="4">
        <v>0</v>
      </c>
      <c r="Q176" s="9">
        <v>0</v>
      </c>
      <c r="R176" s="4">
        <v>11.539673913043481</v>
      </c>
      <c r="S176" s="4">
        <v>0</v>
      </c>
      <c r="T176" s="11">
        <v>0</v>
      </c>
      <c r="U176" s="4">
        <v>5.7391304347826084</v>
      </c>
      <c r="V176" s="4">
        <v>0</v>
      </c>
      <c r="W176" s="11">
        <v>0</v>
      </c>
      <c r="X176" s="4">
        <v>63.063913043478259</v>
      </c>
      <c r="Y176" s="4">
        <v>0</v>
      </c>
      <c r="Z176" s="11">
        <v>0</v>
      </c>
      <c r="AA176" s="4">
        <v>15.363260869565224</v>
      </c>
      <c r="AB176" s="4">
        <v>0</v>
      </c>
      <c r="AC176" s="11">
        <v>0</v>
      </c>
      <c r="AD176" s="4">
        <v>257.17586956521745</v>
      </c>
      <c r="AE176" s="4">
        <v>0</v>
      </c>
      <c r="AF176" s="11">
        <v>0</v>
      </c>
      <c r="AG176" s="4">
        <v>0</v>
      </c>
      <c r="AH176" s="4">
        <v>0</v>
      </c>
      <c r="AI176" s="11" t="s">
        <v>514</v>
      </c>
      <c r="AJ176" s="4">
        <v>0</v>
      </c>
      <c r="AK176" s="4">
        <v>0</v>
      </c>
      <c r="AL176" s="11" t="s">
        <v>514</v>
      </c>
      <c r="AM176" s="1">
        <v>255257</v>
      </c>
      <c r="AN176" s="1">
        <v>4</v>
      </c>
      <c r="AX176"/>
      <c r="AY176"/>
    </row>
    <row r="177" spans="1:51" x14ac:dyDescent="0.25">
      <c r="A177" t="s">
        <v>243</v>
      </c>
      <c r="B177" t="s">
        <v>48</v>
      </c>
      <c r="C177" t="s">
        <v>397</v>
      </c>
      <c r="D177" t="s">
        <v>318</v>
      </c>
      <c r="E177" s="4">
        <v>28.913043478260871</v>
      </c>
      <c r="F177" s="4">
        <v>132.5733695652174</v>
      </c>
      <c r="G177" s="4">
        <v>0</v>
      </c>
      <c r="H177" s="11">
        <v>0</v>
      </c>
      <c r="I177" s="4">
        <v>119.96739130434783</v>
      </c>
      <c r="J177" s="4">
        <v>0</v>
      </c>
      <c r="K177" s="11">
        <v>0</v>
      </c>
      <c r="L177" s="4">
        <v>26.247282608695652</v>
      </c>
      <c r="M177" s="4">
        <v>0</v>
      </c>
      <c r="N177" s="11">
        <v>0</v>
      </c>
      <c r="O177" s="4">
        <v>18.663043478260871</v>
      </c>
      <c r="P177" s="4">
        <v>0</v>
      </c>
      <c r="Q177" s="9">
        <v>0</v>
      </c>
      <c r="R177" s="4">
        <v>3.6385869565217392</v>
      </c>
      <c r="S177" s="4">
        <v>0</v>
      </c>
      <c r="T177" s="11">
        <v>0</v>
      </c>
      <c r="U177" s="4">
        <v>3.9456521739130435</v>
      </c>
      <c r="V177" s="4">
        <v>0</v>
      </c>
      <c r="W177" s="11">
        <v>0</v>
      </c>
      <c r="X177" s="4">
        <v>26.741847826086957</v>
      </c>
      <c r="Y177" s="4">
        <v>0</v>
      </c>
      <c r="Z177" s="11">
        <v>0</v>
      </c>
      <c r="AA177" s="4">
        <v>5.0217391304347823</v>
      </c>
      <c r="AB177" s="4">
        <v>0</v>
      </c>
      <c r="AC177" s="11">
        <v>0</v>
      </c>
      <c r="AD177" s="4">
        <v>67.665760869565219</v>
      </c>
      <c r="AE177" s="4">
        <v>0</v>
      </c>
      <c r="AF177" s="11">
        <v>0</v>
      </c>
      <c r="AG177" s="4">
        <v>6.8967391304347823</v>
      </c>
      <c r="AH177" s="4">
        <v>0</v>
      </c>
      <c r="AI177" s="11">
        <v>0</v>
      </c>
      <c r="AJ177" s="4">
        <v>0</v>
      </c>
      <c r="AK177" s="4">
        <v>0</v>
      </c>
      <c r="AL177" s="11" t="s">
        <v>514</v>
      </c>
      <c r="AM177" s="1">
        <v>255130</v>
      </c>
      <c r="AN177" s="1">
        <v>4</v>
      </c>
      <c r="AX177"/>
      <c r="AY177"/>
    </row>
    <row r="178" spans="1:51" x14ac:dyDescent="0.25">
      <c r="A178" t="s">
        <v>243</v>
      </c>
      <c r="B178" t="s">
        <v>47</v>
      </c>
      <c r="C178" t="s">
        <v>406</v>
      </c>
      <c r="D178" t="s">
        <v>326</v>
      </c>
      <c r="E178" s="4">
        <v>67.130434782608702</v>
      </c>
      <c r="F178" s="4">
        <v>258.32086956521732</v>
      </c>
      <c r="G178" s="4">
        <v>8.478260869565217E-2</v>
      </c>
      <c r="H178" s="11">
        <v>3.2820657826969498E-4</v>
      </c>
      <c r="I178" s="4">
        <v>236.76934782608694</v>
      </c>
      <c r="J178" s="4">
        <v>8.478260869565217E-2</v>
      </c>
      <c r="K178" s="11">
        <v>3.580810162890136E-4</v>
      </c>
      <c r="L178" s="4">
        <v>54.422391304347805</v>
      </c>
      <c r="M178" s="4">
        <v>0</v>
      </c>
      <c r="N178" s="11">
        <v>0</v>
      </c>
      <c r="O178" s="4">
        <v>42.612499999999983</v>
      </c>
      <c r="P178" s="4">
        <v>0</v>
      </c>
      <c r="Q178" s="9">
        <v>0</v>
      </c>
      <c r="R178" s="4">
        <v>6.1577173913043479</v>
      </c>
      <c r="S178" s="4">
        <v>0</v>
      </c>
      <c r="T178" s="11">
        <v>0</v>
      </c>
      <c r="U178" s="4">
        <v>5.6521739130434785</v>
      </c>
      <c r="V178" s="4">
        <v>0</v>
      </c>
      <c r="W178" s="11">
        <v>0</v>
      </c>
      <c r="X178" s="4">
        <v>42.693804347826074</v>
      </c>
      <c r="Y178" s="4">
        <v>8.478260869565217E-2</v>
      </c>
      <c r="Z178" s="11">
        <v>1.9858293256072696E-3</v>
      </c>
      <c r="AA178" s="4">
        <v>9.7416304347826053</v>
      </c>
      <c r="AB178" s="4">
        <v>0</v>
      </c>
      <c r="AC178" s="11">
        <v>0</v>
      </c>
      <c r="AD178" s="4">
        <v>150.65619565217392</v>
      </c>
      <c r="AE178" s="4">
        <v>0</v>
      </c>
      <c r="AF178" s="11">
        <v>0</v>
      </c>
      <c r="AG178" s="4">
        <v>0.80684782608695638</v>
      </c>
      <c r="AH178" s="4">
        <v>0</v>
      </c>
      <c r="AI178" s="11">
        <v>0</v>
      </c>
      <c r="AJ178" s="4">
        <v>0</v>
      </c>
      <c r="AK178" s="4">
        <v>0</v>
      </c>
      <c r="AL178" s="11" t="s">
        <v>514</v>
      </c>
      <c r="AM178" s="1">
        <v>255127</v>
      </c>
      <c r="AN178" s="1">
        <v>4</v>
      </c>
      <c r="AX178"/>
      <c r="AY178"/>
    </row>
    <row r="179" spans="1:51" x14ac:dyDescent="0.25">
      <c r="A179" t="s">
        <v>243</v>
      </c>
      <c r="B179" t="s">
        <v>93</v>
      </c>
      <c r="C179" t="s">
        <v>406</v>
      </c>
      <c r="D179" t="s">
        <v>326</v>
      </c>
      <c r="E179" s="4">
        <v>92.076086956521735</v>
      </c>
      <c r="F179" s="4">
        <v>347.66793478260865</v>
      </c>
      <c r="G179" s="4">
        <v>25.345108695652172</v>
      </c>
      <c r="H179" s="11">
        <v>7.290033437078422E-2</v>
      </c>
      <c r="I179" s="4">
        <v>335.07282608695647</v>
      </c>
      <c r="J179" s="4">
        <v>18.489130434782609</v>
      </c>
      <c r="K179" s="11">
        <v>5.5179438603548236E-2</v>
      </c>
      <c r="L179" s="4">
        <v>72.002173913043407</v>
      </c>
      <c r="M179" s="4">
        <v>0.34239130434782611</v>
      </c>
      <c r="N179" s="11">
        <v>4.7552912049757005E-3</v>
      </c>
      <c r="O179" s="4">
        <v>65.92065217391297</v>
      </c>
      <c r="P179" s="4">
        <v>0</v>
      </c>
      <c r="Q179" s="9">
        <v>0</v>
      </c>
      <c r="R179" s="4">
        <v>0.34239130434782611</v>
      </c>
      <c r="S179" s="4">
        <v>0.34239130434782611</v>
      </c>
      <c r="T179" s="11">
        <v>1</v>
      </c>
      <c r="U179" s="4">
        <v>5.7391304347826084</v>
      </c>
      <c r="V179" s="4">
        <v>0</v>
      </c>
      <c r="W179" s="11">
        <v>0</v>
      </c>
      <c r="X179" s="4">
        <v>64.909782608695664</v>
      </c>
      <c r="Y179" s="4">
        <v>0.17391304347826086</v>
      </c>
      <c r="Z179" s="11">
        <v>2.6793040507728113E-3</v>
      </c>
      <c r="AA179" s="4">
        <v>6.5135869565217392</v>
      </c>
      <c r="AB179" s="4">
        <v>6.5135869565217392</v>
      </c>
      <c r="AC179" s="11">
        <v>1</v>
      </c>
      <c r="AD179" s="4">
        <v>204.24239130434785</v>
      </c>
      <c r="AE179" s="4">
        <v>18.315217391304348</v>
      </c>
      <c r="AF179" s="11">
        <v>8.9673927505148923E-2</v>
      </c>
      <c r="AG179" s="4">
        <v>0</v>
      </c>
      <c r="AH179" s="4">
        <v>0</v>
      </c>
      <c r="AI179" s="11" t="s">
        <v>514</v>
      </c>
      <c r="AJ179" s="4">
        <v>0</v>
      </c>
      <c r="AK179" s="4">
        <v>0</v>
      </c>
      <c r="AL179" s="11" t="s">
        <v>514</v>
      </c>
      <c r="AM179" s="1">
        <v>255218</v>
      </c>
      <c r="AN179" s="1">
        <v>4</v>
      </c>
      <c r="AX179"/>
      <c r="AY179"/>
    </row>
    <row r="180" spans="1:51" x14ac:dyDescent="0.25">
      <c r="A180" t="s">
        <v>243</v>
      </c>
      <c r="B180" t="s">
        <v>33</v>
      </c>
      <c r="C180" t="s">
        <v>390</v>
      </c>
      <c r="D180" t="s">
        <v>322</v>
      </c>
      <c r="E180" s="4">
        <v>77.532608695652172</v>
      </c>
      <c r="F180" s="4">
        <v>391.883152173913</v>
      </c>
      <c r="G180" s="4">
        <v>0</v>
      </c>
      <c r="H180" s="11">
        <v>0</v>
      </c>
      <c r="I180" s="4">
        <v>368.16847826086956</v>
      </c>
      <c r="J180" s="4">
        <v>0</v>
      </c>
      <c r="K180" s="11">
        <v>0</v>
      </c>
      <c r="L180" s="4">
        <v>45.032608695652172</v>
      </c>
      <c r="M180" s="4">
        <v>0</v>
      </c>
      <c r="N180" s="11">
        <v>0</v>
      </c>
      <c r="O180" s="4">
        <v>21.741847826086957</v>
      </c>
      <c r="P180" s="4">
        <v>0</v>
      </c>
      <c r="Q180" s="9">
        <v>0</v>
      </c>
      <c r="R180" s="4">
        <v>17.638586956521738</v>
      </c>
      <c r="S180" s="4">
        <v>0</v>
      </c>
      <c r="T180" s="11">
        <v>0</v>
      </c>
      <c r="U180" s="4">
        <v>5.6521739130434785</v>
      </c>
      <c r="V180" s="4">
        <v>0</v>
      </c>
      <c r="W180" s="11">
        <v>0</v>
      </c>
      <c r="X180" s="4">
        <v>91.883152173913047</v>
      </c>
      <c r="Y180" s="4">
        <v>0</v>
      </c>
      <c r="Z180" s="11">
        <v>0</v>
      </c>
      <c r="AA180" s="4">
        <v>0.42391304347826086</v>
      </c>
      <c r="AB180" s="4">
        <v>0</v>
      </c>
      <c r="AC180" s="11">
        <v>0</v>
      </c>
      <c r="AD180" s="4">
        <v>254.54347826086956</v>
      </c>
      <c r="AE180" s="4">
        <v>0</v>
      </c>
      <c r="AF180" s="11">
        <v>0</v>
      </c>
      <c r="AG180" s="4">
        <v>0</v>
      </c>
      <c r="AH180" s="4">
        <v>0</v>
      </c>
      <c r="AI180" s="11" t="s">
        <v>514</v>
      </c>
      <c r="AJ180" s="4">
        <v>0</v>
      </c>
      <c r="AK180" s="4">
        <v>0</v>
      </c>
      <c r="AL180" s="11" t="s">
        <v>514</v>
      </c>
      <c r="AM180" s="1">
        <v>255108</v>
      </c>
      <c r="AN180" s="1">
        <v>4</v>
      </c>
      <c r="AX180"/>
      <c r="AY180"/>
    </row>
    <row r="181" spans="1:51" x14ac:dyDescent="0.25">
      <c r="A181" t="s">
        <v>243</v>
      </c>
      <c r="B181" t="s">
        <v>195</v>
      </c>
      <c r="C181" t="s">
        <v>379</v>
      </c>
      <c r="D181" t="s">
        <v>272</v>
      </c>
      <c r="E181" s="4">
        <v>46.652173913043477</v>
      </c>
      <c r="F181" s="4">
        <v>199.55978260869566</v>
      </c>
      <c r="G181" s="4">
        <v>0</v>
      </c>
      <c r="H181" s="11">
        <v>0</v>
      </c>
      <c r="I181" s="4">
        <v>179.75271739130434</v>
      </c>
      <c r="J181" s="4">
        <v>0</v>
      </c>
      <c r="K181" s="11">
        <v>0</v>
      </c>
      <c r="L181" s="4">
        <v>20.073369565217391</v>
      </c>
      <c r="M181" s="4">
        <v>0</v>
      </c>
      <c r="N181" s="11">
        <v>0</v>
      </c>
      <c r="O181" s="4">
        <v>8.9402173913043477</v>
      </c>
      <c r="P181" s="4">
        <v>0</v>
      </c>
      <c r="Q181" s="9">
        <v>0</v>
      </c>
      <c r="R181" s="4">
        <v>5.5679347826086953</v>
      </c>
      <c r="S181" s="4">
        <v>0</v>
      </c>
      <c r="T181" s="11">
        <v>0</v>
      </c>
      <c r="U181" s="4">
        <v>5.5652173913043477</v>
      </c>
      <c r="V181" s="4">
        <v>0</v>
      </c>
      <c r="W181" s="11">
        <v>0</v>
      </c>
      <c r="X181" s="4">
        <v>47.861413043478258</v>
      </c>
      <c r="Y181" s="4">
        <v>0</v>
      </c>
      <c r="Z181" s="11">
        <v>0</v>
      </c>
      <c r="AA181" s="4">
        <v>8.6739130434782616</v>
      </c>
      <c r="AB181" s="4">
        <v>0</v>
      </c>
      <c r="AC181" s="11">
        <v>0</v>
      </c>
      <c r="AD181" s="4">
        <v>122.95108695652173</v>
      </c>
      <c r="AE181" s="4">
        <v>0</v>
      </c>
      <c r="AF181" s="11">
        <v>0</v>
      </c>
      <c r="AG181" s="4">
        <v>0</v>
      </c>
      <c r="AH181" s="4">
        <v>0</v>
      </c>
      <c r="AI181" s="11" t="s">
        <v>514</v>
      </c>
      <c r="AJ181" s="4">
        <v>0</v>
      </c>
      <c r="AK181" s="4">
        <v>0</v>
      </c>
      <c r="AL181" s="11" t="s">
        <v>514</v>
      </c>
      <c r="AM181" s="1">
        <v>255348</v>
      </c>
      <c r="AN181" s="1">
        <v>4</v>
      </c>
      <c r="AX181"/>
      <c r="AY181"/>
    </row>
    <row r="182" spans="1:51" x14ac:dyDescent="0.25">
      <c r="A182" t="s">
        <v>243</v>
      </c>
      <c r="B182" t="s">
        <v>68</v>
      </c>
      <c r="C182" t="s">
        <v>417</v>
      </c>
      <c r="D182" t="s">
        <v>298</v>
      </c>
      <c r="E182" s="4">
        <v>65.5</v>
      </c>
      <c r="F182" s="4">
        <v>218.56304347826085</v>
      </c>
      <c r="G182" s="4">
        <v>0</v>
      </c>
      <c r="H182" s="11">
        <v>0</v>
      </c>
      <c r="I182" s="4">
        <v>196.98652173913044</v>
      </c>
      <c r="J182" s="4">
        <v>0</v>
      </c>
      <c r="K182" s="11">
        <v>0</v>
      </c>
      <c r="L182" s="4">
        <v>46.153043478260869</v>
      </c>
      <c r="M182" s="4">
        <v>0</v>
      </c>
      <c r="N182" s="11">
        <v>0</v>
      </c>
      <c r="O182" s="4">
        <v>30.098260869565216</v>
      </c>
      <c r="P182" s="4">
        <v>0</v>
      </c>
      <c r="Q182" s="9">
        <v>0</v>
      </c>
      <c r="R182" s="4">
        <v>10.489565217391304</v>
      </c>
      <c r="S182" s="4">
        <v>0</v>
      </c>
      <c r="T182" s="11">
        <v>0</v>
      </c>
      <c r="U182" s="4">
        <v>5.5652173913043477</v>
      </c>
      <c r="V182" s="4">
        <v>0</v>
      </c>
      <c r="W182" s="11">
        <v>0</v>
      </c>
      <c r="X182" s="4">
        <v>40.451521739130435</v>
      </c>
      <c r="Y182" s="4">
        <v>0</v>
      </c>
      <c r="Z182" s="11">
        <v>0</v>
      </c>
      <c r="AA182" s="4">
        <v>5.5217391304347823</v>
      </c>
      <c r="AB182" s="4">
        <v>0</v>
      </c>
      <c r="AC182" s="11">
        <v>0</v>
      </c>
      <c r="AD182" s="4">
        <v>126.43673913043479</v>
      </c>
      <c r="AE182" s="4">
        <v>0</v>
      </c>
      <c r="AF182" s="11">
        <v>0</v>
      </c>
      <c r="AG182" s="4">
        <v>0</v>
      </c>
      <c r="AH182" s="4">
        <v>0</v>
      </c>
      <c r="AI182" s="11" t="s">
        <v>514</v>
      </c>
      <c r="AJ182" s="4">
        <v>0</v>
      </c>
      <c r="AK182" s="4">
        <v>0</v>
      </c>
      <c r="AL182" s="11" t="s">
        <v>514</v>
      </c>
      <c r="AM182" s="1">
        <v>255162</v>
      </c>
      <c r="AN182" s="1">
        <v>4</v>
      </c>
      <c r="AX182"/>
      <c r="AY182"/>
    </row>
    <row r="183" spans="1:51" x14ac:dyDescent="0.25">
      <c r="A183" t="s">
        <v>243</v>
      </c>
      <c r="B183" t="s">
        <v>97</v>
      </c>
      <c r="C183" t="s">
        <v>369</v>
      </c>
      <c r="D183" t="s">
        <v>291</v>
      </c>
      <c r="E183" s="4">
        <v>55.413043478260867</v>
      </c>
      <c r="F183" s="4">
        <v>273.64945652173913</v>
      </c>
      <c r="G183" s="4">
        <v>0</v>
      </c>
      <c r="H183" s="11">
        <v>0</v>
      </c>
      <c r="I183" s="4">
        <v>248.68858695652176</v>
      </c>
      <c r="J183" s="4">
        <v>0</v>
      </c>
      <c r="K183" s="11">
        <v>0</v>
      </c>
      <c r="L183" s="4">
        <v>24.790434782608688</v>
      </c>
      <c r="M183" s="4">
        <v>0</v>
      </c>
      <c r="N183" s="11">
        <v>0</v>
      </c>
      <c r="O183" s="4">
        <v>14.175326086956515</v>
      </c>
      <c r="P183" s="4">
        <v>0</v>
      </c>
      <c r="Q183" s="9">
        <v>0</v>
      </c>
      <c r="R183" s="4">
        <v>5.1521739130434785</v>
      </c>
      <c r="S183" s="4">
        <v>0</v>
      </c>
      <c r="T183" s="11">
        <v>0</v>
      </c>
      <c r="U183" s="4">
        <v>5.4629347826086958</v>
      </c>
      <c r="V183" s="4">
        <v>0</v>
      </c>
      <c r="W183" s="11">
        <v>0</v>
      </c>
      <c r="X183" s="4">
        <v>51.626195652173919</v>
      </c>
      <c r="Y183" s="4">
        <v>0</v>
      </c>
      <c r="Z183" s="11">
        <v>0</v>
      </c>
      <c r="AA183" s="4">
        <v>14.345760869565217</v>
      </c>
      <c r="AB183" s="4">
        <v>0</v>
      </c>
      <c r="AC183" s="11">
        <v>0</v>
      </c>
      <c r="AD183" s="4">
        <v>182.88706521739132</v>
      </c>
      <c r="AE183" s="4">
        <v>0</v>
      </c>
      <c r="AF183" s="11">
        <v>0</v>
      </c>
      <c r="AG183" s="4">
        <v>0</v>
      </c>
      <c r="AH183" s="4">
        <v>0</v>
      </c>
      <c r="AI183" s="11" t="s">
        <v>514</v>
      </c>
      <c r="AJ183" s="4">
        <v>0</v>
      </c>
      <c r="AK183" s="4">
        <v>0</v>
      </c>
      <c r="AL183" s="11" t="s">
        <v>514</v>
      </c>
      <c r="AM183" s="1">
        <v>255222</v>
      </c>
      <c r="AN183" s="1">
        <v>4</v>
      </c>
      <c r="AX183"/>
      <c r="AY183"/>
    </row>
    <row r="184" spans="1:51" x14ac:dyDescent="0.25">
      <c r="A184" t="s">
        <v>243</v>
      </c>
      <c r="B184" t="s">
        <v>183</v>
      </c>
      <c r="C184" t="s">
        <v>452</v>
      </c>
      <c r="D184" t="s">
        <v>346</v>
      </c>
      <c r="E184" s="4">
        <v>38.510869565217391</v>
      </c>
      <c r="F184" s="4">
        <v>180.36739130434782</v>
      </c>
      <c r="G184" s="4">
        <v>39.075869565217381</v>
      </c>
      <c r="H184" s="11">
        <v>0.21664597620798123</v>
      </c>
      <c r="I184" s="4">
        <v>159.69347826086954</v>
      </c>
      <c r="J184" s="4">
        <v>39.075869565217381</v>
      </c>
      <c r="K184" s="11">
        <v>0.24469295797655832</v>
      </c>
      <c r="L184" s="4">
        <v>17.074130434782607</v>
      </c>
      <c r="M184" s="4">
        <v>0.20923913043478262</v>
      </c>
      <c r="N184" s="11">
        <v>1.2254745928877913E-2</v>
      </c>
      <c r="O184" s="4">
        <v>7.3458695652173907</v>
      </c>
      <c r="P184" s="4">
        <v>0.20923913043478262</v>
      </c>
      <c r="Q184" s="9">
        <v>2.8483915835577526E-2</v>
      </c>
      <c r="R184" s="4">
        <v>4.5978260869565215</v>
      </c>
      <c r="S184" s="4">
        <v>0</v>
      </c>
      <c r="T184" s="11">
        <v>0</v>
      </c>
      <c r="U184" s="4">
        <v>5.1304347826086953</v>
      </c>
      <c r="V184" s="4">
        <v>0</v>
      </c>
      <c r="W184" s="11">
        <v>0</v>
      </c>
      <c r="X184" s="4">
        <v>58.69902173913043</v>
      </c>
      <c r="Y184" s="4">
        <v>16.122934782608692</v>
      </c>
      <c r="Z184" s="11">
        <v>0.27467126887160176</v>
      </c>
      <c r="AA184" s="4">
        <v>10.945652173913043</v>
      </c>
      <c r="AB184" s="4">
        <v>0</v>
      </c>
      <c r="AC184" s="11">
        <v>0</v>
      </c>
      <c r="AD184" s="4">
        <v>93.64858695652174</v>
      </c>
      <c r="AE184" s="4">
        <v>22.743695652173908</v>
      </c>
      <c r="AF184" s="11">
        <v>0.24286213376324761</v>
      </c>
      <c r="AG184" s="4">
        <v>0</v>
      </c>
      <c r="AH184" s="4">
        <v>0</v>
      </c>
      <c r="AI184" s="11" t="s">
        <v>514</v>
      </c>
      <c r="AJ184" s="4">
        <v>0</v>
      </c>
      <c r="AK184" s="4">
        <v>0</v>
      </c>
      <c r="AL184" s="11" t="s">
        <v>514</v>
      </c>
      <c r="AM184" s="1">
        <v>255334</v>
      </c>
      <c r="AN184" s="1">
        <v>4</v>
      </c>
      <c r="AX184"/>
      <c r="AY184"/>
    </row>
    <row r="185" spans="1:51" x14ac:dyDescent="0.25">
      <c r="A185" t="s">
        <v>243</v>
      </c>
      <c r="B185" t="s">
        <v>49</v>
      </c>
      <c r="C185" t="s">
        <v>400</v>
      </c>
      <c r="D185" t="s">
        <v>286</v>
      </c>
      <c r="E185" s="4">
        <v>96.021739130434781</v>
      </c>
      <c r="F185" s="4">
        <v>282.85673913043479</v>
      </c>
      <c r="G185" s="4">
        <v>0</v>
      </c>
      <c r="H185" s="11">
        <v>0</v>
      </c>
      <c r="I185" s="4">
        <v>270.09021739130435</v>
      </c>
      <c r="J185" s="4">
        <v>0</v>
      </c>
      <c r="K185" s="11">
        <v>0</v>
      </c>
      <c r="L185" s="4">
        <v>24.861304347826092</v>
      </c>
      <c r="M185" s="4">
        <v>0</v>
      </c>
      <c r="N185" s="11">
        <v>0</v>
      </c>
      <c r="O185" s="4">
        <v>12.831413043478266</v>
      </c>
      <c r="P185" s="4">
        <v>0</v>
      </c>
      <c r="Q185" s="9">
        <v>0</v>
      </c>
      <c r="R185" s="4">
        <v>8.2677173913043465</v>
      </c>
      <c r="S185" s="4">
        <v>0</v>
      </c>
      <c r="T185" s="11">
        <v>0</v>
      </c>
      <c r="U185" s="4">
        <v>3.7621739130434784</v>
      </c>
      <c r="V185" s="4">
        <v>0</v>
      </c>
      <c r="W185" s="11">
        <v>0</v>
      </c>
      <c r="X185" s="4">
        <v>100.7026086956522</v>
      </c>
      <c r="Y185" s="4">
        <v>0</v>
      </c>
      <c r="Z185" s="11">
        <v>0</v>
      </c>
      <c r="AA185" s="4">
        <v>0.73663043478260881</v>
      </c>
      <c r="AB185" s="4">
        <v>0</v>
      </c>
      <c r="AC185" s="11">
        <v>0</v>
      </c>
      <c r="AD185" s="4">
        <v>156.5561956521739</v>
      </c>
      <c r="AE185" s="4">
        <v>0</v>
      </c>
      <c r="AF185" s="11">
        <v>0</v>
      </c>
      <c r="AG185" s="4">
        <v>0</v>
      </c>
      <c r="AH185" s="4">
        <v>0</v>
      </c>
      <c r="AI185" s="11" t="s">
        <v>514</v>
      </c>
      <c r="AJ185" s="4">
        <v>0</v>
      </c>
      <c r="AK185" s="4">
        <v>0</v>
      </c>
      <c r="AL185" s="11" t="s">
        <v>514</v>
      </c>
      <c r="AM185" s="1">
        <v>255136</v>
      </c>
      <c r="AN185" s="1">
        <v>4</v>
      </c>
      <c r="AX185"/>
      <c r="AY185"/>
    </row>
    <row r="186" spans="1:51" x14ac:dyDescent="0.25">
      <c r="A186" t="s">
        <v>243</v>
      </c>
      <c r="B186" t="s">
        <v>163</v>
      </c>
      <c r="C186" t="s">
        <v>382</v>
      </c>
      <c r="D186" t="s">
        <v>295</v>
      </c>
      <c r="E186" s="4">
        <v>41.347826086956523</v>
      </c>
      <c r="F186" s="4">
        <v>181.65760869565219</v>
      </c>
      <c r="G186" s="4">
        <v>0</v>
      </c>
      <c r="H186" s="11">
        <v>0</v>
      </c>
      <c r="I186" s="4">
        <v>175.43478260869566</v>
      </c>
      <c r="J186" s="4">
        <v>0</v>
      </c>
      <c r="K186" s="11">
        <v>0</v>
      </c>
      <c r="L186" s="4">
        <v>34.709239130434781</v>
      </c>
      <c r="M186" s="4">
        <v>0</v>
      </c>
      <c r="N186" s="11">
        <v>0</v>
      </c>
      <c r="O186" s="4">
        <v>28.486413043478262</v>
      </c>
      <c r="P186" s="4">
        <v>0</v>
      </c>
      <c r="Q186" s="9">
        <v>0</v>
      </c>
      <c r="R186" s="4">
        <v>0</v>
      </c>
      <c r="S186" s="4">
        <v>0</v>
      </c>
      <c r="T186" s="11" t="s">
        <v>514</v>
      </c>
      <c r="U186" s="4">
        <v>6.2228260869565215</v>
      </c>
      <c r="V186" s="4">
        <v>0</v>
      </c>
      <c r="W186" s="11">
        <v>0</v>
      </c>
      <c r="X186" s="4">
        <v>50.921195652173914</v>
      </c>
      <c r="Y186" s="4">
        <v>0</v>
      </c>
      <c r="Z186" s="11">
        <v>0</v>
      </c>
      <c r="AA186" s="4">
        <v>0</v>
      </c>
      <c r="AB186" s="4">
        <v>0</v>
      </c>
      <c r="AC186" s="11" t="s">
        <v>514</v>
      </c>
      <c r="AD186" s="4">
        <v>96.027173913043484</v>
      </c>
      <c r="AE186" s="4">
        <v>0</v>
      </c>
      <c r="AF186" s="11">
        <v>0</v>
      </c>
      <c r="AG186" s="4">
        <v>0</v>
      </c>
      <c r="AH186" s="4">
        <v>0</v>
      </c>
      <c r="AI186" s="11" t="s">
        <v>514</v>
      </c>
      <c r="AJ186" s="4">
        <v>0</v>
      </c>
      <c r="AK186" s="4">
        <v>0</v>
      </c>
      <c r="AL186" s="11" t="s">
        <v>514</v>
      </c>
      <c r="AM186" s="1">
        <v>255312</v>
      </c>
      <c r="AN186" s="1">
        <v>4</v>
      </c>
      <c r="AX186"/>
      <c r="AY186"/>
    </row>
    <row r="187" spans="1:51" x14ac:dyDescent="0.25">
      <c r="A187" t="s">
        <v>243</v>
      </c>
      <c r="B187" t="s">
        <v>137</v>
      </c>
      <c r="C187" t="s">
        <v>440</v>
      </c>
      <c r="D187" t="s">
        <v>297</v>
      </c>
      <c r="E187" s="4">
        <v>47.043478260869563</v>
      </c>
      <c r="F187" s="4">
        <v>199.49717391304347</v>
      </c>
      <c r="G187" s="4">
        <v>0</v>
      </c>
      <c r="H187" s="11">
        <v>0</v>
      </c>
      <c r="I187" s="4">
        <v>183.2228260869565</v>
      </c>
      <c r="J187" s="4">
        <v>0</v>
      </c>
      <c r="K187" s="11">
        <v>0</v>
      </c>
      <c r="L187" s="4">
        <v>33.925326086956524</v>
      </c>
      <c r="M187" s="4">
        <v>0</v>
      </c>
      <c r="N187" s="11">
        <v>0</v>
      </c>
      <c r="O187" s="4">
        <v>22.727826086956522</v>
      </c>
      <c r="P187" s="4">
        <v>0</v>
      </c>
      <c r="Q187" s="9">
        <v>0</v>
      </c>
      <c r="R187" s="4">
        <v>5.4583695652173914</v>
      </c>
      <c r="S187" s="4">
        <v>0</v>
      </c>
      <c r="T187" s="11">
        <v>0</v>
      </c>
      <c r="U187" s="4">
        <v>5.7391304347826084</v>
      </c>
      <c r="V187" s="4">
        <v>0</v>
      </c>
      <c r="W187" s="11">
        <v>0</v>
      </c>
      <c r="X187" s="4">
        <v>39.230434782608697</v>
      </c>
      <c r="Y187" s="4">
        <v>0</v>
      </c>
      <c r="Z187" s="11">
        <v>0</v>
      </c>
      <c r="AA187" s="4">
        <v>5.0768478260869569</v>
      </c>
      <c r="AB187" s="4">
        <v>0</v>
      </c>
      <c r="AC187" s="11">
        <v>0</v>
      </c>
      <c r="AD187" s="4">
        <v>121.26456521739127</v>
      </c>
      <c r="AE187" s="4">
        <v>0</v>
      </c>
      <c r="AF187" s="11">
        <v>0</v>
      </c>
      <c r="AG187" s="4">
        <v>0</v>
      </c>
      <c r="AH187" s="4">
        <v>0</v>
      </c>
      <c r="AI187" s="11" t="s">
        <v>514</v>
      </c>
      <c r="AJ187" s="4">
        <v>0</v>
      </c>
      <c r="AK187" s="4">
        <v>0</v>
      </c>
      <c r="AL187" s="11" t="s">
        <v>514</v>
      </c>
      <c r="AM187" s="1">
        <v>255283</v>
      </c>
      <c r="AN187" s="1">
        <v>4</v>
      </c>
      <c r="AX187"/>
      <c r="AY187"/>
    </row>
    <row r="188" spans="1:51" x14ac:dyDescent="0.25">
      <c r="A188" t="s">
        <v>243</v>
      </c>
      <c r="B188" t="s">
        <v>112</v>
      </c>
      <c r="C188" t="s">
        <v>408</v>
      </c>
      <c r="D188" t="s">
        <v>302</v>
      </c>
      <c r="E188" s="4">
        <v>73.467391304347828</v>
      </c>
      <c r="F188" s="4">
        <v>281.09271739130435</v>
      </c>
      <c r="G188" s="4">
        <v>0</v>
      </c>
      <c r="H188" s="11">
        <v>0</v>
      </c>
      <c r="I188" s="4">
        <v>261.02652173913043</v>
      </c>
      <c r="J188" s="4">
        <v>0</v>
      </c>
      <c r="K188" s="11">
        <v>0</v>
      </c>
      <c r="L188" s="4">
        <v>63.379782608695663</v>
      </c>
      <c r="M188" s="4">
        <v>0</v>
      </c>
      <c r="N188" s="11">
        <v>0</v>
      </c>
      <c r="O188" s="4">
        <v>47.901521739130452</v>
      </c>
      <c r="P188" s="4">
        <v>0</v>
      </c>
      <c r="Q188" s="9">
        <v>0</v>
      </c>
      <c r="R188" s="4">
        <v>10.434782608695652</v>
      </c>
      <c r="S188" s="4">
        <v>0</v>
      </c>
      <c r="T188" s="11">
        <v>0</v>
      </c>
      <c r="U188" s="4">
        <v>5.0434782608695654</v>
      </c>
      <c r="V188" s="4">
        <v>0</v>
      </c>
      <c r="W188" s="11">
        <v>0</v>
      </c>
      <c r="X188" s="4">
        <v>63.756086956521713</v>
      </c>
      <c r="Y188" s="4">
        <v>0</v>
      </c>
      <c r="Z188" s="11">
        <v>0</v>
      </c>
      <c r="AA188" s="4">
        <v>4.5879347826086949</v>
      </c>
      <c r="AB188" s="4">
        <v>0</v>
      </c>
      <c r="AC188" s="11">
        <v>0</v>
      </c>
      <c r="AD188" s="4">
        <v>149.36891304347827</v>
      </c>
      <c r="AE188" s="4">
        <v>0</v>
      </c>
      <c r="AF188" s="11">
        <v>0</v>
      </c>
      <c r="AG188" s="4">
        <v>0</v>
      </c>
      <c r="AH188" s="4">
        <v>0</v>
      </c>
      <c r="AI188" s="11" t="s">
        <v>514</v>
      </c>
      <c r="AJ188" s="4">
        <v>0</v>
      </c>
      <c r="AK188" s="4">
        <v>0</v>
      </c>
      <c r="AL188" s="11" t="s">
        <v>514</v>
      </c>
      <c r="AM188" s="1">
        <v>255253</v>
      </c>
      <c r="AN188" s="1">
        <v>4</v>
      </c>
      <c r="AX188"/>
      <c r="AY188"/>
    </row>
    <row r="189" spans="1:51" x14ac:dyDescent="0.25">
      <c r="A189" t="s">
        <v>243</v>
      </c>
      <c r="B189" t="s">
        <v>150</v>
      </c>
      <c r="C189" t="s">
        <v>369</v>
      </c>
      <c r="D189" t="s">
        <v>291</v>
      </c>
      <c r="E189" s="4">
        <v>45.086956521739133</v>
      </c>
      <c r="F189" s="4">
        <v>183.29858695652177</v>
      </c>
      <c r="G189" s="4">
        <v>0</v>
      </c>
      <c r="H189" s="11">
        <v>0</v>
      </c>
      <c r="I189" s="4">
        <v>166.56782608695659</v>
      </c>
      <c r="J189" s="4">
        <v>0</v>
      </c>
      <c r="K189" s="11">
        <v>0</v>
      </c>
      <c r="L189" s="4">
        <v>42.60891304347826</v>
      </c>
      <c r="M189" s="4">
        <v>0</v>
      </c>
      <c r="N189" s="11">
        <v>0</v>
      </c>
      <c r="O189" s="4">
        <v>25.904239130434782</v>
      </c>
      <c r="P189" s="4">
        <v>0</v>
      </c>
      <c r="Q189" s="9">
        <v>0</v>
      </c>
      <c r="R189" s="4">
        <v>10.890326086956518</v>
      </c>
      <c r="S189" s="4">
        <v>0</v>
      </c>
      <c r="T189" s="11">
        <v>0</v>
      </c>
      <c r="U189" s="4">
        <v>5.8143478260869585</v>
      </c>
      <c r="V189" s="4">
        <v>0</v>
      </c>
      <c r="W189" s="11">
        <v>0</v>
      </c>
      <c r="X189" s="4">
        <v>41.060326086956515</v>
      </c>
      <c r="Y189" s="4">
        <v>0</v>
      </c>
      <c r="Z189" s="11">
        <v>0</v>
      </c>
      <c r="AA189" s="4">
        <v>2.6086956521739129E-2</v>
      </c>
      <c r="AB189" s="4">
        <v>0</v>
      </c>
      <c r="AC189" s="11">
        <v>0</v>
      </c>
      <c r="AD189" s="4">
        <v>99.603260869565275</v>
      </c>
      <c r="AE189" s="4">
        <v>0</v>
      </c>
      <c r="AF189" s="11">
        <v>0</v>
      </c>
      <c r="AG189" s="4">
        <v>0</v>
      </c>
      <c r="AH189" s="4">
        <v>0</v>
      </c>
      <c r="AI189" s="11" t="s">
        <v>514</v>
      </c>
      <c r="AJ189" s="4">
        <v>0</v>
      </c>
      <c r="AK189" s="4">
        <v>0</v>
      </c>
      <c r="AL189" s="11" t="s">
        <v>514</v>
      </c>
      <c r="AM189" s="1">
        <v>255299</v>
      </c>
      <c r="AN189" s="1">
        <v>4</v>
      </c>
      <c r="AX189"/>
      <c r="AY189"/>
    </row>
    <row r="190" spans="1:51" x14ac:dyDescent="0.25">
      <c r="A190" t="s">
        <v>243</v>
      </c>
      <c r="B190" t="s">
        <v>216</v>
      </c>
      <c r="C190" t="s">
        <v>403</v>
      </c>
      <c r="D190" t="s">
        <v>324</v>
      </c>
      <c r="E190" s="4">
        <v>55.717391304347828</v>
      </c>
      <c r="F190" s="4">
        <v>205.72434782608687</v>
      </c>
      <c r="G190" s="4">
        <v>48.321739130434786</v>
      </c>
      <c r="H190" s="11">
        <v>0.23488585401317941</v>
      </c>
      <c r="I190" s="4">
        <v>183.69989130434774</v>
      </c>
      <c r="J190" s="4">
        <v>48.321739130434786</v>
      </c>
      <c r="K190" s="11">
        <v>0.26304718411823647</v>
      </c>
      <c r="L190" s="4">
        <v>18.986413043478258</v>
      </c>
      <c r="M190" s="4">
        <v>0</v>
      </c>
      <c r="N190" s="11">
        <v>0</v>
      </c>
      <c r="O190" s="4">
        <v>1.9456521739130435</v>
      </c>
      <c r="P190" s="4">
        <v>0</v>
      </c>
      <c r="Q190" s="9">
        <v>0</v>
      </c>
      <c r="R190" s="4">
        <v>11.388586956521738</v>
      </c>
      <c r="S190" s="4">
        <v>0</v>
      </c>
      <c r="T190" s="11">
        <v>0</v>
      </c>
      <c r="U190" s="4">
        <v>5.6521739130434785</v>
      </c>
      <c r="V190" s="4">
        <v>0</v>
      </c>
      <c r="W190" s="11">
        <v>0</v>
      </c>
      <c r="X190" s="4">
        <v>50.900543478260843</v>
      </c>
      <c r="Y190" s="4">
        <v>4.5598913043478264</v>
      </c>
      <c r="Z190" s="11">
        <v>8.9584334326318432E-2</v>
      </c>
      <c r="AA190" s="4">
        <v>4.9836956521739131</v>
      </c>
      <c r="AB190" s="4">
        <v>0</v>
      </c>
      <c r="AC190" s="11">
        <v>0</v>
      </c>
      <c r="AD190" s="4">
        <v>130.85369565217385</v>
      </c>
      <c r="AE190" s="4">
        <v>43.761847826086957</v>
      </c>
      <c r="AF190" s="11">
        <v>0.33443341136051397</v>
      </c>
      <c r="AG190" s="4">
        <v>0</v>
      </c>
      <c r="AH190" s="4">
        <v>0</v>
      </c>
      <c r="AI190" s="11" t="s">
        <v>514</v>
      </c>
      <c r="AJ190" s="4">
        <v>0</v>
      </c>
      <c r="AK190" s="4">
        <v>0</v>
      </c>
      <c r="AL190" s="11" t="s">
        <v>514</v>
      </c>
      <c r="AM190" t="s">
        <v>17</v>
      </c>
      <c r="AN190" s="1">
        <v>4</v>
      </c>
      <c r="AX190"/>
      <c r="AY190"/>
    </row>
    <row r="191" spans="1:51" x14ac:dyDescent="0.25">
      <c r="A191" t="s">
        <v>243</v>
      </c>
      <c r="B191" t="s">
        <v>165</v>
      </c>
      <c r="C191" t="s">
        <v>357</v>
      </c>
      <c r="D191" t="s">
        <v>278</v>
      </c>
      <c r="E191" s="4">
        <v>45.032608695652172</v>
      </c>
      <c r="F191" s="4">
        <v>178.11554347826089</v>
      </c>
      <c r="G191" s="4">
        <v>13.418804347826086</v>
      </c>
      <c r="H191" s="11">
        <v>7.533763806224951E-2</v>
      </c>
      <c r="I191" s="4">
        <v>163.02684782608696</v>
      </c>
      <c r="J191" s="4">
        <v>4.1072826086956526</v>
      </c>
      <c r="K191" s="11">
        <v>2.5193903111450703E-2</v>
      </c>
      <c r="L191" s="4">
        <v>18.925108695652177</v>
      </c>
      <c r="M191" s="4">
        <v>7.0859782608695649</v>
      </c>
      <c r="N191" s="11">
        <v>0.37442206408555451</v>
      </c>
      <c r="O191" s="4">
        <v>6.3336956521739136</v>
      </c>
      <c r="P191" s="4">
        <v>0.27173913043478259</v>
      </c>
      <c r="Q191" s="9">
        <v>4.2903724043246945E-2</v>
      </c>
      <c r="R191" s="4">
        <v>6.8142391304347827</v>
      </c>
      <c r="S191" s="4">
        <v>6.8142391304347827</v>
      </c>
      <c r="T191" s="11">
        <v>1</v>
      </c>
      <c r="U191" s="4">
        <v>5.7771739130434785</v>
      </c>
      <c r="V191" s="4">
        <v>0</v>
      </c>
      <c r="W191" s="11">
        <v>0</v>
      </c>
      <c r="X191" s="4">
        <v>48.694673913043474</v>
      </c>
      <c r="Y191" s="4">
        <v>0.46641304347826085</v>
      </c>
      <c r="Z191" s="11">
        <v>9.5783174215553438E-3</v>
      </c>
      <c r="AA191" s="4">
        <v>2.4972826086956523</v>
      </c>
      <c r="AB191" s="4">
        <v>2.4972826086956523</v>
      </c>
      <c r="AC191" s="11">
        <v>1</v>
      </c>
      <c r="AD191" s="4">
        <v>107.99847826086958</v>
      </c>
      <c r="AE191" s="4">
        <v>3.3691304347826092</v>
      </c>
      <c r="AF191" s="11">
        <v>3.1196091732371433E-2</v>
      </c>
      <c r="AG191" s="4">
        <v>0</v>
      </c>
      <c r="AH191" s="4">
        <v>0</v>
      </c>
      <c r="AI191" s="11" t="s">
        <v>514</v>
      </c>
      <c r="AJ191" s="4">
        <v>0</v>
      </c>
      <c r="AK191" s="4">
        <v>0</v>
      </c>
      <c r="AL191" s="11" t="s">
        <v>514</v>
      </c>
      <c r="AM191" s="1">
        <v>255314</v>
      </c>
      <c r="AN191" s="1">
        <v>4</v>
      </c>
      <c r="AX191"/>
      <c r="AY191"/>
    </row>
    <row r="192" spans="1:51" x14ac:dyDescent="0.25">
      <c r="A192" t="s">
        <v>243</v>
      </c>
      <c r="B192" t="s">
        <v>210</v>
      </c>
      <c r="C192" t="s">
        <v>404</v>
      </c>
      <c r="D192" t="s">
        <v>311</v>
      </c>
      <c r="E192" s="4">
        <v>32.630434782608695</v>
      </c>
      <c r="F192" s="4">
        <v>139.88467391304346</v>
      </c>
      <c r="G192" s="4">
        <v>0</v>
      </c>
      <c r="H192" s="11">
        <v>0</v>
      </c>
      <c r="I192" s="4">
        <v>127.73793478260868</v>
      </c>
      <c r="J192" s="4">
        <v>0</v>
      </c>
      <c r="K192" s="11">
        <v>0</v>
      </c>
      <c r="L192" s="4">
        <v>15.76358695652174</v>
      </c>
      <c r="M192" s="4">
        <v>0</v>
      </c>
      <c r="N192" s="11">
        <v>0</v>
      </c>
      <c r="O192" s="4">
        <v>3.6168478260869565</v>
      </c>
      <c r="P192" s="4">
        <v>0</v>
      </c>
      <c r="Q192" s="9">
        <v>0</v>
      </c>
      <c r="R192" s="4">
        <v>6.7744565217391308</v>
      </c>
      <c r="S192" s="4">
        <v>0</v>
      </c>
      <c r="T192" s="11">
        <v>0</v>
      </c>
      <c r="U192" s="4">
        <v>5.3722826086956523</v>
      </c>
      <c r="V192" s="4">
        <v>0</v>
      </c>
      <c r="W192" s="11">
        <v>0</v>
      </c>
      <c r="X192" s="4">
        <v>42.374456521739134</v>
      </c>
      <c r="Y192" s="4">
        <v>0</v>
      </c>
      <c r="Z192" s="11">
        <v>0</v>
      </c>
      <c r="AA192" s="4">
        <v>0</v>
      </c>
      <c r="AB192" s="4">
        <v>0</v>
      </c>
      <c r="AC192" s="11" t="s">
        <v>514</v>
      </c>
      <c r="AD192" s="4">
        <v>81.746630434782588</v>
      </c>
      <c r="AE192" s="4">
        <v>0</v>
      </c>
      <c r="AF192" s="11">
        <v>0</v>
      </c>
      <c r="AG192" s="4">
        <v>0</v>
      </c>
      <c r="AH192" s="4">
        <v>0</v>
      </c>
      <c r="AI192" s="11" t="s">
        <v>514</v>
      </c>
      <c r="AJ192" s="4">
        <v>0</v>
      </c>
      <c r="AK192" s="4">
        <v>0</v>
      </c>
      <c r="AL192" s="11" t="s">
        <v>514</v>
      </c>
      <c r="AM192" t="s">
        <v>11</v>
      </c>
      <c r="AN192" s="1">
        <v>4</v>
      </c>
      <c r="AX192"/>
      <c r="AY192"/>
    </row>
    <row r="193" spans="1:51" x14ac:dyDescent="0.25">
      <c r="A193" t="s">
        <v>243</v>
      </c>
      <c r="B193" t="s">
        <v>36</v>
      </c>
      <c r="C193" t="s">
        <v>378</v>
      </c>
      <c r="D193" t="s">
        <v>279</v>
      </c>
      <c r="E193" s="4">
        <v>64.391304347826093</v>
      </c>
      <c r="F193" s="4">
        <v>218.48271739130433</v>
      </c>
      <c r="G193" s="4">
        <v>0</v>
      </c>
      <c r="H193" s="11">
        <v>0</v>
      </c>
      <c r="I193" s="4">
        <v>201.28141304347827</v>
      </c>
      <c r="J193" s="4">
        <v>0</v>
      </c>
      <c r="K193" s="11">
        <v>0</v>
      </c>
      <c r="L193" s="4">
        <v>13.600326086956521</v>
      </c>
      <c r="M193" s="4">
        <v>0</v>
      </c>
      <c r="N193" s="11">
        <v>0</v>
      </c>
      <c r="O193" s="4">
        <v>5.5645652173913032</v>
      </c>
      <c r="P193" s="4">
        <v>0</v>
      </c>
      <c r="Q193" s="9">
        <v>0</v>
      </c>
      <c r="R193" s="4">
        <v>2.5575000000000001</v>
      </c>
      <c r="S193" s="4">
        <v>0</v>
      </c>
      <c r="T193" s="11">
        <v>0</v>
      </c>
      <c r="U193" s="4">
        <v>5.4782608695652177</v>
      </c>
      <c r="V193" s="4">
        <v>0</v>
      </c>
      <c r="W193" s="11">
        <v>0</v>
      </c>
      <c r="X193" s="4">
        <v>38.970434782608685</v>
      </c>
      <c r="Y193" s="4">
        <v>0</v>
      </c>
      <c r="Z193" s="11">
        <v>0</v>
      </c>
      <c r="AA193" s="4">
        <v>9.1655434782608705</v>
      </c>
      <c r="AB193" s="4">
        <v>0</v>
      </c>
      <c r="AC193" s="11">
        <v>0</v>
      </c>
      <c r="AD193" s="4">
        <v>143.28021739130435</v>
      </c>
      <c r="AE193" s="4">
        <v>0</v>
      </c>
      <c r="AF193" s="11">
        <v>0</v>
      </c>
      <c r="AG193" s="4">
        <v>13.466195652173909</v>
      </c>
      <c r="AH193" s="4">
        <v>0</v>
      </c>
      <c r="AI193" s="11">
        <v>0</v>
      </c>
      <c r="AJ193" s="4">
        <v>0</v>
      </c>
      <c r="AK193" s="4">
        <v>0</v>
      </c>
      <c r="AL193" s="11" t="s">
        <v>514</v>
      </c>
      <c r="AM193" s="1">
        <v>255111</v>
      </c>
      <c r="AN193" s="1">
        <v>4</v>
      </c>
      <c r="AX193"/>
      <c r="AY193"/>
    </row>
    <row r="194" spans="1:51" x14ac:dyDescent="0.25">
      <c r="A194" t="s">
        <v>243</v>
      </c>
      <c r="B194" t="s">
        <v>217</v>
      </c>
      <c r="C194" t="s">
        <v>402</v>
      </c>
      <c r="D194" t="s">
        <v>323</v>
      </c>
      <c r="E194" s="4">
        <v>25.326086956521738</v>
      </c>
      <c r="F194" s="4">
        <v>98.559782608695656</v>
      </c>
      <c r="G194" s="4">
        <v>29.842391304347828</v>
      </c>
      <c r="H194" s="11">
        <v>0.30278467052660601</v>
      </c>
      <c r="I194" s="4">
        <v>91.635869565217391</v>
      </c>
      <c r="J194" s="4">
        <v>29.842391304347828</v>
      </c>
      <c r="K194" s="11">
        <v>0.32566277207757549</v>
      </c>
      <c r="L194" s="4">
        <v>14.527173913043478</v>
      </c>
      <c r="M194" s="4">
        <v>7.0489130434782608</v>
      </c>
      <c r="N194" s="11">
        <v>0.48522259633370746</v>
      </c>
      <c r="O194" s="4">
        <v>7.6032608695652177</v>
      </c>
      <c r="P194" s="4">
        <v>7.0489130434782608</v>
      </c>
      <c r="Q194" s="9">
        <v>0.92709077912794846</v>
      </c>
      <c r="R194" s="4">
        <v>5.0461956521739131</v>
      </c>
      <c r="S194" s="4">
        <v>0</v>
      </c>
      <c r="T194" s="11">
        <v>0</v>
      </c>
      <c r="U194" s="4">
        <v>1.8777173913043479</v>
      </c>
      <c r="V194" s="4">
        <v>0</v>
      </c>
      <c r="W194" s="11">
        <v>0</v>
      </c>
      <c r="X194" s="4">
        <v>27.334239130434781</v>
      </c>
      <c r="Y194" s="4">
        <v>8.5217391304347831</v>
      </c>
      <c r="Z194" s="11">
        <v>0.31176061238691721</v>
      </c>
      <c r="AA194" s="4">
        <v>0</v>
      </c>
      <c r="AB194" s="4">
        <v>0</v>
      </c>
      <c r="AC194" s="11" t="s">
        <v>514</v>
      </c>
      <c r="AD194" s="4">
        <v>56.698369565217391</v>
      </c>
      <c r="AE194" s="4">
        <v>14.271739130434783</v>
      </c>
      <c r="AF194" s="11">
        <v>0.25171339563862932</v>
      </c>
      <c r="AG194" s="4">
        <v>0</v>
      </c>
      <c r="AH194" s="4">
        <v>0</v>
      </c>
      <c r="AI194" s="11" t="s">
        <v>514</v>
      </c>
      <c r="AJ194" s="4">
        <v>0</v>
      </c>
      <c r="AK194" s="4">
        <v>0</v>
      </c>
      <c r="AL194" s="11" t="s">
        <v>514</v>
      </c>
      <c r="AM194" s="7">
        <v>2.5E+16</v>
      </c>
      <c r="AN194" s="1">
        <v>4</v>
      </c>
      <c r="AX194"/>
      <c r="AY194"/>
    </row>
    <row r="195" spans="1:51" x14ac:dyDescent="0.25">
      <c r="A195" t="s">
        <v>243</v>
      </c>
      <c r="B195" t="s">
        <v>46</v>
      </c>
      <c r="C195" t="s">
        <v>359</v>
      </c>
      <c r="D195" t="s">
        <v>306</v>
      </c>
      <c r="E195" s="4">
        <v>73.641304347826093</v>
      </c>
      <c r="F195" s="4">
        <v>283.07336956521738</v>
      </c>
      <c r="G195" s="4">
        <v>0</v>
      </c>
      <c r="H195" s="11">
        <v>0</v>
      </c>
      <c r="I195" s="4">
        <v>266.83695652173913</v>
      </c>
      <c r="J195" s="4">
        <v>0</v>
      </c>
      <c r="K195" s="11">
        <v>0</v>
      </c>
      <c r="L195" s="4">
        <v>33.078804347826086</v>
      </c>
      <c r="M195" s="4">
        <v>0</v>
      </c>
      <c r="N195" s="11">
        <v>0</v>
      </c>
      <c r="O195" s="4">
        <v>21.684782608695652</v>
      </c>
      <c r="P195" s="4">
        <v>0</v>
      </c>
      <c r="Q195" s="9">
        <v>0</v>
      </c>
      <c r="R195" s="4">
        <v>5.6548913043478262</v>
      </c>
      <c r="S195" s="4">
        <v>0</v>
      </c>
      <c r="T195" s="11">
        <v>0</v>
      </c>
      <c r="U195" s="4">
        <v>5.7391304347826084</v>
      </c>
      <c r="V195" s="4">
        <v>0</v>
      </c>
      <c r="W195" s="11">
        <v>0</v>
      </c>
      <c r="X195" s="4">
        <v>62.942934782608695</v>
      </c>
      <c r="Y195" s="4">
        <v>0</v>
      </c>
      <c r="Z195" s="11">
        <v>0</v>
      </c>
      <c r="AA195" s="4">
        <v>4.8423913043478262</v>
      </c>
      <c r="AB195" s="4">
        <v>0</v>
      </c>
      <c r="AC195" s="11">
        <v>0</v>
      </c>
      <c r="AD195" s="4">
        <v>182.20923913043478</v>
      </c>
      <c r="AE195" s="4">
        <v>0</v>
      </c>
      <c r="AF195" s="11">
        <v>0</v>
      </c>
      <c r="AG195" s="4">
        <v>0</v>
      </c>
      <c r="AH195" s="4">
        <v>0</v>
      </c>
      <c r="AI195" s="11" t="s">
        <v>514</v>
      </c>
      <c r="AJ195" s="4">
        <v>0</v>
      </c>
      <c r="AK195" s="4">
        <v>0</v>
      </c>
      <c r="AL195" s="11" t="s">
        <v>514</v>
      </c>
      <c r="AM195" s="1">
        <v>255126</v>
      </c>
      <c r="AN195" s="1">
        <v>4</v>
      </c>
      <c r="AX195"/>
      <c r="AY195"/>
    </row>
    <row r="196" spans="1:51" x14ac:dyDescent="0.25">
      <c r="A196" t="s">
        <v>243</v>
      </c>
      <c r="B196" t="s">
        <v>151</v>
      </c>
      <c r="C196" t="s">
        <v>356</v>
      </c>
      <c r="D196" t="s">
        <v>319</v>
      </c>
      <c r="E196" s="4">
        <v>81.065217391304344</v>
      </c>
      <c r="F196" s="4">
        <v>321.66923913043468</v>
      </c>
      <c r="G196" s="4">
        <v>0</v>
      </c>
      <c r="H196" s="11">
        <v>0</v>
      </c>
      <c r="I196" s="4">
        <v>306.28554347826082</v>
      </c>
      <c r="J196" s="4">
        <v>0</v>
      </c>
      <c r="K196" s="11">
        <v>0</v>
      </c>
      <c r="L196" s="4">
        <v>33.784130434782604</v>
      </c>
      <c r="M196" s="4">
        <v>0</v>
      </c>
      <c r="N196" s="11">
        <v>0</v>
      </c>
      <c r="O196" s="4">
        <v>23.15565217391304</v>
      </c>
      <c r="P196" s="4">
        <v>0</v>
      </c>
      <c r="Q196" s="9">
        <v>0</v>
      </c>
      <c r="R196" s="4">
        <v>6.3651086956521734</v>
      </c>
      <c r="S196" s="4">
        <v>0</v>
      </c>
      <c r="T196" s="11">
        <v>0</v>
      </c>
      <c r="U196" s="4">
        <v>4.2633695652173902</v>
      </c>
      <c r="V196" s="4">
        <v>0</v>
      </c>
      <c r="W196" s="11">
        <v>0</v>
      </c>
      <c r="X196" s="4">
        <v>93.501630434782584</v>
      </c>
      <c r="Y196" s="4">
        <v>0</v>
      </c>
      <c r="Z196" s="11">
        <v>0</v>
      </c>
      <c r="AA196" s="4">
        <v>4.755217391304349</v>
      </c>
      <c r="AB196" s="4">
        <v>0</v>
      </c>
      <c r="AC196" s="11">
        <v>0</v>
      </c>
      <c r="AD196" s="4">
        <v>189.62826086956517</v>
      </c>
      <c r="AE196" s="4">
        <v>0</v>
      </c>
      <c r="AF196" s="11">
        <v>0</v>
      </c>
      <c r="AG196" s="4">
        <v>0</v>
      </c>
      <c r="AH196" s="4">
        <v>0</v>
      </c>
      <c r="AI196" s="11" t="s">
        <v>514</v>
      </c>
      <c r="AJ196" s="4">
        <v>0</v>
      </c>
      <c r="AK196" s="4">
        <v>0</v>
      </c>
      <c r="AL196" s="11" t="s">
        <v>514</v>
      </c>
      <c r="AM196" s="1">
        <v>255300</v>
      </c>
      <c r="AN196" s="1">
        <v>4</v>
      </c>
      <c r="AX196"/>
      <c r="AY196"/>
    </row>
    <row r="197" spans="1:51" x14ac:dyDescent="0.25">
      <c r="A197" t="s">
        <v>243</v>
      </c>
      <c r="B197" t="s">
        <v>119</v>
      </c>
      <c r="C197" t="s">
        <v>414</v>
      </c>
      <c r="D197" t="s">
        <v>331</v>
      </c>
      <c r="E197" s="4">
        <v>51.043478260869563</v>
      </c>
      <c r="F197" s="4">
        <v>188.75358695652176</v>
      </c>
      <c r="G197" s="4">
        <v>57.021195652173922</v>
      </c>
      <c r="H197" s="11">
        <v>0.30209330890918862</v>
      </c>
      <c r="I197" s="4">
        <v>182.16934782608695</v>
      </c>
      <c r="J197" s="4">
        <v>56.17608695652175</v>
      </c>
      <c r="K197" s="11">
        <v>0.308372882852673</v>
      </c>
      <c r="L197" s="4">
        <v>28.670108695652168</v>
      </c>
      <c r="M197" s="4">
        <v>1.0190217391304348</v>
      </c>
      <c r="N197" s="11">
        <v>3.5543002293708423E-2</v>
      </c>
      <c r="O197" s="4">
        <v>22.085869565217383</v>
      </c>
      <c r="P197" s="4">
        <v>0.17391304347826086</v>
      </c>
      <c r="Q197" s="9">
        <v>7.8744032678773595E-3</v>
      </c>
      <c r="R197" s="4">
        <v>0.49728260869565216</v>
      </c>
      <c r="S197" s="4">
        <v>0.49728260869565216</v>
      </c>
      <c r="T197" s="11">
        <v>1</v>
      </c>
      <c r="U197" s="4">
        <v>6.0869565217391308</v>
      </c>
      <c r="V197" s="4">
        <v>0.34782608695652173</v>
      </c>
      <c r="W197" s="11">
        <v>5.7142857142857141E-2</v>
      </c>
      <c r="X197" s="4">
        <v>50.031847826086953</v>
      </c>
      <c r="Y197" s="4">
        <v>8.5070652173913039</v>
      </c>
      <c r="Z197" s="11">
        <v>0.17003300071910718</v>
      </c>
      <c r="AA197" s="4">
        <v>0</v>
      </c>
      <c r="AB197" s="4">
        <v>0</v>
      </c>
      <c r="AC197" s="11" t="s">
        <v>514</v>
      </c>
      <c r="AD197" s="4">
        <v>110.05163043478262</v>
      </c>
      <c r="AE197" s="4">
        <v>47.495108695652185</v>
      </c>
      <c r="AF197" s="11">
        <v>0.43157114990493595</v>
      </c>
      <c r="AG197" s="4">
        <v>0</v>
      </c>
      <c r="AH197" s="4">
        <v>0</v>
      </c>
      <c r="AI197" s="11" t="s">
        <v>514</v>
      </c>
      <c r="AJ197" s="4">
        <v>0</v>
      </c>
      <c r="AK197" s="4">
        <v>0</v>
      </c>
      <c r="AL197" s="11" t="s">
        <v>514</v>
      </c>
      <c r="AM197" s="1">
        <v>255265</v>
      </c>
      <c r="AN197" s="1">
        <v>4</v>
      </c>
      <c r="AX197"/>
      <c r="AY197"/>
    </row>
    <row r="198" spans="1:51" x14ac:dyDescent="0.25">
      <c r="A198" t="s">
        <v>243</v>
      </c>
      <c r="B198" t="s">
        <v>73</v>
      </c>
      <c r="C198" t="s">
        <v>388</v>
      </c>
      <c r="D198" t="s">
        <v>273</v>
      </c>
      <c r="E198" s="4">
        <v>74.684782608695656</v>
      </c>
      <c r="F198" s="4">
        <v>252.78597826086957</v>
      </c>
      <c r="G198" s="4">
        <v>0</v>
      </c>
      <c r="H198" s="11">
        <v>0</v>
      </c>
      <c r="I198" s="4">
        <v>237.0713043478261</v>
      </c>
      <c r="J198" s="4">
        <v>0</v>
      </c>
      <c r="K198" s="11">
        <v>0</v>
      </c>
      <c r="L198" s="4">
        <v>56.26750000000002</v>
      </c>
      <c r="M198" s="4">
        <v>0</v>
      </c>
      <c r="N198" s="11">
        <v>0</v>
      </c>
      <c r="O198" s="4">
        <v>40.552826086956543</v>
      </c>
      <c r="P198" s="4">
        <v>0</v>
      </c>
      <c r="Q198" s="9">
        <v>0</v>
      </c>
      <c r="R198" s="4">
        <v>9.9755434782608692</v>
      </c>
      <c r="S198" s="4">
        <v>0</v>
      </c>
      <c r="T198" s="11">
        <v>0</v>
      </c>
      <c r="U198" s="4">
        <v>5.7391304347826084</v>
      </c>
      <c r="V198" s="4">
        <v>0</v>
      </c>
      <c r="W198" s="11">
        <v>0</v>
      </c>
      <c r="X198" s="4">
        <v>56.302500000000002</v>
      </c>
      <c r="Y198" s="4">
        <v>0</v>
      </c>
      <c r="Z198" s="11">
        <v>0</v>
      </c>
      <c r="AA198" s="4">
        <v>0</v>
      </c>
      <c r="AB198" s="4">
        <v>0</v>
      </c>
      <c r="AC198" s="11" t="s">
        <v>514</v>
      </c>
      <c r="AD198" s="4">
        <v>129.93010869565217</v>
      </c>
      <c r="AE198" s="4">
        <v>0</v>
      </c>
      <c r="AF198" s="11">
        <v>0</v>
      </c>
      <c r="AG198" s="4">
        <v>10.285869565217391</v>
      </c>
      <c r="AH198" s="4">
        <v>0</v>
      </c>
      <c r="AI198" s="11">
        <v>0</v>
      </c>
      <c r="AJ198" s="4">
        <v>0</v>
      </c>
      <c r="AK198" s="4">
        <v>0</v>
      </c>
      <c r="AL198" s="11" t="s">
        <v>514</v>
      </c>
      <c r="AM198" s="1">
        <v>255171</v>
      </c>
      <c r="AN198" s="1">
        <v>4</v>
      </c>
      <c r="AX198"/>
      <c r="AY198"/>
    </row>
    <row r="199" spans="1:51" x14ac:dyDescent="0.25">
      <c r="A199" t="s">
        <v>243</v>
      </c>
      <c r="B199" t="s">
        <v>175</v>
      </c>
      <c r="C199" t="s">
        <v>450</v>
      </c>
      <c r="D199" t="s">
        <v>321</v>
      </c>
      <c r="E199" s="4">
        <v>38.956521739130437</v>
      </c>
      <c r="F199" s="4">
        <v>171.35152173913042</v>
      </c>
      <c r="G199" s="4">
        <v>0</v>
      </c>
      <c r="H199" s="11">
        <v>0</v>
      </c>
      <c r="I199" s="4">
        <v>165.69934782608692</v>
      </c>
      <c r="J199" s="4">
        <v>0</v>
      </c>
      <c r="K199" s="11">
        <v>0</v>
      </c>
      <c r="L199" s="4">
        <v>29.632499999999993</v>
      </c>
      <c r="M199" s="4">
        <v>0</v>
      </c>
      <c r="N199" s="11">
        <v>0</v>
      </c>
      <c r="O199" s="4">
        <v>23.980326086956516</v>
      </c>
      <c r="P199" s="4">
        <v>0</v>
      </c>
      <c r="Q199" s="9">
        <v>0</v>
      </c>
      <c r="R199" s="4">
        <v>0</v>
      </c>
      <c r="S199" s="4">
        <v>0</v>
      </c>
      <c r="T199" s="11" t="s">
        <v>514</v>
      </c>
      <c r="U199" s="4">
        <v>5.6521739130434785</v>
      </c>
      <c r="V199" s="4">
        <v>0</v>
      </c>
      <c r="W199" s="11">
        <v>0</v>
      </c>
      <c r="X199" s="4">
        <v>54.586521739130433</v>
      </c>
      <c r="Y199" s="4">
        <v>0</v>
      </c>
      <c r="Z199" s="11">
        <v>0</v>
      </c>
      <c r="AA199" s="4">
        <v>0</v>
      </c>
      <c r="AB199" s="4">
        <v>0</v>
      </c>
      <c r="AC199" s="11" t="s">
        <v>514</v>
      </c>
      <c r="AD199" s="4">
        <v>87.132499999999979</v>
      </c>
      <c r="AE199" s="4">
        <v>0</v>
      </c>
      <c r="AF199" s="11">
        <v>0</v>
      </c>
      <c r="AG199" s="4">
        <v>0</v>
      </c>
      <c r="AH199" s="4">
        <v>0</v>
      </c>
      <c r="AI199" s="11" t="s">
        <v>514</v>
      </c>
      <c r="AJ199" s="4">
        <v>0</v>
      </c>
      <c r="AK199" s="4">
        <v>0</v>
      </c>
      <c r="AL199" s="11" t="s">
        <v>514</v>
      </c>
      <c r="AM199" s="1">
        <v>255325</v>
      </c>
      <c r="AN199" s="1">
        <v>4</v>
      </c>
      <c r="AX199"/>
      <c r="AY199"/>
    </row>
    <row r="200" spans="1:51" x14ac:dyDescent="0.25">
      <c r="A200" t="s">
        <v>243</v>
      </c>
      <c r="B200" t="s">
        <v>58</v>
      </c>
      <c r="C200" t="s">
        <v>363</v>
      </c>
      <c r="D200" t="s">
        <v>319</v>
      </c>
      <c r="E200" s="4">
        <v>128</v>
      </c>
      <c r="F200" s="4">
        <v>543.23967391304348</v>
      </c>
      <c r="G200" s="4">
        <v>114.69293478260866</v>
      </c>
      <c r="H200" s="11">
        <v>0.21112768505373852</v>
      </c>
      <c r="I200" s="4">
        <v>470.2685869565218</v>
      </c>
      <c r="J200" s="4">
        <v>114.69293478260866</v>
      </c>
      <c r="K200" s="11">
        <v>0.24388814810038009</v>
      </c>
      <c r="L200" s="4">
        <v>67.194021739130434</v>
      </c>
      <c r="M200" s="4">
        <v>0</v>
      </c>
      <c r="N200" s="11">
        <v>0</v>
      </c>
      <c r="O200" s="4">
        <v>17.159239130434788</v>
      </c>
      <c r="P200" s="4">
        <v>0</v>
      </c>
      <c r="Q200" s="9">
        <v>0</v>
      </c>
      <c r="R200" s="4">
        <v>45.078260869565206</v>
      </c>
      <c r="S200" s="4">
        <v>0</v>
      </c>
      <c r="T200" s="11">
        <v>0</v>
      </c>
      <c r="U200" s="4">
        <v>4.9565217391304346</v>
      </c>
      <c r="V200" s="4">
        <v>0</v>
      </c>
      <c r="W200" s="11">
        <v>0</v>
      </c>
      <c r="X200" s="4">
        <v>123.86032608695646</v>
      </c>
      <c r="Y200" s="4">
        <v>6.8543478260869577</v>
      </c>
      <c r="Z200" s="11">
        <v>5.5339332961830287E-2</v>
      </c>
      <c r="AA200" s="4">
        <v>22.936304347826081</v>
      </c>
      <c r="AB200" s="4">
        <v>0</v>
      </c>
      <c r="AC200" s="11">
        <v>0</v>
      </c>
      <c r="AD200" s="4">
        <v>298.36652173913052</v>
      </c>
      <c r="AE200" s="4">
        <v>107.83858695652171</v>
      </c>
      <c r="AF200" s="11">
        <v>0.36142991622501047</v>
      </c>
      <c r="AG200" s="4">
        <v>30.882500000000004</v>
      </c>
      <c r="AH200" s="4">
        <v>0</v>
      </c>
      <c r="AI200" s="11">
        <v>0</v>
      </c>
      <c r="AJ200" s="4">
        <v>0</v>
      </c>
      <c r="AK200" s="4">
        <v>0</v>
      </c>
      <c r="AL200" s="11" t="s">
        <v>514</v>
      </c>
      <c r="AM200" s="1">
        <v>255148</v>
      </c>
      <c r="AN200" s="1">
        <v>4</v>
      </c>
      <c r="AX200"/>
      <c r="AY200"/>
    </row>
    <row r="201" spans="1:51" x14ac:dyDescent="0.25">
      <c r="A201" t="s">
        <v>243</v>
      </c>
      <c r="B201" t="s">
        <v>201</v>
      </c>
      <c r="C201" t="s">
        <v>460</v>
      </c>
      <c r="D201" t="s">
        <v>348</v>
      </c>
      <c r="E201" s="4">
        <v>100.3695652173913</v>
      </c>
      <c r="F201" s="4">
        <v>400.0020652173913</v>
      </c>
      <c r="G201" s="4">
        <v>73.588369565217377</v>
      </c>
      <c r="H201" s="11">
        <v>0.18396997406806864</v>
      </c>
      <c r="I201" s="4">
        <v>370.14369565217396</v>
      </c>
      <c r="J201" s="4">
        <v>73.588369565217377</v>
      </c>
      <c r="K201" s="11">
        <v>0.19881027403575927</v>
      </c>
      <c r="L201" s="4">
        <v>31.580869565217391</v>
      </c>
      <c r="M201" s="4">
        <v>0.39130434782608697</v>
      </c>
      <c r="N201" s="11">
        <v>1.2390550140426235E-2</v>
      </c>
      <c r="O201" s="4">
        <v>20.659565217391304</v>
      </c>
      <c r="P201" s="4">
        <v>0.39130434782608697</v>
      </c>
      <c r="Q201" s="9">
        <v>1.8940589683692152E-2</v>
      </c>
      <c r="R201" s="4">
        <v>5.1821739130434779</v>
      </c>
      <c r="S201" s="4">
        <v>0</v>
      </c>
      <c r="T201" s="11">
        <v>0</v>
      </c>
      <c r="U201" s="4">
        <v>5.7391304347826084</v>
      </c>
      <c r="V201" s="4">
        <v>0</v>
      </c>
      <c r="W201" s="11">
        <v>0</v>
      </c>
      <c r="X201" s="4">
        <v>105.20782608695652</v>
      </c>
      <c r="Y201" s="4">
        <v>37.277065217391296</v>
      </c>
      <c r="Z201" s="11">
        <v>0.35431836778550113</v>
      </c>
      <c r="AA201" s="4">
        <v>18.937065217391311</v>
      </c>
      <c r="AB201" s="4">
        <v>0</v>
      </c>
      <c r="AC201" s="11">
        <v>0</v>
      </c>
      <c r="AD201" s="4">
        <v>244.27630434782611</v>
      </c>
      <c r="AE201" s="4">
        <v>35.919999999999995</v>
      </c>
      <c r="AF201" s="11">
        <v>0.14704659993895006</v>
      </c>
      <c r="AG201" s="4">
        <v>0</v>
      </c>
      <c r="AH201" s="4">
        <v>0</v>
      </c>
      <c r="AI201" s="11" t="s">
        <v>514</v>
      </c>
      <c r="AJ201" s="4">
        <v>0</v>
      </c>
      <c r="AK201" s="4">
        <v>0</v>
      </c>
      <c r="AL201" s="11" t="s">
        <v>514</v>
      </c>
      <c r="AM201" t="s">
        <v>2</v>
      </c>
      <c r="AN201" s="1">
        <v>4</v>
      </c>
      <c r="AX201"/>
      <c r="AY201"/>
    </row>
    <row r="202" spans="1:51" x14ac:dyDescent="0.25">
      <c r="A202" t="s">
        <v>243</v>
      </c>
      <c r="B202" t="s">
        <v>57</v>
      </c>
      <c r="C202" t="s">
        <v>411</v>
      </c>
      <c r="D202" t="s">
        <v>330</v>
      </c>
      <c r="E202" s="4">
        <v>116.22826086956522</v>
      </c>
      <c r="F202" s="4">
        <v>518.77239130434793</v>
      </c>
      <c r="G202" s="4">
        <v>127.73445652173915</v>
      </c>
      <c r="H202" s="11">
        <v>0.24622446888620417</v>
      </c>
      <c r="I202" s="4">
        <v>467.42923913043495</v>
      </c>
      <c r="J202" s="4">
        <v>127.73445652173915</v>
      </c>
      <c r="K202" s="11">
        <v>0.2732701462137142</v>
      </c>
      <c r="L202" s="4">
        <v>55.813260869565212</v>
      </c>
      <c r="M202" s="4">
        <v>0.14673913043478262</v>
      </c>
      <c r="N202" s="11">
        <v>2.6291087126715253E-3</v>
      </c>
      <c r="O202" s="4">
        <v>14.978043478260862</v>
      </c>
      <c r="P202" s="4">
        <v>0.14673913043478262</v>
      </c>
      <c r="Q202" s="9">
        <v>9.7969491574623792E-3</v>
      </c>
      <c r="R202" s="4">
        <v>33.710434782608694</v>
      </c>
      <c r="S202" s="4">
        <v>0</v>
      </c>
      <c r="T202" s="11">
        <v>0</v>
      </c>
      <c r="U202" s="4">
        <v>7.1247826086956527</v>
      </c>
      <c r="V202" s="4">
        <v>0</v>
      </c>
      <c r="W202" s="11">
        <v>0</v>
      </c>
      <c r="X202" s="4">
        <v>134.39804347826094</v>
      </c>
      <c r="Y202" s="4">
        <v>16.547608695652176</v>
      </c>
      <c r="Z202" s="11">
        <v>0.12312388087947704</v>
      </c>
      <c r="AA202" s="4">
        <v>10.507934782608695</v>
      </c>
      <c r="AB202" s="4">
        <v>0</v>
      </c>
      <c r="AC202" s="11">
        <v>0</v>
      </c>
      <c r="AD202" s="4">
        <v>290.72130434782616</v>
      </c>
      <c r="AE202" s="4">
        <v>111.04010869565219</v>
      </c>
      <c r="AF202" s="11">
        <v>0.38194692660982649</v>
      </c>
      <c r="AG202" s="4">
        <v>27.331847826086968</v>
      </c>
      <c r="AH202" s="4">
        <v>0</v>
      </c>
      <c r="AI202" s="11">
        <v>0</v>
      </c>
      <c r="AJ202" s="4">
        <v>0</v>
      </c>
      <c r="AK202" s="4">
        <v>0</v>
      </c>
      <c r="AL202" s="11" t="s">
        <v>514</v>
      </c>
      <c r="AM202" s="1">
        <v>255146</v>
      </c>
      <c r="AN202" s="1">
        <v>4</v>
      </c>
      <c r="AX202"/>
      <c r="AY202"/>
    </row>
    <row r="203" spans="1:51" x14ac:dyDescent="0.25">
      <c r="AY203"/>
    </row>
    <row r="204" spans="1:51" x14ac:dyDescent="0.25">
      <c r="AY204"/>
    </row>
    <row r="205" spans="1:51" x14ac:dyDescent="0.25">
      <c r="F205" s="4"/>
      <c r="G205" s="4"/>
      <c r="AY205"/>
    </row>
    <row r="206" spans="1:51" x14ac:dyDescent="0.25">
      <c r="AY206"/>
    </row>
    <row r="207" spans="1:51" x14ac:dyDescent="0.25">
      <c r="AY207"/>
    </row>
    <row r="208" spans="1:51" x14ac:dyDescent="0.25">
      <c r="AY208"/>
    </row>
    <row r="209" spans="51:51" x14ac:dyDescent="0.25">
      <c r="AY209"/>
    </row>
    <row r="210" spans="51:51" x14ac:dyDescent="0.25">
      <c r="AY210"/>
    </row>
    <row r="211" spans="51:51" x14ac:dyDescent="0.25">
      <c r="AY211"/>
    </row>
    <row r="212" spans="51:51" x14ac:dyDescent="0.25">
      <c r="AY212"/>
    </row>
    <row r="213" spans="51:51" x14ac:dyDescent="0.25">
      <c r="AY213"/>
    </row>
    <row r="214" spans="51:51" x14ac:dyDescent="0.25">
      <c r="AY214"/>
    </row>
    <row r="215" spans="51:51" x14ac:dyDescent="0.25">
      <c r="AY215"/>
    </row>
    <row r="216" spans="51:51" x14ac:dyDescent="0.25">
      <c r="AY216"/>
    </row>
    <row r="217" spans="51:51" x14ac:dyDescent="0.25">
      <c r="AY217"/>
    </row>
    <row r="218" spans="51:51" x14ac:dyDescent="0.25">
      <c r="AY218"/>
    </row>
    <row r="219" spans="51:51" x14ac:dyDescent="0.25">
      <c r="AY219"/>
    </row>
    <row r="220" spans="51:51" x14ac:dyDescent="0.25">
      <c r="AY220"/>
    </row>
    <row r="221" spans="51:51" x14ac:dyDescent="0.25">
      <c r="AY221"/>
    </row>
    <row r="222" spans="51:51" x14ac:dyDescent="0.25">
      <c r="AY222"/>
    </row>
    <row r="223" spans="51:51" x14ac:dyDescent="0.25">
      <c r="AY223"/>
    </row>
    <row r="224" spans="51:51" x14ac:dyDescent="0.25">
      <c r="AY224"/>
    </row>
    <row r="225" spans="51:51" x14ac:dyDescent="0.25">
      <c r="AY225"/>
    </row>
    <row r="226" spans="51:51" x14ac:dyDescent="0.25">
      <c r="AY226"/>
    </row>
    <row r="227" spans="51:51" x14ac:dyDescent="0.25">
      <c r="AY227"/>
    </row>
    <row r="228" spans="51:51" x14ac:dyDescent="0.25">
      <c r="AY228"/>
    </row>
    <row r="229" spans="51:51" x14ac:dyDescent="0.25">
      <c r="AY229"/>
    </row>
    <row r="230" spans="51:51" x14ac:dyDescent="0.25">
      <c r="AY230"/>
    </row>
    <row r="231" spans="51:51" x14ac:dyDescent="0.25">
      <c r="AY231"/>
    </row>
    <row r="232" spans="51:51" x14ac:dyDescent="0.25">
      <c r="AY232"/>
    </row>
    <row r="233" spans="51:51" x14ac:dyDescent="0.25">
      <c r="AY233"/>
    </row>
    <row r="234" spans="51:51" x14ac:dyDescent="0.25">
      <c r="AY234"/>
    </row>
    <row r="235" spans="51:51" x14ac:dyDescent="0.25">
      <c r="AY235"/>
    </row>
    <row r="236" spans="51:51" x14ac:dyDescent="0.25">
      <c r="AY236"/>
    </row>
    <row r="237" spans="51:51" x14ac:dyDescent="0.25">
      <c r="AY237"/>
    </row>
    <row r="238" spans="51:51" x14ac:dyDescent="0.25">
      <c r="AY238"/>
    </row>
    <row r="239" spans="51:51" x14ac:dyDescent="0.25">
      <c r="AY239"/>
    </row>
    <row r="240" spans="51:51" x14ac:dyDescent="0.25">
      <c r="AY240"/>
    </row>
    <row r="241" spans="51:51" x14ac:dyDescent="0.25">
      <c r="AY241"/>
    </row>
    <row r="242" spans="51:51" x14ac:dyDescent="0.25">
      <c r="AY242"/>
    </row>
    <row r="243" spans="51:51" x14ac:dyDescent="0.25">
      <c r="AY243"/>
    </row>
    <row r="244" spans="51:51" x14ac:dyDescent="0.25">
      <c r="AY244"/>
    </row>
    <row r="245" spans="51:51" x14ac:dyDescent="0.25">
      <c r="AY245"/>
    </row>
    <row r="246" spans="51:51" x14ac:dyDescent="0.25">
      <c r="AY246"/>
    </row>
    <row r="247" spans="51:51" x14ac:dyDescent="0.25">
      <c r="AY247"/>
    </row>
    <row r="248" spans="51:51" x14ac:dyDescent="0.25">
      <c r="AY248"/>
    </row>
    <row r="249" spans="51:51" x14ac:dyDescent="0.25">
      <c r="AY249"/>
    </row>
    <row r="250" spans="51:51" x14ac:dyDescent="0.25">
      <c r="AY250"/>
    </row>
    <row r="251" spans="51:51" x14ac:dyDescent="0.25">
      <c r="AY251"/>
    </row>
    <row r="252" spans="51:51" x14ac:dyDescent="0.25">
      <c r="AY252"/>
    </row>
    <row r="253" spans="51:51" x14ac:dyDescent="0.25">
      <c r="AY253"/>
    </row>
    <row r="254" spans="51:51" x14ac:dyDescent="0.25">
      <c r="AY254"/>
    </row>
    <row r="255" spans="51:51" x14ac:dyDescent="0.25">
      <c r="AY255"/>
    </row>
    <row r="256" spans="51:51" x14ac:dyDescent="0.25">
      <c r="AY256"/>
    </row>
    <row r="257" spans="51:51" x14ac:dyDescent="0.25">
      <c r="AY257"/>
    </row>
    <row r="258" spans="51:51" x14ac:dyDescent="0.25">
      <c r="AY258"/>
    </row>
    <row r="259" spans="51:51" x14ac:dyDescent="0.25">
      <c r="AY259"/>
    </row>
    <row r="260" spans="51:51" x14ac:dyDescent="0.25">
      <c r="AY260"/>
    </row>
    <row r="261" spans="51:51" x14ac:dyDescent="0.25">
      <c r="AY261"/>
    </row>
    <row r="262" spans="51:51" x14ac:dyDescent="0.25">
      <c r="AY262"/>
    </row>
    <row r="263" spans="51:51" x14ac:dyDescent="0.25">
      <c r="AY263"/>
    </row>
    <row r="264" spans="51:51" x14ac:dyDescent="0.25">
      <c r="AY264"/>
    </row>
    <row r="265" spans="51:51" x14ac:dyDescent="0.25">
      <c r="AY265"/>
    </row>
    <row r="266" spans="51:51" x14ac:dyDescent="0.25">
      <c r="AY266"/>
    </row>
    <row r="267" spans="51:51" x14ac:dyDescent="0.25">
      <c r="AY267"/>
    </row>
    <row r="268" spans="51:51" x14ac:dyDescent="0.25">
      <c r="AY268"/>
    </row>
    <row r="269" spans="51:51" x14ac:dyDescent="0.25">
      <c r="AY269"/>
    </row>
    <row r="270" spans="51:51" x14ac:dyDescent="0.25">
      <c r="AY270"/>
    </row>
    <row r="271" spans="51:51" x14ac:dyDescent="0.25">
      <c r="AY271"/>
    </row>
    <row r="272" spans="51:51" x14ac:dyDescent="0.25">
      <c r="AY272"/>
    </row>
    <row r="273" spans="51:51" x14ac:dyDescent="0.25">
      <c r="AY273"/>
    </row>
    <row r="274" spans="51:51" x14ac:dyDescent="0.25">
      <c r="AY274"/>
    </row>
    <row r="275" spans="51:51" x14ac:dyDescent="0.25">
      <c r="AY275"/>
    </row>
    <row r="276" spans="51:51" x14ac:dyDescent="0.25">
      <c r="AY276"/>
    </row>
    <row r="277" spans="51:51" x14ac:dyDescent="0.25">
      <c r="AY277"/>
    </row>
    <row r="278" spans="51:51" x14ac:dyDescent="0.25">
      <c r="AY278"/>
    </row>
    <row r="279" spans="51:51" x14ac:dyDescent="0.25">
      <c r="AY279"/>
    </row>
    <row r="280" spans="51:51" x14ac:dyDescent="0.25">
      <c r="AY280"/>
    </row>
    <row r="281" spans="51:51" x14ac:dyDescent="0.25">
      <c r="AY281"/>
    </row>
    <row r="282" spans="51:51" x14ac:dyDescent="0.25">
      <c r="AY282"/>
    </row>
    <row r="283" spans="51:51" x14ac:dyDescent="0.25">
      <c r="AY283"/>
    </row>
    <row r="284" spans="51:51" x14ac:dyDescent="0.25">
      <c r="AY284"/>
    </row>
    <row r="285" spans="51:51" x14ac:dyDescent="0.25">
      <c r="AY285"/>
    </row>
    <row r="286" spans="51:51" x14ac:dyDescent="0.25">
      <c r="AY286"/>
    </row>
    <row r="287" spans="51:51" x14ac:dyDescent="0.25">
      <c r="AY287"/>
    </row>
    <row r="288" spans="51:51" x14ac:dyDescent="0.25">
      <c r="AY288"/>
    </row>
    <row r="289" spans="51:51" x14ac:dyDescent="0.25">
      <c r="AY289"/>
    </row>
    <row r="290" spans="51:51" x14ac:dyDescent="0.25">
      <c r="AY290"/>
    </row>
    <row r="291" spans="51:51" x14ac:dyDescent="0.25">
      <c r="AY291"/>
    </row>
    <row r="292" spans="51:51" x14ac:dyDescent="0.25">
      <c r="AY292"/>
    </row>
    <row r="293" spans="51:51" x14ac:dyDescent="0.25">
      <c r="AY293"/>
    </row>
    <row r="294" spans="51:51" x14ac:dyDescent="0.25">
      <c r="AY294"/>
    </row>
    <row r="295" spans="51:51" x14ac:dyDescent="0.25">
      <c r="AY295"/>
    </row>
    <row r="296" spans="51:51" x14ac:dyDescent="0.25">
      <c r="AY296"/>
    </row>
    <row r="297" spans="51:51" x14ac:dyDescent="0.25">
      <c r="AY297"/>
    </row>
    <row r="298" spans="51:51" x14ac:dyDescent="0.25">
      <c r="AY298"/>
    </row>
    <row r="299" spans="51:51" x14ac:dyDescent="0.25">
      <c r="AY299"/>
    </row>
    <row r="300" spans="51:51" x14ac:dyDescent="0.25">
      <c r="AY300"/>
    </row>
    <row r="301" spans="51:51" x14ac:dyDescent="0.25">
      <c r="AY301"/>
    </row>
    <row r="302" spans="51:51" x14ac:dyDescent="0.25">
      <c r="AY302"/>
    </row>
    <row r="303" spans="51:51" x14ac:dyDescent="0.25">
      <c r="AY303"/>
    </row>
    <row r="304" spans="51:51" x14ac:dyDescent="0.25">
      <c r="AY304"/>
    </row>
    <row r="305" spans="51:51" x14ac:dyDescent="0.25">
      <c r="AY305"/>
    </row>
    <row r="306" spans="51:51" x14ac:dyDescent="0.25">
      <c r="AY306"/>
    </row>
    <row r="307" spans="51:51" x14ac:dyDescent="0.25">
      <c r="AY307"/>
    </row>
    <row r="308" spans="51:51" x14ac:dyDescent="0.25">
      <c r="AY308"/>
    </row>
    <row r="309" spans="51:51" x14ac:dyDescent="0.25">
      <c r="AY309"/>
    </row>
    <row r="310" spans="51:51" x14ac:dyDescent="0.25">
      <c r="AY310"/>
    </row>
    <row r="311" spans="51:51" x14ac:dyDescent="0.25">
      <c r="AY311"/>
    </row>
    <row r="312" spans="51:51" x14ac:dyDescent="0.25">
      <c r="AY312"/>
    </row>
    <row r="313" spans="51:51" x14ac:dyDescent="0.25">
      <c r="AY313"/>
    </row>
    <row r="314" spans="51:51" x14ac:dyDescent="0.25">
      <c r="AY314"/>
    </row>
    <row r="315" spans="51:51" x14ac:dyDescent="0.25">
      <c r="AY315"/>
    </row>
    <row r="316" spans="51:51" x14ac:dyDescent="0.25">
      <c r="AY316"/>
    </row>
    <row r="317" spans="51:51" x14ac:dyDescent="0.25">
      <c r="AY317"/>
    </row>
    <row r="318" spans="51:51" x14ac:dyDescent="0.25">
      <c r="AY318"/>
    </row>
    <row r="319" spans="51:51" x14ac:dyDescent="0.25">
      <c r="AY319"/>
    </row>
    <row r="320" spans="51:51" x14ac:dyDescent="0.25">
      <c r="AY320"/>
    </row>
    <row r="321" spans="51:51" x14ac:dyDescent="0.25">
      <c r="AY321"/>
    </row>
    <row r="322" spans="51:51" x14ac:dyDescent="0.25">
      <c r="AY322"/>
    </row>
    <row r="323" spans="51:51" x14ac:dyDescent="0.25">
      <c r="AY323"/>
    </row>
    <row r="324" spans="51:51" x14ac:dyDescent="0.25">
      <c r="AY324"/>
    </row>
    <row r="325" spans="51:51" x14ac:dyDescent="0.25">
      <c r="AY325"/>
    </row>
    <row r="326" spans="51:51" x14ac:dyDescent="0.25">
      <c r="AY326"/>
    </row>
    <row r="327" spans="51:51" x14ac:dyDescent="0.25">
      <c r="AY327"/>
    </row>
    <row r="328" spans="51:51" x14ac:dyDescent="0.25">
      <c r="AY328"/>
    </row>
    <row r="329" spans="51:51" x14ac:dyDescent="0.25">
      <c r="AY329"/>
    </row>
    <row r="330" spans="51:51" x14ac:dyDescent="0.25">
      <c r="AY330"/>
    </row>
    <row r="331" spans="51:51" x14ac:dyDescent="0.25">
      <c r="AY331"/>
    </row>
    <row r="332" spans="51:51" x14ac:dyDescent="0.25">
      <c r="AY332"/>
    </row>
    <row r="333" spans="51:51" x14ac:dyDescent="0.25">
      <c r="AY333"/>
    </row>
    <row r="334" spans="51:51" x14ac:dyDescent="0.25">
      <c r="AY334"/>
    </row>
    <row r="335" spans="51:51" x14ac:dyDescent="0.25">
      <c r="AY335"/>
    </row>
    <row r="336" spans="51:51" x14ac:dyDescent="0.25">
      <c r="AY336"/>
    </row>
    <row r="337" spans="51:51" x14ac:dyDescent="0.25">
      <c r="AY337"/>
    </row>
    <row r="338" spans="51:51" x14ac:dyDescent="0.25">
      <c r="AY338"/>
    </row>
    <row r="339" spans="51:51" x14ac:dyDescent="0.25">
      <c r="AY339"/>
    </row>
    <row r="340" spans="51:51" x14ac:dyDescent="0.25">
      <c r="AY340"/>
    </row>
    <row r="341" spans="51:51" x14ac:dyDescent="0.25">
      <c r="AY341"/>
    </row>
    <row r="342" spans="51:51" x14ac:dyDescent="0.25">
      <c r="AY342"/>
    </row>
    <row r="343" spans="51:51" x14ac:dyDescent="0.25">
      <c r="AY343"/>
    </row>
    <row r="344" spans="51:51" x14ac:dyDescent="0.25">
      <c r="AY344"/>
    </row>
    <row r="345" spans="51:51" x14ac:dyDescent="0.25">
      <c r="AY345"/>
    </row>
    <row r="346" spans="51:51" x14ac:dyDescent="0.25">
      <c r="AY346"/>
    </row>
    <row r="347" spans="51:51" x14ac:dyDescent="0.25">
      <c r="AY347"/>
    </row>
    <row r="348" spans="51:51" x14ac:dyDescent="0.25">
      <c r="AY348"/>
    </row>
    <row r="349" spans="51:51" x14ac:dyDescent="0.25">
      <c r="AY349"/>
    </row>
    <row r="350" spans="51:51" x14ac:dyDescent="0.25">
      <c r="AY350"/>
    </row>
    <row r="351" spans="51:51" x14ac:dyDescent="0.25">
      <c r="AY351"/>
    </row>
    <row r="352" spans="51:51" x14ac:dyDescent="0.25">
      <c r="AY352"/>
    </row>
    <row r="353" spans="51:51" x14ac:dyDescent="0.25">
      <c r="AY353"/>
    </row>
    <row r="354" spans="51:51" x14ac:dyDescent="0.25">
      <c r="AY354"/>
    </row>
    <row r="355" spans="51:51" x14ac:dyDescent="0.25">
      <c r="AY355"/>
    </row>
    <row r="356" spans="51:51" x14ac:dyDescent="0.25">
      <c r="AY356"/>
    </row>
    <row r="357" spans="51:51" x14ac:dyDescent="0.25">
      <c r="AY357"/>
    </row>
    <row r="358" spans="51:51" x14ac:dyDescent="0.25">
      <c r="AY358"/>
    </row>
    <row r="359" spans="51:51" x14ac:dyDescent="0.25">
      <c r="AY359"/>
    </row>
    <row r="360" spans="51:51" x14ac:dyDescent="0.25">
      <c r="AY360"/>
    </row>
    <row r="361" spans="51:51" x14ac:dyDescent="0.25">
      <c r="AY361"/>
    </row>
    <row r="362" spans="51:51" x14ac:dyDescent="0.25">
      <c r="AY362"/>
    </row>
    <row r="363" spans="51:51" x14ac:dyDescent="0.25">
      <c r="AY363"/>
    </row>
    <row r="364" spans="51:51" x14ac:dyDescent="0.25">
      <c r="AY364"/>
    </row>
    <row r="365" spans="51:51" x14ac:dyDescent="0.25">
      <c r="AY365"/>
    </row>
    <row r="366" spans="51:51" x14ac:dyDescent="0.25">
      <c r="AY366"/>
    </row>
    <row r="367" spans="51:51" x14ac:dyDescent="0.25">
      <c r="AY367"/>
    </row>
    <row r="368" spans="51:51" x14ac:dyDescent="0.25">
      <c r="AY368"/>
    </row>
    <row r="369" spans="51:51" x14ac:dyDescent="0.25">
      <c r="AY369"/>
    </row>
    <row r="370" spans="51:51" x14ac:dyDescent="0.25">
      <c r="AY370"/>
    </row>
    <row r="371" spans="51:51" x14ac:dyDescent="0.25">
      <c r="AY371"/>
    </row>
    <row r="372" spans="51:51" x14ac:dyDescent="0.25">
      <c r="AY372"/>
    </row>
    <row r="373" spans="51:51" x14ac:dyDescent="0.25">
      <c r="AY373"/>
    </row>
    <row r="374" spans="51:51" x14ac:dyDescent="0.25">
      <c r="AY374"/>
    </row>
    <row r="375" spans="51:51" x14ac:dyDescent="0.25">
      <c r="AY375"/>
    </row>
    <row r="376" spans="51:51" x14ac:dyDescent="0.25">
      <c r="AY376"/>
    </row>
    <row r="377" spans="51:51" x14ac:dyDescent="0.25">
      <c r="AY377"/>
    </row>
    <row r="378" spans="51:51" x14ac:dyDescent="0.25">
      <c r="AY378"/>
    </row>
    <row r="379" spans="51:51" x14ac:dyDescent="0.25">
      <c r="AY379"/>
    </row>
    <row r="380" spans="51:51" x14ac:dyDescent="0.25">
      <c r="AY380"/>
    </row>
    <row r="381" spans="51:51" x14ac:dyDescent="0.25">
      <c r="AY381"/>
    </row>
    <row r="382" spans="51:51" x14ac:dyDescent="0.25">
      <c r="AY382"/>
    </row>
    <row r="383" spans="51:51" x14ac:dyDescent="0.25">
      <c r="AY383"/>
    </row>
    <row r="384" spans="51:51" x14ac:dyDescent="0.25">
      <c r="AY384"/>
    </row>
    <row r="385" spans="51:51" x14ac:dyDescent="0.25">
      <c r="AY385"/>
    </row>
    <row r="386" spans="51:51" x14ac:dyDescent="0.25">
      <c r="AY386"/>
    </row>
    <row r="393" spans="51:51" x14ac:dyDescent="0.25">
      <c r="AY393"/>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202"/>
  <sheetViews>
    <sheetView tabSelected="1"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466</v>
      </c>
      <c r="B1" s="2" t="s">
        <v>468</v>
      </c>
      <c r="C1" s="2" t="s">
        <v>469</v>
      </c>
      <c r="D1" s="2" t="s">
        <v>470</v>
      </c>
      <c r="E1" s="2" t="s">
        <v>471</v>
      </c>
      <c r="F1" s="2" t="s">
        <v>556</v>
      </c>
      <c r="G1" s="2" t="s">
        <v>557</v>
      </c>
      <c r="H1" s="2" t="s">
        <v>558</v>
      </c>
      <c r="I1" s="2" t="s">
        <v>559</v>
      </c>
      <c r="J1" s="2" t="s">
        <v>560</v>
      </c>
      <c r="K1" s="2" t="s">
        <v>561</v>
      </c>
      <c r="L1" s="2" t="s">
        <v>562</v>
      </c>
      <c r="M1" s="2" t="s">
        <v>563</v>
      </c>
      <c r="N1" s="2" t="s">
        <v>564</v>
      </c>
      <c r="O1" s="2" t="s">
        <v>565</v>
      </c>
      <c r="P1" s="2" t="s">
        <v>566</v>
      </c>
      <c r="Q1" s="2" t="s">
        <v>567</v>
      </c>
      <c r="R1" s="2" t="s">
        <v>568</v>
      </c>
      <c r="S1" s="2" t="s">
        <v>569</v>
      </c>
      <c r="T1" s="2" t="s">
        <v>570</v>
      </c>
      <c r="U1" s="2" t="s">
        <v>571</v>
      </c>
      <c r="V1" s="2" t="s">
        <v>572</v>
      </c>
      <c r="W1" s="2" t="s">
        <v>573</v>
      </c>
      <c r="X1" s="2" t="s">
        <v>574</v>
      </c>
      <c r="Y1" s="2" t="s">
        <v>575</v>
      </c>
      <c r="Z1" s="2" t="s">
        <v>576</v>
      </c>
      <c r="AA1" s="2" t="s">
        <v>577</v>
      </c>
      <c r="AB1" s="2" t="s">
        <v>578</v>
      </c>
      <c r="AC1" s="2" t="s">
        <v>579</v>
      </c>
      <c r="AD1" s="2" t="s">
        <v>580</v>
      </c>
      <c r="AE1" s="2" t="s">
        <v>581</v>
      </c>
      <c r="AF1" s="2" t="s">
        <v>582</v>
      </c>
      <c r="AG1" s="2" t="s">
        <v>583</v>
      </c>
      <c r="AH1" s="2" t="s">
        <v>498</v>
      </c>
      <c r="AI1" s="3" t="s">
        <v>584</v>
      </c>
    </row>
    <row r="2" spans="1:35" x14ac:dyDescent="0.25">
      <c r="A2" t="s">
        <v>243</v>
      </c>
      <c r="B2" t="s">
        <v>72</v>
      </c>
      <c r="C2" t="s">
        <v>419</v>
      </c>
      <c r="D2" t="s">
        <v>299</v>
      </c>
      <c r="E2" s="6">
        <v>58.771739130434781</v>
      </c>
      <c r="F2" s="6">
        <v>0</v>
      </c>
      <c r="G2" s="6">
        <v>0.28260869565217389</v>
      </c>
      <c r="H2" s="6">
        <v>6.5217391304347824E-2</v>
      </c>
      <c r="I2" s="6">
        <v>5.434782608695652E-2</v>
      </c>
      <c r="J2" s="6">
        <v>0</v>
      </c>
      <c r="K2" s="6">
        <v>0</v>
      </c>
      <c r="L2" s="6">
        <v>5.3799999999999972</v>
      </c>
      <c r="M2" s="6">
        <v>0</v>
      </c>
      <c r="N2" s="6">
        <v>0</v>
      </c>
      <c r="O2" s="6">
        <f>SUM(NonNurse[[#This Row],[Qualified Social Work Staff Hours]],NonNurse[[#This Row],[Other Social Work Staff Hours]])/NonNurse[[#This Row],[MDS Census]]</f>
        <v>0</v>
      </c>
      <c r="P2" s="6">
        <v>0</v>
      </c>
      <c r="Q2" s="6">
        <v>0</v>
      </c>
      <c r="R2" s="6">
        <f>SUM(NonNurse[[#This Row],[Qualified Activities Professional Hours]],NonNurse[[#This Row],[Other Activities Professional Hours]])/NonNurse[[#This Row],[MDS Census]]</f>
        <v>0</v>
      </c>
      <c r="S2" s="6">
        <v>0.59163043478260857</v>
      </c>
      <c r="T2" s="6">
        <v>4.4155434782608678</v>
      </c>
      <c r="U2" s="6">
        <v>0</v>
      </c>
      <c r="V2" s="6">
        <f>SUM(NonNurse[[#This Row],[Occupational Therapist Hours]],NonNurse[[#This Row],[OT Assistant Hours]],NonNurse[[#This Row],[OT Aide Hours]])/NonNurse[[#This Row],[MDS Census]]</f>
        <v>8.519696689476601E-2</v>
      </c>
      <c r="W2" s="6">
        <v>0.43293478260869572</v>
      </c>
      <c r="X2" s="6">
        <v>5.2694565217391283</v>
      </c>
      <c r="Y2" s="6">
        <v>0</v>
      </c>
      <c r="Z2" s="6">
        <f>SUM(NonNurse[[#This Row],[Physical Therapist (PT) Hours]],NonNurse[[#This Row],[PT Assistant Hours]],NonNurse[[#This Row],[PT Aide Hours]])/NonNurse[[#This Row],[MDS Census]]</f>
        <v>9.7026077307194342E-2</v>
      </c>
      <c r="AA2" s="6">
        <v>0</v>
      </c>
      <c r="AB2" s="6">
        <v>0</v>
      </c>
      <c r="AC2" s="6">
        <v>0</v>
      </c>
      <c r="AD2" s="6">
        <v>0</v>
      </c>
      <c r="AE2" s="6">
        <v>0</v>
      </c>
      <c r="AF2" s="6">
        <v>0</v>
      </c>
      <c r="AG2" s="6">
        <v>0</v>
      </c>
      <c r="AH2" s="1">
        <v>255169</v>
      </c>
      <c r="AI2">
        <v>4</v>
      </c>
    </row>
    <row r="3" spans="1:35" x14ac:dyDescent="0.25">
      <c r="A3" t="s">
        <v>243</v>
      </c>
      <c r="B3" t="s">
        <v>94</v>
      </c>
      <c r="C3" t="s">
        <v>357</v>
      </c>
      <c r="D3" t="s">
        <v>278</v>
      </c>
      <c r="E3" s="6">
        <v>48.608695652173914</v>
      </c>
      <c r="F3" s="6">
        <v>0</v>
      </c>
      <c r="G3" s="6">
        <v>0</v>
      </c>
      <c r="H3" s="6">
        <v>0</v>
      </c>
      <c r="I3" s="6">
        <v>0</v>
      </c>
      <c r="J3" s="6">
        <v>0</v>
      </c>
      <c r="K3" s="6">
        <v>0</v>
      </c>
      <c r="L3" s="6">
        <v>0</v>
      </c>
      <c r="M3" s="6">
        <v>0</v>
      </c>
      <c r="N3" s="6">
        <v>0</v>
      </c>
      <c r="O3" s="6">
        <f>SUM(NonNurse[[#This Row],[Qualified Social Work Staff Hours]],NonNurse[[#This Row],[Other Social Work Staff Hours]])/NonNurse[[#This Row],[MDS Census]]</f>
        <v>0</v>
      </c>
      <c r="P3" s="6">
        <v>5.8559782608695654</v>
      </c>
      <c r="Q3" s="6">
        <v>3.589673913043478</v>
      </c>
      <c r="R3" s="6">
        <f>SUM(NonNurse[[#This Row],[Qualified Activities Professional Hours]],NonNurse[[#This Row],[Other Activities Professional Hours]])/NonNurse[[#This Row],[MDS Census]]</f>
        <v>0.19432021466905186</v>
      </c>
      <c r="S3" s="6">
        <v>0</v>
      </c>
      <c r="T3" s="6">
        <v>0</v>
      </c>
      <c r="U3" s="6">
        <v>0</v>
      </c>
      <c r="V3" s="6">
        <f>SUM(NonNurse[[#This Row],[Occupational Therapist Hours]],NonNurse[[#This Row],[OT Assistant Hours]],NonNurse[[#This Row],[OT Aide Hours]])/NonNurse[[#This Row],[MDS Census]]</f>
        <v>0</v>
      </c>
      <c r="W3" s="6">
        <v>0</v>
      </c>
      <c r="X3" s="6">
        <v>0</v>
      </c>
      <c r="Y3" s="6">
        <v>0</v>
      </c>
      <c r="Z3" s="6">
        <f>SUM(NonNurse[[#This Row],[Physical Therapist (PT) Hours]],NonNurse[[#This Row],[PT Assistant Hours]],NonNurse[[#This Row],[PT Aide Hours]])/NonNurse[[#This Row],[MDS Census]]</f>
        <v>0</v>
      </c>
      <c r="AA3" s="6">
        <v>0</v>
      </c>
      <c r="AB3" s="6">
        <v>0</v>
      </c>
      <c r="AC3" s="6">
        <v>0</v>
      </c>
      <c r="AD3" s="6">
        <v>0</v>
      </c>
      <c r="AE3" s="6">
        <v>0</v>
      </c>
      <c r="AF3" s="6">
        <v>0</v>
      </c>
      <c r="AG3" s="6">
        <v>0</v>
      </c>
      <c r="AH3" s="1">
        <v>255219</v>
      </c>
      <c r="AI3">
        <v>4</v>
      </c>
    </row>
    <row r="4" spans="1:35" x14ac:dyDescent="0.25">
      <c r="A4" t="s">
        <v>243</v>
      </c>
      <c r="B4" t="s">
        <v>180</v>
      </c>
      <c r="C4" t="s">
        <v>428</v>
      </c>
      <c r="D4" t="s">
        <v>287</v>
      </c>
      <c r="E4" s="6">
        <v>55.586956521739133</v>
      </c>
      <c r="F4" s="6">
        <v>5.3043478260869561</v>
      </c>
      <c r="G4" s="6">
        <v>5.434782608695652E-2</v>
      </c>
      <c r="H4" s="6">
        <v>0.13043478260869565</v>
      </c>
      <c r="I4" s="6">
        <v>8.6956521739130432E-2</v>
      </c>
      <c r="J4" s="6">
        <v>0</v>
      </c>
      <c r="K4" s="6">
        <v>0.29891304347826086</v>
      </c>
      <c r="L4" s="6">
        <v>0.70043478260869574</v>
      </c>
      <c r="M4" s="6">
        <v>4.6467391304347823</v>
      </c>
      <c r="N4" s="6">
        <v>0</v>
      </c>
      <c r="O4" s="6">
        <f>SUM(NonNurse[[#This Row],[Qualified Social Work Staff Hours]],NonNurse[[#This Row],[Other Social Work Staff Hours]])/NonNurse[[#This Row],[MDS Census]]</f>
        <v>8.359405553382869E-2</v>
      </c>
      <c r="P4" s="6">
        <v>4.9076086956521738</v>
      </c>
      <c r="Q4" s="6">
        <v>0</v>
      </c>
      <c r="R4" s="6">
        <f>SUM(NonNurse[[#This Row],[Qualified Activities Professional Hours]],NonNurse[[#This Row],[Other Activities Professional Hours]])/NonNurse[[#This Row],[MDS Census]]</f>
        <v>8.8287055142745402E-2</v>
      </c>
      <c r="S4" s="6">
        <v>6.2292391304347818</v>
      </c>
      <c r="T4" s="6">
        <v>6.7744565217391308</v>
      </c>
      <c r="U4" s="6">
        <v>0</v>
      </c>
      <c r="V4" s="6">
        <f>SUM(NonNurse[[#This Row],[Occupational Therapist Hours]],NonNurse[[#This Row],[OT Assistant Hours]],NonNurse[[#This Row],[OT Aide Hours]])/NonNurse[[#This Row],[MDS Census]]</f>
        <v>0.23393429800547516</v>
      </c>
      <c r="W4" s="6">
        <v>0.61445652173913057</v>
      </c>
      <c r="X4" s="6">
        <v>8.4464130434782607</v>
      </c>
      <c r="Y4" s="6">
        <v>5.434782608695652E-2</v>
      </c>
      <c r="Z4" s="6">
        <f>SUM(NonNurse[[#This Row],[Physical Therapist (PT) Hours]],NonNurse[[#This Row],[PT Assistant Hours]],NonNurse[[#This Row],[PT Aide Hours]])/NonNurse[[#This Row],[MDS Census]]</f>
        <v>0.16398122800156434</v>
      </c>
      <c r="AA4" s="6">
        <v>0</v>
      </c>
      <c r="AB4" s="6">
        <v>0</v>
      </c>
      <c r="AC4" s="6">
        <v>0</v>
      </c>
      <c r="AD4" s="6">
        <v>0</v>
      </c>
      <c r="AE4" s="6">
        <v>0</v>
      </c>
      <c r="AF4" s="6">
        <v>0</v>
      </c>
      <c r="AG4" s="6">
        <v>6.5217391304347824E-2</v>
      </c>
      <c r="AH4" s="1">
        <v>255331</v>
      </c>
      <c r="AI4">
        <v>4</v>
      </c>
    </row>
    <row r="5" spans="1:35" x14ac:dyDescent="0.25">
      <c r="A5" t="s">
        <v>243</v>
      </c>
      <c r="B5" t="s">
        <v>51</v>
      </c>
      <c r="C5" t="s">
        <v>353</v>
      </c>
      <c r="D5" t="s">
        <v>292</v>
      </c>
      <c r="E5" s="6">
        <v>39.793478260869563</v>
      </c>
      <c r="F5" s="6">
        <v>6</v>
      </c>
      <c r="G5" s="6">
        <v>1.826086956521739</v>
      </c>
      <c r="H5" s="6">
        <v>0.30423913043478262</v>
      </c>
      <c r="I5" s="6">
        <v>0.60869565217391308</v>
      </c>
      <c r="J5" s="6">
        <v>0</v>
      </c>
      <c r="K5" s="6">
        <v>0.28260869565217395</v>
      </c>
      <c r="L5" s="6">
        <v>5.4853260869565217</v>
      </c>
      <c r="M5" s="6">
        <v>0</v>
      </c>
      <c r="N5" s="6">
        <v>0</v>
      </c>
      <c r="O5" s="6">
        <f>SUM(NonNurse[[#This Row],[Qualified Social Work Staff Hours]],NonNurse[[#This Row],[Other Social Work Staff Hours]])/NonNurse[[#This Row],[MDS Census]]</f>
        <v>0</v>
      </c>
      <c r="P5" s="6">
        <v>0</v>
      </c>
      <c r="Q5" s="6">
        <v>0</v>
      </c>
      <c r="R5" s="6">
        <f>SUM(NonNurse[[#This Row],[Qualified Activities Professional Hours]],NonNurse[[#This Row],[Other Activities Professional Hours]])/NonNurse[[#This Row],[MDS Census]]</f>
        <v>0</v>
      </c>
      <c r="S5" s="6">
        <v>4.4439130434782621</v>
      </c>
      <c r="T5" s="6">
        <v>5.5854347826086954</v>
      </c>
      <c r="U5" s="6">
        <v>0</v>
      </c>
      <c r="V5" s="6">
        <f>SUM(NonNurse[[#This Row],[Occupational Therapist Hours]],NonNurse[[#This Row],[OT Assistant Hours]],NonNurse[[#This Row],[OT Aide Hours]])/NonNurse[[#This Row],[MDS Census]]</f>
        <v>0.25203496312482937</v>
      </c>
      <c r="W5" s="6">
        <v>4.5499999999999989</v>
      </c>
      <c r="X5" s="6">
        <v>6.0131521739130429</v>
      </c>
      <c r="Y5" s="6">
        <v>0</v>
      </c>
      <c r="Z5" s="6">
        <f>SUM(NonNurse[[#This Row],[Physical Therapist (PT) Hours]],NonNurse[[#This Row],[PT Assistant Hours]],NonNurse[[#This Row],[PT Aide Hours]])/NonNurse[[#This Row],[MDS Census]]</f>
        <v>0.26544933078393879</v>
      </c>
      <c r="AA5" s="6">
        <v>2.2282608695652173</v>
      </c>
      <c r="AB5" s="6">
        <v>0</v>
      </c>
      <c r="AC5" s="6">
        <v>0</v>
      </c>
      <c r="AD5" s="6">
        <v>0</v>
      </c>
      <c r="AE5" s="6">
        <v>0</v>
      </c>
      <c r="AF5" s="6">
        <v>0</v>
      </c>
      <c r="AG5" s="6">
        <v>0</v>
      </c>
      <c r="AH5" s="1">
        <v>255138</v>
      </c>
      <c r="AI5">
        <v>4</v>
      </c>
    </row>
    <row r="6" spans="1:35" x14ac:dyDescent="0.25">
      <c r="A6" t="s">
        <v>243</v>
      </c>
      <c r="B6" t="s">
        <v>82</v>
      </c>
      <c r="C6" t="s">
        <v>424</v>
      </c>
      <c r="D6" t="s">
        <v>336</v>
      </c>
      <c r="E6" s="6">
        <v>92.858695652173907</v>
      </c>
      <c r="F6" s="6">
        <v>0</v>
      </c>
      <c r="G6" s="6">
        <v>0</v>
      </c>
      <c r="H6" s="6">
        <v>0.54076086956521741</v>
      </c>
      <c r="I6" s="6">
        <v>0.40217391304347827</v>
      </c>
      <c r="J6" s="6">
        <v>0</v>
      </c>
      <c r="K6" s="6">
        <v>0</v>
      </c>
      <c r="L6" s="6">
        <v>4.738586956521738</v>
      </c>
      <c r="M6" s="6">
        <v>0</v>
      </c>
      <c r="N6" s="6">
        <v>0</v>
      </c>
      <c r="O6" s="6">
        <f>SUM(NonNurse[[#This Row],[Qualified Social Work Staff Hours]],NonNurse[[#This Row],[Other Social Work Staff Hours]])/NonNurse[[#This Row],[MDS Census]]</f>
        <v>0</v>
      </c>
      <c r="P6" s="6">
        <v>0</v>
      </c>
      <c r="Q6" s="6">
        <v>0</v>
      </c>
      <c r="R6" s="6">
        <f>SUM(NonNurse[[#This Row],[Qualified Activities Professional Hours]],NonNurse[[#This Row],[Other Activities Professional Hours]])/NonNurse[[#This Row],[MDS Census]]</f>
        <v>0</v>
      </c>
      <c r="S6" s="6">
        <v>4.2430434782608693</v>
      </c>
      <c r="T6" s="6">
        <v>3.2838043478260879</v>
      </c>
      <c r="U6" s="6">
        <v>0</v>
      </c>
      <c r="V6" s="6">
        <f>SUM(NonNurse[[#This Row],[Occupational Therapist Hours]],NonNurse[[#This Row],[OT Assistant Hours]],NonNurse[[#This Row],[OT Aide Hours]])/NonNurse[[#This Row],[MDS Census]]</f>
        <v>8.1057005735690052E-2</v>
      </c>
      <c r="W6" s="6">
        <v>0.64771739130434769</v>
      </c>
      <c r="X6" s="6">
        <v>6.125108695652175</v>
      </c>
      <c r="Y6" s="6">
        <v>1.1630434782608696</v>
      </c>
      <c r="Z6" s="6">
        <f>SUM(NonNurse[[#This Row],[Physical Therapist (PT) Hours]],NonNurse[[#This Row],[PT Assistant Hours]],NonNurse[[#This Row],[PT Aide Hours]])/NonNurse[[#This Row],[MDS Census]]</f>
        <v>8.5461781575558948E-2</v>
      </c>
      <c r="AA6" s="6">
        <v>0</v>
      </c>
      <c r="AB6" s="6">
        <v>0</v>
      </c>
      <c r="AC6" s="6">
        <v>0</v>
      </c>
      <c r="AD6" s="6">
        <v>0</v>
      </c>
      <c r="AE6" s="6">
        <v>0</v>
      </c>
      <c r="AF6" s="6">
        <v>0</v>
      </c>
      <c r="AG6" s="6">
        <v>0</v>
      </c>
      <c r="AH6" s="1">
        <v>255191</v>
      </c>
      <c r="AI6">
        <v>4</v>
      </c>
    </row>
    <row r="7" spans="1:35" x14ac:dyDescent="0.25">
      <c r="A7" t="s">
        <v>243</v>
      </c>
      <c r="B7" t="s">
        <v>84</v>
      </c>
      <c r="C7" t="s">
        <v>369</v>
      </c>
      <c r="D7" t="s">
        <v>291</v>
      </c>
      <c r="E7" s="6">
        <v>78.358695652173907</v>
      </c>
      <c r="F7" s="6">
        <v>5.4782608695652177</v>
      </c>
      <c r="G7" s="6">
        <v>0.2608695652173913</v>
      </c>
      <c r="H7" s="6">
        <v>0.52173913043478259</v>
      </c>
      <c r="I7" s="6">
        <v>1.1304347826086956</v>
      </c>
      <c r="J7" s="6">
        <v>0</v>
      </c>
      <c r="K7" s="6">
        <v>0</v>
      </c>
      <c r="L7" s="6">
        <v>2.9207608695652176</v>
      </c>
      <c r="M7" s="6">
        <v>0</v>
      </c>
      <c r="N7" s="6">
        <v>5.3605434782608707</v>
      </c>
      <c r="O7" s="6">
        <f>SUM(NonNurse[[#This Row],[Qualified Social Work Staff Hours]],NonNurse[[#This Row],[Other Social Work Staff Hours]])/NonNurse[[#This Row],[MDS Census]]</f>
        <v>6.8410320432792368E-2</v>
      </c>
      <c r="P7" s="6">
        <v>0</v>
      </c>
      <c r="Q7" s="6">
        <v>6.8546739130434791</v>
      </c>
      <c r="R7" s="6">
        <f>SUM(NonNurse[[#This Row],[Qualified Activities Professional Hours]],NonNurse[[#This Row],[Other Activities Professional Hours]])/NonNurse[[#This Row],[MDS Census]]</f>
        <v>8.7478152309613005E-2</v>
      </c>
      <c r="S7" s="6">
        <v>0.95239130434782593</v>
      </c>
      <c r="T7" s="6">
        <v>4.9023913043478275</v>
      </c>
      <c r="U7" s="6">
        <v>0</v>
      </c>
      <c r="V7" s="6">
        <f>SUM(NonNurse[[#This Row],[Occupational Therapist Hours]],NonNurse[[#This Row],[OT Assistant Hours]],NonNurse[[#This Row],[OT Aide Hours]])/NonNurse[[#This Row],[MDS Census]]</f>
        <v>7.4717713968650318E-2</v>
      </c>
      <c r="W7" s="6">
        <v>0.93108695652173923</v>
      </c>
      <c r="X7" s="6">
        <v>10.14586956521739</v>
      </c>
      <c r="Y7" s="6">
        <v>0</v>
      </c>
      <c r="Z7" s="6">
        <f>SUM(NonNurse[[#This Row],[Physical Therapist (PT) Hours]],NonNurse[[#This Row],[PT Assistant Hours]],NonNurse[[#This Row],[PT Aide Hours]])/NonNurse[[#This Row],[MDS Census]]</f>
        <v>0.14136218615619364</v>
      </c>
      <c r="AA7" s="6">
        <v>0</v>
      </c>
      <c r="AB7" s="6">
        <v>0</v>
      </c>
      <c r="AC7" s="6">
        <v>0</v>
      </c>
      <c r="AD7" s="6">
        <v>0</v>
      </c>
      <c r="AE7" s="6">
        <v>18.130434782608695</v>
      </c>
      <c r="AF7" s="6">
        <v>0</v>
      </c>
      <c r="AG7" s="6">
        <v>0</v>
      </c>
      <c r="AH7" s="1">
        <v>255206</v>
      </c>
      <c r="AI7">
        <v>4</v>
      </c>
    </row>
    <row r="8" spans="1:35" x14ac:dyDescent="0.25">
      <c r="A8" t="s">
        <v>243</v>
      </c>
      <c r="B8" t="s">
        <v>103</v>
      </c>
      <c r="C8" t="s">
        <v>431</v>
      </c>
      <c r="D8" t="s">
        <v>293</v>
      </c>
      <c r="E8" s="6">
        <v>57.793478260869563</v>
      </c>
      <c r="F8" s="6">
        <v>8.4782608695652169</v>
      </c>
      <c r="G8" s="6">
        <v>0.60869565217391308</v>
      </c>
      <c r="H8" s="6">
        <v>0.56956521739130428</v>
      </c>
      <c r="I8" s="6">
        <v>8.6956521739130432E-2</v>
      </c>
      <c r="J8" s="6">
        <v>0</v>
      </c>
      <c r="K8" s="6">
        <v>0</v>
      </c>
      <c r="L8" s="6">
        <v>2.0051086956521744</v>
      </c>
      <c r="M8" s="6">
        <v>0</v>
      </c>
      <c r="N8" s="6">
        <v>1.3016304347826086</v>
      </c>
      <c r="O8" s="6">
        <f>SUM(NonNurse[[#This Row],[Qualified Social Work Staff Hours]],NonNurse[[#This Row],[Other Social Work Staff Hours]])/NonNurse[[#This Row],[MDS Census]]</f>
        <v>2.2522098927966899E-2</v>
      </c>
      <c r="P8" s="6">
        <v>5.4483695652173916</v>
      </c>
      <c r="Q8" s="6">
        <v>18.888586956521738</v>
      </c>
      <c r="R8" s="6">
        <f>SUM(NonNurse[[#This Row],[Qualified Activities Professional Hours]],NonNurse[[#This Row],[Other Activities Professional Hours]])/NonNurse[[#This Row],[MDS Census]]</f>
        <v>0.42110212525860446</v>
      </c>
      <c r="S8" s="6">
        <v>0.60804347826086969</v>
      </c>
      <c r="T8" s="6">
        <v>5.0848913043478277</v>
      </c>
      <c r="U8" s="6">
        <v>0</v>
      </c>
      <c r="V8" s="6">
        <f>SUM(NonNurse[[#This Row],[Occupational Therapist Hours]],NonNurse[[#This Row],[OT Assistant Hours]],NonNurse[[#This Row],[OT Aide Hours]])/NonNurse[[#This Row],[MDS Census]]</f>
        <v>9.8504795937558801E-2</v>
      </c>
      <c r="W8" s="6">
        <v>3.0985869565217383</v>
      </c>
      <c r="X8" s="6">
        <v>0.47021739130434786</v>
      </c>
      <c r="Y8" s="6">
        <v>0.60869565217391308</v>
      </c>
      <c r="Z8" s="6">
        <f>SUM(NonNurse[[#This Row],[Physical Therapist (PT) Hours]],NonNurse[[#This Row],[PT Assistant Hours]],NonNurse[[#This Row],[PT Aide Hours]])/NonNurse[[#This Row],[MDS Census]]</f>
        <v>7.2283242429941691E-2</v>
      </c>
      <c r="AA8" s="6">
        <v>0</v>
      </c>
      <c r="AB8" s="6">
        <v>0</v>
      </c>
      <c r="AC8" s="6">
        <v>0</v>
      </c>
      <c r="AD8" s="6">
        <v>0</v>
      </c>
      <c r="AE8" s="6">
        <v>0</v>
      </c>
      <c r="AF8" s="6">
        <v>0</v>
      </c>
      <c r="AG8" s="6">
        <v>0</v>
      </c>
      <c r="AH8" s="1">
        <v>255233</v>
      </c>
      <c r="AI8">
        <v>4</v>
      </c>
    </row>
    <row r="9" spans="1:35" x14ac:dyDescent="0.25">
      <c r="A9" t="s">
        <v>243</v>
      </c>
      <c r="B9" t="s">
        <v>206</v>
      </c>
      <c r="C9" t="s">
        <v>463</v>
      </c>
      <c r="D9" t="s">
        <v>277</v>
      </c>
      <c r="E9" s="6">
        <v>83.021739130434781</v>
      </c>
      <c r="F9" s="6">
        <v>5.9130434782608692</v>
      </c>
      <c r="G9" s="6">
        <v>0.4891304347826087</v>
      </c>
      <c r="H9" s="6">
        <v>0.65217391304347827</v>
      </c>
      <c r="I9" s="6">
        <v>5.8260869565217392</v>
      </c>
      <c r="J9" s="6">
        <v>0</v>
      </c>
      <c r="K9" s="6">
        <v>0</v>
      </c>
      <c r="L9" s="6">
        <v>8.1929347826086953</v>
      </c>
      <c r="M9" s="6">
        <v>10.108695652173912</v>
      </c>
      <c r="N9" s="6">
        <v>5.7010869565217392</v>
      </c>
      <c r="O9" s="6">
        <f>SUM(NonNurse[[#This Row],[Qualified Social Work Staff Hours]],NonNurse[[#This Row],[Other Social Work Staff Hours]])/NonNurse[[#This Row],[MDS Census]]</f>
        <v>0.19042943178842631</v>
      </c>
      <c r="P9" s="6">
        <v>9.2336956521739122</v>
      </c>
      <c r="Q9" s="6">
        <v>0</v>
      </c>
      <c r="R9" s="6">
        <f>SUM(NonNurse[[#This Row],[Qualified Activities Professional Hours]],NonNurse[[#This Row],[Other Activities Professional Hours]])/NonNurse[[#This Row],[MDS Census]]</f>
        <v>0.1112202147158942</v>
      </c>
      <c r="S9" s="6">
        <v>2.3668478260869565</v>
      </c>
      <c r="T9" s="6">
        <v>7.8777173913043477</v>
      </c>
      <c r="U9" s="6">
        <v>0</v>
      </c>
      <c r="V9" s="6">
        <f>SUM(NonNurse[[#This Row],[Occupational Therapist Hours]],NonNurse[[#This Row],[OT Assistant Hours]],NonNurse[[#This Row],[OT Aide Hours]])/NonNurse[[#This Row],[MDS Census]]</f>
        <v>0.12339617700968841</v>
      </c>
      <c r="W9" s="6">
        <v>3.0869565217391304</v>
      </c>
      <c r="X9" s="6">
        <v>7.4456521739130439</v>
      </c>
      <c r="Y9" s="6">
        <v>0</v>
      </c>
      <c r="Z9" s="6">
        <f>SUM(NonNurse[[#This Row],[Physical Therapist (PT) Hours]],NonNurse[[#This Row],[PT Assistant Hours]],NonNurse[[#This Row],[PT Aide Hours]])/NonNurse[[#This Row],[MDS Census]]</f>
        <v>0.12686567164179105</v>
      </c>
      <c r="AA9" s="6">
        <v>0</v>
      </c>
      <c r="AB9" s="6">
        <v>0</v>
      </c>
      <c r="AC9" s="6">
        <v>0</v>
      </c>
      <c r="AD9" s="6">
        <v>0</v>
      </c>
      <c r="AE9" s="6">
        <v>0</v>
      </c>
      <c r="AF9" s="6">
        <v>0</v>
      </c>
      <c r="AG9" s="6">
        <v>0</v>
      </c>
      <c r="AH9" t="s">
        <v>7</v>
      </c>
      <c r="AI9">
        <v>4</v>
      </c>
    </row>
    <row r="10" spans="1:35" x14ac:dyDescent="0.25">
      <c r="A10" t="s">
        <v>243</v>
      </c>
      <c r="B10" t="s">
        <v>214</v>
      </c>
      <c r="C10" t="s">
        <v>414</v>
      </c>
      <c r="D10" t="s">
        <v>331</v>
      </c>
      <c r="E10" s="6">
        <v>52.576086956521742</v>
      </c>
      <c r="F10" s="6">
        <v>5.3385869565217394</v>
      </c>
      <c r="G10" s="6">
        <v>0.11413043478260869</v>
      </c>
      <c r="H10" s="6">
        <v>0.21467391304347827</v>
      </c>
      <c r="I10" s="6">
        <v>0.46739130434782611</v>
      </c>
      <c r="J10" s="6">
        <v>0</v>
      </c>
      <c r="K10" s="6">
        <v>0</v>
      </c>
      <c r="L10" s="6">
        <v>0</v>
      </c>
      <c r="M10" s="6">
        <v>0</v>
      </c>
      <c r="N10" s="6">
        <v>0</v>
      </c>
      <c r="O10" s="6">
        <f>SUM(NonNurse[[#This Row],[Qualified Social Work Staff Hours]],NonNurse[[#This Row],[Other Social Work Staff Hours]])/NonNurse[[#This Row],[MDS Census]]</f>
        <v>0</v>
      </c>
      <c r="P10" s="6">
        <v>4.9726086956521733</v>
      </c>
      <c r="Q10" s="6">
        <v>0</v>
      </c>
      <c r="R10" s="6">
        <f>SUM(NonNurse[[#This Row],[Qualified Activities Professional Hours]],NonNurse[[#This Row],[Other Activities Professional Hours]])/NonNurse[[#This Row],[MDS Census]]</f>
        <v>9.4579284680587128E-2</v>
      </c>
      <c r="S10" s="6">
        <v>0</v>
      </c>
      <c r="T10" s="6">
        <v>0</v>
      </c>
      <c r="U10" s="6">
        <v>0</v>
      </c>
      <c r="V10" s="6">
        <f>SUM(NonNurse[[#This Row],[Occupational Therapist Hours]],NonNurse[[#This Row],[OT Assistant Hours]],NonNurse[[#This Row],[OT Aide Hours]])/NonNurse[[#This Row],[MDS Census]]</f>
        <v>0</v>
      </c>
      <c r="W10" s="6">
        <v>0</v>
      </c>
      <c r="X10" s="6">
        <v>0</v>
      </c>
      <c r="Y10" s="6">
        <v>0</v>
      </c>
      <c r="Z10" s="6">
        <f>SUM(NonNurse[[#This Row],[Physical Therapist (PT) Hours]],NonNurse[[#This Row],[PT Assistant Hours]],NonNurse[[#This Row],[PT Aide Hours]])/NonNurse[[#This Row],[MDS Census]]</f>
        <v>0</v>
      </c>
      <c r="AA10" s="6">
        <v>0</v>
      </c>
      <c r="AB10" s="6">
        <v>0</v>
      </c>
      <c r="AC10" s="6">
        <v>0</v>
      </c>
      <c r="AD10" s="6">
        <v>0</v>
      </c>
      <c r="AE10" s="6">
        <v>0</v>
      </c>
      <c r="AF10" s="6">
        <v>0</v>
      </c>
      <c r="AG10" s="6">
        <v>0</v>
      </c>
      <c r="AH10" t="s">
        <v>15</v>
      </c>
      <c r="AI10">
        <v>4</v>
      </c>
    </row>
    <row r="11" spans="1:35" x14ac:dyDescent="0.25">
      <c r="A11" t="s">
        <v>243</v>
      </c>
      <c r="B11" t="s">
        <v>64</v>
      </c>
      <c r="C11" t="s">
        <v>414</v>
      </c>
      <c r="D11" t="s">
        <v>331</v>
      </c>
      <c r="E11" s="6">
        <v>76.445652173913047</v>
      </c>
      <c r="F11" s="6">
        <v>5.3695652173913047</v>
      </c>
      <c r="G11" s="6">
        <v>0.23369565217391305</v>
      </c>
      <c r="H11" s="6">
        <v>0</v>
      </c>
      <c r="I11" s="6">
        <v>0.54347826086956519</v>
      </c>
      <c r="J11" s="6">
        <v>0</v>
      </c>
      <c r="K11" s="6">
        <v>0</v>
      </c>
      <c r="L11" s="6">
        <v>4.2644565217391293</v>
      </c>
      <c r="M11" s="6">
        <v>0</v>
      </c>
      <c r="N11" s="6">
        <v>0</v>
      </c>
      <c r="O11" s="6">
        <f>SUM(NonNurse[[#This Row],[Qualified Social Work Staff Hours]],NonNurse[[#This Row],[Other Social Work Staff Hours]])/NonNurse[[#This Row],[MDS Census]]</f>
        <v>0</v>
      </c>
      <c r="P11" s="6">
        <v>3.4484782608695665</v>
      </c>
      <c r="Q11" s="6">
        <v>23.946086956521743</v>
      </c>
      <c r="R11" s="6">
        <f>SUM(NonNurse[[#This Row],[Qualified Activities Professional Hours]],NonNurse[[#This Row],[Other Activities Professional Hours]])/NonNurse[[#This Row],[MDS Census]]</f>
        <v>0.35835347646807914</v>
      </c>
      <c r="S11" s="6">
        <v>4.7308695652173913</v>
      </c>
      <c r="T11" s="6">
        <v>9.2522826086956549</v>
      </c>
      <c r="U11" s="6">
        <v>0</v>
      </c>
      <c r="V11" s="6">
        <f>SUM(NonNurse[[#This Row],[Occupational Therapist Hours]],NonNurse[[#This Row],[OT Assistant Hours]],NonNurse[[#This Row],[OT Aide Hours]])/NonNurse[[#This Row],[MDS Census]]</f>
        <v>0.182916251955069</v>
      </c>
      <c r="W11" s="6">
        <v>2.6888043478260872</v>
      </c>
      <c r="X11" s="6">
        <v>8.1991304347826102</v>
      </c>
      <c r="Y11" s="6">
        <v>0</v>
      </c>
      <c r="Z11" s="6">
        <f>SUM(NonNurse[[#This Row],[Physical Therapist (PT) Hours]],NonNurse[[#This Row],[PT Assistant Hours]],NonNurse[[#This Row],[PT Aide Hours]])/NonNurse[[#This Row],[MDS Census]]</f>
        <v>0.14242712924783166</v>
      </c>
      <c r="AA11" s="6">
        <v>0</v>
      </c>
      <c r="AB11" s="6">
        <v>0</v>
      </c>
      <c r="AC11" s="6">
        <v>0</v>
      </c>
      <c r="AD11" s="6">
        <v>0</v>
      </c>
      <c r="AE11" s="6">
        <v>3.5652173913043477</v>
      </c>
      <c r="AF11" s="6">
        <v>0</v>
      </c>
      <c r="AG11" s="6">
        <v>0</v>
      </c>
      <c r="AH11" s="1">
        <v>255158</v>
      </c>
      <c r="AI11">
        <v>4</v>
      </c>
    </row>
    <row r="12" spans="1:35" x14ac:dyDescent="0.25">
      <c r="A12" t="s">
        <v>243</v>
      </c>
      <c r="B12" t="s">
        <v>178</v>
      </c>
      <c r="C12" t="s">
        <v>352</v>
      </c>
      <c r="D12" t="s">
        <v>272</v>
      </c>
      <c r="E12" s="6">
        <v>75.652173913043484</v>
      </c>
      <c r="F12" s="6">
        <v>2.7554347826086958</v>
      </c>
      <c r="G12" s="6">
        <v>0</v>
      </c>
      <c r="H12" s="6">
        <v>0.3016304347826087</v>
      </c>
      <c r="I12" s="6">
        <v>0.42391304347826086</v>
      </c>
      <c r="J12" s="6">
        <v>0</v>
      </c>
      <c r="K12" s="6">
        <v>0</v>
      </c>
      <c r="L12" s="6">
        <v>3.3176086956521744</v>
      </c>
      <c r="M12" s="6">
        <v>0</v>
      </c>
      <c r="N12" s="6">
        <v>0</v>
      </c>
      <c r="O12" s="6">
        <f>SUM(NonNurse[[#This Row],[Qualified Social Work Staff Hours]],NonNurse[[#This Row],[Other Social Work Staff Hours]])/NonNurse[[#This Row],[MDS Census]]</f>
        <v>0</v>
      </c>
      <c r="P12" s="6">
        <v>5.193586956521739</v>
      </c>
      <c r="Q12" s="6">
        <v>5.3742391304347823</v>
      </c>
      <c r="R12" s="6">
        <f>SUM(NonNurse[[#This Row],[Qualified Activities Professional Hours]],NonNurse[[#This Row],[Other Activities Professional Hours]])/NonNurse[[#This Row],[MDS Census]]</f>
        <v>0.1396896551724138</v>
      </c>
      <c r="S12" s="6">
        <v>4.8396739130434758</v>
      </c>
      <c r="T12" s="6">
        <v>4.3629347826086953</v>
      </c>
      <c r="U12" s="6">
        <v>0</v>
      </c>
      <c r="V12" s="6">
        <f>SUM(NonNurse[[#This Row],[Occupational Therapist Hours]],NonNurse[[#This Row],[OT Assistant Hours]],NonNurse[[#This Row],[OT Aide Hours]])/NonNurse[[#This Row],[MDS Census]]</f>
        <v>0.12164367816091948</v>
      </c>
      <c r="W12" s="6">
        <v>1.4341304347826087</v>
      </c>
      <c r="X12" s="6">
        <v>13.844239130434781</v>
      </c>
      <c r="Y12" s="6">
        <v>0</v>
      </c>
      <c r="Z12" s="6">
        <f>SUM(NonNurse[[#This Row],[Physical Therapist (PT) Hours]],NonNurse[[#This Row],[PT Assistant Hours]],NonNurse[[#This Row],[PT Aide Hours]])/NonNurse[[#This Row],[MDS Census]]</f>
        <v>0.20195545977011489</v>
      </c>
      <c r="AA12" s="6">
        <v>0</v>
      </c>
      <c r="AB12" s="6">
        <v>0</v>
      </c>
      <c r="AC12" s="6">
        <v>0</v>
      </c>
      <c r="AD12" s="6">
        <v>0</v>
      </c>
      <c r="AE12" s="6">
        <v>0</v>
      </c>
      <c r="AF12" s="6">
        <v>0</v>
      </c>
      <c r="AG12" s="6">
        <v>0</v>
      </c>
      <c r="AH12" s="1">
        <v>255328</v>
      </c>
      <c r="AI12">
        <v>4</v>
      </c>
    </row>
    <row r="13" spans="1:35" x14ac:dyDescent="0.25">
      <c r="A13" t="s">
        <v>243</v>
      </c>
      <c r="B13" t="s">
        <v>60</v>
      </c>
      <c r="C13" t="s">
        <v>413</v>
      </c>
      <c r="D13" t="s">
        <v>314</v>
      </c>
      <c r="E13" s="6">
        <v>48.891304347826086</v>
      </c>
      <c r="F13" s="6">
        <v>4.9046739130434789</v>
      </c>
      <c r="G13" s="6">
        <v>0.2608695652173913</v>
      </c>
      <c r="H13" s="6">
        <v>0.2608695652173913</v>
      </c>
      <c r="I13" s="6">
        <v>0.2608695652173913</v>
      </c>
      <c r="J13" s="6">
        <v>0</v>
      </c>
      <c r="K13" s="6">
        <v>5.1304347826086953</v>
      </c>
      <c r="L13" s="6">
        <v>5.2791304347826076</v>
      </c>
      <c r="M13" s="6">
        <v>0</v>
      </c>
      <c r="N13" s="6">
        <v>0</v>
      </c>
      <c r="O13" s="6">
        <f>SUM(NonNurse[[#This Row],[Qualified Social Work Staff Hours]],NonNurse[[#This Row],[Other Social Work Staff Hours]])/NonNurse[[#This Row],[MDS Census]]</f>
        <v>0</v>
      </c>
      <c r="P13" s="6">
        <v>6.0035869565217395</v>
      </c>
      <c r="Q13" s="6">
        <v>9.4420652173913044</v>
      </c>
      <c r="R13" s="6">
        <f>SUM(NonNurse[[#This Row],[Qualified Activities Professional Hours]],NonNurse[[#This Row],[Other Activities Professional Hours]])/NonNurse[[#This Row],[MDS Census]]</f>
        <v>0.31591818586038239</v>
      </c>
      <c r="S13" s="6">
        <v>0.89358695652173947</v>
      </c>
      <c r="T13" s="6">
        <v>4.5156521739130451</v>
      </c>
      <c r="U13" s="6">
        <v>0</v>
      </c>
      <c r="V13" s="6">
        <f>SUM(NonNurse[[#This Row],[Occupational Therapist Hours]],NonNurse[[#This Row],[OT Assistant Hours]],NonNurse[[#This Row],[OT Aide Hours]])/NonNurse[[#This Row],[MDS Census]]</f>
        <v>0.11063806136060475</v>
      </c>
      <c r="W13" s="6">
        <v>0.61989130434782591</v>
      </c>
      <c r="X13" s="6">
        <v>4.4511956521739124</v>
      </c>
      <c r="Y13" s="6">
        <v>0</v>
      </c>
      <c r="Z13" s="6">
        <f>SUM(NonNurse[[#This Row],[Physical Therapist (PT) Hours]],NonNurse[[#This Row],[PT Assistant Hours]],NonNurse[[#This Row],[PT Aide Hours]])/NonNurse[[#This Row],[MDS Census]]</f>
        <v>0.10372165406847486</v>
      </c>
      <c r="AA13" s="6">
        <v>0</v>
      </c>
      <c r="AB13" s="6">
        <v>0</v>
      </c>
      <c r="AC13" s="6">
        <v>0</v>
      </c>
      <c r="AD13" s="6">
        <v>0</v>
      </c>
      <c r="AE13" s="6">
        <v>0</v>
      </c>
      <c r="AF13" s="6">
        <v>0</v>
      </c>
      <c r="AG13" s="6">
        <v>0</v>
      </c>
      <c r="AH13" s="1">
        <v>255150</v>
      </c>
      <c r="AI13">
        <v>4</v>
      </c>
    </row>
    <row r="14" spans="1:35" x14ac:dyDescent="0.25">
      <c r="A14" t="s">
        <v>243</v>
      </c>
      <c r="B14" t="s">
        <v>61</v>
      </c>
      <c r="C14" t="s">
        <v>377</v>
      </c>
      <c r="D14" t="s">
        <v>303</v>
      </c>
      <c r="E14" s="6">
        <v>60.739130434782609</v>
      </c>
      <c r="F14" s="6">
        <v>4.9404347826086941</v>
      </c>
      <c r="G14" s="6">
        <v>1.0869565217391304E-2</v>
      </c>
      <c r="H14" s="6">
        <v>0</v>
      </c>
      <c r="I14" s="6">
        <v>0.33695652173913043</v>
      </c>
      <c r="J14" s="6">
        <v>0</v>
      </c>
      <c r="K14" s="6">
        <v>0</v>
      </c>
      <c r="L14" s="6">
        <v>4.8895652173913033</v>
      </c>
      <c r="M14" s="6">
        <v>0</v>
      </c>
      <c r="N14" s="6">
        <v>0</v>
      </c>
      <c r="O14" s="6">
        <f>SUM(NonNurse[[#This Row],[Qualified Social Work Staff Hours]],NonNurse[[#This Row],[Other Social Work Staff Hours]])/NonNurse[[#This Row],[MDS Census]]</f>
        <v>0</v>
      </c>
      <c r="P14" s="6">
        <v>5.1726086956521735</v>
      </c>
      <c r="Q14" s="6">
        <v>4.3009782608695648</v>
      </c>
      <c r="R14" s="6">
        <f>SUM(NonNurse[[#This Row],[Qualified Activities Professional Hours]],NonNurse[[#This Row],[Other Activities Professional Hours]])/NonNurse[[#This Row],[MDS Census]]</f>
        <v>0.15597172512526844</v>
      </c>
      <c r="S14" s="6">
        <v>2.7078260869565218</v>
      </c>
      <c r="T14" s="6">
        <v>1.8190217391304351</v>
      </c>
      <c r="U14" s="6">
        <v>0</v>
      </c>
      <c r="V14" s="6">
        <f>SUM(NonNurse[[#This Row],[Occupational Therapist Hours]],NonNurse[[#This Row],[OT Assistant Hours]],NonNurse[[#This Row],[OT Aide Hours]])/NonNurse[[#This Row],[MDS Census]]</f>
        <v>7.4529348604151766E-2</v>
      </c>
      <c r="W14" s="6">
        <v>2.2594565217391307</v>
      </c>
      <c r="X14" s="6">
        <v>5.1868478260869573</v>
      </c>
      <c r="Y14" s="6">
        <v>0</v>
      </c>
      <c r="Z14" s="6">
        <f>SUM(NonNurse[[#This Row],[Physical Therapist (PT) Hours]],NonNurse[[#This Row],[PT Assistant Hours]],NonNurse[[#This Row],[PT Aide Hours]])/NonNurse[[#This Row],[MDS Census]]</f>
        <v>0.12259484609878311</v>
      </c>
      <c r="AA14" s="6">
        <v>0</v>
      </c>
      <c r="AB14" s="6">
        <v>0</v>
      </c>
      <c r="AC14" s="6">
        <v>0</v>
      </c>
      <c r="AD14" s="6">
        <v>0</v>
      </c>
      <c r="AE14" s="6">
        <v>0</v>
      </c>
      <c r="AF14" s="6">
        <v>0</v>
      </c>
      <c r="AG14" s="6">
        <v>0</v>
      </c>
      <c r="AH14" s="1">
        <v>255153</v>
      </c>
      <c r="AI14">
        <v>4</v>
      </c>
    </row>
    <row r="15" spans="1:35" x14ac:dyDescent="0.25">
      <c r="A15" t="s">
        <v>243</v>
      </c>
      <c r="B15" t="s">
        <v>59</v>
      </c>
      <c r="C15" t="s">
        <v>412</v>
      </c>
      <c r="D15" t="s">
        <v>331</v>
      </c>
      <c r="E15" s="6">
        <v>49.673913043478258</v>
      </c>
      <c r="F15" s="6">
        <v>1.3105434782608696</v>
      </c>
      <c r="G15" s="6">
        <v>1.2173913043478262</v>
      </c>
      <c r="H15" s="6">
        <v>0.20923913043478262</v>
      </c>
      <c r="I15" s="6">
        <v>0.68478260869565222</v>
      </c>
      <c r="J15" s="6">
        <v>0</v>
      </c>
      <c r="K15" s="6">
        <v>0</v>
      </c>
      <c r="L15" s="6">
        <v>4.7432608695652165</v>
      </c>
      <c r="M15" s="6">
        <v>0</v>
      </c>
      <c r="N15" s="6">
        <v>0</v>
      </c>
      <c r="O15" s="6">
        <f>SUM(NonNurse[[#This Row],[Qualified Social Work Staff Hours]],NonNurse[[#This Row],[Other Social Work Staff Hours]])/NonNurse[[#This Row],[MDS Census]]</f>
        <v>0</v>
      </c>
      <c r="P15" s="6">
        <v>9.8439130434782616</v>
      </c>
      <c r="Q15" s="6">
        <v>6.0330434782608702</v>
      </c>
      <c r="R15" s="6">
        <f>SUM(NonNurse[[#This Row],[Qualified Activities Professional Hours]],NonNurse[[#This Row],[Other Activities Professional Hours]])/NonNurse[[#This Row],[MDS Census]]</f>
        <v>0.31962363238512037</v>
      </c>
      <c r="S15" s="6">
        <v>4.763260869565217</v>
      </c>
      <c r="T15" s="6">
        <v>0.36478260869565221</v>
      </c>
      <c r="U15" s="6">
        <v>0</v>
      </c>
      <c r="V15" s="6">
        <f>SUM(NonNurse[[#This Row],[Occupational Therapist Hours]],NonNurse[[#This Row],[OT Assistant Hours]],NonNurse[[#This Row],[OT Aide Hours]])/NonNurse[[#This Row],[MDS Census]]</f>
        <v>0.10323413566739606</v>
      </c>
      <c r="W15" s="6">
        <v>3.3718478260869555</v>
      </c>
      <c r="X15" s="6">
        <v>4.7748913043478272</v>
      </c>
      <c r="Y15" s="6">
        <v>0</v>
      </c>
      <c r="Z15" s="6">
        <f>SUM(NonNurse[[#This Row],[Physical Therapist (PT) Hours]],NonNurse[[#This Row],[PT Assistant Hours]],NonNurse[[#This Row],[PT Aide Hours]])/NonNurse[[#This Row],[MDS Census]]</f>
        <v>0.16400437636761489</v>
      </c>
      <c r="AA15" s="6">
        <v>0</v>
      </c>
      <c r="AB15" s="6">
        <v>0</v>
      </c>
      <c r="AC15" s="6">
        <v>0</v>
      </c>
      <c r="AD15" s="6">
        <v>0</v>
      </c>
      <c r="AE15" s="6">
        <v>0</v>
      </c>
      <c r="AF15" s="6">
        <v>0</v>
      </c>
      <c r="AG15" s="6">
        <v>0</v>
      </c>
      <c r="AH15" s="1">
        <v>255149</v>
      </c>
      <c r="AI15">
        <v>4</v>
      </c>
    </row>
    <row r="16" spans="1:35" x14ac:dyDescent="0.25">
      <c r="A16" t="s">
        <v>243</v>
      </c>
      <c r="B16" t="s">
        <v>191</v>
      </c>
      <c r="C16" t="s">
        <v>409</v>
      </c>
      <c r="D16" t="s">
        <v>329</v>
      </c>
      <c r="E16" s="6">
        <v>54.858695652173914</v>
      </c>
      <c r="F16" s="6">
        <v>3.0434782608695654</v>
      </c>
      <c r="G16" s="6">
        <v>0</v>
      </c>
      <c r="H16" s="6">
        <v>0.26358695652173914</v>
      </c>
      <c r="I16" s="6">
        <v>0.16304347826086957</v>
      </c>
      <c r="J16" s="6">
        <v>0</v>
      </c>
      <c r="K16" s="6">
        <v>0</v>
      </c>
      <c r="L16" s="6">
        <v>5.7380434782608702</v>
      </c>
      <c r="M16" s="6">
        <v>0</v>
      </c>
      <c r="N16" s="6">
        <v>0</v>
      </c>
      <c r="O16" s="6">
        <f>SUM(NonNurse[[#This Row],[Qualified Social Work Staff Hours]],NonNurse[[#This Row],[Other Social Work Staff Hours]])/NonNurse[[#This Row],[MDS Census]]</f>
        <v>0</v>
      </c>
      <c r="P16" s="6">
        <v>5.6502173913043485</v>
      </c>
      <c r="Q16" s="6">
        <v>0</v>
      </c>
      <c r="R16" s="6">
        <f>SUM(NonNurse[[#This Row],[Qualified Activities Professional Hours]],NonNurse[[#This Row],[Other Activities Professional Hours]])/NonNurse[[#This Row],[MDS Census]]</f>
        <v>0.10299583911234397</v>
      </c>
      <c r="S16" s="6">
        <v>2.6940217391304344</v>
      </c>
      <c r="T16" s="6">
        <v>4.7863043478260883</v>
      </c>
      <c r="U16" s="6">
        <v>0</v>
      </c>
      <c r="V16" s="6">
        <f>SUM(NonNurse[[#This Row],[Occupational Therapist Hours]],NonNurse[[#This Row],[OT Assistant Hours]],NonNurse[[#This Row],[OT Aide Hours]])/NonNurse[[#This Row],[MDS Census]]</f>
        <v>0.13635625123835943</v>
      </c>
      <c r="W16" s="6">
        <v>1.7608695652173916</v>
      </c>
      <c r="X16" s="6">
        <v>10.220652173913045</v>
      </c>
      <c r="Y16" s="6">
        <v>0</v>
      </c>
      <c r="Z16" s="6">
        <f>SUM(NonNurse[[#This Row],[Physical Therapist (PT) Hours]],NonNurse[[#This Row],[PT Assistant Hours]],NonNurse[[#This Row],[PT Aide Hours]])/NonNurse[[#This Row],[MDS Census]]</f>
        <v>0.21840697444026155</v>
      </c>
      <c r="AA16" s="6">
        <v>0</v>
      </c>
      <c r="AB16" s="6">
        <v>0</v>
      </c>
      <c r="AC16" s="6">
        <v>0</v>
      </c>
      <c r="AD16" s="6">
        <v>0</v>
      </c>
      <c r="AE16" s="6">
        <v>0</v>
      </c>
      <c r="AF16" s="6">
        <v>0</v>
      </c>
      <c r="AG16" s="6">
        <v>0</v>
      </c>
      <c r="AH16" s="1">
        <v>255343</v>
      </c>
      <c r="AI16">
        <v>4</v>
      </c>
    </row>
    <row r="17" spans="1:35" x14ac:dyDescent="0.25">
      <c r="A17" t="s">
        <v>243</v>
      </c>
      <c r="B17" t="s">
        <v>149</v>
      </c>
      <c r="C17" t="s">
        <v>414</v>
      </c>
      <c r="D17" t="s">
        <v>331</v>
      </c>
      <c r="E17" s="6">
        <v>69.847826086956516</v>
      </c>
      <c r="F17" s="6">
        <v>5.4229347826086931</v>
      </c>
      <c r="G17" s="6">
        <v>0</v>
      </c>
      <c r="H17" s="6">
        <v>0</v>
      </c>
      <c r="I17" s="6">
        <v>0</v>
      </c>
      <c r="J17" s="6">
        <v>0</v>
      </c>
      <c r="K17" s="6">
        <v>0</v>
      </c>
      <c r="L17" s="6">
        <v>6.3948913043478228</v>
      </c>
      <c r="M17" s="6">
        <v>0</v>
      </c>
      <c r="N17" s="6">
        <v>0</v>
      </c>
      <c r="O17" s="6">
        <f>SUM(NonNurse[[#This Row],[Qualified Social Work Staff Hours]],NonNurse[[#This Row],[Other Social Work Staff Hours]])/NonNurse[[#This Row],[MDS Census]]</f>
        <v>0</v>
      </c>
      <c r="P17" s="6">
        <v>2.9901086956521743</v>
      </c>
      <c r="Q17" s="6">
        <v>7.6170652173913052</v>
      </c>
      <c r="R17" s="6">
        <f>SUM(NonNurse[[#This Row],[Qualified Activities Professional Hours]],NonNurse[[#This Row],[Other Activities Professional Hours]])/NonNurse[[#This Row],[MDS Census]]</f>
        <v>0.15186118892001246</v>
      </c>
      <c r="S17" s="6">
        <v>2.273152173913044</v>
      </c>
      <c r="T17" s="6">
        <v>4.504999999999999</v>
      </c>
      <c r="U17" s="6">
        <v>0</v>
      </c>
      <c r="V17" s="6">
        <f>SUM(NonNurse[[#This Row],[Occupational Therapist Hours]],NonNurse[[#This Row],[OT Assistant Hours]],NonNurse[[#This Row],[OT Aide Hours]])/NonNurse[[#This Row],[MDS Census]]</f>
        <v>9.7041705571117326E-2</v>
      </c>
      <c r="W17" s="6">
        <v>1.391413043478261</v>
      </c>
      <c r="X17" s="6">
        <v>4.1411956521739128</v>
      </c>
      <c r="Y17" s="6">
        <v>0</v>
      </c>
      <c r="Z17" s="6">
        <f>SUM(NonNurse[[#This Row],[Physical Therapist (PT) Hours]],NonNurse[[#This Row],[PT Assistant Hours]],NonNurse[[#This Row],[PT Aide Hours]])/NonNurse[[#This Row],[MDS Census]]</f>
        <v>7.9209461562402744E-2</v>
      </c>
      <c r="AA17" s="6">
        <v>0</v>
      </c>
      <c r="AB17" s="6">
        <v>0</v>
      </c>
      <c r="AC17" s="6">
        <v>0</v>
      </c>
      <c r="AD17" s="6">
        <v>0</v>
      </c>
      <c r="AE17" s="6">
        <v>10.728260869565217</v>
      </c>
      <c r="AF17" s="6">
        <v>0</v>
      </c>
      <c r="AG17" s="6">
        <v>0</v>
      </c>
      <c r="AH17" s="1">
        <v>255297</v>
      </c>
      <c r="AI17">
        <v>4</v>
      </c>
    </row>
    <row r="18" spans="1:35" x14ac:dyDescent="0.25">
      <c r="A18" t="s">
        <v>243</v>
      </c>
      <c r="B18" t="s">
        <v>105</v>
      </c>
      <c r="C18" t="s">
        <v>395</v>
      </c>
      <c r="D18" t="s">
        <v>317</v>
      </c>
      <c r="E18" s="6">
        <v>45.293478260869563</v>
      </c>
      <c r="F18" s="6">
        <v>4.5217391304347823</v>
      </c>
      <c r="G18" s="6">
        <v>2.1739130434782608E-2</v>
      </c>
      <c r="H18" s="6">
        <v>8.6956521739130432E-2</v>
      </c>
      <c r="I18" s="6">
        <v>0.14130434782608695</v>
      </c>
      <c r="J18" s="6">
        <v>0</v>
      </c>
      <c r="K18" s="6">
        <v>0</v>
      </c>
      <c r="L18" s="6">
        <v>2.3379347826086954</v>
      </c>
      <c r="M18" s="6">
        <v>0</v>
      </c>
      <c r="N18" s="6">
        <v>5.281847826086957</v>
      </c>
      <c r="O18" s="6">
        <f>SUM(NonNurse[[#This Row],[Qualified Social Work Staff Hours]],NonNurse[[#This Row],[Other Social Work Staff Hours]])/NonNurse[[#This Row],[MDS Census]]</f>
        <v>0.11661387089032879</v>
      </c>
      <c r="P18" s="6">
        <v>4.1605434782608688</v>
      </c>
      <c r="Q18" s="6">
        <v>16.067391304347822</v>
      </c>
      <c r="R18" s="6">
        <f>SUM(NonNurse[[#This Row],[Qualified Activities Professional Hours]],NonNurse[[#This Row],[Other Activities Professional Hours]])/NonNurse[[#This Row],[MDS Census]]</f>
        <v>0.44659707223422118</v>
      </c>
      <c r="S18" s="6">
        <v>0.35608695652173911</v>
      </c>
      <c r="T18" s="6">
        <v>5.1438043478260855</v>
      </c>
      <c r="U18" s="6">
        <v>0</v>
      </c>
      <c r="V18" s="6">
        <f>SUM(NonNurse[[#This Row],[Occupational Therapist Hours]],NonNurse[[#This Row],[OT Assistant Hours]],NonNurse[[#This Row],[OT Aide Hours]])/NonNurse[[#This Row],[MDS Census]]</f>
        <v>0.12142788576913845</v>
      </c>
      <c r="W18" s="6">
        <v>0.76086956521739135</v>
      </c>
      <c r="X18" s="6">
        <v>5.6276086956521736</v>
      </c>
      <c r="Y18" s="6">
        <v>0</v>
      </c>
      <c r="Z18" s="6">
        <f>SUM(NonNurse[[#This Row],[Physical Therapist (PT) Hours]],NonNurse[[#This Row],[PT Assistant Hours]],NonNurse[[#This Row],[PT Aide Hours]])/NonNurse[[#This Row],[MDS Census]]</f>
        <v>0.14104631629469644</v>
      </c>
      <c r="AA18" s="6">
        <v>0</v>
      </c>
      <c r="AB18" s="6">
        <v>0</v>
      </c>
      <c r="AC18" s="6">
        <v>0</v>
      </c>
      <c r="AD18" s="6">
        <v>0</v>
      </c>
      <c r="AE18" s="6">
        <v>5.1956521739130439</v>
      </c>
      <c r="AF18" s="6">
        <v>0</v>
      </c>
      <c r="AG18" s="6">
        <v>0</v>
      </c>
      <c r="AH18" s="1">
        <v>255243</v>
      </c>
      <c r="AI18">
        <v>4</v>
      </c>
    </row>
    <row r="19" spans="1:35" x14ac:dyDescent="0.25">
      <c r="A19" t="s">
        <v>243</v>
      </c>
      <c r="B19" t="s">
        <v>203</v>
      </c>
      <c r="C19" t="s">
        <v>374</v>
      </c>
      <c r="D19" t="s">
        <v>325</v>
      </c>
      <c r="E19" s="6">
        <v>28.183098591549296</v>
      </c>
      <c r="F19" s="6">
        <v>4.394366197183099</v>
      </c>
      <c r="G19" s="6">
        <v>0.60563380281690138</v>
      </c>
      <c r="H19" s="6">
        <v>0.11267605633802817</v>
      </c>
      <c r="I19" s="6">
        <v>0.23943661971830985</v>
      </c>
      <c r="J19" s="6">
        <v>0</v>
      </c>
      <c r="K19" s="6">
        <v>0</v>
      </c>
      <c r="L19" s="6">
        <v>0</v>
      </c>
      <c r="M19" s="6">
        <v>4.5</v>
      </c>
      <c r="N19" s="6">
        <v>0</v>
      </c>
      <c r="O19" s="6">
        <f>SUM(NonNurse[[#This Row],[Qualified Social Work Staff Hours]],NonNurse[[#This Row],[Other Social Work Staff Hours]])/NonNurse[[#This Row],[MDS Census]]</f>
        <v>0.15967016491754124</v>
      </c>
      <c r="P19" s="6">
        <v>0</v>
      </c>
      <c r="Q19" s="6">
        <v>0</v>
      </c>
      <c r="R19" s="6">
        <f>SUM(NonNurse[[#This Row],[Qualified Activities Professional Hours]],NonNurse[[#This Row],[Other Activities Professional Hours]])/NonNurse[[#This Row],[MDS Census]]</f>
        <v>0</v>
      </c>
      <c r="S19" s="6">
        <v>3.4366197183098593E-2</v>
      </c>
      <c r="T19" s="6">
        <v>0</v>
      </c>
      <c r="U19" s="6">
        <v>0</v>
      </c>
      <c r="V19" s="6">
        <f>SUM(NonNurse[[#This Row],[Occupational Therapist Hours]],NonNurse[[#This Row],[OT Assistant Hours]],NonNurse[[#This Row],[OT Aide Hours]])/NonNurse[[#This Row],[MDS Census]]</f>
        <v>1.2193903048475763E-3</v>
      </c>
      <c r="W19" s="6">
        <v>0.14859154929577467</v>
      </c>
      <c r="X19" s="6">
        <v>0</v>
      </c>
      <c r="Y19" s="6">
        <v>0</v>
      </c>
      <c r="Z19" s="6">
        <f>SUM(NonNurse[[#This Row],[Physical Therapist (PT) Hours]],NonNurse[[#This Row],[PT Assistant Hours]],NonNurse[[#This Row],[PT Aide Hours]])/NonNurse[[#This Row],[MDS Census]]</f>
        <v>5.2723638180909556E-3</v>
      </c>
      <c r="AA19" s="6">
        <v>0</v>
      </c>
      <c r="AB19" s="6">
        <v>0</v>
      </c>
      <c r="AC19" s="6">
        <v>0</v>
      </c>
      <c r="AD19" s="6">
        <v>0</v>
      </c>
      <c r="AE19" s="6">
        <v>0</v>
      </c>
      <c r="AF19" s="6">
        <v>0</v>
      </c>
      <c r="AG19" s="6">
        <v>0</v>
      </c>
      <c r="AH19" t="s">
        <v>4</v>
      </c>
      <c r="AI19">
        <v>4</v>
      </c>
    </row>
    <row r="20" spans="1:35" x14ac:dyDescent="0.25">
      <c r="A20" t="s">
        <v>243</v>
      </c>
      <c r="B20" t="s">
        <v>21</v>
      </c>
      <c r="C20" t="s">
        <v>367</v>
      </c>
      <c r="D20" t="s">
        <v>310</v>
      </c>
      <c r="E20" s="6">
        <v>110.73913043478261</v>
      </c>
      <c r="F20" s="6">
        <v>5.4782608695652177</v>
      </c>
      <c r="G20" s="6">
        <v>0.13858695652173914</v>
      </c>
      <c r="H20" s="6">
        <v>0.6236956521739131</v>
      </c>
      <c r="I20" s="6">
        <v>5.3913043478260869</v>
      </c>
      <c r="J20" s="6">
        <v>0</v>
      </c>
      <c r="K20" s="6">
        <v>0</v>
      </c>
      <c r="L20" s="6">
        <v>6.2096739130434768</v>
      </c>
      <c r="M20" s="6">
        <v>4.7826086956521738</v>
      </c>
      <c r="N20" s="6">
        <v>0</v>
      </c>
      <c r="O20" s="6">
        <f>SUM(NonNurse[[#This Row],[Qualified Social Work Staff Hours]],NonNurse[[#This Row],[Other Social Work Staff Hours]])/NonNurse[[#This Row],[MDS Census]]</f>
        <v>4.3188064389477816E-2</v>
      </c>
      <c r="P20" s="6">
        <v>5.0489130434782608</v>
      </c>
      <c r="Q20" s="6">
        <v>4.1521739130434785</v>
      </c>
      <c r="R20" s="6">
        <f>SUM(NonNurse[[#This Row],[Qualified Activities Professional Hours]],NonNurse[[#This Row],[Other Activities Professional Hours]])/NonNurse[[#This Row],[MDS Census]]</f>
        <v>8.3087946603847662E-2</v>
      </c>
      <c r="S20" s="6">
        <v>4.9748913043478264</v>
      </c>
      <c r="T20" s="6">
        <v>7.9703260869565238</v>
      </c>
      <c r="U20" s="6">
        <v>0</v>
      </c>
      <c r="V20" s="6">
        <f>SUM(NonNurse[[#This Row],[Occupational Therapist Hours]],NonNurse[[#This Row],[OT Assistant Hours]],NonNurse[[#This Row],[OT Aide Hours]])/NonNurse[[#This Row],[MDS Census]]</f>
        <v>0.11689831173930115</v>
      </c>
      <c r="W20" s="6">
        <v>2.2573913043478266</v>
      </c>
      <c r="X20" s="6">
        <v>17.053804347826087</v>
      </c>
      <c r="Y20" s="6">
        <v>3.8369565217391304</v>
      </c>
      <c r="Z20" s="6">
        <f>SUM(NonNurse[[#This Row],[Physical Therapist (PT) Hours]],NonNurse[[#This Row],[PT Assistant Hours]],NonNurse[[#This Row],[PT Aide Hours]])/NonNurse[[#This Row],[MDS Census]]</f>
        <v>0.20903317628582646</v>
      </c>
      <c r="AA20" s="6">
        <v>0</v>
      </c>
      <c r="AB20" s="6">
        <v>0</v>
      </c>
      <c r="AC20" s="6">
        <v>0</v>
      </c>
      <c r="AD20" s="6">
        <v>0</v>
      </c>
      <c r="AE20" s="6">
        <v>0</v>
      </c>
      <c r="AF20" s="6">
        <v>0</v>
      </c>
      <c r="AG20" s="6">
        <v>0</v>
      </c>
      <c r="AH20" s="1">
        <v>255092</v>
      </c>
      <c r="AI20">
        <v>4</v>
      </c>
    </row>
    <row r="21" spans="1:35" x14ac:dyDescent="0.25">
      <c r="A21" t="s">
        <v>243</v>
      </c>
      <c r="B21" t="s">
        <v>120</v>
      </c>
      <c r="C21" t="s">
        <v>368</v>
      </c>
      <c r="D21" t="s">
        <v>321</v>
      </c>
      <c r="E21" s="6">
        <v>78.043478260869563</v>
      </c>
      <c r="F21" s="6">
        <v>0</v>
      </c>
      <c r="G21" s="6">
        <v>0.90543478260869559</v>
      </c>
      <c r="H21" s="6">
        <v>0.52173913043478259</v>
      </c>
      <c r="I21" s="6">
        <v>0.52173913043478259</v>
      </c>
      <c r="J21" s="6">
        <v>0</v>
      </c>
      <c r="K21" s="6">
        <v>0</v>
      </c>
      <c r="L21" s="6">
        <v>5.5941304347826071</v>
      </c>
      <c r="M21" s="6">
        <v>0</v>
      </c>
      <c r="N21" s="6">
        <v>0</v>
      </c>
      <c r="O21" s="6">
        <f>SUM(NonNurse[[#This Row],[Qualified Social Work Staff Hours]],NonNurse[[#This Row],[Other Social Work Staff Hours]])/NonNurse[[#This Row],[MDS Census]]</f>
        <v>0</v>
      </c>
      <c r="P21" s="6">
        <v>0</v>
      </c>
      <c r="Q21" s="6">
        <v>0</v>
      </c>
      <c r="R21" s="6">
        <f>SUM(NonNurse[[#This Row],[Qualified Activities Professional Hours]],NonNurse[[#This Row],[Other Activities Professional Hours]])/NonNurse[[#This Row],[MDS Census]]</f>
        <v>0</v>
      </c>
      <c r="S21" s="6">
        <v>10.934347826086956</v>
      </c>
      <c r="T21" s="6">
        <v>6.1247826086956527</v>
      </c>
      <c r="U21" s="6">
        <v>0</v>
      </c>
      <c r="V21" s="6">
        <f>SUM(NonNurse[[#This Row],[Occupational Therapist Hours]],NonNurse[[#This Row],[OT Assistant Hours]],NonNurse[[#This Row],[OT Aide Hours]])/NonNurse[[#This Row],[MDS Census]]</f>
        <v>0.21858495821727023</v>
      </c>
      <c r="W21" s="6">
        <v>2.7819565217391302</v>
      </c>
      <c r="X21" s="6">
        <v>15.741195652173914</v>
      </c>
      <c r="Y21" s="6">
        <v>0</v>
      </c>
      <c r="Z21" s="6">
        <f>SUM(NonNurse[[#This Row],[Physical Therapist (PT) Hours]],NonNurse[[#This Row],[PT Assistant Hours]],NonNurse[[#This Row],[PT Aide Hours]])/NonNurse[[#This Row],[MDS Census]]</f>
        <v>0.2373440111420613</v>
      </c>
      <c r="AA21" s="6">
        <v>0</v>
      </c>
      <c r="AB21" s="6">
        <v>0</v>
      </c>
      <c r="AC21" s="6">
        <v>0</v>
      </c>
      <c r="AD21" s="6">
        <v>0</v>
      </c>
      <c r="AE21" s="6">
        <v>0</v>
      </c>
      <c r="AF21" s="6">
        <v>0</v>
      </c>
      <c r="AG21" s="6">
        <v>0</v>
      </c>
      <c r="AH21" s="1">
        <v>255266</v>
      </c>
      <c r="AI21">
        <v>4</v>
      </c>
    </row>
    <row r="22" spans="1:35" x14ac:dyDescent="0.25">
      <c r="A22" t="s">
        <v>243</v>
      </c>
      <c r="B22" t="s">
        <v>32</v>
      </c>
      <c r="C22" t="s">
        <v>368</v>
      </c>
      <c r="D22" t="s">
        <v>321</v>
      </c>
      <c r="E22" s="6">
        <v>201.80434782608697</v>
      </c>
      <c r="F22" s="6">
        <v>10.521739130434783</v>
      </c>
      <c r="G22" s="6">
        <v>0.28260869565217389</v>
      </c>
      <c r="H22" s="6">
        <v>1.201086956521739</v>
      </c>
      <c r="I22" s="6">
        <v>10.956521739130435</v>
      </c>
      <c r="J22" s="6">
        <v>0</v>
      </c>
      <c r="K22" s="6">
        <v>0</v>
      </c>
      <c r="L22" s="6">
        <v>25.996086956521733</v>
      </c>
      <c r="M22" s="6">
        <v>5.6521739130434785</v>
      </c>
      <c r="N22" s="6">
        <v>8.0028260869565226</v>
      </c>
      <c r="O22" s="6">
        <f>SUM(NonNurse[[#This Row],[Qualified Social Work Staff Hours]],NonNurse[[#This Row],[Other Social Work Staff Hours]])/NonNurse[[#This Row],[MDS Census]]</f>
        <v>6.7664548098675004E-2</v>
      </c>
      <c r="P22" s="6">
        <v>5.0434782608695654</v>
      </c>
      <c r="Q22" s="6">
        <v>9.3603260869565172</v>
      </c>
      <c r="R22" s="6">
        <f>SUM(NonNurse[[#This Row],[Qualified Activities Professional Hours]],NonNurse[[#This Row],[Other Activities Professional Hours]])/NonNurse[[#This Row],[MDS Census]]</f>
        <v>7.1375094258321628E-2</v>
      </c>
      <c r="S22" s="6">
        <v>13.360434782608696</v>
      </c>
      <c r="T22" s="6">
        <v>13.392282608695647</v>
      </c>
      <c r="U22" s="6">
        <v>0</v>
      </c>
      <c r="V22" s="6">
        <f>SUM(NonNurse[[#This Row],[Occupational Therapist Hours]],NonNurse[[#This Row],[OT Assistant Hours]],NonNurse[[#This Row],[OT Aide Hours]])/NonNurse[[#This Row],[MDS Census]]</f>
        <v>0.13256759668210705</v>
      </c>
      <c r="W22" s="6">
        <v>13.271630434782605</v>
      </c>
      <c r="X22" s="6">
        <v>13.936739130434781</v>
      </c>
      <c r="Y22" s="6">
        <v>13.847826086956522</v>
      </c>
      <c r="Z22" s="6">
        <f>SUM(NonNurse[[#This Row],[Physical Therapist (PT) Hours]],NonNurse[[#This Row],[PT Assistant Hours]],NonNurse[[#This Row],[PT Aide Hours]])/NonNurse[[#This Row],[MDS Census]]</f>
        <v>0.20344554562102762</v>
      </c>
      <c r="AA22" s="6">
        <v>0</v>
      </c>
      <c r="AB22" s="6">
        <v>0</v>
      </c>
      <c r="AC22" s="6">
        <v>0</v>
      </c>
      <c r="AD22" s="6">
        <v>54.657065217391299</v>
      </c>
      <c r="AE22" s="6">
        <v>0</v>
      </c>
      <c r="AF22" s="6">
        <v>0</v>
      </c>
      <c r="AG22" s="6">
        <v>0</v>
      </c>
      <c r="AH22" s="1">
        <v>255106</v>
      </c>
      <c r="AI22">
        <v>4</v>
      </c>
    </row>
    <row r="23" spans="1:35" x14ac:dyDescent="0.25">
      <c r="A23" t="s">
        <v>243</v>
      </c>
      <c r="B23" t="s">
        <v>154</v>
      </c>
      <c r="C23" t="s">
        <v>351</v>
      </c>
      <c r="D23" t="s">
        <v>321</v>
      </c>
      <c r="E23" s="6">
        <v>55.706521739130437</v>
      </c>
      <c r="F23" s="6">
        <v>5.5652173913043477</v>
      </c>
      <c r="G23" s="6">
        <v>0</v>
      </c>
      <c r="H23" s="6">
        <v>0</v>
      </c>
      <c r="I23" s="6">
        <v>0</v>
      </c>
      <c r="J23" s="6">
        <v>0</v>
      </c>
      <c r="K23" s="6">
        <v>0</v>
      </c>
      <c r="L23" s="6">
        <v>5.6005434782608692</v>
      </c>
      <c r="M23" s="6">
        <v>0</v>
      </c>
      <c r="N23" s="6">
        <v>5.1980434782608693</v>
      </c>
      <c r="O23" s="6">
        <f>SUM(NonNurse[[#This Row],[Qualified Social Work Staff Hours]],NonNurse[[#This Row],[Other Social Work Staff Hours]])/NonNurse[[#This Row],[MDS Census]]</f>
        <v>9.3311219512195107E-2</v>
      </c>
      <c r="P23" s="6">
        <v>0</v>
      </c>
      <c r="Q23" s="6">
        <v>10.048369565217392</v>
      </c>
      <c r="R23" s="6">
        <f>SUM(NonNurse[[#This Row],[Qualified Activities Professional Hours]],NonNurse[[#This Row],[Other Activities Professional Hours]])/NonNurse[[#This Row],[MDS Census]]</f>
        <v>0.18038048780487806</v>
      </c>
      <c r="S23" s="6">
        <v>5.2472826086956523</v>
      </c>
      <c r="T23" s="6">
        <v>5.2201086956521738</v>
      </c>
      <c r="U23" s="6">
        <v>0</v>
      </c>
      <c r="V23" s="6">
        <f>SUM(NonNurse[[#This Row],[Occupational Therapist Hours]],NonNurse[[#This Row],[OT Assistant Hours]],NonNurse[[#This Row],[OT Aide Hours]])/NonNurse[[#This Row],[MDS Census]]</f>
        <v>0.18790243902439024</v>
      </c>
      <c r="W23" s="6">
        <v>5.4918478260869561</v>
      </c>
      <c r="X23" s="6">
        <v>5.4184782608695654</v>
      </c>
      <c r="Y23" s="6">
        <v>0</v>
      </c>
      <c r="Z23" s="6">
        <f>SUM(NonNurse[[#This Row],[Physical Therapist (PT) Hours]],NonNurse[[#This Row],[PT Assistant Hours]],NonNurse[[#This Row],[PT Aide Hours]])/NonNurse[[#This Row],[MDS Census]]</f>
        <v>0.19585365853658535</v>
      </c>
      <c r="AA23" s="6">
        <v>0</v>
      </c>
      <c r="AB23" s="6">
        <v>0</v>
      </c>
      <c r="AC23" s="6">
        <v>0</v>
      </c>
      <c r="AD23" s="6">
        <v>0</v>
      </c>
      <c r="AE23" s="6">
        <v>0</v>
      </c>
      <c r="AF23" s="6">
        <v>0</v>
      </c>
      <c r="AG23" s="6">
        <v>0</v>
      </c>
      <c r="AH23" s="1">
        <v>255303</v>
      </c>
      <c r="AI23">
        <v>4</v>
      </c>
    </row>
    <row r="24" spans="1:35" x14ac:dyDescent="0.25">
      <c r="A24" t="s">
        <v>243</v>
      </c>
      <c r="B24" t="s">
        <v>174</v>
      </c>
      <c r="C24" t="s">
        <v>449</v>
      </c>
      <c r="D24" t="s">
        <v>277</v>
      </c>
      <c r="E24" s="6">
        <v>28.75</v>
      </c>
      <c r="F24" s="6">
        <v>3.5652173913043477</v>
      </c>
      <c r="G24" s="6">
        <v>0.30217391304347829</v>
      </c>
      <c r="H24" s="6">
        <v>0</v>
      </c>
      <c r="I24" s="6">
        <v>0</v>
      </c>
      <c r="J24" s="6">
        <v>0</v>
      </c>
      <c r="K24" s="6">
        <v>0</v>
      </c>
      <c r="L24" s="6">
        <v>3.4669565217391294</v>
      </c>
      <c r="M24" s="6">
        <v>0</v>
      </c>
      <c r="N24" s="6">
        <v>5.2279347826086964</v>
      </c>
      <c r="O24" s="6">
        <f>SUM(NonNurse[[#This Row],[Qualified Social Work Staff Hours]],NonNurse[[#This Row],[Other Social Work Staff Hours]])/NonNurse[[#This Row],[MDS Census]]</f>
        <v>0.18184120982986771</v>
      </c>
      <c r="P24" s="6">
        <v>5.3730434782608691</v>
      </c>
      <c r="Q24" s="6">
        <v>0</v>
      </c>
      <c r="R24" s="6">
        <f>SUM(NonNurse[[#This Row],[Qualified Activities Professional Hours]],NonNurse[[#This Row],[Other Activities Professional Hours]])/NonNurse[[#This Row],[MDS Census]]</f>
        <v>0.1868884688090737</v>
      </c>
      <c r="S24" s="6">
        <v>0.78978260869565231</v>
      </c>
      <c r="T24" s="6">
        <v>0.10434782608695652</v>
      </c>
      <c r="U24" s="6">
        <v>0</v>
      </c>
      <c r="V24" s="6">
        <f>SUM(NonNurse[[#This Row],[Occupational Therapist Hours]],NonNurse[[#This Row],[OT Assistant Hours]],NonNurse[[#This Row],[OT Aide Hours]])/NonNurse[[#This Row],[MDS Census]]</f>
        <v>3.1100189035916829E-2</v>
      </c>
      <c r="W24" s="6">
        <v>9.8848913043478248</v>
      </c>
      <c r="X24" s="6">
        <v>4.322499999999998</v>
      </c>
      <c r="Y24" s="6">
        <v>0</v>
      </c>
      <c r="Z24" s="6">
        <f>SUM(NonNurse[[#This Row],[Physical Therapist (PT) Hours]],NonNurse[[#This Row],[PT Assistant Hours]],NonNurse[[#This Row],[PT Aide Hours]])/NonNurse[[#This Row],[MDS Census]]</f>
        <v>0.49417013232514168</v>
      </c>
      <c r="AA24" s="6">
        <v>0</v>
      </c>
      <c r="AB24" s="6">
        <v>0</v>
      </c>
      <c r="AC24" s="6">
        <v>0</v>
      </c>
      <c r="AD24" s="6">
        <v>0</v>
      </c>
      <c r="AE24" s="6">
        <v>0</v>
      </c>
      <c r="AF24" s="6">
        <v>0</v>
      </c>
      <c r="AG24" s="6">
        <v>0</v>
      </c>
      <c r="AH24" s="1">
        <v>255324</v>
      </c>
      <c r="AI24">
        <v>4</v>
      </c>
    </row>
    <row r="25" spans="1:35" x14ac:dyDescent="0.25">
      <c r="A25" t="s">
        <v>243</v>
      </c>
      <c r="B25" t="s">
        <v>134</v>
      </c>
      <c r="C25" t="s">
        <v>396</v>
      </c>
      <c r="D25" t="s">
        <v>288</v>
      </c>
      <c r="E25" s="6">
        <v>22.054347826086957</v>
      </c>
      <c r="F25" s="6">
        <v>0</v>
      </c>
      <c r="G25" s="6">
        <v>8.8043478260869557E-2</v>
      </c>
      <c r="H25" s="6">
        <v>0.22826086956521738</v>
      </c>
      <c r="I25" s="6">
        <v>0.16304347826086957</v>
      </c>
      <c r="J25" s="6">
        <v>0</v>
      </c>
      <c r="K25" s="6">
        <v>0</v>
      </c>
      <c r="L25" s="6">
        <v>2.4690217391304357</v>
      </c>
      <c r="M25" s="6">
        <v>0</v>
      </c>
      <c r="N25" s="6">
        <v>0</v>
      </c>
      <c r="O25" s="6">
        <f>SUM(NonNurse[[#This Row],[Qualified Social Work Staff Hours]],NonNurse[[#This Row],[Other Social Work Staff Hours]])/NonNurse[[#This Row],[MDS Census]]</f>
        <v>0</v>
      </c>
      <c r="P25" s="6">
        <v>0</v>
      </c>
      <c r="Q25" s="6">
        <v>0</v>
      </c>
      <c r="R25" s="6">
        <f>SUM(NonNurse[[#This Row],[Qualified Activities Professional Hours]],NonNurse[[#This Row],[Other Activities Professional Hours]])/NonNurse[[#This Row],[MDS Census]]</f>
        <v>0</v>
      </c>
      <c r="S25" s="6">
        <v>1.1708695652173911</v>
      </c>
      <c r="T25" s="6">
        <v>10.997500000000002</v>
      </c>
      <c r="U25" s="6">
        <v>0</v>
      </c>
      <c r="V25" s="6">
        <f>SUM(NonNurse[[#This Row],[Occupational Therapist Hours]],NonNurse[[#This Row],[OT Assistant Hours]],NonNurse[[#This Row],[OT Aide Hours]])/NonNurse[[#This Row],[MDS Census]]</f>
        <v>0.5517447018235585</v>
      </c>
      <c r="W25" s="6">
        <v>1.4034782608695651</v>
      </c>
      <c r="X25" s="6">
        <v>8.9971739130434809</v>
      </c>
      <c r="Y25" s="6">
        <v>0</v>
      </c>
      <c r="Z25" s="6">
        <f>SUM(NonNurse[[#This Row],[Physical Therapist (PT) Hours]],NonNurse[[#This Row],[PT Assistant Hours]],NonNurse[[#This Row],[PT Aide Hours]])/NonNurse[[#This Row],[MDS Census]]</f>
        <v>0.47159191720059157</v>
      </c>
      <c r="AA25" s="6">
        <v>0</v>
      </c>
      <c r="AB25" s="6">
        <v>0</v>
      </c>
      <c r="AC25" s="6">
        <v>0</v>
      </c>
      <c r="AD25" s="6">
        <v>0</v>
      </c>
      <c r="AE25" s="6">
        <v>0</v>
      </c>
      <c r="AF25" s="6">
        <v>0</v>
      </c>
      <c r="AG25" s="6">
        <v>0</v>
      </c>
      <c r="AH25" s="1">
        <v>255280</v>
      </c>
      <c r="AI25">
        <v>4</v>
      </c>
    </row>
    <row r="26" spans="1:35" x14ac:dyDescent="0.25">
      <c r="A26" t="s">
        <v>243</v>
      </c>
      <c r="B26" t="s">
        <v>25</v>
      </c>
      <c r="C26" t="s">
        <v>394</v>
      </c>
      <c r="D26" t="s">
        <v>290</v>
      </c>
      <c r="E26" s="6">
        <v>91.760869565217391</v>
      </c>
      <c r="F26" s="6">
        <v>0</v>
      </c>
      <c r="G26" s="6">
        <v>0.49032608695652163</v>
      </c>
      <c r="H26" s="6">
        <v>0.2608695652173913</v>
      </c>
      <c r="I26" s="6">
        <v>7.6086956521739135E-2</v>
      </c>
      <c r="J26" s="6">
        <v>0</v>
      </c>
      <c r="K26" s="6">
        <v>0</v>
      </c>
      <c r="L26" s="6">
        <v>5.2267391304347814</v>
      </c>
      <c r="M26" s="6">
        <v>0</v>
      </c>
      <c r="N26" s="6">
        <v>0</v>
      </c>
      <c r="O26" s="6">
        <f>SUM(NonNurse[[#This Row],[Qualified Social Work Staff Hours]],NonNurse[[#This Row],[Other Social Work Staff Hours]])/NonNurse[[#This Row],[MDS Census]]</f>
        <v>0</v>
      </c>
      <c r="P26" s="6">
        <v>0</v>
      </c>
      <c r="Q26" s="6">
        <v>0</v>
      </c>
      <c r="R26" s="6">
        <f>SUM(NonNurse[[#This Row],[Qualified Activities Professional Hours]],NonNurse[[#This Row],[Other Activities Professional Hours]])/NonNurse[[#This Row],[MDS Census]]</f>
        <v>0</v>
      </c>
      <c r="S26" s="6">
        <v>1.1210869565217387</v>
      </c>
      <c r="T26" s="6">
        <v>5.8811956521739122</v>
      </c>
      <c r="U26" s="6">
        <v>0</v>
      </c>
      <c r="V26" s="6">
        <f>SUM(NonNurse[[#This Row],[Occupational Therapist Hours]],NonNurse[[#This Row],[OT Assistant Hours]],NonNurse[[#This Row],[OT Aide Hours]])/NonNurse[[#This Row],[MDS Census]]</f>
        <v>7.6310116086235474E-2</v>
      </c>
      <c r="W26" s="6">
        <v>2.4053260869565221</v>
      </c>
      <c r="X26" s="6">
        <v>8.23032608695652</v>
      </c>
      <c r="Y26" s="6">
        <v>0</v>
      </c>
      <c r="Z26" s="6">
        <f>SUM(NonNurse[[#This Row],[Physical Therapist (PT) Hours]],NonNurse[[#This Row],[PT Assistant Hours]],NonNurse[[#This Row],[PT Aide Hours]])/NonNurse[[#This Row],[MDS Census]]</f>
        <v>0.11590618336886993</v>
      </c>
      <c r="AA26" s="6">
        <v>0</v>
      </c>
      <c r="AB26" s="6">
        <v>0</v>
      </c>
      <c r="AC26" s="6">
        <v>0</v>
      </c>
      <c r="AD26" s="6">
        <v>0</v>
      </c>
      <c r="AE26" s="6">
        <v>0</v>
      </c>
      <c r="AF26" s="6">
        <v>0</v>
      </c>
      <c r="AG26" s="6">
        <v>0</v>
      </c>
      <c r="AH26" s="1">
        <v>255097</v>
      </c>
      <c r="AI26">
        <v>4</v>
      </c>
    </row>
    <row r="27" spans="1:35" x14ac:dyDescent="0.25">
      <c r="A27" t="s">
        <v>243</v>
      </c>
      <c r="B27" t="s">
        <v>23</v>
      </c>
      <c r="C27" t="s">
        <v>387</v>
      </c>
      <c r="D27" t="s">
        <v>307</v>
      </c>
      <c r="E27" s="6">
        <v>77.663043478260875</v>
      </c>
      <c r="F27" s="6">
        <v>0</v>
      </c>
      <c r="G27" s="6">
        <v>0.85869565217391308</v>
      </c>
      <c r="H27" s="6">
        <v>0</v>
      </c>
      <c r="I27" s="6">
        <v>0.51086956521739135</v>
      </c>
      <c r="J27" s="6">
        <v>0</v>
      </c>
      <c r="K27" s="6">
        <v>0</v>
      </c>
      <c r="L27" s="6">
        <v>3.5195652173913037</v>
      </c>
      <c r="M27" s="6">
        <v>0</v>
      </c>
      <c r="N27" s="6">
        <v>0</v>
      </c>
      <c r="O27" s="6">
        <f>SUM(NonNurse[[#This Row],[Qualified Social Work Staff Hours]],NonNurse[[#This Row],[Other Social Work Staff Hours]])/NonNurse[[#This Row],[MDS Census]]</f>
        <v>0</v>
      </c>
      <c r="P27" s="6">
        <v>0</v>
      </c>
      <c r="Q27" s="6">
        <v>0</v>
      </c>
      <c r="R27" s="6">
        <f>SUM(NonNurse[[#This Row],[Qualified Activities Professional Hours]],NonNurse[[#This Row],[Other Activities Professional Hours]])/NonNurse[[#This Row],[MDS Census]]</f>
        <v>0</v>
      </c>
      <c r="S27" s="6">
        <v>0.66815217391304327</v>
      </c>
      <c r="T27" s="6">
        <v>10.56391304347826</v>
      </c>
      <c r="U27" s="6">
        <v>0</v>
      </c>
      <c r="V27" s="6">
        <f>SUM(NonNurse[[#This Row],[Occupational Therapist Hours]],NonNurse[[#This Row],[OT Assistant Hours]],NonNurse[[#This Row],[OT Aide Hours]])/NonNurse[[#This Row],[MDS Census]]</f>
        <v>0.14462561231630508</v>
      </c>
      <c r="W27" s="6">
        <v>4.1739130434782625</v>
      </c>
      <c r="X27" s="6">
        <v>5.3774999999999986</v>
      </c>
      <c r="Y27" s="6">
        <v>2.2826086956521738</v>
      </c>
      <c r="Z27" s="6">
        <f>SUM(NonNurse[[#This Row],[Physical Therapist (PT) Hours]],NonNurse[[#This Row],[PT Assistant Hours]],NonNurse[[#This Row],[PT Aide Hours]])/NonNurse[[#This Row],[MDS Census]]</f>
        <v>0.15237648705388382</v>
      </c>
      <c r="AA27" s="6">
        <v>0</v>
      </c>
      <c r="AB27" s="6">
        <v>0</v>
      </c>
      <c r="AC27" s="6">
        <v>0</v>
      </c>
      <c r="AD27" s="6">
        <v>0</v>
      </c>
      <c r="AE27" s="6">
        <v>0</v>
      </c>
      <c r="AF27" s="6">
        <v>0</v>
      </c>
      <c r="AG27" s="6">
        <v>0</v>
      </c>
      <c r="AH27" s="1">
        <v>255095</v>
      </c>
      <c r="AI27">
        <v>4</v>
      </c>
    </row>
    <row r="28" spans="1:35" x14ac:dyDescent="0.25">
      <c r="A28" t="s">
        <v>243</v>
      </c>
      <c r="B28" t="s">
        <v>152</v>
      </c>
      <c r="C28" t="s">
        <v>420</v>
      </c>
      <c r="D28" t="s">
        <v>334</v>
      </c>
      <c r="E28" s="6">
        <v>57.380434782608695</v>
      </c>
      <c r="F28" s="6">
        <v>5.1795652173913043</v>
      </c>
      <c r="G28" s="6">
        <v>0</v>
      </c>
      <c r="H28" s="6">
        <v>0</v>
      </c>
      <c r="I28" s="6">
        <v>0</v>
      </c>
      <c r="J28" s="6">
        <v>0</v>
      </c>
      <c r="K28" s="6">
        <v>0</v>
      </c>
      <c r="L28" s="6">
        <v>10.951086956521738</v>
      </c>
      <c r="M28" s="6">
        <v>2.8805434782608694</v>
      </c>
      <c r="N28" s="6">
        <v>0</v>
      </c>
      <c r="O28" s="6">
        <f>SUM(NonNurse[[#This Row],[Qualified Social Work Staff Hours]],NonNurse[[#This Row],[Other Social Work Staff Hours]])/NonNurse[[#This Row],[MDS Census]]</f>
        <v>5.0200795605228263E-2</v>
      </c>
      <c r="P28" s="6">
        <v>0</v>
      </c>
      <c r="Q28" s="6">
        <v>3.5270652173913044</v>
      </c>
      <c r="R28" s="6">
        <f>SUM(NonNurse[[#This Row],[Qualified Activities Professional Hours]],NonNurse[[#This Row],[Other Activities Professional Hours]])/NonNurse[[#This Row],[MDS Census]]</f>
        <v>6.1468081075961356E-2</v>
      </c>
      <c r="S28" s="6">
        <v>8.1684782608695645</v>
      </c>
      <c r="T28" s="6">
        <v>1.5869565217391304</v>
      </c>
      <c r="U28" s="6">
        <v>0</v>
      </c>
      <c r="V28" s="6">
        <f>SUM(NonNurse[[#This Row],[Occupational Therapist Hours]],NonNurse[[#This Row],[OT Assistant Hours]],NonNurse[[#This Row],[OT Aide Hours]])/NonNurse[[#This Row],[MDS Census]]</f>
        <v>0.17001326008713771</v>
      </c>
      <c r="W28" s="6">
        <v>3.2943478260869568</v>
      </c>
      <c r="X28" s="6">
        <v>6.4166304347826095</v>
      </c>
      <c r="Y28" s="6">
        <v>0</v>
      </c>
      <c r="Z28" s="6">
        <f>SUM(NonNurse[[#This Row],[Physical Therapist (PT) Hours]],NonNurse[[#This Row],[PT Assistant Hours]],NonNurse[[#This Row],[PT Aide Hours]])/NonNurse[[#This Row],[MDS Census]]</f>
        <v>0.16923849213866266</v>
      </c>
      <c r="AA28" s="6">
        <v>0</v>
      </c>
      <c r="AB28" s="6">
        <v>0</v>
      </c>
      <c r="AC28" s="6">
        <v>0</v>
      </c>
      <c r="AD28" s="6">
        <v>0</v>
      </c>
      <c r="AE28" s="6">
        <v>0</v>
      </c>
      <c r="AF28" s="6">
        <v>0</v>
      </c>
      <c r="AG28" s="6">
        <v>0</v>
      </c>
      <c r="AH28" s="1">
        <v>255301</v>
      </c>
      <c r="AI28">
        <v>4</v>
      </c>
    </row>
    <row r="29" spans="1:35" x14ac:dyDescent="0.25">
      <c r="A29" t="s">
        <v>243</v>
      </c>
      <c r="B29" t="s">
        <v>198</v>
      </c>
      <c r="C29" t="s">
        <v>390</v>
      </c>
      <c r="D29" t="s">
        <v>322</v>
      </c>
      <c r="E29" s="6">
        <v>34.771739130434781</v>
      </c>
      <c r="F29" s="6">
        <v>5.5652173913043477</v>
      </c>
      <c r="G29" s="6">
        <v>0.28260869565217389</v>
      </c>
      <c r="H29" s="6">
        <v>3.8043478260869568E-2</v>
      </c>
      <c r="I29" s="6">
        <v>8.6956521739130432E-2</v>
      </c>
      <c r="J29" s="6">
        <v>0</v>
      </c>
      <c r="K29" s="6">
        <v>0</v>
      </c>
      <c r="L29" s="6">
        <v>4.9486956521739129</v>
      </c>
      <c r="M29" s="6">
        <v>4.4103260869565215</v>
      </c>
      <c r="N29" s="6">
        <v>0</v>
      </c>
      <c r="O29" s="6">
        <f>SUM(NonNurse[[#This Row],[Qualified Social Work Staff Hours]],NonNurse[[#This Row],[Other Social Work Staff Hours]])/NonNurse[[#This Row],[MDS Census]]</f>
        <v>0.12683651140981556</v>
      </c>
      <c r="P29" s="6">
        <v>5.2339130434782604</v>
      </c>
      <c r="Q29" s="6">
        <v>0</v>
      </c>
      <c r="R29" s="6">
        <f>SUM(NonNurse[[#This Row],[Qualified Activities Professional Hours]],NonNurse[[#This Row],[Other Activities Professional Hours]])/NonNurse[[#This Row],[MDS Census]]</f>
        <v>0.15052203813691778</v>
      </c>
      <c r="S29" s="6">
        <v>1.1733695652173912</v>
      </c>
      <c r="T29" s="6">
        <v>5.3916304347826101</v>
      </c>
      <c r="U29" s="6">
        <v>0</v>
      </c>
      <c r="V29" s="6">
        <f>SUM(NonNurse[[#This Row],[Occupational Therapist Hours]],NonNurse[[#This Row],[OT Assistant Hours]],NonNurse[[#This Row],[OT Aide Hours]])/NonNurse[[#This Row],[MDS Census]]</f>
        <v>0.18880275085964368</v>
      </c>
      <c r="W29" s="6">
        <v>0.44565217391304346</v>
      </c>
      <c r="X29" s="6">
        <v>5.3885869565217375</v>
      </c>
      <c r="Y29" s="6">
        <v>0</v>
      </c>
      <c r="Z29" s="6">
        <f>SUM(NonNurse[[#This Row],[Physical Therapist (PT) Hours]],NonNurse[[#This Row],[PT Assistant Hours]],NonNurse[[#This Row],[PT Aide Hours]])/NonNurse[[#This Row],[MDS Census]]</f>
        <v>0.16778680837761797</v>
      </c>
      <c r="AA29" s="6">
        <v>0</v>
      </c>
      <c r="AB29" s="6">
        <v>0</v>
      </c>
      <c r="AC29" s="6">
        <v>0</v>
      </c>
      <c r="AD29" s="6">
        <v>0</v>
      </c>
      <c r="AE29" s="6">
        <v>0</v>
      </c>
      <c r="AF29" s="6">
        <v>0</v>
      </c>
      <c r="AG29" s="6">
        <v>0</v>
      </c>
      <c r="AH29" s="1">
        <v>255351</v>
      </c>
      <c r="AI29">
        <v>4</v>
      </c>
    </row>
    <row r="30" spans="1:35" x14ac:dyDescent="0.25">
      <c r="A30" t="s">
        <v>243</v>
      </c>
      <c r="B30" t="s">
        <v>160</v>
      </c>
      <c r="C30" t="s">
        <v>400</v>
      </c>
      <c r="D30" t="s">
        <v>286</v>
      </c>
      <c r="E30" s="6">
        <v>108.39130434782609</v>
      </c>
      <c r="F30" s="6">
        <v>11.423913043478262</v>
      </c>
      <c r="G30" s="6">
        <v>1.3043478260869565</v>
      </c>
      <c r="H30" s="6">
        <v>0.78260869565217395</v>
      </c>
      <c r="I30" s="6">
        <v>10.608695652173912</v>
      </c>
      <c r="J30" s="6">
        <v>0</v>
      </c>
      <c r="K30" s="6">
        <v>5.7391304347826084</v>
      </c>
      <c r="L30" s="6">
        <v>13.401086956521739</v>
      </c>
      <c r="M30" s="6">
        <v>8.8560869565217377</v>
      </c>
      <c r="N30" s="6">
        <v>0</v>
      </c>
      <c r="O30" s="6">
        <f>SUM(NonNurse[[#This Row],[Qualified Social Work Staff Hours]],NonNurse[[#This Row],[Other Social Work Staff Hours]])/NonNurse[[#This Row],[MDS Census]]</f>
        <v>8.1704773365423172E-2</v>
      </c>
      <c r="P30" s="6">
        <v>5.4219565217391308</v>
      </c>
      <c r="Q30" s="6">
        <v>17.055217391304346</v>
      </c>
      <c r="R30" s="6">
        <f>SUM(NonNurse[[#This Row],[Qualified Activities Professional Hours]],NonNurse[[#This Row],[Other Activities Professional Hours]])/NonNurse[[#This Row],[MDS Census]]</f>
        <v>0.2073706377858002</v>
      </c>
      <c r="S30" s="6">
        <v>13.145652173913037</v>
      </c>
      <c r="T30" s="6">
        <v>11.150543478260868</v>
      </c>
      <c r="U30" s="6">
        <v>0</v>
      </c>
      <c r="V30" s="6">
        <f>SUM(NonNurse[[#This Row],[Occupational Therapist Hours]],NonNurse[[#This Row],[OT Assistant Hours]],NonNurse[[#This Row],[OT Aide Hours]])/NonNurse[[#This Row],[MDS Census]]</f>
        <v>0.22415262735659841</v>
      </c>
      <c r="W30" s="6">
        <v>11.356630434782605</v>
      </c>
      <c r="X30" s="6">
        <v>9.4191304347826108</v>
      </c>
      <c r="Y30" s="6">
        <v>13.717391304347826</v>
      </c>
      <c r="Z30" s="6">
        <f>SUM(NonNurse[[#This Row],[Physical Therapist (PT) Hours]],NonNurse[[#This Row],[PT Assistant Hours]],NonNurse[[#This Row],[PT Aide Hours]])/NonNurse[[#This Row],[MDS Census]]</f>
        <v>0.31822803850782189</v>
      </c>
      <c r="AA30" s="6">
        <v>0</v>
      </c>
      <c r="AB30" s="6">
        <v>0</v>
      </c>
      <c r="AC30" s="6">
        <v>0</v>
      </c>
      <c r="AD30" s="6">
        <v>0</v>
      </c>
      <c r="AE30" s="6">
        <v>0</v>
      </c>
      <c r="AF30" s="6">
        <v>0</v>
      </c>
      <c r="AG30" s="6">
        <v>0</v>
      </c>
      <c r="AH30" s="1">
        <v>255309</v>
      </c>
      <c r="AI30">
        <v>4</v>
      </c>
    </row>
    <row r="31" spans="1:35" x14ac:dyDescent="0.25">
      <c r="A31" t="s">
        <v>243</v>
      </c>
      <c r="B31" t="s">
        <v>45</v>
      </c>
      <c r="C31" t="s">
        <v>356</v>
      </c>
      <c r="D31" t="s">
        <v>319</v>
      </c>
      <c r="E31" s="6">
        <v>86.989130434782609</v>
      </c>
      <c r="F31" s="6">
        <v>4.8695652173913047</v>
      </c>
      <c r="G31" s="6">
        <v>0.22826086956521738</v>
      </c>
      <c r="H31" s="6">
        <v>0.3858695652173913</v>
      </c>
      <c r="I31" s="6">
        <v>0</v>
      </c>
      <c r="J31" s="6">
        <v>0</v>
      </c>
      <c r="K31" s="6">
        <v>0</v>
      </c>
      <c r="L31" s="6">
        <v>16.951304347826088</v>
      </c>
      <c r="M31" s="6">
        <v>5.2259782608695646</v>
      </c>
      <c r="N31" s="6">
        <v>0</v>
      </c>
      <c r="O31" s="6">
        <f>SUM(NonNurse[[#This Row],[Qualified Social Work Staff Hours]],NonNurse[[#This Row],[Other Social Work Staff Hours]])/NonNurse[[#This Row],[MDS Census]]</f>
        <v>6.0076221416968632E-2</v>
      </c>
      <c r="P31" s="6">
        <v>3.4813043478260868</v>
      </c>
      <c r="Q31" s="6">
        <v>4.713152173913044</v>
      </c>
      <c r="R31" s="6">
        <f>SUM(NonNurse[[#This Row],[Qualified Activities Professional Hours]],NonNurse[[#This Row],[Other Activities Professional Hours]])/NonNurse[[#This Row],[MDS Census]]</f>
        <v>9.4200924653255039E-2</v>
      </c>
      <c r="S31" s="6">
        <v>5.0699999999999985</v>
      </c>
      <c r="T31" s="6">
        <v>13.949021739130433</v>
      </c>
      <c r="U31" s="6">
        <v>0</v>
      </c>
      <c r="V31" s="6">
        <f>SUM(NonNurse[[#This Row],[Occupational Therapist Hours]],NonNurse[[#This Row],[OT Assistant Hours]],NonNurse[[#This Row],[OT Aide Hours]])/NonNurse[[#This Row],[MDS Census]]</f>
        <v>0.21863676121454448</v>
      </c>
      <c r="W31" s="6">
        <v>10.35326086956522</v>
      </c>
      <c r="X31" s="6">
        <v>13.590978260869562</v>
      </c>
      <c r="Y31" s="6">
        <v>0</v>
      </c>
      <c r="Z31" s="6">
        <f>SUM(NonNurse[[#This Row],[Physical Therapist (PT) Hours]],NonNurse[[#This Row],[PT Assistant Hours]],NonNurse[[#This Row],[PT Aide Hours]])/NonNurse[[#This Row],[MDS Census]]</f>
        <v>0.27525552917655877</v>
      </c>
      <c r="AA31" s="6">
        <v>0</v>
      </c>
      <c r="AB31" s="6">
        <v>0</v>
      </c>
      <c r="AC31" s="6">
        <v>0</v>
      </c>
      <c r="AD31" s="6">
        <v>41.411413043478262</v>
      </c>
      <c r="AE31" s="6">
        <v>0</v>
      </c>
      <c r="AF31" s="6">
        <v>0</v>
      </c>
      <c r="AG31" s="6">
        <v>0</v>
      </c>
      <c r="AH31" s="1">
        <v>255125</v>
      </c>
      <c r="AI31">
        <v>4</v>
      </c>
    </row>
    <row r="32" spans="1:35" x14ac:dyDescent="0.25">
      <c r="A32" t="s">
        <v>243</v>
      </c>
      <c r="B32" t="s">
        <v>194</v>
      </c>
      <c r="C32" t="s">
        <v>457</v>
      </c>
      <c r="D32" t="s">
        <v>283</v>
      </c>
      <c r="E32" s="6">
        <v>51.597826086956523</v>
      </c>
      <c r="F32" s="6">
        <v>10.956521739130435</v>
      </c>
      <c r="G32" s="6">
        <v>0</v>
      </c>
      <c r="H32" s="6">
        <v>0.28804347826086957</v>
      </c>
      <c r="I32" s="6">
        <v>4.3478260869565216E-2</v>
      </c>
      <c r="J32" s="6">
        <v>0</v>
      </c>
      <c r="K32" s="6">
        <v>0</v>
      </c>
      <c r="L32" s="6">
        <v>5.7608695652173914E-2</v>
      </c>
      <c r="M32" s="6">
        <v>0</v>
      </c>
      <c r="N32" s="6">
        <v>5.4782608695652177</v>
      </c>
      <c r="O32" s="6">
        <f>SUM(NonNurse[[#This Row],[Qualified Social Work Staff Hours]],NonNurse[[#This Row],[Other Social Work Staff Hours]])/NonNurse[[#This Row],[MDS Census]]</f>
        <v>0.10617231935959554</v>
      </c>
      <c r="P32" s="6">
        <v>5.4782608695652177</v>
      </c>
      <c r="Q32" s="6">
        <v>0</v>
      </c>
      <c r="R32" s="6">
        <f>SUM(NonNurse[[#This Row],[Qualified Activities Professional Hours]],NonNurse[[#This Row],[Other Activities Professional Hours]])/NonNurse[[#This Row],[MDS Census]]</f>
        <v>0.10617231935959554</v>
      </c>
      <c r="S32" s="6">
        <v>0</v>
      </c>
      <c r="T32" s="6">
        <v>0</v>
      </c>
      <c r="U32" s="6">
        <v>0</v>
      </c>
      <c r="V32" s="6">
        <f>SUM(NonNurse[[#This Row],[Occupational Therapist Hours]],NonNurse[[#This Row],[OT Assistant Hours]],NonNurse[[#This Row],[OT Aide Hours]])/NonNurse[[#This Row],[MDS Census]]</f>
        <v>0</v>
      </c>
      <c r="W32" s="6">
        <v>0.12065217391304349</v>
      </c>
      <c r="X32" s="6">
        <v>0</v>
      </c>
      <c r="Y32" s="6">
        <v>0</v>
      </c>
      <c r="Z32" s="6">
        <f>SUM(NonNurse[[#This Row],[Physical Therapist (PT) Hours]],NonNurse[[#This Row],[PT Assistant Hours]],NonNurse[[#This Row],[PT Aide Hours]])/NonNurse[[#This Row],[MDS Census]]</f>
        <v>2.3383189382768068E-3</v>
      </c>
      <c r="AA32" s="6">
        <v>0</v>
      </c>
      <c r="AB32" s="6">
        <v>0</v>
      </c>
      <c r="AC32" s="6">
        <v>0</v>
      </c>
      <c r="AD32" s="6">
        <v>0</v>
      </c>
      <c r="AE32" s="6">
        <v>0</v>
      </c>
      <c r="AF32" s="6">
        <v>0</v>
      </c>
      <c r="AG32" s="6">
        <v>0</v>
      </c>
      <c r="AH32" s="1">
        <v>255347</v>
      </c>
      <c r="AI32">
        <v>4</v>
      </c>
    </row>
    <row r="33" spans="1:35" x14ac:dyDescent="0.25">
      <c r="A33" t="s">
        <v>243</v>
      </c>
      <c r="B33" t="s">
        <v>187</v>
      </c>
      <c r="C33" t="s">
        <v>454</v>
      </c>
      <c r="D33" t="s">
        <v>327</v>
      </c>
      <c r="E33" s="6">
        <v>91.565217391304344</v>
      </c>
      <c r="F33" s="6">
        <v>4.4347826086956523</v>
      </c>
      <c r="G33" s="6">
        <v>0.17391304347826086</v>
      </c>
      <c r="H33" s="6">
        <v>0.40217391304347827</v>
      </c>
      <c r="I33" s="6">
        <v>0.52173913043478259</v>
      </c>
      <c r="J33" s="6">
        <v>0</v>
      </c>
      <c r="K33" s="6">
        <v>0</v>
      </c>
      <c r="L33" s="6">
        <v>4.6704347826086954</v>
      </c>
      <c r="M33" s="6">
        <v>0</v>
      </c>
      <c r="N33" s="6">
        <v>4.9565217391304346</v>
      </c>
      <c r="O33" s="6">
        <f>SUM(NonNurse[[#This Row],[Qualified Social Work Staff Hours]],NonNurse[[#This Row],[Other Social Work Staff Hours]])/NonNurse[[#This Row],[MDS Census]]</f>
        <v>5.4131054131054131E-2</v>
      </c>
      <c r="P33" s="6">
        <v>3.6413043478260869</v>
      </c>
      <c r="Q33" s="6">
        <v>8.875</v>
      </c>
      <c r="R33" s="6">
        <f>SUM(NonNurse[[#This Row],[Qualified Activities Professional Hours]],NonNurse[[#This Row],[Other Activities Professional Hours]])/NonNurse[[#This Row],[MDS Census]]</f>
        <v>0.13669278252611586</v>
      </c>
      <c r="S33" s="6">
        <v>4.6273913043478254</v>
      </c>
      <c r="T33" s="6">
        <v>4.6785869565217384</v>
      </c>
      <c r="U33" s="6">
        <v>0</v>
      </c>
      <c r="V33" s="6">
        <f>SUM(NonNurse[[#This Row],[Occupational Therapist Hours]],NonNurse[[#This Row],[OT Assistant Hours]],NonNurse[[#This Row],[OT Aide Hours]])/NonNurse[[#This Row],[MDS Census]]</f>
        <v>0.10163224121557454</v>
      </c>
      <c r="W33" s="6">
        <v>5.4673913043478253</v>
      </c>
      <c r="X33" s="6">
        <v>4.8975000000000009</v>
      </c>
      <c r="Y33" s="6">
        <v>4.8043478260869561</v>
      </c>
      <c r="Z33" s="6">
        <f>SUM(NonNurse[[#This Row],[Physical Therapist (PT) Hours]],NonNurse[[#This Row],[PT Assistant Hours]],NonNurse[[#This Row],[PT Aide Hours]])/NonNurse[[#This Row],[MDS Census]]</f>
        <v>0.16566595441595441</v>
      </c>
      <c r="AA33" s="6">
        <v>0</v>
      </c>
      <c r="AB33" s="6">
        <v>0</v>
      </c>
      <c r="AC33" s="6">
        <v>0</v>
      </c>
      <c r="AD33" s="6">
        <v>0</v>
      </c>
      <c r="AE33" s="6">
        <v>0</v>
      </c>
      <c r="AF33" s="6">
        <v>0</v>
      </c>
      <c r="AG33" s="6">
        <v>0</v>
      </c>
      <c r="AH33" s="1">
        <v>255339</v>
      </c>
      <c r="AI33">
        <v>4</v>
      </c>
    </row>
    <row r="34" spans="1:35" x14ac:dyDescent="0.25">
      <c r="A34" t="s">
        <v>243</v>
      </c>
      <c r="B34" t="s">
        <v>83</v>
      </c>
      <c r="C34" t="s">
        <v>425</v>
      </c>
      <c r="D34" t="s">
        <v>315</v>
      </c>
      <c r="E34" s="6">
        <v>65.554347826086953</v>
      </c>
      <c r="F34" s="6">
        <v>5.1304347826086953</v>
      </c>
      <c r="G34" s="6">
        <v>0.28260869565217389</v>
      </c>
      <c r="H34" s="6">
        <v>0.13315217391304349</v>
      </c>
      <c r="I34" s="6">
        <v>0.34782608695652173</v>
      </c>
      <c r="J34" s="6">
        <v>0</v>
      </c>
      <c r="K34" s="6">
        <v>0</v>
      </c>
      <c r="L34" s="6">
        <v>8.2445652173913047</v>
      </c>
      <c r="M34" s="6">
        <v>5.0788043478260869</v>
      </c>
      <c r="N34" s="6">
        <v>0</v>
      </c>
      <c r="O34" s="6">
        <f>SUM(NonNurse[[#This Row],[Qualified Social Work Staff Hours]],NonNurse[[#This Row],[Other Social Work Staff Hours]])/NonNurse[[#This Row],[MDS Census]]</f>
        <v>7.7474713977781468E-2</v>
      </c>
      <c r="P34" s="6">
        <v>5.1385869565217392</v>
      </c>
      <c r="Q34" s="6">
        <v>0</v>
      </c>
      <c r="R34" s="6">
        <f>SUM(NonNurse[[#This Row],[Qualified Activities Professional Hours]],NonNurse[[#This Row],[Other Activities Professional Hours]])/NonNurse[[#This Row],[MDS Census]]</f>
        <v>7.8386668877466426E-2</v>
      </c>
      <c r="S34" s="6">
        <v>8.1244565217391305</v>
      </c>
      <c r="T34" s="6">
        <v>5.2934782608695654</v>
      </c>
      <c r="U34" s="6">
        <v>0</v>
      </c>
      <c r="V34" s="6">
        <f>SUM(NonNurse[[#This Row],[Occupational Therapist Hours]],NonNurse[[#This Row],[OT Assistant Hours]],NonNurse[[#This Row],[OT Aide Hours]])/NonNurse[[#This Row],[MDS Census]]</f>
        <v>0.2046841319847455</v>
      </c>
      <c r="W34" s="6">
        <v>7.4741304347826087</v>
      </c>
      <c r="X34" s="6">
        <v>0.50815217391304346</v>
      </c>
      <c r="Y34" s="6">
        <v>0</v>
      </c>
      <c r="Z34" s="6">
        <f>SUM(NonNurse[[#This Row],[Physical Therapist (PT) Hours]],NonNurse[[#This Row],[PT Assistant Hours]],NonNurse[[#This Row],[PT Aide Hours]])/NonNurse[[#This Row],[MDS Census]]</f>
        <v>0.12176587630575361</v>
      </c>
      <c r="AA34" s="6">
        <v>0</v>
      </c>
      <c r="AB34" s="6">
        <v>0</v>
      </c>
      <c r="AC34" s="6">
        <v>0</v>
      </c>
      <c r="AD34" s="6">
        <v>0</v>
      </c>
      <c r="AE34" s="6">
        <v>0</v>
      </c>
      <c r="AF34" s="6">
        <v>0</v>
      </c>
      <c r="AG34" s="6">
        <v>0</v>
      </c>
      <c r="AH34" s="1">
        <v>255192</v>
      </c>
      <c r="AI34">
        <v>4</v>
      </c>
    </row>
    <row r="35" spans="1:35" x14ac:dyDescent="0.25">
      <c r="A35" t="s">
        <v>243</v>
      </c>
      <c r="B35" t="s">
        <v>121</v>
      </c>
      <c r="C35" t="s">
        <v>434</v>
      </c>
      <c r="D35" t="s">
        <v>342</v>
      </c>
      <c r="E35" s="6">
        <v>55.163043478260867</v>
      </c>
      <c r="F35" s="6">
        <v>0</v>
      </c>
      <c r="G35" s="6">
        <v>0.2608695652173913</v>
      </c>
      <c r="H35" s="6">
        <v>0.2608695652173913</v>
      </c>
      <c r="I35" s="6">
        <v>0.45652173913043476</v>
      </c>
      <c r="J35" s="6">
        <v>0</v>
      </c>
      <c r="K35" s="6">
        <v>0</v>
      </c>
      <c r="L35" s="6">
        <v>3.797282608695653</v>
      </c>
      <c r="M35" s="6">
        <v>0</v>
      </c>
      <c r="N35" s="6">
        <v>0</v>
      </c>
      <c r="O35" s="6">
        <f>SUM(NonNurse[[#This Row],[Qualified Social Work Staff Hours]],NonNurse[[#This Row],[Other Social Work Staff Hours]])/NonNurse[[#This Row],[MDS Census]]</f>
        <v>0</v>
      </c>
      <c r="P35" s="6">
        <v>0</v>
      </c>
      <c r="Q35" s="6">
        <v>0</v>
      </c>
      <c r="R35" s="6">
        <f>SUM(NonNurse[[#This Row],[Qualified Activities Professional Hours]],NonNurse[[#This Row],[Other Activities Professional Hours]])/NonNurse[[#This Row],[MDS Census]]</f>
        <v>0</v>
      </c>
      <c r="S35" s="6">
        <v>1.9659782608695655</v>
      </c>
      <c r="T35" s="6">
        <v>5.2815217391304348</v>
      </c>
      <c r="U35" s="6">
        <v>0</v>
      </c>
      <c r="V35" s="6">
        <f>SUM(NonNurse[[#This Row],[Occupational Therapist Hours]],NonNurse[[#This Row],[OT Assistant Hours]],NonNurse[[#This Row],[OT Aide Hours]])/NonNurse[[#This Row],[MDS Census]]</f>
        <v>0.13138325123152711</v>
      </c>
      <c r="W35" s="6">
        <v>0.54271739130434793</v>
      </c>
      <c r="X35" s="6">
        <v>4.9982608695652173</v>
      </c>
      <c r="Y35" s="6">
        <v>0</v>
      </c>
      <c r="Z35" s="6">
        <f>SUM(NonNurse[[#This Row],[Physical Therapist (PT) Hours]],NonNurse[[#This Row],[PT Assistant Hours]],NonNurse[[#This Row],[PT Aide Hours]])/NonNurse[[#This Row],[MDS Census]]</f>
        <v>0.10044729064039409</v>
      </c>
      <c r="AA35" s="6">
        <v>0</v>
      </c>
      <c r="AB35" s="6">
        <v>0</v>
      </c>
      <c r="AC35" s="6">
        <v>0</v>
      </c>
      <c r="AD35" s="6">
        <v>0</v>
      </c>
      <c r="AE35" s="6">
        <v>0</v>
      </c>
      <c r="AF35" s="6">
        <v>0</v>
      </c>
      <c r="AG35" s="6">
        <v>0</v>
      </c>
      <c r="AH35" s="1">
        <v>255267</v>
      </c>
      <c r="AI35">
        <v>4</v>
      </c>
    </row>
    <row r="36" spans="1:35" x14ac:dyDescent="0.25">
      <c r="A36" t="s">
        <v>243</v>
      </c>
      <c r="B36" t="s">
        <v>39</v>
      </c>
      <c r="C36" t="s">
        <v>374</v>
      </c>
      <c r="D36" t="s">
        <v>325</v>
      </c>
      <c r="E36" s="6">
        <v>110.44565217391305</v>
      </c>
      <c r="F36" s="6">
        <v>5.3913043478260869</v>
      </c>
      <c r="G36" s="6">
        <v>0.42391304347826086</v>
      </c>
      <c r="H36" s="6">
        <v>0.50815217391304346</v>
      </c>
      <c r="I36" s="6">
        <v>0.33695652173913043</v>
      </c>
      <c r="J36" s="6">
        <v>0</v>
      </c>
      <c r="K36" s="6">
        <v>0</v>
      </c>
      <c r="L36" s="6">
        <v>7.8013043478260862</v>
      </c>
      <c r="M36" s="6">
        <v>4.932391304347826</v>
      </c>
      <c r="N36" s="6">
        <v>5.4388043478260872</v>
      </c>
      <c r="O36" s="6">
        <f>SUM(NonNurse[[#This Row],[Qualified Social Work Staff Hours]],NonNurse[[#This Row],[Other Social Work Staff Hours]])/NonNurse[[#This Row],[MDS Census]]</f>
        <v>9.3903159137880124E-2</v>
      </c>
      <c r="P36" s="6">
        <v>5.8028260869565234</v>
      </c>
      <c r="Q36" s="6">
        <v>5.2211956521739129</v>
      </c>
      <c r="R36" s="6">
        <f>SUM(NonNurse[[#This Row],[Qualified Activities Professional Hours]],NonNurse[[#This Row],[Other Activities Professional Hours]])/NonNurse[[#This Row],[MDS Census]]</f>
        <v>9.9813994685562457E-2</v>
      </c>
      <c r="S36" s="6">
        <v>2.371847826086956</v>
      </c>
      <c r="T36" s="6">
        <v>4.9636956521739126</v>
      </c>
      <c r="U36" s="6">
        <v>0</v>
      </c>
      <c r="V36" s="6">
        <f>SUM(NonNurse[[#This Row],[Occupational Therapist Hours]],NonNurse[[#This Row],[OT Assistant Hours]],NonNurse[[#This Row],[OT Aide Hours]])/NonNurse[[#This Row],[MDS Census]]</f>
        <v>6.6417675425647069E-2</v>
      </c>
      <c r="W36" s="6">
        <v>12.48260869565217</v>
      </c>
      <c r="X36" s="6">
        <v>0</v>
      </c>
      <c r="Y36" s="6">
        <v>2.6413043478260869</v>
      </c>
      <c r="Z36" s="6">
        <f>SUM(NonNurse[[#This Row],[Physical Therapist (PT) Hours]],NonNurse[[#This Row],[PT Assistant Hours]],NonNurse[[#This Row],[PT Aide Hours]])/NonNurse[[#This Row],[MDS Census]]</f>
        <v>0.13693534100974311</v>
      </c>
      <c r="AA36" s="6">
        <v>0</v>
      </c>
      <c r="AB36" s="6">
        <v>0</v>
      </c>
      <c r="AC36" s="6">
        <v>0</v>
      </c>
      <c r="AD36" s="6">
        <v>53.580000000000027</v>
      </c>
      <c r="AE36" s="6">
        <v>0</v>
      </c>
      <c r="AF36" s="6">
        <v>0</v>
      </c>
      <c r="AG36" s="6">
        <v>0</v>
      </c>
      <c r="AH36" s="1">
        <v>255114</v>
      </c>
      <c r="AI36">
        <v>4</v>
      </c>
    </row>
    <row r="37" spans="1:35" x14ac:dyDescent="0.25">
      <c r="A37" t="s">
        <v>243</v>
      </c>
      <c r="B37" t="s">
        <v>136</v>
      </c>
      <c r="C37" t="s">
        <v>363</v>
      </c>
      <c r="D37" t="s">
        <v>319</v>
      </c>
      <c r="E37" s="6">
        <v>109.64130434782609</v>
      </c>
      <c r="F37" s="6">
        <v>5.2608695652173916</v>
      </c>
      <c r="G37" s="6">
        <v>0.28260869565217389</v>
      </c>
      <c r="H37" s="6">
        <v>0.27717391304347827</v>
      </c>
      <c r="I37" s="6">
        <v>0.28260869565217389</v>
      </c>
      <c r="J37" s="6">
        <v>0</v>
      </c>
      <c r="K37" s="6">
        <v>0</v>
      </c>
      <c r="L37" s="6">
        <v>10.298695652173913</v>
      </c>
      <c r="M37" s="6">
        <v>5.1956521739130439</v>
      </c>
      <c r="N37" s="6">
        <v>0</v>
      </c>
      <c r="O37" s="6">
        <f>SUM(NonNurse[[#This Row],[Qualified Social Work Staff Hours]],NonNurse[[#This Row],[Other Social Work Staff Hours]])/NonNurse[[#This Row],[MDS Census]]</f>
        <v>4.7387726777039757E-2</v>
      </c>
      <c r="P37" s="6">
        <v>5.3369565217391308</v>
      </c>
      <c r="Q37" s="6">
        <v>11.290760869565217</v>
      </c>
      <c r="R37" s="6">
        <f>SUM(NonNurse[[#This Row],[Qualified Activities Professional Hours]],NonNurse[[#This Row],[Other Activities Professional Hours]])/NonNurse[[#This Row],[MDS Census]]</f>
        <v>0.15165559631208486</v>
      </c>
      <c r="S37" s="6">
        <v>6.441521739130434</v>
      </c>
      <c r="T37" s="6">
        <v>5.5869565217391308</v>
      </c>
      <c r="U37" s="6">
        <v>0</v>
      </c>
      <c r="V37" s="6">
        <f>SUM(NonNurse[[#This Row],[Occupational Therapist Hours]],NonNurse[[#This Row],[OT Assistant Hours]],NonNurse[[#This Row],[OT Aide Hours]])/NonNurse[[#This Row],[MDS Census]]</f>
        <v>0.10970754436403292</v>
      </c>
      <c r="W37" s="6">
        <v>6.6195652173913047</v>
      </c>
      <c r="X37" s="6">
        <v>5.2391304347826084</v>
      </c>
      <c r="Y37" s="6">
        <v>0</v>
      </c>
      <c r="Z37" s="6">
        <f>SUM(NonNurse[[#This Row],[Physical Therapist (PT) Hours]],NonNurse[[#This Row],[PT Assistant Hours]],NonNurse[[#This Row],[PT Aide Hours]])/NonNurse[[#This Row],[MDS Census]]</f>
        <v>0.10815901655596312</v>
      </c>
      <c r="AA37" s="6">
        <v>0</v>
      </c>
      <c r="AB37" s="6">
        <v>0</v>
      </c>
      <c r="AC37" s="6">
        <v>0</v>
      </c>
      <c r="AD37" s="6">
        <v>0</v>
      </c>
      <c r="AE37" s="6">
        <v>0</v>
      </c>
      <c r="AF37" s="6">
        <v>0</v>
      </c>
      <c r="AG37" s="6">
        <v>0</v>
      </c>
      <c r="AH37" s="1">
        <v>255282</v>
      </c>
      <c r="AI37">
        <v>4</v>
      </c>
    </row>
    <row r="38" spans="1:35" x14ac:dyDescent="0.25">
      <c r="A38" t="s">
        <v>243</v>
      </c>
      <c r="B38" t="s">
        <v>99</v>
      </c>
      <c r="C38" t="s">
        <v>381</v>
      </c>
      <c r="D38" t="s">
        <v>282</v>
      </c>
      <c r="E38" s="6">
        <v>75.282608695652172</v>
      </c>
      <c r="F38" s="6">
        <v>4.3478260869565215</v>
      </c>
      <c r="G38" s="6">
        <v>0.65217391304347827</v>
      </c>
      <c r="H38" s="6">
        <v>0.29619565217391303</v>
      </c>
      <c r="I38" s="6">
        <v>0.81521739130434778</v>
      </c>
      <c r="J38" s="6">
        <v>0</v>
      </c>
      <c r="K38" s="6">
        <v>0</v>
      </c>
      <c r="L38" s="6">
        <v>2.5775000000000001</v>
      </c>
      <c r="M38" s="6">
        <v>4.9063043478260866</v>
      </c>
      <c r="N38" s="6">
        <v>0</v>
      </c>
      <c r="O38" s="6">
        <f>SUM(NonNurse[[#This Row],[Qualified Social Work Staff Hours]],NonNurse[[#This Row],[Other Social Work Staff Hours]])/NonNurse[[#This Row],[MDS Census]]</f>
        <v>6.5171816344210223E-2</v>
      </c>
      <c r="P38" s="6">
        <v>11.393586956521737</v>
      </c>
      <c r="Q38" s="6">
        <v>0</v>
      </c>
      <c r="R38" s="6">
        <f>SUM(NonNurse[[#This Row],[Qualified Activities Professional Hours]],NonNurse[[#This Row],[Other Activities Professional Hours]])/NonNurse[[#This Row],[MDS Census]]</f>
        <v>0.15134421022235053</v>
      </c>
      <c r="S38" s="6">
        <v>4.3120652173913046</v>
      </c>
      <c r="T38" s="6">
        <v>4.8015217391304352</v>
      </c>
      <c r="U38" s="6">
        <v>0</v>
      </c>
      <c r="V38" s="6">
        <f>SUM(NonNurse[[#This Row],[Occupational Therapist Hours]],NonNurse[[#This Row],[OT Assistant Hours]],NonNurse[[#This Row],[OT Aide Hours]])/NonNurse[[#This Row],[MDS Census]]</f>
        <v>0.12105833092694197</v>
      </c>
      <c r="W38" s="6">
        <v>1.1118478260869566</v>
      </c>
      <c r="X38" s="6">
        <v>5.0147826086956515</v>
      </c>
      <c r="Y38" s="6">
        <v>0</v>
      </c>
      <c r="Z38" s="6">
        <f>SUM(NonNurse[[#This Row],[Physical Therapist (PT) Hours]],NonNurse[[#This Row],[PT Assistant Hours]],NonNurse[[#This Row],[PT Aide Hours]])/NonNurse[[#This Row],[MDS Census]]</f>
        <v>8.1381749927808264E-2</v>
      </c>
      <c r="AA38" s="6">
        <v>0</v>
      </c>
      <c r="AB38" s="6">
        <v>0</v>
      </c>
      <c r="AC38" s="6">
        <v>0</v>
      </c>
      <c r="AD38" s="6">
        <v>0</v>
      </c>
      <c r="AE38" s="6">
        <v>0</v>
      </c>
      <c r="AF38" s="6">
        <v>23.978260869565219</v>
      </c>
      <c r="AG38" s="6">
        <v>0</v>
      </c>
      <c r="AH38" s="1">
        <v>255227</v>
      </c>
      <c r="AI38">
        <v>4</v>
      </c>
    </row>
    <row r="39" spans="1:35" x14ac:dyDescent="0.25">
      <c r="A39" t="s">
        <v>243</v>
      </c>
      <c r="B39" t="s">
        <v>209</v>
      </c>
      <c r="C39" t="s">
        <v>387</v>
      </c>
      <c r="D39" t="s">
        <v>307</v>
      </c>
      <c r="E39" s="6">
        <v>108.69565217391305</v>
      </c>
      <c r="F39" s="6">
        <v>4.8694565217391297</v>
      </c>
      <c r="G39" s="6">
        <v>0</v>
      </c>
      <c r="H39" s="6">
        <v>0.32608695652173914</v>
      </c>
      <c r="I39" s="6">
        <v>0</v>
      </c>
      <c r="J39" s="6">
        <v>0</v>
      </c>
      <c r="K39" s="6">
        <v>0</v>
      </c>
      <c r="L39" s="6">
        <v>0.14684782608695651</v>
      </c>
      <c r="M39" s="6">
        <v>10.514347826086954</v>
      </c>
      <c r="N39" s="6">
        <v>0</v>
      </c>
      <c r="O39" s="6">
        <f>SUM(NonNurse[[#This Row],[Qualified Social Work Staff Hours]],NonNurse[[#This Row],[Other Social Work Staff Hours]])/NonNurse[[#This Row],[MDS Census]]</f>
        <v>9.6731999999999971E-2</v>
      </c>
      <c r="P39" s="6">
        <v>4.9811956521739136</v>
      </c>
      <c r="Q39" s="6">
        <v>16.557282608695647</v>
      </c>
      <c r="R39" s="6">
        <f>SUM(NonNurse[[#This Row],[Qualified Activities Professional Hours]],NonNurse[[#This Row],[Other Activities Professional Hours]])/NonNurse[[#This Row],[MDS Census]]</f>
        <v>0.19815399999999994</v>
      </c>
      <c r="S39" s="6">
        <v>5.1724999999999994</v>
      </c>
      <c r="T39" s="6">
        <v>0</v>
      </c>
      <c r="U39" s="6">
        <v>0</v>
      </c>
      <c r="V39" s="6">
        <f>SUM(NonNurse[[#This Row],[Occupational Therapist Hours]],NonNurse[[#This Row],[OT Assistant Hours]],NonNurse[[#This Row],[OT Aide Hours]])/NonNurse[[#This Row],[MDS Census]]</f>
        <v>4.758699999999999E-2</v>
      </c>
      <c r="W39" s="6">
        <v>3.4960869565217396</v>
      </c>
      <c r="X39" s="6">
        <v>3.5543478260869565</v>
      </c>
      <c r="Y39" s="6">
        <v>0</v>
      </c>
      <c r="Z39" s="6">
        <f>SUM(NonNurse[[#This Row],[Physical Therapist (PT) Hours]],NonNurse[[#This Row],[PT Assistant Hours]],NonNurse[[#This Row],[PT Aide Hours]])/NonNurse[[#This Row],[MDS Census]]</f>
        <v>6.4864000000000005E-2</v>
      </c>
      <c r="AA39" s="6">
        <v>0</v>
      </c>
      <c r="AB39" s="6">
        <v>0</v>
      </c>
      <c r="AC39" s="6">
        <v>0</v>
      </c>
      <c r="AD39" s="6">
        <v>0</v>
      </c>
      <c r="AE39" s="6">
        <v>0</v>
      </c>
      <c r="AF39" s="6">
        <v>0</v>
      </c>
      <c r="AG39" s="6">
        <v>1.5</v>
      </c>
      <c r="AH39" t="s">
        <v>10</v>
      </c>
      <c r="AI39">
        <v>4</v>
      </c>
    </row>
    <row r="40" spans="1:35" x14ac:dyDescent="0.25">
      <c r="A40" t="s">
        <v>243</v>
      </c>
      <c r="B40" t="s">
        <v>139</v>
      </c>
      <c r="C40" t="s">
        <v>368</v>
      </c>
      <c r="D40" t="s">
        <v>321</v>
      </c>
      <c r="E40" s="6">
        <v>53.760869565217391</v>
      </c>
      <c r="F40" s="6">
        <v>5.7391304347826084</v>
      </c>
      <c r="G40" s="6">
        <v>0.27173913043478259</v>
      </c>
      <c r="H40" s="6">
        <v>0</v>
      </c>
      <c r="I40" s="6">
        <v>0</v>
      </c>
      <c r="J40" s="6">
        <v>0</v>
      </c>
      <c r="K40" s="6">
        <v>1.3586956521739131</v>
      </c>
      <c r="L40" s="6">
        <v>4.6941304347826067</v>
      </c>
      <c r="M40" s="6">
        <v>0</v>
      </c>
      <c r="N40" s="6">
        <v>4.9782608695652177</v>
      </c>
      <c r="O40" s="6">
        <f>SUM(NonNurse[[#This Row],[Qualified Social Work Staff Hours]],NonNurse[[#This Row],[Other Social Work Staff Hours]])/NonNurse[[#This Row],[MDS Census]]</f>
        <v>9.2600080873433091E-2</v>
      </c>
      <c r="P40" s="6">
        <v>0</v>
      </c>
      <c r="Q40" s="6">
        <v>5.0892391304347822</v>
      </c>
      <c r="R40" s="6">
        <f>SUM(NonNurse[[#This Row],[Qualified Activities Professional Hours]],NonNurse[[#This Row],[Other Activities Professional Hours]])/NonNurse[[#This Row],[MDS Census]]</f>
        <v>9.4664375252729471E-2</v>
      </c>
      <c r="S40" s="6">
        <v>2.383695652173913</v>
      </c>
      <c r="T40" s="6">
        <v>6.4573913043478264</v>
      </c>
      <c r="U40" s="6">
        <v>0</v>
      </c>
      <c r="V40" s="6">
        <f>SUM(NonNurse[[#This Row],[Occupational Therapist Hours]],NonNurse[[#This Row],[OT Assistant Hours]],NonNurse[[#This Row],[OT Aide Hours]])/NonNurse[[#This Row],[MDS Census]]</f>
        <v>0.16445208249090174</v>
      </c>
      <c r="W40" s="6">
        <v>5.3716304347826078</v>
      </c>
      <c r="X40" s="6">
        <v>4.7611956521739138</v>
      </c>
      <c r="Y40" s="6">
        <v>0</v>
      </c>
      <c r="Z40" s="6">
        <f>SUM(NonNurse[[#This Row],[Physical Therapist (PT) Hours]],NonNurse[[#This Row],[PT Assistant Hours]],NonNurse[[#This Row],[PT Aide Hours]])/NonNurse[[#This Row],[MDS Census]]</f>
        <v>0.188479579458148</v>
      </c>
      <c r="AA40" s="6">
        <v>0</v>
      </c>
      <c r="AB40" s="6">
        <v>0</v>
      </c>
      <c r="AC40" s="6">
        <v>0</v>
      </c>
      <c r="AD40" s="6">
        <v>0</v>
      </c>
      <c r="AE40" s="6">
        <v>0</v>
      </c>
      <c r="AF40" s="6">
        <v>0</v>
      </c>
      <c r="AG40" s="6">
        <v>5.434782608695652E-2</v>
      </c>
      <c r="AH40" s="1">
        <v>255285</v>
      </c>
      <c r="AI40">
        <v>4</v>
      </c>
    </row>
    <row r="41" spans="1:35" x14ac:dyDescent="0.25">
      <c r="A41" t="s">
        <v>243</v>
      </c>
      <c r="B41" t="s">
        <v>108</v>
      </c>
      <c r="C41" t="s">
        <v>356</v>
      </c>
      <c r="D41" t="s">
        <v>319</v>
      </c>
      <c r="E41" s="6">
        <v>52</v>
      </c>
      <c r="F41" s="6">
        <v>13.875</v>
      </c>
      <c r="G41" s="6">
        <v>0.2608695652173913</v>
      </c>
      <c r="H41" s="6">
        <v>0.17391304347826086</v>
      </c>
      <c r="I41" s="6">
        <v>0.2608695652173913</v>
      </c>
      <c r="J41" s="6">
        <v>0</v>
      </c>
      <c r="K41" s="6">
        <v>0</v>
      </c>
      <c r="L41" s="6">
        <v>4.9782608695652177</v>
      </c>
      <c r="M41" s="6">
        <v>0</v>
      </c>
      <c r="N41" s="6">
        <v>4.9293478260869561</v>
      </c>
      <c r="O41" s="6">
        <f>SUM(NonNurse[[#This Row],[Qualified Social Work Staff Hours]],NonNurse[[#This Row],[Other Social Work Staff Hours]])/NonNurse[[#This Row],[MDS Census]]</f>
        <v>9.4795150501672226E-2</v>
      </c>
      <c r="P41" s="6">
        <v>5.0244565217391308</v>
      </c>
      <c r="Q41" s="6">
        <v>0</v>
      </c>
      <c r="R41" s="6">
        <f>SUM(NonNurse[[#This Row],[Qualified Activities Professional Hours]],NonNurse[[#This Row],[Other Activities Professional Hours]])/NonNurse[[#This Row],[MDS Census]]</f>
        <v>9.6624163879598671E-2</v>
      </c>
      <c r="S41" s="6">
        <v>2.1551086956521739</v>
      </c>
      <c r="T41" s="6">
        <v>4.5434782608695654</v>
      </c>
      <c r="U41" s="6">
        <v>0</v>
      </c>
      <c r="V41" s="6">
        <f>SUM(NonNurse[[#This Row],[Occupational Therapist Hours]],NonNurse[[#This Row],[OT Assistant Hours]],NonNurse[[#This Row],[OT Aide Hours]])/NonNurse[[#This Row],[MDS Census]]</f>
        <v>0.12881897993311037</v>
      </c>
      <c r="W41" s="6">
        <v>0.30434782608695654</v>
      </c>
      <c r="X41" s="6">
        <v>6.2418478260869561</v>
      </c>
      <c r="Y41" s="6">
        <v>0</v>
      </c>
      <c r="Z41" s="6">
        <f>SUM(NonNurse[[#This Row],[Physical Therapist (PT) Hours]],NonNurse[[#This Row],[PT Assistant Hours]],NonNurse[[#This Row],[PT Aide Hours]])/NonNurse[[#This Row],[MDS Census]]</f>
        <v>0.12588837792642138</v>
      </c>
      <c r="AA41" s="6">
        <v>0</v>
      </c>
      <c r="AB41" s="6">
        <v>0</v>
      </c>
      <c r="AC41" s="6">
        <v>0</v>
      </c>
      <c r="AD41" s="6">
        <v>0</v>
      </c>
      <c r="AE41" s="6">
        <v>0</v>
      </c>
      <c r="AF41" s="6">
        <v>0</v>
      </c>
      <c r="AG41" s="6">
        <v>0</v>
      </c>
      <c r="AH41" s="1">
        <v>255249</v>
      </c>
      <c r="AI41">
        <v>4</v>
      </c>
    </row>
    <row r="42" spans="1:35" x14ac:dyDescent="0.25">
      <c r="A42" t="s">
        <v>243</v>
      </c>
      <c r="B42" t="s">
        <v>145</v>
      </c>
      <c r="C42" t="s">
        <v>443</v>
      </c>
      <c r="D42" t="s">
        <v>337</v>
      </c>
      <c r="E42" s="6">
        <v>56.467391304347828</v>
      </c>
      <c r="F42" s="6">
        <v>0</v>
      </c>
      <c r="G42" s="6">
        <v>0.13043478260869565</v>
      </c>
      <c r="H42" s="6">
        <v>0.2608695652173913</v>
      </c>
      <c r="I42" s="6">
        <v>0.2608695652173913</v>
      </c>
      <c r="J42" s="6">
        <v>0</v>
      </c>
      <c r="K42" s="6">
        <v>0</v>
      </c>
      <c r="L42" s="6">
        <v>4.7444565217391315</v>
      </c>
      <c r="M42" s="6">
        <v>0</v>
      </c>
      <c r="N42" s="6">
        <v>0</v>
      </c>
      <c r="O42" s="6">
        <f>SUM(NonNurse[[#This Row],[Qualified Social Work Staff Hours]],NonNurse[[#This Row],[Other Social Work Staff Hours]])/NonNurse[[#This Row],[MDS Census]]</f>
        <v>0</v>
      </c>
      <c r="P42" s="6">
        <v>0</v>
      </c>
      <c r="Q42" s="6">
        <v>0</v>
      </c>
      <c r="R42" s="6">
        <f>SUM(NonNurse[[#This Row],[Qualified Activities Professional Hours]],NonNurse[[#This Row],[Other Activities Professional Hours]])/NonNurse[[#This Row],[MDS Census]]</f>
        <v>0</v>
      </c>
      <c r="S42" s="6">
        <v>4.2645652173913051</v>
      </c>
      <c r="T42" s="6">
        <v>4.3819565217391299</v>
      </c>
      <c r="U42" s="6">
        <v>0</v>
      </c>
      <c r="V42" s="6">
        <f>SUM(NonNurse[[#This Row],[Occupational Therapist Hours]],NonNurse[[#This Row],[OT Assistant Hours]],NonNurse[[#This Row],[OT Aide Hours]])/NonNurse[[#This Row],[MDS Census]]</f>
        <v>0.15312415784408084</v>
      </c>
      <c r="W42" s="6">
        <v>4.2495652173913037</v>
      </c>
      <c r="X42" s="6">
        <v>5.9470652173913017</v>
      </c>
      <c r="Y42" s="6">
        <v>1.4782608695652173</v>
      </c>
      <c r="Z42" s="6">
        <f>SUM(NonNurse[[#This Row],[Physical Therapist (PT) Hours]],NonNurse[[#This Row],[PT Assistant Hours]],NonNurse[[#This Row],[PT Aide Hours]])/NonNurse[[#This Row],[MDS Census]]</f>
        <v>0.20675457170356104</v>
      </c>
      <c r="AA42" s="6">
        <v>0</v>
      </c>
      <c r="AB42" s="6">
        <v>0</v>
      </c>
      <c r="AC42" s="6">
        <v>0</v>
      </c>
      <c r="AD42" s="6">
        <v>0</v>
      </c>
      <c r="AE42" s="6">
        <v>0</v>
      </c>
      <c r="AF42" s="6">
        <v>0</v>
      </c>
      <c r="AG42" s="6">
        <v>0</v>
      </c>
      <c r="AH42" s="1">
        <v>255291</v>
      </c>
      <c r="AI42">
        <v>4</v>
      </c>
    </row>
    <row r="43" spans="1:35" x14ac:dyDescent="0.25">
      <c r="A43" t="s">
        <v>243</v>
      </c>
      <c r="B43" t="s">
        <v>102</v>
      </c>
      <c r="C43" t="s">
        <v>402</v>
      </c>
      <c r="D43" t="s">
        <v>323</v>
      </c>
      <c r="E43" s="6">
        <v>71.217391304347828</v>
      </c>
      <c r="F43" s="6">
        <v>0</v>
      </c>
      <c r="G43" s="6">
        <v>0.2608695652173913</v>
      </c>
      <c r="H43" s="6">
        <v>0.34510869565217389</v>
      </c>
      <c r="I43" s="6">
        <v>0.94565217391304346</v>
      </c>
      <c r="J43" s="6">
        <v>0</v>
      </c>
      <c r="K43" s="6">
        <v>0</v>
      </c>
      <c r="L43" s="6">
        <v>4.6901086956521736</v>
      </c>
      <c r="M43" s="6">
        <v>5.4297826086956533</v>
      </c>
      <c r="N43" s="6">
        <v>0</v>
      </c>
      <c r="O43" s="6">
        <f>SUM(NonNurse[[#This Row],[Qualified Social Work Staff Hours]],NonNurse[[#This Row],[Other Social Work Staff Hours]])/NonNurse[[#This Row],[MDS Census]]</f>
        <v>7.6242368742368755E-2</v>
      </c>
      <c r="P43" s="6">
        <v>9.2281521739130437</v>
      </c>
      <c r="Q43" s="6">
        <v>0</v>
      </c>
      <c r="R43" s="6">
        <f>SUM(NonNurse[[#This Row],[Qualified Activities Professional Hours]],NonNurse[[#This Row],[Other Activities Professional Hours]])/NonNurse[[#This Row],[MDS Census]]</f>
        <v>0.12957722832722832</v>
      </c>
      <c r="S43" s="6">
        <v>5.0586956521739141</v>
      </c>
      <c r="T43" s="6">
        <v>7.4654347826086935</v>
      </c>
      <c r="U43" s="6">
        <v>0</v>
      </c>
      <c r="V43" s="6">
        <f>SUM(NonNurse[[#This Row],[Occupational Therapist Hours]],NonNurse[[#This Row],[OT Assistant Hours]],NonNurse[[#This Row],[OT Aide Hours]])/NonNurse[[#This Row],[MDS Census]]</f>
        <v>0.17585775335775333</v>
      </c>
      <c r="W43" s="6">
        <v>2.4063043478260875</v>
      </c>
      <c r="X43" s="6">
        <v>13.503260869565219</v>
      </c>
      <c r="Y43" s="6">
        <v>0</v>
      </c>
      <c r="Z43" s="6">
        <f>SUM(NonNurse[[#This Row],[Physical Therapist (PT) Hours]],NonNurse[[#This Row],[PT Assistant Hours]],NonNurse[[#This Row],[PT Aide Hours]])/NonNurse[[#This Row],[MDS Census]]</f>
        <v>0.22339438339438344</v>
      </c>
      <c r="AA43" s="6">
        <v>0</v>
      </c>
      <c r="AB43" s="6">
        <v>0</v>
      </c>
      <c r="AC43" s="6">
        <v>0</v>
      </c>
      <c r="AD43" s="6">
        <v>0</v>
      </c>
      <c r="AE43" s="6">
        <v>0</v>
      </c>
      <c r="AF43" s="6">
        <v>7.8152173913043477</v>
      </c>
      <c r="AG43" s="6">
        <v>0</v>
      </c>
      <c r="AH43" s="1">
        <v>255232</v>
      </c>
      <c r="AI43">
        <v>4</v>
      </c>
    </row>
    <row r="44" spans="1:35" x14ac:dyDescent="0.25">
      <c r="A44" t="s">
        <v>243</v>
      </c>
      <c r="B44" t="s">
        <v>56</v>
      </c>
      <c r="C44" t="s">
        <v>396</v>
      </c>
      <c r="D44" t="s">
        <v>288</v>
      </c>
      <c r="E44" s="6">
        <v>109.69565217391305</v>
      </c>
      <c r="F44" s="6">
        <v>5.1304347826086953</v>
      </c>
      <c r="G44" s="6">
        <v>0.28695652173913011</v>
      </c>
      <c r="H44" s="6">
        <v>0.20510869565217393</v>
      </c>
      <c r="I44" s="6">
        <v>0.79347826086956519</v>
      </c>
      <c r="J44" s="6">
        <v>0</v>
      </c>
      <c r="K44" s="6">
        <v>0</v>
      </c>
      <c r="L44" s="6">
        <v>3.8545652173913036</v>
      </c>
      <c r="M44" s="6">
        <v>5.3505434782608692</v>
      </c>
      <c r="N44" s="6">
        <v>0</v>
      </c>
      <c r="O44" s="6">
        <f>SUM(NonNurse[[#This Row],[Qualified Social Work Staff Hours]],NonNurse[[#This Row],[Other Social Work Staff Hours]])/NonNurse[[#This Row],[MDS Census]]</f>
        <v>4.8776258422512875E-2</v>
      </c>
      <c r="P44" s="6">
        <v>0</v>
      </c>
      <c r="Q44" s="6">
        <v>4.8858695652173898</v>
      </c>
      <c r="R44" s="6">
        <f>SUM(NonNurse[[#This Row],[Qualified Activities Professional Hours]],NonNurse[[#This Row],[Other Activities Professional Hours]])/NonNurse[[#This Row],[MDS Census]]</f>
        <v>4.4540229885057459E-2</v>
      </c>
      <c r="S44" s="6">
        <v>2.2735869565217386</v>
      </c>
      <c r="T44" s="6">
        <v>5.5919565217391307</v>
      </c>
      <c r="U44" s="6">
        <v>0</v>
      </c>
      <c r="V44" s="6">
        <f>SUM(NonNurse[[#This Row],[Occupational Therapist Hours]],NonNurse[[#This Row],[OT Assistant Hours]],NonNurse[[#This Row],[OT Aide Hours]])/NonNurse[[#This Row],[MDS Census]]</f>
        <v>7.1703329369797855E-2</v>
      </c>
      <c r="W44" s="6">
        <v>2.276086956521739</v>
      </c>
      <c r="X44" s="6">
        <v>4.3778260869565226</v>
      </c>
      <c r="Y44" s="6">
        <v>0</v>
      </c>
      <c r="Z44" s="6">
        <f>SUM(NonNurse[[#This Row],[Physical Therapist (PT) Hours]],NonNurse[[#This Row],[PT Assistant Hours]],NonNurse[[#This Row],[PT Aide Hours]])/NonNurse[[#This Row],[MDS Census]]</f>
        <v>6.0657946888624664E-2</v>
      </c>
      <c r="AA44" s="6">
        <v>0</v>
      </c>
      <c r="AB44" s="6">
        <v>0</v>
      </c>
      <c r="AC44" s="6">
        <v>0</v>
      </c>
      <c r="AD44" s="6">
        <v>0</v>
      </c>
      <c r="AE44" s="6">
        <v>0</v>
      </c>
      <c r="AF44" s="6">
        <v>0</v>
      </c>
      <c r="AG44" s="6">
        <v>0</v>
      </c>
      <c r="AH44" s="1">
        <v>255145</v>
      </c>
      <c r="AI44">
        <v>4</v>
      </c>
    </row>
    <row r="45" spans="1:35" x14ac:dyDescent="0.25">
      <c r="A45" t="s">
        <v>243</v>
      </c>
      <c r="B45" t="s">
        <v>87</v>
      </c>
      <c r="C45" t="s">
        <v>384</v>
      </c>
      <c r="D45" t="s">
        <v>333</v>
      </c>
      <c r="E45" s="6">
        <v>56.934782608695649</v>
      </c>
      <c r="F45" s="6">
        <v>5.4782608695652177</v>
      </c>
      <c r="G45" s="6">
        <v>3.2608695652173912E-2</v>
      </c>
      <c r="H45" s="6">
        <v>0</v>
      </c>
      <c r="I45" s="6">
        <v>0</v>
      </c>
      <c r="J45" s="6">
        <v>0</v>
      </c>
      <c r="K45" s="6">
        <v>0.66521739130434787</v>
      </c>
      <c r="L45" s="6">
        <v>4.2326086956521731</v>
      </c>
      <c r="M45" s="6">
        <v>0</v>
      </c>
      <c r="N45" s="6">
        <v>5.295217391304349</v>
      </c>
      <c r="O45" s="6">
        <f>SUM(NonNurse[[#This Row],[Qualified Social Work Staff Hours]],NonNurse[[#This Row],[Other Social Work Staff Hours]])/NonNurse[[#This Row],[MDS Census]]</f>
        <v>9.3004963726613238E-2</v>
      </c>
      <c r="P45" s="6">
        <v>4.3478260869565215</v>
      </c>
      <c r="Q45" s="6">
        <v>0</v>
      </c>
      <c r="R45" s="6">
        <f>SUM(NonNurse[[#This Row],[Qualified Activities Professional Hours]],NonNurse[[#This Row],[Other Activities Professional Hours]])/NonNurse[[#This Row],[MDS Census]]</f>
        <v>7.6365024818633068E-2</v>
      </c>
      <c r="S45" s="6">
        <v>0.97217391304347844</v>
      </c>
      <c r="T45" s="6">
        <v>8.6690217391304376</v>
      </c>
      <c r="U45" s="6">
        <v>0</v>
      </c>
      <c r="V45" s="6">
        <f>SUM(NonNurse[[#This Row],[Occupational Therapist Hours]],NonNurse[[#This Row],[OT Assistant Hours]],NonNurse[[#This Row],[OT Aide Hours]])/NonNurse[[#This Row],[MDS Census]]</f>
        <v>0.16933753340969843</v>
      </c>
      <c r="W45" s="6">
        <v>0.5344565217391305</v>
      </c>
      <c r="X45" s="6">
        <v>3.5939130434782607</v>
      </c>
      <c r="Y45" s="6">
        <v>0</v>
      </c>
      <c r="Z45" s="6">
        <f>SUM(NonNurse[[#This Row],[Physical Therapist (PT) Hours]],NonNurse[[#This Row],[PT Assistant Hours]],NonNurse[[#This Row],[PT Aide Hours]])/NonNurse[[#This Row],[MDS Census]]</f>
        <v>7.2510500190912569E-2</v>
      </c>
      <c r="AA45" s="6">
        <v>0</v>
      </c>
      <c r="AB45" s="6">
        <v>0</v>
      </c>
      <c r="AC45" s="6">
        <v>0</v>
      </c>
      <c r="AD45" s="6">
        <v>0</v>
      </c>
      <c r="AE45" s="6">
        <v>0</v>
      </c>
      <c r="AF45" s="6">
        <v>0</v>
      </c>
      <c r="AG45" s="6">
        <v>0</v>
      </c>
      <c r="AH45" s="1">
        <v>255212</v>
      </c>
      <c r="AI45">
        <v>4</v>
      </c>
    </row>
    <row r="46" spans="1:35" x14ac:dyDescent="0.25">
      <c r="A46" t="s">
        <v>243</v>
      </c>
      <c r="B46" t="s">
        <v>62</v>
      </c>
      <c r="C46" t="s">
        <v>365</v>
      </c>
      <c r="D46" t="s">
        <v>332</v>
      </c>
      <c r="E46" s="6">
        <v>76.097826086956516</v>
      </c>
      <c r="F46" s="6">
        <v>5.5760869565217392</v>
      </c>
      <c r="G46" s="6">
        <v>0.32608695652173914</v>
      </c>
      <c r="H46" s="6">
        <v>0.30706521739130432</v>
      </c>
      <c r="I46" s="6">
        <v>1.2282608695652173</v>
      </c>
      <c r="J46" s="6">
        <v>0</v>
      </c>
      <c r="K46" s="6">
        <v>0</v>
      </c>
      <c r="L46" s="6">
        <v>5.1102173913043476</v>
      </c>
      <c r="M46" s="6">
        <v>5.1908695652173913</v>
      </c>
      <c r="N46" s="6">
        <v>0</v>
      </c>
      <c r="O46" s="6">
        <f>SUM(NonNurse[[#This Row],[Qualified Social Work Staff Hours]],NonNurse[[#This Row],[Other Social Work Staff Hours]])/NonNurse[[#This Row],[MDS Census]]</f>
        <v>6.8213112412512503E-2</v>
      </c>
      <c r="P46" s="6">
        <v>10.747173913043472</v>
      </c>
      <c r="Q46" s="6">
        <v>0</v>
      </c>
      <c r="R46" s="6">
        <f>SUM(NonNurse[[#This Row],[Qualified Activities Professional Hours]],NonNurse[[#This Row],[Other Activities Professional Hours]])/NonNurse[[#This Row],[MDS Census]]</f>
        <v>0.14122839594343659</v>
      </c>
      <c r="S46" s="6">
        <v>1.4200000000000002</v>
      </c>
      <c r="T46" s="6">
        <v>4.4080434782608693</v>
      </c>
      <c r="U46" s="6">
        <v>0</v>
      </c>
      <c r="V46" s="6">
        <f>SUM(NonNurse[[#This Row],[Occupational Therapist Hours]],NonNurse[[#This Row],[OT Assistant Hours]],NonNurse[[#This Row],[OT Aide Hours]])/NonNurse[[#This Row],[MDS Census]]</f>
        <v>7.6586201971146975E-2</v>
      </c>
      <c r="W46" s="6">
        <v>0.76043478260869579</v>
      </c>
      <c r="X46" s="6">
        <v>4.8456521739130416</v>
      </c>
      <c r="Y46" s="6">
        <v>0</v>
      </c>
      <c r="Z46" s="6">
        <f>SUM(NonNurse[[#This Row],[Physical Therapist (PT) Hours]],NonNurse[[#This Row],[PT Assistant Hours]],NonNurse[[#This Row],[PT Aide Hours]])/NonNurse[[#This Row],[MDS Census]]</f>
        <v>7.3669475789172961E-2</v>
      </c>
      <c r="AA46" s="6">
        <v>0</v>
      </c>
      <c r="AB46" s="6">
        <v>0</v>
      </c>
      <c r="AC46" s="6">
        <v>0</v>
      </c>
      <c r="AD46" s="6">
        <v>0</v>
      </c>
      <c r="AE46" s="6">
        <v>0</v>
      </c>
      <c r="AF46" s="6">
        <v>34.336956521739133</v>
      </c>
      <c r="AG46" s="6">
        <v>0</v>
      </c>
      <c r="AH46" s="1">
        <v>255154</v>
      </c>
      <c r="AI46">
        <v>4</v>
      </c>
    </row>
    <row r="47" spans="1:35" x14ac:dyDescent="0.25">
      <c r="A47" t="s">
        <v>243</v>
      </c>
      <c r="B47" t="s">
        <v>66</v>
      </c>
      <c r="C47" t="s">
        <v>384</v>
      </c>
      <c r="D47" t="s">
        <v>333</v>
      </c>
      <c r="E47" s="6">
        <v>115.83695652173913</v>
      </c>
      <c r="F47" s="6">
        <v>4.2092391304347823</v>
      </c>
      <c r="G47" s="6">
        <v>0</v>
      </c>
      <c r="H47" s="6">
        <v>0.52173913043478259</v>
      </c>
      <c r="I47" s="6">
        <v>0</v>
      </c>
      <c r="J47" s="6">
        <v>0</v>
      </c>
      <c r="K47" s="6">
        <v>0.1983695652173913</v>
      </c>
      <c r="L47" s="6">
        <v>11.331521739130435</v>
      </c>
      <c r="M47" s="6">
        <v>14.179347826086957</v>
      </c>
      <c r="N47" s="6">
        <v>0</v>
      </c>
      <c r="O47" s="6">
        <f>SUM(NonNurse[[#This Row],[Qualified Social Work Staff Hours]],NonNurse[[#This Row],[Other Social Work Staff Hours]])/NonNurse[[#This Row],[MDS Census]]</f>
        <v>0.12240780707516187</v>
      </c>
      <c r="P47" s="6">
        <v>4.7826086956521738</v>
      </c>
      <c r="Q47" s="6">
        <v>4.8152173913043477</v>
      </c>
      <c r="R47" s="6">
        <f>SUM(NonNurse[[#This Row],[Qualified Activities Professional Hours]],NonNurse[[#This Row],[Other Activities Professional Hours]])/NonNurse[[#This Row],[MDS Census]]</f>
        <v>8.2856338556817122E-2</v>
      </c>
      <c r="S47" s="6">
        <v>9.3559782608695645</v>
      </c>
      <c r="T47" s="6">
        <v>18.649456521739129</v>
      </c>
      <c r="U47" s="6">
        <v>0</v>
      </c>
      <c r="V47" s="6">
        <f>SUM(NonNurse[[#This Row],[Occupational Therapist Hours]],NonNurse[[#This Row],[OT Assistant Hours]],NonNurse[[#This Row],[OT Aide Hours]])/NonNurse[[#This Row],[MDS Census]]</f>
        <v>0.24176597541522005</v>
      </c>
      <c r="W47" s="6">
        <v>9.1032608695652169</v>
      </c>
      <c r="X47" s="6">
        <v>19.116847826086957</v>
      </c>
      <c r="Y47" s="6">
        <v>0</v>
      </c>
      <c r="Z47" s="6">
        <f>SUM(NonNurse[[#This Row],[Physical Therapist (PT) Hours]],NonNurse[[#This Row],[PT Assistant Hours]],NonNurse[[#This Row],[PT Aide Hours]])/NonNurse[[#This Row],[MDS Census]]</f>
        <v>0.24361921741578305</v>
      </c>
      <c r="AA47" s="6">
        <v>0</v>
      </c>
      <c r="AB47" s="6">
        <v>0</v>
      </c>
      <c r="AC47" s="6">
        <v>0</v>
      </c>
      <c r="AD47" s="6">
        <v>0</v>
      </c>
      <c r="AE47" s="6">
        <v>0</v>
      </c>
      <c r="AF47" s="6">
        <v>0</v>
      </c>
      <c r="AG47" s="6">
        <v>0</v>
      </c>
      <c r="AH47" s="1">
        <v>255160</v>
      </c>
      <c r="AI47">
        <v>4</v>
      </c>
    </row>
    <row r="48" spans="1:35" x14ac:dyDescent="0.25">
      <c r="A48" t="s">
        <v>243</v>
      </c>
      <c r="B48" t="s">
        <v>100</v>
      </c>
      <c r="C48" t="s">
        <v>374</v>
      </c>
      <c r="D48" t="s">
        <v>325</v>
      </c>
      <c r="E48" s="6">
        <v>60.108695652173914</v>
      </c>
      <c r="F48" s="6">
        <v>5.3043478260869561</v>
      </c>
      <c r="G48" s="6">
        <v>0.2608695652173913</v>
      </c>
      <c r="H48" s="6">
        <v>0.20108695652173914</v>
      </c>
      <c r="I48" s="6">
        <v>0.41304347826086957</v>
      </c>
      <c r="J48" s="6">
        <v>0</v>
      </c>
      <c r="K48" s="6">
        <v>0</v>
      </c>
      <c r="L48" s="6">
        <v>5.1875</v>
      </c>
      <c r="M48" s="6">
        <v>6.0438043478260832</v>
      </c>
      <c r="N48" s="6">
        <v>0</v>
      </c>
      <c r="O48" s="6">
        <f>SUM(NonNurse[[#This Row],[Qualified Social Work Staff Hours]],NonNurse[[#This Row],[Other Social Work Staff Hours]])/NonNurse[[#This Row],[MDS Census]]</f>
        <v>0.10054792043399632</v>
      </c>
      <c r="P48" s="6">
        <v>6.3620652173913026</v>
      </c>
      <c r="Q48" s="6">
        <v>0</v>
      </c>
      <c r="R48" s="6">
        <f>SUM(NonNurse[[#This Row],[Qualified Activities Professional Hours]],NonNurse[[#This Row],[Other Activities Professional Hours]])/NonNurse[[#This Row],[MDS Census]]</f>
        <v>0.10584267631103071</v>
      </c>
      <c r="S48" s="6">
        <v>0.68706521739130433</v>
      </c>
      <c r="T48" s="6">
        <v>5.9331521739130446</v>
      </c>
      <c r="U48" s="6">
        <v>0</v>
      </c>
      <c r="V48" s="6">
        <f>SUM(NonNurse[[#This Row],[Occupational Therapist Hours]],NonNurse[[#This Row],[OT Assistant Hours]],NonNurse[[#This Row],[OT Aide Hours]])/NonNurse[[#This Row],[MDS Census]]</f>
        <v>0.11013743218806513</v>
      </c>
      <c r="W48" s="6">
        <v>6.4370652173913019</v>
      </c>
      <c r="X48" s="6">
        <v>0</v>
      </c>
      <c r="Y48" s="6">
        <v>0</v>
      </c>
      <c r="Z48" s="6">
        <f>SUM(NonNurse[[#This Row],[Physical Therapist (PT) Hours]],NonNurse[[#This Row],[PT Assistant Hours]],NonNurse[[#This Row],[PT Aide Hours]])/NonNurse[[#This Row],[MDS Census]]</f>
        <v>0.10709041591320068</v>
      </c>
      <c r="AA48" s="6">
        <v>0</v>
      </c>
      <c r="AB48" s="6">
        <v>0</v>
      </c>
      <c r="AC48" s="6">
        <v>0</v>
      </c>
      <c r="AD48" s="6">
        <v>0</v>
      </c>
      <c r="AE48" s="6">
        <v>0</v>
      </c>
      <c r="AF48" s="6">
        <v>0</v>
      </c>
      <c r="AG48" s="6">
        <v>0</v>
      </c>
      <c r="AH48" s="1">
        <v>255228</v>
      </c>
      <c r="AI48">
        <v>4</v>
      </c>
    </row>
    <row r="49" spans="1:35" x14ac:dyDescent="0.25">
      <c r="A49" t="s">
        <v>243</v>
      </c>
      <c r="B49" t="s">
        <v>148</v>
      </c>
      <c r="C49" t="s">
        <v>401</v>
      </c>
      <c r="D49" t="s">
        <v>301</v>
      </c>
      <c r="E49" s="6">
        <v>83.054347826086953</v>
      </c>
      <c r="F49" s="6">
        <v>29.644021739130434</v>
      </c>
      <c r="G49" s="6">
        <v>0</v>
      </c>
      <c r="H49" s="6">
        <v>0.4891304347826087</v>
      </c>
      <c r="I49" s="6">
        <v>0.84782608695652173</v>
      </c>
      <c r="J49" s="6">
        <v>0</v>
      </c>
      <c r="K49" s="6">
        <v>0</v>
      </c>
      <c r="L49" s="6">
        <v>8.128043478260869</v>
      </c>
      <c r="M49" s="6">
        <v>0</v>
      </c>
      <c r="N49" s="6">
        <v>13.347826086956522</v>
      </c>
      <c r="O49" s="6">
        <f>SUM(NonNurse[[#This Row],[Qualified Social Work Staff Hours]],NonNurse[[#This Row],[Other Social Work Staff Hours]])/NonNurse[[#This Row],[MDS Census]]</f>
        <v>0.16071194869781444</v>
      </c>
      <c r="P49" s="6">
        <v>5.6929347826086953</v>
      </c>
      <c r="Q49" s="6">
        <v>8.4538043478260878</v>
      </c>
      <c r="R49" s="6">
        <f>SUM(NonNurse[[#This Row],[Qualified Activities Professional Hours]],NonNurse[[#This Row],[Other Activities Professional Hours]])/NonNurse[[#This Row],[MDS Census]]</f>
        <v>0.17033110849365268</v>
      </c>
      <c r="S49" s="6">
        <v>3.6289130434782604</v>
      </c>
      <c r="T49" s="6">
        <v>4.3598913043478253</v>
      </c>
      <c r="U49" s="6">
        <v>0</v>
      </c>
      <c r="V49" s="6">
        <f>SUM(NonNurse[[#This Row],[Occupational Therapist Hours]],NonNurse[[#This Row],[OT Assistant Hours]],NonNurse[[#This Row],[OT Aide Hours]])/NonNurse[[#This Row],[MDS Census]]</f>
        <v>9.6187671770710637E-2</v>
      </c>
      <c r="W49" s="6">
        <v>3.8315217391304368</v>
      </c>
      <c r="X49" s="6">
        <v>7.3873913043478234</v>
      </c>
      <c r="Y49" s="6">
        <v>0</v>
      </c>
      <c r="Z49" s="6">
        <f>SUM(NonNurse[[#This Row],[Physical Therapist (PT) Hours]],NonNurse[[#This Row],[PT Assistant Hours]],NonNurse[[#This Row],[PT Aide Hours]])/NonNurse[[#This Row],[MDS Census]]</f>
        <v>0.13507917811804737</v>
      </c>
      <c r="AA49" s="6">
        <v>0</v>
      </c>
      <c r="AB49" s="6">
        <v>0</v>
      </c>
      <c r="AC49" s="6">
        <v>0</v>
      </c>
      <c r="AD49" s="6">
        <v>51.415760869565219</v>
      </c>
      <c r="AE49" s="6">
        <v>6.1304347826086953</v>
      </c>
      <c r="AF49" s="6">
        <v>0</v>
      </c>
      <c r="AG49" s="6">
        <v>0</v>
      </c>
      <c r="AH49" s="1">
        <v>255296</v>
      </c>
      <c r="AI49">
        <v>4</v>
      </c>
    </row>
    <row r="50" spans="1:35" x14ac:dyDescent="0.25">
      <c r="A50" t="s">
        <v>243</v>
      </c>
      <c r="B50" t="s">
        <v>44</v>
      </c>
      <c r="C50" t="s">
        <v>405</v>
      </c>
      <c r="D50" t="s">
        <v>290</v>
      </c>
      <c r="E50" s="6">
        <v>107.46739130434783</v>
      </c>
      <c r="F50" s="6">
        <v>5.3913043478260869</v>
      </c>
      <c r="G50" s="6">
        <v>0.45652173913043476</v>
      </c>
      <c r="H50" s="6">
        <v>0.61608695652173917</v>
      </c>
      <c r="I50" s="6">
        <v>1.7717391304347827</v>
      </c>
      <c r="J50" s="6">
        <v>0</v>
      </c>
      <c r="K50" s="6">
        <v>0</v>
      </c>
      <c r="L50" s="6">
        <v>10.022826086956524</v>
      </c>
      <c r="M50" s="6">
        <v>4.9694565217391276</v>
      </c>
      <c r="N50" s="6">
        <v>5.1794565217391311</v>
      </c>
      <c r="O50" s="6">
        <f>SUM(NonNurse[[#This Row],[Qualified Social Work Staff Hours]],NonNurse[[#This Row],[Other Social Work Staff Hours]])/NonNurse[[#This Row],[MDS Census]]</f>
        <v>9.443713967836552E-2</v>
      </c>
      <c r="P50" s="6">
        <v>4.4509782608695652</v>
      </c>
      <c r="Q50" s="6">
        <v>2.3828260869565216</v>
      </c>
      <c r="R50" s="6">
        <f>SUM(NonNurse[[#This Row],[Qualified Activities Professional Hours]],NonNurse[[#This Row],[Other Activities Professional Hours]])/NonNurse[[#This Row],[MDS Census]]</f>
        <v>6.3589562051178314E-2</v>
      </c>
      <c r="S50" s="6">
        <v>8.2163043478260871</v>
      </c>
      <c r="T50" s="6">
        <v>10.18119565217391</v>
      </c>
      <c r="U50" s="6">
        <v>0</v>
      </c>
      <c r="V50" s="6">
        <f>SUM(NonNurse[[#This Row],[Occupational Therapist Hours]],NonNurse[[#This Row],[OT Assistant Hours]],NonNurse[[#This Row],[OT Aide Hours]])/NonNurse[[#This Row],[MDS Census]]</f>
        <v>0.17119146353797915</v>
      </c>
      <c r="W50" s="6">
        <v>4.7986956521739117</v>
      </c>
      <c r="X50" s="6">
        <v>10.171739130434785</v>
      </c>
      <c r="Y50" s="6">
        <v>0</v>
      </c>
      <c r="Z50" s="6">
        <f>SUM(NonNurse[[#This Row],[Physical Therapist (PT) Hours]],NonNurse[[#This Row],[PT Assistant Hours]],NonNurse[[#This Row],[PT Aide Hours]])/NonNurse[[#This Row],[MDS Census]]</f>
        <v>0.13930211388692224</v>
      </c>
      <c r="AA50" s="6">
        <v>0</v>
      </c>
      <c r="AB50" s="6">
        <v>0</v>
      </c>
      <c r="AC50" s="6">
        <v>0</v>
      </c>
      <c r="AD50" s="6">
        <v>0</v>
      </c>
      <c r="AE50" s="6">
        <v>0</v>
      </c>
      <c r="AF50" s="6">
        <v>0</v>
      </c>
      <c r="AG50" s="6">
        <v>0</v>
      </c>
      <c r="AH50" s="1">
        <v>255119</v>
      </c>
      <c r="AI50">
        <v>4</v>
      </c>
    </row>
    <row r="51" spans="1:35" x14ac:dyDescent="0.25">
      <c r="A51" t="s">
        <v>243</v>
      </c>
      <c r="B51" t="s">
        <v>52</v>
      </c>
      <c r="C51" t="s">
        <v>361</v>
      </c>
      <c r="D51" t="s">
        <v>328</v>
      </c>
      <c r="E51" s="6">
        <v>78.554347826086953</v>
      </c>
      <c r="F51" s="6">
        <v>5.3043478260869561</v>
      </c>
      <c r="G51" s="6">
        <v>0.2608695652173913</v>
      </c>
      <c r="H51" s="6">
        <v>0.48152173913043483</v>
      </c>
      <c r="I51" s="6">
        <v>1.0108695652173914</v>
      </c>
      <c r="J51" s="6">
        <v>0</v>
      </c>
      <c r="K51" s="6">
        <v>0</v>
      </c>
      <c r="L51" s="6">
        <v>4.3426086956521717</v>
      </c>
      <c r="M51" s="6">
        <v>2.2258695652173914</v>
      </c>
      <c r="N51" s="6">
        <v>0</v>
      </c>
      <c r="O51" s="6">
        <f>SUM(NonNurse[[#This Row],[Qualified Social Work Staff Hours]],NonNurse[[#This Row],[Other Social Work Staff Hours]])/NonNurse[[#This Row],[MDS Census]]</f>
        <v>2.8335408883354091E-2</v>
      </c>
      <c r="P51" s="6">
        <v>4.8459782608695665</v>
      </c>
      <c r="Q51" s="6">
        <v>4.1784782608695643</v>
      </c>
      <c r="R51" s="6">
        <f>SUM(NonNurse[[#This Row],[Qualified Activities Professional Hours]],NonNurse[[#This Row],[Other Activities Professional Hours]])/NonNurse[[#This Row],[MDS Census]]</f>
        <v>0.11488169364881695</v>
      </c>
      <c r="S51" s="6">
        <v>4.2965217391304344</v>
      </c>
      <c r="T51" s="6">
        <v>5.8160869565217386</v>
      </c>
      <c r="U51" s="6">
        <v>0</v>
      </c>
      <c r="V51" s="6">
        <f>SUM(NonNurse[[#This Row],[Occupational Therapist Hours]],NonNurse[[#This Row],[OT Assistant Hours]],NonNurse[[#This Row],[OT Aide Hours]])/NonNurse[[#This Row],[MDS Census]]</f>
        <v>0.12873391448733915</v>
      </c>
      <c r="W51" s="6">
        <v>4.9568478260869542</v>
      </c>
      <c r="X51" s="6">
        <v>5.1863043478260895</v>
      </c>
      <c r="Y51" s="6">
        <v>0</v>
      </c>
      <c r="Z51" s="6">
        <f>SUM(NonNurse[[#This Row],[Physical Therapist (PT) Hours]],NonNurse[[#This Row],[PT Assistant Hours]],NonNurse[[#This Row],[PT Aide Hours]])/NonNurse[[#This Row],[MDS Census]]</f>
        <v>0.12912273419122736</v>
      </c>
      <c r="AA51" s="6">
        <v>0</v>
      </c>
      <c r="AB51" s="6">
        <v>0</v>
      </c>
      <c r="AC51" s="6">
        <v>0</v>
      </c>
      <c r="AD51" s="6">
        <v>0</v>
      </c>
      <c r="AE51" s="6">
        <v>0</v>
      </c>
      <c r="AF51" s="6">
        <v>0</v>
      </c>
      <c r="AG51" s="6">
        <v>0</v>
      </c>
      <c r="AH51" s="1">
        <v>255139</v>
      </c>
      <c r="AI51">
        <v>4</v>
      </c>
    </row>
    <row r="52" spans="1:35" x14ac:dyDescent="0.25">
      <c r="A52" t="s">
        <v>243</v>
      </c>
      <c r="B52" t="s">
        <v>77</v>
      </c>
      <c r="C52" t="s">
        <v>417</v>
      </c>
      <c r="D52" t="s">
        <v>298</v>
      </c>
      <c r="E52" s="6">
        <v>51.260869565217391</v>
      </c>
      <c r="F52" s="6">
        <v>5.0434782608695654</v>
      </c>
      <c r="G52" s="6">
        <v>0.39130434782608697</v>
      </c>
      <c r="H52" s="6">
        <v>0.30206521739130432</v>
      </c>
      <c r="I52" s="6">
        <v>0.55434782608695654</v>
      </c>
      <c r="J52" s="6">
        <v>0</v>
      </c>
      <c r="K52" s="6">
        <v>0</v>
      </c>
      <c r="L52" s="6">
        <v>1.0963043478260865</v>
      </c>
      <c r="M52" s="6">
        <v>5.6356521739130425</v>
      </c>
      <c r="N52" s="6">
        <v>0</v>
      </c>
      <c r="O52" s="6">
        <f>SUM(NonNurse[[#This Row],[Qualified Social Work Staff Hours]],NonNurse[[#This Row],[Other Social Work Staff Hours]])/NonNurse[[#This Row],[MDS Census]]</f>
        <v>0.10994062765055129</v>
      </c>
      <c r="P52" s="6">
        <v>5.9525000000000015</v>
      </c>
      <c r="Q52" s="6">
        <v>0</v>
      </c>
      <c r="R52" s="6">
        <f>SUM(NonNurse[[#This Row],[Qualified Activities Professional Hours]],NonNurse[[#This Row],[Other Activities Professional Hours]])/NonNurse[[#This Row],[MDS Census]]</f>
        <v>0.11612171331636983</v>
      </c>
      <c r="S52" s="6">
        <v>3.8855434782608698</v>
      </c>
      <c r="T52" s="6">
        <v>5.3061956521739129</v>
      </c>
      <c r="U52" s="6">
        <v>0</v>
      </c>
      <c r="V52" s="6">
        <f>SUM(NonNurse[[#This Row],[Occupational Therapist Hours]],NonNurse[[#This Row],[OT Assistant Hours]],NonNurse[[#This Row],[OT Aide Hours]])/NonNurse[[#This Row],[MDS Census]]</f>
        <v>0.17931297709923666</v>
      </c>
      <c r="W52" s="6">
        <v>1.1253260869565218</v>
      </c>
      <c r="X52" s="6">
        <v>7.3213043478260875</v>
      </c>
      <c r="Y52" s="6">
        <v>0</v>
      </c>
      <c r="Z52" s="6">
        <f>SUM(NonNurse[[#This Row],[Physical Therapist (PT) Hours]],NonNurse[[#This Row],[PT Assistant Hours]],NonNurse[[#This Row],[PT Aide Hours]])/NonNurse[[#This Row],[MDS Census]]</f>
        <v>0.16477735368956745</v>
      </c>
      <c r="AA52" s="6">
        <v>0</v>
      </c>
      <c r="AB52" s="6">
        <v>0</v>
      </c>
      <c r="AC52" s="6">
        <v>0</v>
      </c>
      <c r="AD52" s="6">
        <v>0</v>
      </c>
      <c r="AE52" s="6">
        <v>0</v>
      </c>
      <c r="AF52" s="6">
        <v>0</v>
      </c>
      <c r="AG52" s="6">
        <v>0</v>
      </c>
      <c r="AH52" s="1">
        <v>255175</v>
      </c>
      <c r="AI52">
        <v>4</v>
      </c>
    </row>
    <row r="53" spans="1:35" x14ac:dyDescent="0.25">
      <c r="A53" t="s">
        <v>243</v>
      </c>
      <c r="B53" t="s">
        <v>42</v>
      </c>
      <c r="C53" t="s">
        <v>404</v>
      </c>
      <c r="D53" t="s">
        <v>311</v>
      </c>
      <c r="E53" s="6">
        <v>101.04347826086956</v>
      </c>
      <c r="F53" s="6">
        <v>5.3043478260869561</v>
      </c>
      <c r="G53" s="6">
        <v>0.2608695652173913</v>
      </c>
      <c r="H53" s="6">
        <v>0.44347826086956521</v>
      </c>
      <c r="I53" s="6">
        <v>1.326086956521739</v>
      </c>
      <c r="J53" s="6">
        <v>0</v>
      </c>
      <c r="K53" s="6">
        <v>0</v>
      </c>
      <c r="L53" s="6">
        <v>7.519239130434781</v>
      </c>
      <c r="M53" s="6">
        <v>5.1730434782608707</v>
      </c>
      <c r="N53" s="6">
        <v>2.1695652173913045</v>
      </c>
      <c r="O53" s="6">
        <f>SUM(NonNurse[[#This Row],[Qualified Social Work Staff Hours]],NonNurse[[#This Row],[Other Social Work Staff Hours]])/NonNurse[[#This Row],[MDS Census]]</f>
        <v>7.2667814113597268E-2</v>
      </c>
      <c r="P53" s="6">
        <v>4.9982608695652173</v>
      </c>
      <c r="Q53" s="6">
        <v>4.8308695652173901</v>
      </c>
      <c r="R53" s="6">
        <f>SUM(NonNurse[[#This Row],[Qualified Activities Professional Hours]],NonNurse[[#This Row],[Other Activities Professional Hours]])/NonNurse[[#This Row],[MDS Census]]</f>
        <v>9.7276247848537001E-2</v>
      </c>
      <c r="S53" s="6">
        <v>5.1919565217391321</v>
      </c>
      <c r="T53" s="6">
        <v>11.306086956521741</v>
      </c>
      <c r="U53" s="6">
        <v>0</v>
      </c>
      <c r="V53" s="6">
        <f>SUM(NonNurse[[#This Row],[Occupational Therapist Hours]],NonNurse[[#This Row],[OT Assistant Hours]],NonNurse[[#This Row],[OT Aide Hours]])/NonNurse[[#This Row],[MDS Census]]</f>
        <v>0.163276678141136</v>
      </c>
      <c r="W53" s="6">
        <v>4.8266304347826079</v>
      </c>
      <c r="X53" s="6">
        <v>12.970108695652176</v>
      </c>
      <c r="Y53" s="6">
        <v>0</v>
      </c>
      <c r="Z53" s="6">
        <f>SUM(NonNurse[[#This Row],[Physical Therapist (PT) Hours]],NonNurse[[#This Row],[PT Assistant Hours]],NonNurse[[#This Row],[PT Aide Hours]])/NonNurse[[#This Row],[MDS Census]]</f>
        <v>0.17612951807228916</v>
      </c>
      <c r="AA53" s="6">
        <v>0</v>
      </c>
      <c r="AB53" s="6">
        <v>0</v>
      </c>
      <c r="AC53" s="6">
        <v>0</v>
      </c>
      <c r="AD53" s="6">
        <v>0</v>
      </c>
      <c r="AE53" s="6">
        <v>0</v>
      </c>
      <c r="AF53" s="6">
        <v>0</v>
      </c>
      <c r="AG53" s="6">
        <v>0</v>
      </c>
      <c r="AH53" s="1">
        <v>255117</v>
      </c>
      <c r="AI53">
        <v>4</v>
      </c>
    </row>
    <row r="54" spans="1:35" x14ac:dyDescent="0.25">
      <c r="A54" t="s">
        <v>243</v>
      </c>
      <c r="B54" t="s">
        <v>43</v>
      </c>
      <c r="C54" t="s">
        <v>379</v>
      </c>
      <c r="D54" t="s">
        <v>272</v>
      </c>
      <c r="E54" s="6">
        <v>87.684782608695656</v>
      </c>
      <c r="F54" s="6">
        <v>5.3913043478260869</v>
      </c>
      <c r="G54" s="6">
        <v>0.39130434782608697</v>
      </c>
      <c r="H54" s="6">
        <v>0.50293478260869551</v>
      </c>
      <c r="I54" s="6">
        <v>1.3695652173913044</v>
      </c>
      <c r="J54" s="6">
        <v>0</v>
      </c>
      <c r="K54" s="6">
        <v>0</v>
      </c>
      <c r="L54" s="6">
        <v>0.86326086956521741</v>
      </c>
      <c r="M54" s="6">
        <v>5.0110869565217406</v>
      </c>
      <c r="N54" s="6">
        <v>0.3190217391304348</v>
      </c>
      <c r="O54" s="6">
        <f>SUM(NonNurse[[#This Row],[Qualified Social Work Staff Hours]],NonNurse[[#This Row],[Other Social Work Staff Hours]])/NonNurse[[#This Row],[MDS Census]]</f>
        <v>6.0787157555472926E-2</v>
      </c>
      <c r="P54" s="6">
        <v>4.6158695652173902</v>
      </c>
      <c r="Q54" s="6">
        <v>4.1703260869565222</v>
      </c>
      <c r="R54" s="6">
        <f>SUM(NonNurse[[#This Row],[Qualified Activities Professional Hours]],NonNurse[[#This Row],[Other Activities Professional Hours]])/NonNurse[[#This Row],[MDS Census]]</f>
        <v>0.100202057766208</v>
      </c>
      <c r="S54" s="6">
        <v>0.38652173913043475</v>
      </c>
      <c r="T54" s="6">
        <v>1.4895652173913043</v>
      </c>
      <c r="U54" s="6">
        <v>0</v>
      </c>
      <c r="V54" s="6">
        <f>SUM(NonNurse[[#This Row],[Occupational Therapist Hours]],NonNurse[[#This Row],[OT Assistant Hours]],NonNurse[[#This Row],[OT Aide Hours]])/NonNurse[[#This Row],[MDS Census]]</f>
        <v>2.1395810090492125E-2</v>
      </c>
      <c r="W54" s="6">
        <v>0.40380434782608704</v>
      </c>
      <c r="X54" s="6">
        <v>2.9502173913043475</v>
      </c>
      <c r="Y54" s="6">
        <v>0</v>
      </c>
      <c r="Z54" s="6">
        <f>SUM(NonNurse[[#This Row],[Physical Therapist (PT) Hours]],NonNurse[[#This Row],[PT Assistant Hours]],NonNurse[[#This Row],[PT Aide Hours]])/NonNurse[[#This Row],[MDS Census]]</f>
        <v>3.8250898723193254E-2</v>
      </c>
      <c r="AA54" s="6">
        <v>0</v>
      </c>
      <c r="AB54" s="6">
        <v>0</v>
      </c>
      <c r="AC54" s="6">
        <v>0</v>
      </c>
      <c r="AD54" s="6">
        <v>0</v>
      </c>
      <c r="AE54" s="6">
        <v>0</v>
      </c>
      <c r="AF54" s="6">
        <v>0</v>
      </c>
      <c r="AG54" s="6">
        <v>0</v>
      </c>
      <c r="AH54" s="1">
        <v>255118</v>
      </c>
      <c r="AI54">
        <v>4</v>
      </c>
    </row>
    <row r="55" spans="1:35" x14ac:dyDescent="0.25">
      <c r="A55" t="s">
        <v>243</v>
      </c>
      <c r="B55" t="s">
        <v>28</v>
      </c>
      <c r="C55" t="s">
        <v>397</v>
      </c>
      <c r="D55" t="s">
        <v>318</v>
      </c>
      <c r="E55" s="6">
        <v>105.65217391304348</v>
      </c>
      <c r="F55" s="6">
        <v>10.206521739130435</v>
      </c>
      <c r="G55" s="6">
        <v>0.52173913043478259</v>
      </c>
      <c r="H55" s="6">
        <v>0.6</v>
      </c>
      <c r="I55" s="6">
        <v>1.8586956521739131</v>
      </c>
      <c r="J55" s="6">
        <v>0</v>
      </c>
      <c r="K55" s="6">
        <v>0</v>
      </c>
      <c r="L55" s="6">
        <v>1.7965217391304351</v>
      </c>
      <c r="M55" s="6">
        <v>4.7036956521739137</v>
      </c>
      <c r="N55" s="6">
        <v>2.8080434782608692</v>
      </c>
      <c r="O55" s="6">
        <f>SUM(NonNurse[[#This Row],[Qualified Social Work Staff Hours]],NonNurse[[#This Row],[Other Social Work Staff Hours]])/NonNurse[[#This Row],[MDS Census]]</f>
        <v>7.1098765432098768E-2</v>
      </c>
      <c r="P55" s="6">
        <v>5.5234782608695658</v>
      </c>
      <c r="Q55" s="6">
        <v>2.5551086956521734</v>
      </c>
      <c r="R55" s="6">
        <f>SUM(NonNurse[[#This Row],[Qualified Activities Professional Hours]],NonNurse[[#This Row],[Other Activities Professional Hours]])/NonNurse[[#This Row],[MDS Census]]</f>
        <v>7.6463991769547324E-2</v>
      </c>
      <c r="S55" s="6">
        <v>1.1036956521739132</v>
      </c>
      <c r="T55" s="6">
        <v>4.7346739130434781</v>
      </c>
      <c r="U55" s="6">
        <v>0</v>
      </c>
      <c r="V55" s="6">
        <f>SUM(NonNurse[[#This Row],[Occupational Therapist Hours]],NonNurse[[#This Row],[OT Assistant Hours]],NonNurse[[#This Row],[OT Aide Hours]])/NonNurse[[#This Row],[MDS Census]]</f>
        <v>5.526028806584362E-2</v>
      </c>
      <c r="W55" s="6">
        <v>0.51271739130434779</v>
      </c>
      <c r="X55" s="6">
        <v>2.7175000000000002</v>
      </c>
      <c r="Y55" s="6">
        <v>0</v>
      </c>
      <c r="Z55" s="6">
        <f>SUM(NonNurse[[#This Row],[Physical Therapist (PT) Hours]],NonNurse[[#This Row],[PT Assistant Hours]],NonNurse[[#This Row],[PT Aide Hours]])/NonNurse[[#This Row],[MDS Census]]</f>
        <v>3.0574074074074076E-2</v>
      </c>
      <c r="AA55" s="6">
        <v>0</v>
      </c>
      <c r="AB55" s="6">
        <v>0</v>
      </c>
      <c r="AC55" s="6">
        <v>0</v>
      </c>
      <c r="AD55" s="6">
        <v>0</v>
      </c>
      <c r="AE55" s="6">
        <v>0</v>
      </c>
      <c r="AF55" s="6">
        <v>0</v>
      </c>
      <c r="AG55" s="6">
        <v>0</v>
      </c>
      <c r="AH55" s="1">
        <v>255102</v>
      </c>
      <c r="AI55">
        <v>4</v>
      </c>
    </row>
    <row r="56" spans="1:35" x14ac:dyDescent="0.25">
      <c r="A56" t="s">
        <v>243</v>
      </c>
      <c r="B56" t="s">
        <v>34</v>
      </c>
      <c r="C56" t="s">
        <v>401</v>
      </c>
      <c r="D56" t="s">
        <v>301</v>
      </c>
      <c r="E56" s="6">
        <v>124.3695652173913</v>
      </c>
      <c r="F56" s="6">
        <v>5.3913043478260869</v>
      </c>
      <c r="G56" s="6">
        <v>0.65217391304347827</v>
      </c>
      <c r="H56" s="6">
        <v>0.7493478260869566</v>
      </c>
      <c r="I56" s="6">
        <v>2.1956521739130435</v>
      </c>
      <c r="J56" s="6">
        <v>0</v>
      </c>
      <c r="K56" s="6">
        <v>0</v>
      </c>
      <c r="L56" s="6">
        <v>5.0036956521739135</v>
      </c>
      <c r="M56" s="6">
        <v>5.2813043478260866</v>
      </c>
      <c r="N56" s="6">
        <v>5.1913043478260859</v>
      </c>
      <c r="O56" s="6">
        <f>SUM(NonNurse[[#This Row],[Qualified Social Work Staff Hours]],NonNurse[[#This Row],[Other Social Work Staff Hours]])/NonNurse[[#This Row],[MDS Census]]</f>
        <v>8.4205558468799166E-2</v>
      </c>
      <c r="P56" s="6">
        <v>5.18467391304348</v>
      </c>
      <c r="Q56" s="6">
        <v>3.431521739130436</v>
      </c>
      <c r="R56" s="6">
        <f>SUM(NonNurse[[#This Row],[Qualified Activities Professional Hours]],NonNurse[[#This Row],[Other Activities Professional Hours]])/NonNurse[[#This Row],[MDS Census]]</f>
        <v>6.9278972207656025E-2</v>
      </c>
      <c r="S56" s="6">
        <v>5.449782608695652</v>
      </c>
      <c r="T56" s="6">
        <v>5.4746739130434756</v>
      </c>
      <c r="U56" s="6">
        <v>0</v>
      </c>
      <c r="V56" s="6">
        <f>SUM(NonNurse[[#This Row],[Occupational Therapist Hours]],NonNurse[[#This Row],[OT Assistant Hours]],NonNurse[[#This Row],[OT Aide Hours]])/NonNurse[[#This Row],[MDS Census]]</f>
        <v>8.7838664569131253E-2</v>
      </c>
      <c r="W56" s="6">
        <v>6.8886956521739142</v>
      </c>
      <c r="X56" s="6">
        <v>11.324565217391303</v>
      </c>
      <c r="Y56" s="6">
        <v>0</v>
      </c>
      <c r="Z56" s="6">
        <f>SUM(NonNurse[[#This Row],[Physical Therapist (PT) Hours]],NonNurse[[#This Row],[PT Assistant Hours]],NonNurse[[#This Row],[PT Aide Hours]])/NonNurse[[#This Row],[MDS Census]]</f>
        <v>0.14644467750393289</v>
      </c>
      <c r="AA56" s="6">
        <v>0</v>
      </c>
      <c r="AB56" s="6">
        <v>0</v>
      </c>
      <c r="AC56" s="6">
        <v>0</v>
      </c>
      <c r="AD56" s="6">
        <v>0</v>
      </c>
      <c r="AE56" s="6">
        <v>0</v>
      </c>
      <c r="AF56" s="6">
        <v>0</v>
      </c>
      <c r="AG56" s="6">
        <v>0</v>
      </c>
      <c r="AH56" s="1">
        <v>255109</v>
      </c>
      <c r="AI56">
        <v>4</v>
      </c>
    </row>
    <row r="57" spans="1:35" x14ac:dyDescent="0.25">
      <c r="A57" t="s">
        <v>243</v>
      </c>
      <c r="B57" t="s">
        <v>31</v>
      </c>
      <c r="C57" t="s">
        <v>400</v>
      </c>
      <c r="D57" t="s">
        <v>286</v>
      </c>
      <c r="E57" s="6">
        <v>79.989130434782609</v>
      </c>
      <c r="F57" s="6">
        <v>5.3913043478260869</v>
      </c>
      <c r="G57" s="6">
        <v>0.4891304347826087</v>
      </c>
      <c r="H57" s="6">
        <v>0.49706521739130449</v>
      </c>
      <c r="I57" s="6">
        <v>1.326086956521739</v>
      </c>
      <c r="J57" s="6">
        <v>0</v>
      </c>
      <c r="K57" s="6">
        <v>0</v>
      </c>
      <c r="L57" s="6">
        <v>2.9078260869565216</v>
      </c>
      <c r="M57" s="6">
        <v>5.7236956521739124</v>
      </c>
      <c r="N57" s="6">
        <v>0</v>
      </c>
      <c r="O57" s="6">
        <f>SUM(NonNurse[[#This Row],[Qualified Social Work Staff Hours]],NonNurse[[#This Row],[Other Social Work Staff Hours]])/NonNurse[[#This Row],[MDS Census]]</f>
        <v>7.1555917923630918E-2</v>
      </c>
      <c r="P57" s="6">
        <v>4.4647826086956508</v>
      </c>
      <c r="Q57" s="6">
        <v>3.7577173913043471</v>
      </c>
      <c r="R57" s="6">
        <f>SUM(NonNurse[[#This Row],[Qualified Activities Professional Hours]],NonNurse[[#This Row],[Other Activities Professional Hours]])/NonNurse[[#This Row],[MDS Census]]</f>
        <v>0.10279521674140506</v>
      </c>
      <c r="S57" s="6">
        <v>0.89923913043478265</v>
      </c>
      <c r="T57" s="6">
        <v>2.95</v>
      </c>
      <c r="U57" s="6">
        <v>0</v>
      </c>
      <c r="V57" s="6">
        <f>SUM(NonNurse[[#This Row],[Occupational Therapist Hours]],NonNurse[[#This Row],[OT Assistant Hours]],NonNurse[[#This Row],[OT Aide Hours]])/NonNurse[[#This Row],[MDS Census]]</f>
        <v>4.812202744938171E-2</v>
      </c>
      <c r="W57" s="6">
        <v>1.2924999999999998</v>
      </c>
      <c r="X57" s="6">
        <v>5.4408695652173922</v>
      </c>
      <c r="Y57" s="6">
        <v>0</v>
      </c>
      <c r="Z57" s="6">
        <f>SUM(NonNurse[[#This Row],[Physical Therapist (PT) Hours]],NonNurse[[#This Row],[PT Assistant Hours]],NonNurse[[#This Row],[PT Aide Hours]])/NonNurse[[#This Row],[MDS Census]]</f>
        <v>8.4178556869139831E-2</v>
      </c>
      <c r="AA57" s="6">
        <v>0</v>
      </c>
      <c r="AB57" s="6">
        <v>0</v>
      </c>
      <c r="AC57" s="6">
        <v>0</v>
      </c>
      <c r="AD57" s="6">
        <v>0</v>
      </c>
      <c r="AE57" s="6">
        <v>0</v>
      </c>
      <c r="AF57" s="6">
        <v>0</v>
      </c>
      <c r="AG57" s="6">
        <v>0</v>
      </c>
      <c r="AH57" s="1">
        <v>255105</v>
      </c>
      <c r="AI57">
        <v>4</v>
      </c>
    </row>
    <row r="58" spans="1:35" x14ac:dyDescent="0.25">
      <c r="A58" t="s">
        <v>243</v>
      </c>
      <c r="B58" t="s">
        <v>26</v>
      </c>
      <c r="C58" t="s">
        <v>395</v>
      </c>
      <c r="D58" t="s">
        <v>317</v>
      </c>
      <c r="E58" s="6">
        <v>39.576086956521742</v>
      </c>
      <c r="F58" s="6">
        <v>5.3913043478260869</v>
      </c>
      <c r="G58" s="6">
        <v>0.32608695652173914</v>
      </c>
      <c r="H58" s="6">
        <v>0.2264130434782608</v>
      </c>
      <c r="I58" s="6">
        <v>0.57608695652173914</v>
      </c>
      <c r="J58" s="6">
        <v>0</v>
      </c>
      <c r="K58" s="6">
        <v>0</v>
      </c>
      <c r="L58" s="6">
        <v>0.29347826086956524</v>
      </c>
      <c r="M58" s="6">
        <v>3.8568478260869563</v>
      </c>
      <c r="N58" s="6">
        <v>0</v>
      </c>
      <c r="O58" s="6">
        <f>SUM(NonNurse[[#This Row],[Qualified Social Work Staff Hours]],NonNurse[[#This Row],[Other Social Work Staff Hours]])/NonNurse[[#This Row],[MDS Census]]</f>
        <v>9.7453996154902481E-2</v>
      </c>
      <c r="P58" s="6">
        <v>4.7327173913043472</v>
      </c>
      <c r="Q58" s="6">
        <v>0</v>
      </c>
      <c r="R58" s="6">
        <f>SUM(NonNurse[[#This Row],[Qualified Activities Professional Hours]],NonNurse[[#This Row],[Other Activities Professional Hours]])/NonNurse[[#This Row],[MDS Census]]</f>
        <v>0.11958527876956877</v>
      </c>
      <c r="S58" s="6">
        <v>0.32413043478260872</v>
      </c>
      <c r="T58" s="6">
        <v>0.71206521739130435</v>
      </c>
      <c r="U58" s="6">
        <v>0</v>
      </c>
      <c r="V58" s="6">
        <f>SUM(NonNurse[[#This Row],[Occupational Therapist Hours]],NonNurse[[#This Row],[OT Assistant Hours]],NonNurse[[#This Row],[OT Aide Hours]])/NonNurse[[#This Row],[MDS Census]]</f>
        <v>2.6182367481461136E-2</v>
      </c>
      <c r="W58" s="6">
        <v>0.31586956521739135</v>
      </c>
      <c r="X58" s="6">
        <v>1.8191304347826089</v>
      </c>
      <c r="Y58" s="6">
        <v>0</v>
      </c>
      <c r="Z58" s="6">
        <f>SUM(NonNurse[[#This Row],[Physical Therapist (PT) Hours]],NonNurse[[#This Row],[PT Assistant Hours]],NonNurse[[#This Row],[PT Aide Hours]])/NonNurse[[#This Row],[MDS Census]]</f>
        <v>5.3946717934633341E-2</v>
      </c>
      <c r="AA58" s="6">
        <v>0</v>
      </c>
      <c r="AB58" s="6">
        <v>0</v>
      </c>
      <c r="AC58" s="6">
        <v>0</v>
      </c>
      <c r="AD58" s="6">
        <v>0</v>
      </c>
      <c r="AE58" s="6">
        <v>0</v>
      </c>
      <c r="AF58" s="6">
        <v>0</v>
      </c>
      <c r="AG58" s="6">
        <v>0</v>
      </c>
      <c r="AH58" s="1">
        <v>255100</v>
      </c>
      <c r="AI58">
        <v>4</v>
      </c>
    </row>
    <row r="59" spans="1:35" x14ac:dyDescent="0.25">
      <c r="A59" t="s">
        <v>243</v>
      </c>
      <c r="B59" t="s">
        <v>144</v>
      </c>
      <c r="C59" t="s">
        <v>367</v>
      </c>
      <c r="D59" t="s">
        <v>310</v>
      </c>
      <c r="E59" s="6">
        <v>105.32608695652173</v>
      </c>
      <c r="F59" s="6">
        <v>5.5652173913043477</v>
      </c>
      <c r="G59" s="6">
        <v>1.5108695652173914</v>
      </c>
      <c r="H59" s="6">
        <v>0.45652173913043476</v>
      </c>
      <c r="I59" s="6">
        <v>3.4782608695652173</v>
      </c>
      <c r="J59" s="6">
        <v>0</v>
      </c>
      <c r="K59" s="6">
        <v>9</v>
      </c>
      <c r="L59" s="6">
        <v>4.4472826086956525</v>
      </c>
      <c r="M59" s="6">
        <v>0</v>
      </c>
      <c r="N59" s="6">
        <v>0</v>
      </c>
      <c r="O59" s="6">
        <f>SUM(NonNurse[[#This Row],[Qualified Social Work Staff Hours]],NonNurse[[#This Row],[Other Social Work Staff Hours]])/NonNurse[[#This Row],[MDS Census]]</f>
        <v>0</v>
      </c>
      <c r="P59" s="6">
        <v>0</v>
      </c>
      <c r="Q59" s="6">
        <v>0</v>
      </c>
      <c r="R59" s="6">
        <f>SUM(NonNurse[[#This Row],[Qualified Activities Professional Hours]],NonNurse[[#This Row],[Other Activities Professional Hours]])/NonNurse[[#This Row],[MDS Census]]</f>
        <v>0</v>
      </c>
      <c r="S59" s="6">
        <v>5.2543478260869554</v>
      </c>
      <c r="T59" s="6">
        <v>5.1910869565217386</v>
      </c>
      <c r="U59" s="6">
        <v>0</v>
      </c>
      <c r="V59" s="6">
        <f>SUM(NonNurse[[#This Row],[Occupational Therapist Hours]],NonNurse[[#This Row],[OT Assistant Hours]],NonNurse[[#This Row],[OT Aide Hours]])/NonNurse[[#This Row],[MDS Census]]</f>
        <v>9.9172342621259013E-2</v>
      </c>
      <c r="W59" s="6">
        <v>6.2226086956521742</v>
      </c>
      <c r="X59" s="6">
        <v>5.1040217391304346</v>
      </c>
      <c r="Y59" s="6">
        <v>0</v>
      </c>
      <c r="Z59" s="6">
        <f>SUM(NonNurse[[#This Row],[Physical Therapist (PT) Hours]],NonNurse[[#This Row],[PT Assistant Hours]],NonNurse[[#This Row],[PT Aide Hours]])/NonNurse[[#This Row],[MDS Census]]</f>
        <v>0.10753869969040247</v>
      </c>
      <c r="AA59" s="6">
        <v>0</v>
      </c>
      <c r="AB59" s="6">
        <v>0</v>
      </c>
      <c r="AC59" s="6">
        <v>0</v>
      </c>
      <c r="AD59" s="6">
        <v>0</v>
      </c>
      <c r="AE59" s="6">
        <v>0</v>
      </c>
      <c r="AF59" s="6">
        <v>0</v>
      </c>
      <c r="AG59" s="6">
        <v>0</v>
      </c>
      <c r="AH59" s="1">
        <v>255290</v>
      </c>
      <c r="AI59">
        <v>4</v>
      </c>
    </row>
    <row r="60" spans="1:35" x14ac:dyDescent="0.25">
      <c r="A60" t="s">
        <v>243</v>
      </c>
      <c r="B60" t="s">
        <v>164</v>
      </c>
      <c r="C60" t="s">
        <v>378</v>
      </c>
      <c r="D60" t="s">
        <v>279</v>
      </c>
      <c r="E60" s="6">
        <v>50.293478260869563</v>
      </c>
      <c r="F60" s="6">
        <v>4.8206521739130439</v>
      </c>
      <c r="G60" s="6">
        <v>0.13043478260869565</v>
      </c>
      <c r="H60" s="6">
        <v>0.2608695652173913</v>
      </c>
      <c r="I60" s="6">
        <v>2.0869565217391304</v>
      </c>
      <c r="J60" s="6">
        <v>0</v>
      </c>
      <c r="K60" s="6">
        <v>0</v>
      </c>
      <c r="L60" s="6">
        <v>5.3840217391304348</v>
      </c>
      <c r="M60" s="6">
        <v>7.0689130434782603</v>
      </c>
      <c r="N60" s="6">
        <v>4.9302173913043479</v>
      </c>
      <c r="O60" s="6">
        <f>SUM(NonNurse[[#This Row],[Qualified Social Work Staff Hours]],NonNurse[[#This Row],[Other Social Work Staff Hours]])/NonNurse[[#This Row],[MDS Census]]</f>
        <v>0.23858223470931489</v>
      </c>
      <c r="P60" s="6">
        <v>5.5827173913043477</v>
      </c>
      <c r="Q60" s="6">
        <v>0</v>
      </c>
      <c r="R60" s="6">
        <f>SUM(NonNurse[[#This Row],[Qualified Activities Professional Hours]],NonNurse[[#This Row],[Other Activities Professional Hours]])/NonNurse[[#This Row],[MDS Census]]</f>
        <v>0.11100280959585045</v>
      </c>
      <c r="S60" s="6">
        <v>2.3516304347826087</v>
      </c>
      <c r="T60" s="6">
        <v>4.5357608695652178</v>
      </c>
      <c r="U60" s="6">
        <v>0</v>
      </c>
      <c r="V60" s="6">
        <f>SUM(NonNurse[[#This Row],[Occupational Therapist Hours]],NonNurse[[#This Row],[OT Assistant Hours]],NonNurse[[#This Row],[OT Aide Hours]])/NonNurse[[#This Row],[MDS Census]]</f>
        <v>0.13694402420574886</v>
      </c>
      <c r="W60" s="6">
        <v>4.872826086956521</v>
      </c>
      <c r="X60" s="6">
        <v>5.7940217391304367</v>
      </c>
      <c r="Y60" s="6">
        <v>0</v>
      </c>
      <c r="Z60" s="6">
        <f>SUM(NonNurse[[#This Row],[Physical Therapist (PT) Hours]],NonNurse[[#This Row],[PT Assistant Hours]],NonNurse[[#This Row],[PT Aide Hours]])/NonNurse[[#This Row],[MDS Census]]</f>
        <v>0.21209206829479146</v>
      </c>
      <c r="AA60" s="6">
        <v>0</v>
      </c>
      <c r="AB60" s="6">
        <v>0</v>
      </c>
      <c r="AC60" s="6">
        <v>0</v>
      </c>
      <c r="AD60" s="6">
        <v>0</v>
      </c>
      <c r="AE60" s="6">
        <v>0</v>
      </c>
      <c r="AF60" s="6">
        <v>0</v>
      </c>
      <c r="AG60" s="6">
        <v>0</v>
      </c>
      <c r="AH60" s="1">
        <v>255313</v>
      </c>
      <c r="AI60">
        <v>4</v>
      </c>
    </row>
    <row r="61" spans="1:35" x14ac:dyDescent="0.25">
      <c r="A61" t="s">
        <v>243</v>
      </c>
      <c r="B61" t="s">
        <v>172</v>
      </c>
      <c r="C61" t="s">
        <v>447</v>
      </c>
      <c r="D61" t="s">
        <v>304</v>
      </c>
      <c r="E61" s="6">
        <v>46.402173913043477</v>
      </c>
      <c r="F61" s="6">
        <v>11.331413043478261</v>
      </c>
      <c r="G61" s="6">
        <v>1</v>
      </c>
      <c r="H61" s="6">
        <v>0.2608695652173913</v>
      </c>
      <c r="I61" s="6">
        <v>0.52173913043478259</v>
      </c>
      <c r="J61" s="6">
        <v>0</v>
      </c>
      <c r="K61" s="6">
        <v>3.4782608695652173</v>
      </c>
      <c r="L61" s="6">
        <v>9.1652173913043509</v>
      </c>
      <c r="M61" s="6">
        <v>0</v>
      </c>
      <c r="N61" s="6">
        <v>5.7582608695652189</v>
      </c>
      <c r="O61" s="6">
        <f>SUM(NonNurse[[#This Row],[Qualified Social Work Staff Hours]],NonNurse[[#This Row],[Other Social Work Staff Hours]])/NonNurse[[#This Row],[MDS Census]]</f>
        <v>0.1240946357460764</v>
      </c>
      <c r="P61" s="6">
        <v>0</v>
      </c>
      <c r="Q61" s="6">
        <v>5.5893478260869571</v>
      </c>
      <c r="R61" s="6">
        <f>SUM(NonNurse[[#This Row],[Qualified Activities Professional Hours]],NonNurse[[#This Row],[Other Activities Professional Hours]])/NonNurse[[#This Row],[MDS Census]]</f>
        <v>0.12045443897868355</v>
      </c>
      <c r="S61" s="6">
        <v>7.9441304347826076</v>
      </c>
      <c r="T61" s="6">
        <v>10.14478260869565</v>
      </c>
      <c r="U61" s="6">
        <v>0</v>
      </c>
      <c r="V61" s="6">
        <f>SUM(NonNurse[[#This Row],[Occupational Therapist Hours]],NonNurse[[#This Row],[OT Assistant Hours]],NonNurse[[#This Row],[OT Aide Hours]])/NonNurse[[#This Row],[MDS Census]]</f>
        <v>0.38982899976575303</v>
      </c>
      <c r="W61" s="6">
        <v>4.0521739130434788</v>
      </c>
      <c r="X61" s="6">
        <v>6.7253260869565219</v>
      </c>
      <c r="Y61" s="6">
        <v>3.0217391304347827</v>
      </c>
      <c r="Z61" s="6">
        <f>SUM(NonNurse[[#This Row],[Physical Therapist (PT) Hours]],NonNurse[[#This Row],[PT Assistant Hours]],NonNurse[[#This Row],[PT Aide Hours]])/NonNurse[[#This Row],[MDS Census]]</f>
        <v>0.29738346216912626</v>
      </c>
      <c r="AA61" s="6">
        <v>0</v>
      </c>
      <c r="AB61" s="6">
        <v>0</v>
      </c>
      <c r="AC61" s="6">
        <v>0</v>
      </c>
      <c r="AD61" s="6">
        <v>0</v>
      </c>
      <c r="AE61" s="6">
        <v>0</v>
      </c>
      <c r="AF61" s="6">
        <v>0</v>
      </c>
      <c r="AG61" s="6">
        <v>0</v>
      </c>
      <c r="AH61" s="1">
        <v>255322</v>
      </c>
      <c r="AI61">
        <v>4</v>
      </c>
    </row>
    <row r="62" spans="1:35" x14ac:dyDescent="0.25">
      <c r="A62" t="s">
        <v>243</v>
      </c>
      <c r="B62" t="s">
        <v>29</v>
      </c>
      <c r="C62" t="s">
        <v>398</v>
      </c>
      <c r="D62" t="s">
        <v>319</v>
      </c>
      <c r="E62" s="6">
        <v>113.1304347826087</v>
      </c>
      <c r="F62" s="6">
        <v>13.048913043478262</v>
      </c>
      <c r="G62" s="6">
        <v>0.28260869565217389</v>
      </c>
      <c r="H62" s="6">
        <v>0.32608695652173914</v>
      </c>
      <c r="I62" s="6">
        <v>0.73913043478260865</v>
      </c>
      <c r="J62" s="6">
        <v>0</v>
      </c>
      <c r="K62" s="6">
        <v>0</v>
      </c>
      <c r="L62" s="6">
        <v>11.229891304347827</v>
      </c>
      <c r="M62" s="6">
        <v>0</v>
      </c>
      <c r="N62" s="6">
        <v>9.5951086956521738</v>
      </c>
      <c r="O62" s="6">
        <f>SUM(NonNurse[[#This Row],[Qualified Social Work Staff Hours]],NonNurse[[#This Row],[Other Social Work Staff Hours]])/NonNurse[[#This Row],[MDS Census]]</f>
        <v>8.4814565718677931E-2</v>
      </c>
      <c r="P62" s="6">
        <v>5.3233695652173916</v>
      </c>
      <c r="Q62" s="6">
        <v>5.4103260869565215</v>
      </c>
      <c r="R62" s="6">
        <f>SUM(NonNurse[[#This Row],[Qualified Activities Professional Hours]],NonNurse[[#This Row],[Other Activities Professional Hours]])/NonNurse[[#This Row],[MDS Census]]</f>
        <v>9.4878939277478869E-2</v>
      </c>
      <c r="S62" s="6">
        <v>11.794456521739132</v>
      </c>
      <c r="T62" s="6">
        <v>7.1440217391304346</v>
      </c>
      <c r="U62" s="6">
        <v>0</v>
      </c>
      <c r="V62" s="6">
        <f>SUM(NonNurse[[#This Row],[Occupational Therapist Hours]],NonNurse[[#This Row],[OT Assistant Hours]],NonNurse[[#This Row],[OT Aide Hours]])/NonNurse[[#This Row],[MDS Census]]</f>
        <v>0.16740392006149116</v>
      </c>
      <c r="W62" s="6">
        <v>8.5135869565217384</v>
      </c>
      <c r="X62" s="6">
        <v>8.1548913043478262</v>
      </c>
      <c r="Y62" s="6">
        <v>0</v>
      </c>
      <c r="Z62" s="6">
        <f>SUM(NonNurse[[#This Row],[Physical Therapist (PT) Hours]],NonNurse[[#This Row],[PT Assistant Hours]],NonNurse[[#This Row],[PT Aide Hours]])/NonNurse[[#This Row],[MDS Census]]</f>
        <v>0.14733858570330513</v>
      </c>
      <c r="AA62" s="6">
        <v>0</v>
      </c>
      <c r="AB62" s="6">
        <v>0</v>
      </c>
      <c r="AC62" s="6">
        <v>0</v>
      </c>
      <c r="AD62" s="6">
        <v>0</v>
      </c>
      <c r="AE62" s="6">
        <v>0</v>
      </c>
      <c r="AF62" s="6">
        <v>0</v>
      </c>
      <c r="AG62" s="6">
        <v>0</v>
      </c>
      <c r="AH62" s="1">
        <v>255103</v>
      </c>
      <c r="AI62">
        <v>4</v>
      </c>
    </row>
    <row r="63" spans="1:35" x14ac:dyDescent="0.25">
      <c r="A63" t="s">
        <v>243</v>
      </c>
      <c r="B63" t="s">
        <v>157</v>
      </c>
      <c r="C63" t="s">
        <v>389</v>
      </c>
      <c r="D63" t="s">
        <v>312</v>
      </c>
      <c r="E63" s="6">
        <v>49.25</v>
      </c>
      <c r="F63" s="6">
        <v>6.2602173913043488</v>
      </c>
      <c r="G63" s="6">
        <v>0</v>
      </c>
      <c r="H63" s="6">
        <v>0</v>
      </c>
      <c r="I63" s="6">
        <v>0</v>
      </c>
      <c r="J63" s="6">
        <v>0</v>
      </c>
      <c r="K63" s="6">
        <v>0</v>
      </c>
      <c r="L63" s="6">
        <v>4.7013043478260883</v>
      </c>
      <c r="M63" s="6">
        <v>4.9117391304347828</v>
      </c>
      <c r="N63" s="6">
        <v>0</v>
      </c>
      <c r="O63" s="6">
        <f>SUM(NonNurse[[#This Row],[Qualified Social Work Staff Hours]],NonNurse[[#This Row],[Other Social Work Staff Hours]])/NonNurse[[#This Row],[MDS Census]]</f>
        <v>9.9730743765173255E-2</v>
      </c>
      <c r="P63" s="6">
        <v>0</v>
      </c>
      <c r="Q63" s="6">
        <v>7.132173913043478</v>
      </c>
      <c r="R63" s="6">
        <f>SUM(NonNurse[[#This Row],[Qualified Activities Professional Hours]],NonNurse[[#This Row],[Other Activities Professional Hours]])/NonNurse[[#This Row],[MDS Census]]</f>
        <v>0.14481571397042595</v>
      </c>
      <c r="S63" s="6">
        <v>8.370000000000001</v>
      </c>
      <c r="T63" s="6">
        <v>0</v>
      </c>
      <c r="U63" s="6">
        <v>4.3478260869565216E-2</v>
      </c>
      <c r="V63" s="6">
        <f>SUM(NonNurse[[#This Row],[Occupational Therapist Hours]],NonNurse[[#This Row],[OT Assistant Hours]],NonNurse[[#This Row],[OT Aide Hours]])/NonNurse[[#This Row],[MDS Census]]</f>
        <v>0.17083204590598103</v>
      </c>
      <c r="W63" s="6">
        <v>8.3552173913043468</v>
      </c>
      <c r="X63" s="6">
        <v>4.7948913043478276</v>
      </c>
      <c r="Y63" s="6">
        <v>0</v>
      </c>
      <c r="Z63" s="6">
        <f>SUM(NonNurse[[#This Row],[Physical Therapist (PT) Hours]],NonNurse[[#This Row],[PT Assistant Hours]],NonNurse[[#This Row],[PT Aide Hours]])/NonNurse[[#This Row],[MDS Census]]</f>
        <v>0.26700728316045025</v>
      </c>
      <c r="AA63" s="6">
        <v>7.3586956521739131</v>
      </c>
      <c r="AB63" s="6">
        <v>0</v>
      </c>
      <c r="AC63" s="6">
        <v>0</v>
      </c>
      <c r="AD63" s="6">
        <v>0</v>
      </c>
      <c r="AE63" s="6">
        <v>5.1739130434782608</v>
      </c>
      <c r="AF63" s="6">
        <v>14.956521739130435</v>
      </c>
      <c r="AG63" s="6">
        <v>0</v>
      </c>
      <c r="AH63" s="1">
        <v>255306</v>
      </c>
      <c r="AI63">
        <v>4</v>
      </c>
    </row>
    <row r="64" spans="1:35" x14ac:dyDescent="0.25">
      <c r="A64" t="s">
        <v>243</v>
      </c>
      <c r="B64" t="s">
        <v>127</v>
      </c>
      <c r="C64" t="s">
        <v>356</v>
      </c>
      <c r="D64" t="s">
        <v>319</v>
      </c>
      <c r="E64" s="6">
        <v>43.304347826086953</v>
      </c>
      <c r="F64" s="6">
        <v>25.719456521739136</v>
      </c>
      <c r="G64" s="6">
        <v>0</v>
      </c>
      <c r="H64" s="6">
        <v>0</v>
      </c>
      <c r="I64" s="6">
        <v>0</v>
      </c>
      <c r="J64" s="6">
        <v>0</v>
      </c>
      <c r="K64" s="6">
        <v>0.17391304347826086</v>
      </c>
      <c r="L64" s="6">
        <v>2.3697826086956524</v>
      </c>
      <c r="M64" s="6">
        <v>0</v>
      </c>
      <c r="N64" s="6">
        <v>4.2409782608695652</v>
      </c>
      <c r="O64" s="6">
        <f>SUM(NonNurse[[#This Row],[Qualified Social Work Staff Hours]],NonNurse[[#This Row],[Other Social Work Staff Hours]])/NonNurse[[#This Row],[MDS Census]]</f>
        <v>9.7934236947791173E-2</v>
      </c>
      <c r="P64" s="6">
        <v>4.5076086956521735</v>
      </c>
      <c r="Q64" s="6">
        <v>5.9935869565217379</v>
      </c>
      <c r="R64" s="6">
        <f>SUM(NonNurse[[#This Row],[Qualified Activities Professional Hours]],NonNurse[[#This Row],[Other Activities Professional Hours]])/NonNurse[[#This Row],[MDS Census]]</f>
        <v>0.24249748995983936</v>
      </c>
      <c r="S64" s="6">
        <v>0.41456521739130436</v>
      </c>
      <c r="T64" s="6">
        <v>3.1591304347826075</v>
      </c>
      <c r="U64" s="6">
        <v>0</v>
      </c>
      <c r="V64" s="6">
        <f>SUM(NonNurse[[#This Row],[Occupational Therapist Hours]],NonNurse[[#This Row],[OT Assistant Hours]],NonNurse[[#This Row],[OT Aide Hours]])/NonNurse[[#This Row],[MDS Census]]</f>
        <v>8.2525100401606405E-2</v>
      </c>
      <c r="W64" s="6">
        <v>0.25010869565217392</v>
      </c>
      <c r="X64" s="6">
        <v>2.8805434782608694</v>
      </c>
      <c r="Y64" s="6">
        <v>0</v>
      </c>
      <c r="Z64" s="6">
        <f>SUM(NonNurse[[#This Row],[Physical Therapist (PT) Hours]],NonNurse[[#This Row],[PT Assistant Hours]],NonNurse[[#This Row],[PT Aide Hours]])/NonNurse[[#This Row],[MDS Census]]</f>
        <v>7.2294176706827321E-2</v>
      </c>
      <c r="AA64" s="6">
        <v>0</v>
      </c>
      <c r="AB64" s="6">
        <v>0</v>
      </c>
      <c r="AC64" s="6">
        <v>0</v>
      </c>
      <c r="AD64" s="6">
        <v>0</v>
      </c>
      <c r="AE64" s="6">
        <v>0</v>
      </c>
      <c r="AF64" s="6">
        <v>0</v>
      </c>
      <c r="AG64" s="6">
        <v>0</v>
      </c>
      <c r="AH64" s="1">
        <v>255273</v>
      </c>
      <c r="AI64">
        <v>4</v>
      </c>
    </row>
    <row r="65" spans="1:35" x14ac:dyDescent="0.25">
      <c r="A65" t="s">
        <v>243</v>
      </c>
      <c r="B65" t="s">
        <v>184</v>
      </c>
      <c r="C65" t="s">
        <v>414</v>
      </c>
      <c r="D65" t="s">
        <v>331</v>
      </c>
      <c r="E65" s="6">
        <v>17.217391304347824</v>
      </c>
      <c r="F65" s="6">
        <v>3.0434782608695654</v>
      </c>
      <c r="G65" s="6">
        <v>2.3260869565217392</v>
      </c>
      <c r="H65" s="6">
        <v>0.37445652173913052</v>
      </c>
      <c r="I65" s="6">
        <v>2.1956521739130435</v>
      </c>
      <c r="J65" s="6">
        <v>0</v>
      </c>
      <c r="K65" s="6">
        <v>0</v>
      </c>
      <c r="L65" s="6">
        <v>0.43206521739130432</v>
      </c>
      <c r="M65" s="6">
        <v>5.3179347826086953</v>
      </c>
      <c r="N65" s="6">
        <v>0</v>
      </c>
      <c r="O65" s="6">
        <f>SUM(NonNurse[[#This Row],[Qualified Social Work Staff Hours]],NonNurse[[#This Row],[Other Social Work Staff Hours]])/NonNurse[[#This Row],[MDS Census]]</f>
        <v>0.3088699494949495</v>
      </c>
      <c r="P65" s="6">
        <v>4.9320652173913047</v>
      </c>
      <c r="Q65" s="6">
        <v>10.554347826086957</v>
      </c>
      <c r="R65" s="6">
        <f>SUM(NonNurse[[#This Row],[Qualified Activities Professional Hours]],NonNurse[[#This Row],[Other Activities Professional Hours]])/NonNurse[[#This Row],[MDS Census]]</f>
        <v>0.89946338383838398</v>
      </c>
      <c r="S65" s="6">
        <v>9.1358695652173907</v>
      </c>
      <c r="T65" s="6">
        <v>5.5244565217391308</v>
      </c>
      <c r="U65" s="6">
        <v>0</v>
      </c>
      <c r="V65" s="6">
        <f>SUM(NonNurse[[#This Row],[Occupational Therapist Hours]],NonNurse[[#This Row],[OT Assistant Hours]],NonNurse[[#This Row],[OT Aide Hours]])/NonNurse[[#This Row],[MDS Census]]</f>
        <v>0.85148358585858597</v>
      </c>
      <c r="W65" s="6">
        <v>7.1548913043478262</v>
      </c>
      <c r="X65" s="6">
        <v>12.513586956521738</v>
      </c>
      <c r="Y65" s="6">
        <v>4.4891304347826084</v>
      </c>
      <c r="Z65" s="6">
        <f>SUM(NonNurse[[#This Row],[Physical Therapist (PT) Hours]],NonNurse[[#This Row],[PT Assistant Hours]],NonNurse[[#This Row],[PT Aide Hours]])/NonNurse[[#This Row],[MDS Census]]</f>
        <v>1.4030934343434345</v>
      </c>
      <c r="AA65" s="6">
        <v>0</v>
      </c>
      <c r="AB65" s="6">
        <v>0</v>
      </c>
      <c r="AC65" s="6">
        <v>0</v>
      </c>
      <c r="AD65" s="6">
        <v>0</v>
      </c>
      <c r="AE65" s="6">
        <v>1.173913043478261</v>
      </c>
      <c r="AF65" s="6">
        <v>2.1739130434782608E-2</v>
      </c>
      <c r="AG65" s="6">
        <v>0</v>
      </c>
      <c r="AH65" s="1">
        <v>255335</v>
      </c>
      <c r="AI65">
        <v>4</v>
      </c>
    </row>
    <row r="66" spans="1:35" x14ac:dyDescent="0.25">
      <c r="A66" t="s">
        <v>243</v>
      </c>
      <c r="B66" t="s">
        <v>182</v>
      </c>
      <c r="C66" t="s">
        <v>423</v>
      </c>
      <c r="D66" t="s">
        <v>335</v>
      </c>
      <c r="E66" s="6">
        <v>40.760869565217391</v>
      </c>
      <c r="F66" s="6">
        <v>4.4347826086956523</v>
      </c>
      <c r="G66" s="6">
        <v>6.5217391304347824E-2</v>
      </c>
      <c r="H66" s="6">
        <v>0.2608695652173913</v>
      </c>
      <c r="I66" s="6">
        <v>0.86956521739130432</v>
      </c>
      <c r="J66" s="6">
        <v>0</v>
      </c>
      <c r="K66" s="6">
        <v>0</v>
      </c>
      <c r="L66" s="6">
        <v>1.513586956521739</v>
      </c>
      <c r="M66" s="6">
        <v>5.5414130434782605</v>
      </c>
      <c r="N66" s="6">
        <v>0</v>
      </c>
      <c r="O66" s="6">
        <f>SUM(NonNurse[[#This Row],[Qualified Social Work Staff Hours]],NonNurse[[#This Row],[Other Social Work Staff Hours]])/NonNurse[[#This Row],[MDS Census]]</f>
        <v>0.13594933333333334</v>
      </c>
      <c r="P66" s="6">
        <v>4.75</v>
      </c>
      <c r="Q66" s="6">
        <v>0</v>
      </c>
      <c r="R66" s="6">
        <f>SUM(NonNurse[[#This Row],[Qualified Activities Professional Hours]],NonNurse[[#This Row],[Other Activities Professional Hours]])/NonNurse[[#This Row],[MDS Census]]</f>
        <v>0.11653333333333334</v>
      </c>
      <c r="S66" s="6">
        <v>0.76086956521739135</v>
      </c>
      <c r="T66" s="6">
        <v>4.6440217391304346</v>
      </c>
      <c r="U66" s="6">
        <v>0</v>
      </c>
      <c r="V66" s="6">
        <f>SUM(NonNurse[[#This Row],[Occupational Therapist Hours]],NonNurse[[#This Row],[OT Assistant Hours]],NonNurse[[#This Row],[OT Aide Hours]])/NonNurse[[#This Row],[MDS Census]]</f>
        <v>0.1326</v>
      </c>
      <c r="W66" s="6">
        <v>1.6766304347826086</v>
      </c>
      <c r="X66" s="6">
        <v>5.5815217391304346</v>
      </c>
      <c r="Y66" s="6">
        <v>0</v>
      </c>
      <c r="Z66" s="6">
        <f>SUM(NonNurse[[#This Row],[Physical Therapist (PT) Hours]],NonNurse[[#This Row],[PT Assistant Hours]],NonNurse[[#This Row],[PT Aide Hours]])/NonNurse[[#This Row],[MDS Census]]</f>
        <v>0.17806666666666665</v>
      </c>
      <c r="AA66" s="6">
        <v>0</v>
      </c>
      <c r="AB66" s="6">
        <v>0</v>
      </c>
      <c r="AC66" s="6">
        <v>0</v>
      </c>
      <c r="AD66" s="6">
        <v>0</v>
      </c>
      <c r="AE66" s="6">
        <v>0</v>
      </c>
      <c r="AF66" s="6">
        <v>0</v>
      </c>
      <c r="AG66" s="6">
        <v>0</v>
      </c>
      <c r="AH66" s="1">
        <v>255333</v>
      </c>
      <c r="AI66">
        <v>4</v>
      </c>
    </row>
    <row r="67" spans="1:35" x14ac:dyDescent="0.25">
      <c r="A67" t="s">
        <v>243</v>
      </c>
      <c r="B67" t="s">
        <v>79</v>
      </c>
      <c r="C67" t="s">
        <v>423</v>
      </c>
      <c r="D67" t="s">
        <v>335</v>
      </c>
      <c r="E67" s="6">
        <v>39.619565217391305</v>
      </c>
      <c r="F67" s="6">
        <v>15.684782608695652</v>
      </c>
      <c r="G67" s="6">
        <v>0</v>
      </c>
      <c r="H67" s="6">
        <v>0</v>
      </c>
      <c r="I67" s="6">
        <v>0</v>
      </c>
      <c r="J67" s="6">
        <v>0</v>
      </c>
      <c r="K67" s="6">
        <v>0</v>
      </c>
      <c r="L67" s="6">
        <v>0</v>
      </c>
      <c r="M67" s="6">
        <v>0</v>
      </c>
      <c r="N67" s="6">
        <v>4.8206521739130439</v>
      </c>
      <c r="O67" s="6">
        <f>SUM(NonNurse[[#This Row],[Qualified Social Work Staff Hours]],NonNurse[[#This Row],[Other Social Work Staff Hours]])/NonNurse[[#This Row],[MDS Census]]</f>
        <v>0.12167352537722909</v>
      </c>
      <c r="P67" s="6">
        <v>0</v>
      </c>
      <c r="Q67" s="6">
        <v>6.0380434782608692</v>
      </c>
      <c r="R67" s="6">
        <f>SUM(NonNurse[[#This Row],[Qualified Activities Professional Hours]],NonNurse[[#This Row],[Other Activities Professional Hours]])/NonNurse[[#This Row],[MDS Census]]</f>
        <v>0.152400548696845</v>
      </c>
      <c r="S67" s="6">
        <v>0</v>
      </c>
      <c r="T67" s="6">
        <v>0</v>
      </c>
      <c r="U67" s="6">
        <v>0</v>
      </c>
      <c r="V67" s="6">
        <f>SUM(NonNurse[[#This Row],[Occupational Therapist Hours]],NonNurse[[#This Row],[OT Assistant Hours]],NonNurse[[#This Row],[OT Aide Hours]])/NonNurse[[#This Row],[MDS Census]]</f>
        <v>0</v>
      </c>
      <c r="W67" s="6">
        <v>0</v>
      </c>
      <c r="X67" s="6">
        <v>0</v>
      </c>
      <c r="Y67" s="6">
        <v>0</v>
      </c>
      <c r="Z67" s="6">
        <f>SUM(NonNurse[[#This Row],[Physical Therapist (PT) Hours]],NonNurse[[#This Row],[PT Assistant Hours]],NonNurse[[#This Row],[PT Aide Hours]])/NonNurse[[#This Row],[MDS Census]]</f>
        <v>0</v>
      </c>
      <c r="AA67" s="6">
        <v>0</v>
      </c>
      <c r="AB67" s="6">
        <v>0</v>
      </c>
      <c r="AC67" s="6">
        <v>0</v>
      </c>
      <c r="AD67" s="6">
        <v>0</v>
      </c>
      <c r="AE67" s="6">
        <v>0</v>
      </c>
      <c r="AF67" s="6">
        <v>0</v>
      </c>
      <c r="AG67" s="6">
        <v>0</v>
      </c>
      <c r="AH67" s="1">
        <v>255181</v>
      </c>
      <c r="AI67">
        <v>4</v>
      </c>
    </row>
    <row r="68" spans="1:35" x14ac:dyDescent="0.25">
      <c r="A68" t="s">
        <v>243</v>
      </c>
      <c r="B68" t="s">
        <v>75</v>
      </c>
      <c r="C68" t="s">
        <v>419</v>
      </c>
      <c r="D68" t="s">
        <v>299</v>
      </c>
      <c r="E68" s="6">
        <v>53.880434782608695</v>
      </c>
      <c r="F68" s="6">
        <v>5.7391304347826084</v>
      </c>
      <c r="G68" s="6">
        <v>0.57391304347826022</v>
      </c>
      <c r="H68" s="6">
        <v>9.9456521739130443E-2</v>
      </c>
      <c r="I68" s="6">
        <v>0.34782608695652173</v>
      </c>
      <c r="J68" s="6">
        <v>0</v>
      </c>
      <c r="K68" s="6">
        <v>0</v>
      </c>
      <c r="L68" s="6">
        <v>8.7483695652173896</v>
      </c>
      <c r="M68" s="6">
        <v>0</v>
      </c>
      <c r="N68" s="6">
        <v>5.2106521739130445</v>
      </c>
      <c r="O68" s="6">
        <f>SUM(NonNurse[[#This Row],[Qualified Social Work Staff Hours]],NonNurse[[#This Row],[Other Social Work Staff Hours]])/NonNurse[[#This Row],[MDS Census]]</f>
        <v>9.6707686100464013E-2</v>
      </c>
      <c r="P68" s="6">
        <v>0</v>
      </c>
      <c r="Q68" s="6">
        <v>5.2086956521739127</v>
      </c>
      <c r="R68" s="6">
        <f>SUM(NonNurse[[#This Row],[Qualified Activities Professional Hours]],NonNurse[[#This Row],[Other Activities Professional Hours]])/NonNurse[[#This Row],[MDS Census]]</f>
        <v>9.6671373814807338E-2</v>
      </c>
      <c r="S68" s="6">
        <v>1.3828260869565216</v>
      </c>
      <c r="T68" s="6">
        <v>9.6949999999999932</v>
      </c>
      <c r="U68" s="6">
        <v>0</v>
      </c>
      <c r="V68" s="6">
        <f>SUM(NonNurse[[#This Row],[Occupational Therapist Hours]],NonNurse[[#This Row],[OT Assistant Hours]],NonNurse[[#This Row],[OT Aide Hours]])/NonNurse[[#This Row],[MDS Census]]</f>
        <v>0.20560016138793613</v>
      </c>
      <c r="W68" s="6">
        <v>1.1474999999999997</v>
      </c>
      <c r="X68" s="6">
        <v>8.7271739130434813</v>
      </c>
      <c r="Y68" s="6">
        <v>0</v>
      </c>
      <c r="Z68" s="6">
        <f>SUM(NonNurse[[#This Row],[Physical Therapist (PT) Hours]],NonNurse[[#This Row],[PT Assistant Hours]],NonNurse[[#This Row],[PT Aide Hours]])/NonNurse[[#This Row],[MDS Census]]</f>
        <v>0.18327012305830143</v>
      </c>
      <c r="AA68" s="6">
        <v>0</v>
      </c>
      <c r="AB68" s="6">
        <v>0</v>
      </c>
      <c r="AC68" s="6">
        <v>0</v>
      </c>
      <c r="AD68" s="6">
        <v>0</v>
      </c>
      <c r="AE68" s="6">
        <v>0</v>
      </c>
      <c r="AF68" s="6">
        <v>0</v>
      </c>
      <c r="AG68" s="6">
        <v>0</v>
      </c>
      <c r="AH68" s="1">
        <v>255173</v>
      </c>
      <c r="AI68">
        <v>4</v>
      </c>
    </row>
    <row r="69" spans="1:35" x14ac:dyDescent="0.25">
      <c r="A69" t="s">
        <v>243</v>
      </c>
      <c r="B69" t="s">
        <v>158</v>
      </c>
      <c r="C69" t="s">
        <v>365</v>
      </c>
      <c r="D69" t="s">
        <v>332</v>
      </c>
      <c r="E69" s="6">
        <v>84.956521739130437</v>
      </c>
      <c r="F69" s="6">
        <v>14.266304347826088</v>
      </c>
      <c r="G69" s="6">
        <v>6.5217391304347824E-2</v>
      </c>
      <c r="H69" s="6">
        <v>0.32608695652173914</v>
      </c>
      <c r="I69" s="6">
        <v>5.2065217391304346</v>
      </c>
      <c r="J69" s="6">
        <v>0</v>
      </c>
      <c r="K69" s="6">
        <v>2.3043478260869565</v>
      </c>
      <c r="L69" s="6">
        <v>3.2353260869565217</v>
      </c>
      <c r="M69" s="6">
        <v>9.2934782608695645</v>
      </c>
      <c r="N69" s="6">
        <v>0</v>
      </c>
      <c r="O69" s="6">
        <f>SUM(NonNurse[[#This Row],[Qualified Social Work Staff Hours]],NonNurse[[#This Row],[Other Social Work Staff Hours]])/NonNurse[[#This Row],[MDS Census]]</f>
        <v>0.10939099283520981</v>
      </c>
      <c r="P69" s="6">
        <v>4.4510869565217392</v>
      </c>
      <c r="Q69" s="6">
        <v>23.3125</v>
      </c>
      <c r="R69" s="6">
        <f>SUM(NonNurse[[#This Row],[Qualified Activities Professional Hours]],NonNurse[[#This Row],[Other Activities Professional Hours]])/NonNurse[[#This Row],[MDS Census]]</f>
        <v>0.3267975946775844</v>
      </c>
      <c r="S69" s="6">
        <v>2.4821739130434786</v>
      </c>
      <c r="T69" s="6">
        <v>3.1040217391304346</v>
      </c>
      <c r="U69" s="6">
        <v>0</v>
      </c>
      <c r="V69" s="6">
        <f>SUM(NonNurse[[#This Row],[Occupational Therapist Hours]],NonNurse[[#This Row],[OT Assistant Hours]],NonNurse[[#This Row],[OT Aide Hours]])/NonNurse[[#This Row],[MDS Census]]</f>
        <v>6.5753582395086996E-2</v>
      </c>
      <c r="W69" s="6">
        <v>4.7678260869565214</v>
      </c>
      <c r="X69" s="6">
        <v>4.1803260869565229</v>
      </c>
      <c r="Y69" s="6">
        <v>0</v>
      </c>
      <c r="Z69" s="6">
        <f>SUM(NonNurse[[#This Row],[Physical Therapist (PT) Hours]],NonNurse[[#This Row],[PT Assistant Hours]],NonNurse[[#This Row],[PT Aide Hours]])/NonNurse[[#This Row],[MDS Census]]</f>
        <v>0.10532625383828045</v>
      </c>
      <c r="AA69" s="6">
        <v>0</v>
      </c>
      <c r="AB69" s="6">
        <v>0</v>
      </c>
      <c r="AC69" s="6">
        <v>0</v>
      </c>
      <c r="AD69" s="6">
        <v>0</v>
      </c>
      <c r="AE69" s="6">
        <v>0</v>
      </c>
      <c r="AF69" s="6">
        <v>0</v>
      </c>
      <c r="AG69" s="6">
        <v>0</v>
      </c>
      <c r="AH69" s="1">
        <v>255307</v>
      </c>
      <c r="AI69">
        <v>4</v>
      </c>
    </row>
    <row r="70" spans="1:35" x14ac:dyDescent="0.25">
      <c r="A70" t="s">
        <v>243</v>
      </c>
      <c r="B70" t="s">
        <v>162</v>
      </c>
      <c r="C70" t="s">
        <v>446</v>
      </c>
      <c r="D70" t="s">
        <v>274</v>
      </c>
      <c r="E70" s="6">
        <v>41.891304347826086</v>
      </c>
      <c r="F70" s="6">
        <v>4.1739130434782608</v>
      </c>
      <c r="G70" s="6">
        <v>0.2608695652173913</v>
      </c>
      <c r="H70" s="6">
        <v>0.16304347826086957</v>
      </c>
      <c r="I70" s="6">
        <v>1.0869565217391304</v>
      </c>
      <c r="J70" s="6">
        <v>0</v>
      </c>
      <c r="K70" s="6">
        <v>0</v>
      </c>
      <c r="L70" s="6">
        <v>4.4080434782608693</v>
      </c>
      <c r="M70" s="6">
        <v>5.6444565217391327</v>
      </c>
      <c r="N70" s="6">
        <v>0</v>
      </c>
      <c r="O70" s="6">
        <f>SUM(NonNurse[[#This Row],[Qualified Social Work Staff Hours]],NonNurse[[#This Row],[Other Social Work Staff Hours]])/NonNurse[[#This Row],[MDS Census]]</f>
        <v>0.13474052932018687</v>
      </c>
      <c r="P70" s="6">
        <v>8.9548913043478251</v>
      </c>
      <c r="Q70" s="6">
        <v>0</v>
      </c>
      <c r="R70" s="6">
        <f>SUM(NonNurse[[#This Row],[Qualified Activities Professional Hours]],NonNurse[[#This Row],[Other Activities Professional Hours]])/NonNurse[[#This Row],[MDS Census]]</f>
        <v>0.21376491956408925</v>
      </c>
      <c r="S70" s="6">
        <v>5.1557608695652171</v>
      </c>
      <c r="T70" s="6">
        <v>5.3478260869565215</v>
      </c>
      <c r="U70" s="6">
        <v>0</v>
      </c>
      <c r="V70" s="6">
        <f>SUM(NonNurse[[#This Row],[Occupational Therapist Hours]],NonNurse[[#This Row],[OT Assistant Hours]],NonNurse[[#This Row],[OT Aide Hours]])/NonNurse[[#This Row],[MDS Census]]</f>
        <v>0.25073430202387131</v>
      </c>
      <c r="W70" s="6">
        <v>5.3482608695652178</v>
      </c>
      <c r="X70" s="6">
        <v>3.6238043478260873</v>
      </c>
      <c r="Y70" s="6">
        <v>0</v>
      </c>
      <c r="Z70" s="6">
        <f>SUM(NonNurse[[#This Row],[Physical Therapist (PT) Hours]],NonNurse[[#This Row],[PT Assistant Hours]],NonNurse[[#This Row],[PT Aide Hours]])/NonNurse[[#This Row],[MDS Census]]</f>
        <v>0.21417488323819411</v>
      </c>
      <c r="AA70" s="6">
        <v>0</v>
      </c>
      <c r="AB70" s="6">
        <v>0</v>
      </c>
      <c r="AC70" s="6">
        <v>0</v>
      </c>
      <c r="AD70" s="6">
        <v>0</v>
      </c>
      <c r="AE70" s="6">
        <v>0</v>
      </c>
      <c r="AF70" s="6">
        <v>0</v>
      </c>
      <c r="AG70" s="6">
        <v>0</v>
      </c>
      <c r="AH70" s="1">
        <v>255311</v>
      </c>
      <c r="AI70">
        <v>4</v>
      </c>
    </row>
    <row r="71" spans="1:35" x14ac:dyDescent="0.25">
      <c r="A71" t="s">
        <v>243</v>
      </c>
      <c r="B71" t="s">
        <v>147</v>
      </c>
      <c r="C71" t="s">
        <v>434</v>
      </c>
      <c r="D71" t="s">
        <v>342</v>
      </c>
      <c r="E71" s="6">
        <v>52.152173913043477</v>
      </c>
      <c r="F71" s="6">
        <v>7.2826086956521738</v>
      </c>
      <c r="G71" s="6">
        <v>0</v>
      </c>
      <c r="H71" s="6">
        <v>0.28739130434782606</v>
      </c>
      <c r="I71" s="6">
        <v>0.39130434782608697</v>
      </c>
      <c r="J71" s="6">
        <v>0</v>
      </c>
      <c r="K71" s="6">
        <v>0</v>
      </c>
      <c r="L71" s="6">
        <v>3.9549999999999996</v>
      </c>
      <c r="M71" s="6">
        <v>5.1304347826086953</v>
      </c>
      <c r="N71" s="6">
        <v>0</v>
      </c>
      <c r="O71" s="6">
        <f>SUM(NonNurse[[#This Row],[Qualified Social Work Staff Hours]],NonNurse[[#This Row],[Other Social Work Staff Hours]])/NonNurse[[#This Row],[MDS Census]]</f>
        <v>9.8374322634431008E-2</v>
      </c>
      <c r="P71" s="6">
        <v>4.7065217391304346</v>
      </c>
      <c r="Q71" s="6">
        <v>0</v>
      </c>
      <c r="R71" s="6">
        <f>SUM(NonNurse[[#This Row],[Qualified Activities Professional Hours]],NonNurse[[#This Row],[Other Activities Professional Hours]])/NonNurse[[#This Row],[MDS Census]]</f>
        <v>9.0245935806586075E-2</v>
      </c>
      <c r="S71" s="6">
        <v>0.81032608695652153</v>
      </c>
      <c r="T71" s="6">
        <v>6.9539130434782583</v>
      </c>
      <c r="U71" s="6">
        <v>0</v>
      </c>
      <c r="V71" s="6">
        <f>SUM(NonNurse[[#This Row],[Occupational Therapist Hours]],NonNurse[[#This Row],[OT Assistant Hours]],NonNurse[[#This Row],[OT Aide Hours]])/NonNurse[[#This Row],[MDS Census]]</f>
        <v>0.14887661525635679</v>
      </c>
      <c r="W71" s="6">
        <v>1.1258695652173913</v>
      </c>
      <c r="X71" s="6">
        <v>3.2451086956521733</v>
      </c>
      <c r="Y71" s="6">
        <v>0</v>
      </c>
      <c r="Z71" s="6">
        <f>SUM(NonNurse[[#This Row],[Physical Therapist (PT) Hours]],NonNurse[[#This Row],[PT Assistant Hours]],NonNurse[[#This Row],[PT Aide Hours]])/NonNurse[[#This Row],[MDS Census]]</f>
        <v>8.3812005002084203E-2</v>
      </c>
      <c r="AA71" s="6">
        <v>0</v>
      </c>
      <c r="AB71" s="6">
        <v>0</v>
      </c>
      <c r="AC71" s="6">
        <v>0</v>
      </c>
      <c r="AD71" s="6">
        <v>0</v>
      </c>
      <c r="AE71" s="6">
        <v>0</v>
      </c>
      <c r="AF71" s="6">
        <v>0</v>
      </c>
      <c r="AG71" s="6">
        <v>0</v>
      </c>
      <c r="AH71" s="1">
        <v>255294</v>
      </c>
      <c r="AI71">
        <v>4</v>
      </c>
    </row>
    <row r="72" spans="1:35" x14ac:dyDescent="0.25">
      <c r="A72" t="s">
        <v>243</v>
      </c>
      <c r="B72" t="s">
        <v>173</v>
      </c>
      <c r="C72" t="s">
        <v>448</v>
      </c>
      <c r="D72" t="s">
        <v>310</v>
      </c>
      <c r="E72" s="6">
        <v>67.086956521739125</v>
      </c>
      <c r="F72" s="6">
        <v>8.3559782608695645</v>
      </c>
      <c r="G72" s="6">
        <v>0.40923913043478261</v>
      </c>
      <c r="H72" s="6">
        <v>0.17173913043478262</v>
      </c>
      <c r="I72" s="6">
        <v>2.4130434782608696</v>
      </c>
      <c r="J72" s="6">
        <v>0</v>
      </c>
      <c r="K72" s="6">
        <v>0.11489130434782609</v>
      </c>
      <c r="L72" s="6">
        <v>2.6311956521739122</v>
      </c>
      <c r="M72" s="6">
        <v>0</v>
      </c>
      <c r="N72" s="6">
        <v>0</v>
      </c>
      <c r="O72" s="6">
        <f>SUM(NonNurse[[#This Row],[Qualified Social Work Staff Hours]],NonNurse[[#This Row],[Other Social Work Staff Hours]])/NonNurse[[#This Row],[MDS Census]]</f>
        <v>0</v>
      </c>
      <c r="P72" s="6">
        <v>5.4836956521739131</v>
      </c>
      <c r="Q72" s="6">
        <v>21.434782608695652</v>
      </c>
      <c r="R72" s="6">
        <f>SUM(NonNurse[[#This Row],[Qualified Activities Professional Hours]],NonNurse[[#This Row],[Other Activities Professional Hours]])/NonNurse[[#This Row],[MDS Census]]</f>
        <v>0.40124756966947511</v>
      </c>
      <c r="S72" s="6">
        <v>4.5497826086956525</v>
      </c>
      <c r="T72" s="6">
        <v>3.0304347826086966</v>
      </c>
      <c r="U72" s="6">
        <v>0</v>
      </c>
      <c r="V72" s="6">
        <f>SUM(NonNurse[[#This Row],[Occupational Therapist Hours]],NonNurse[[#This Row],[OT Assistant Hours]],NonNurse[[#This Row],[OT Aide Hours]])/NonNurse[[#This Row],[MDS Census]]</f>
        <v>0.11299092676604021</v>
      </c>
      <c r="W72" s="6">
        <v>5.2907608695652169</v>
      </c>
      <c r="X72" s="6">
        <v>1.58</v>
      </c>
      <c r="Y72" s="6">
        <v>4.1413043478260869</v>
      </c>
      <c r="Z72" s="6">
        <f>SUM(NonNurse[[#This Row],[Physical Therapist (PT) Hours]],NonNurse[[#This Row],[PT Assistant Hours]],NonNurse[[#This Row],[PT Aide Hours]])/NonNurse[[#This Row],[MDS Census]]</f>
        <v>0.16414614387556706</v>
      </c>
      <c r="AA72" s="6">
        <v>0</v>
      </c>
      <c r="AB72" s="6">
        <v>0</v>
      </c>
      <c r="AC72" s="6">
        <v>0</v>
      </c>
      <c r="AD72" s="6">
        <v>1.2744565217391304</v>
      </c>
      <c r="AE72" s="6">
        <v>0</v>
      </c>
      <c r="AF72" s="6">
        <v>0</v>
      </c>
      <c r="AG72" s="6">
        <v>0</v>
      </c>
      <c r="AH72" s="1">
        <v>255323</v>
      </c>
      <c r="AI72">
        <v>4</v>
      </c>
    </row>
    <row r="73" spans="1:35" x14ac:dyDescent="0.25">
      <c r="A73" t="s">
        <v>243</v>
      </c>
      <c r="B73" t="s">
        <v>131</v>
      </c>
      <c r="C73" t="s">
        <v>422</v>
      </c>
      <c r="D73" t="s">
        <v>294</v>
      </c>
      <c r="E73" s="6">
        <v>52.380434782608695</v>
      </c>
      <c r="F73" s="6">
        <v>15.492173913043475</v>
      </c>
      <c r="G73" s="6">
        <v>4.3478260869565216E-2</v>
      </c>
      <c r="H73" s="6">
        <v>0</v>
      </c>
      <c r="I73" s="6">
        <v>7.6086956521739135E-2</v>
      </c>
      <c r="J73" s="6">
        <v>0</v>
      </c>
      <c r="K73" s="6">
        <v>0.16847826086956522</v>
      </c>
      <c r="L73" s="6">
        <v>0.37663043478260877</v>
      </c>
      <c r="M73" s="6">
        <v>1.746086956521739</v>
      </c>
      <c r="N73" s="6">
        <v>0.51749999999999996</v>
      </c>
      <c r="O73" s="6">
        <f>SUM(NonNurse[[#This Row],[Qualified Social Work Staff Hours]],NonNurse[[#This Row],[Other Social Work Staff Hours]])/NonNurse[[#This Row],[MDS Census]]</f>
        <v>4.3214359825689969E-2</v>
      </c>
      <c r="P73" s="6">
        <v>0</v>
      </c>
      <c r="Q73" s="6">
        <v>25.988913043478266</v>
      </c>
      <c r="R73" s="6">
        <f>SUM(NonNurse[[#This Row],[Qualified Activities Professional Hours]],NonNurse[[#This Row],[Other Activities Professional Hours]])/NonNurse[[#This Row],[MDS Census]]</f>
        <v>0.49615687902054378</v>
      </c>
      <c r="S73" s="6">
        <v>3.0163043478260865</v>
      </c>
      <c r="T73" s="6">
        <v>0</v>
      </c>
      <c r="U73" s="6">
        <v>0</v>
      </c>
      <c r="V73" s="6">
        <f>SUM(NonNurse[[#This Row],[Occupational Therapist Hours]],NonNurse[[#This Row],[OT Assistant Hours]],NonNurse[[#This Row],[OT Aide Hours]])/NonNurse[[#This Row],[MDS Census]]</f>
        <v>5.7584561112263948E-2</v>
      </c>
      <c r="W73" s="6">
        <v>0.78695652173913033</v>
      </c>
      <c r="X73" s="6">
        <v>3.9610869565217395</v>
      </c>
      <c r="Y73" s="6">
        <v>0</v>
      </c>
      <c r="Z73" s="6">
        <f>SUM(NonNurse[[#This Row],[Physical Therapist (PT) Hours]],NonNurse[[#This Row],[PT Assistant Hours]],NonNurse[[#This Row],[PT Aide Hours]])/NonNurse[[#This Row],[MDS Census]]</f>
        <v>9.0645362108321234E-2</v>
      </c>
      <c r="AA73" s="6">
        <v>0</v>
      </c>
      <c r="AB73" s="6">
        <v>0</v>
      </c>
      <c r="AC73" s="6">
        <v>0</v>
      </c>
      <c r="AD73" s="6">
        <v>0</v>
      </c>
      <c r="AE73" s="6">
        <v>0</v>
      </c>
      <c r="AF73" s="6">
        <v>0</v>
      </c>
      <c r="AG73" s="6">
        <v>0.125</v>
      </c>
      <c r="AH73" s="1">
        <v>255277</v>
      </c>
      <c r="AI73">
        <v>4</v>
      </c>
    </row>
    <row r="74" spans="1:35" x14ac:dyDescent="0.25">
      <c r="A74" t="s">
        <v>243</v>
      </c>
      <c r="B74" t="s">
        <v>30</v>
      </c>
      <c r="C74" t="s">
        <v>399</v>
      </c>
      <c r="D74" t="s">
        <v>320</v>
      </c>
      <c r="E74" s="6">
        <v>77.706521739130437</v>
      </c>
      <c r="F74" s="6">
        <v>0</v>
      </c>
      <c r="G74" s="6">
        <v>0.10869565217391304</v>
      </c>
      <c r="H74" s="6">
        <v>0.57336956521739135</v>
      </c>
      <c r="I74" s="6">
        <v>0.45652173913043476</v>
      </c>
      <c r="J74" s="6">
        <v>0</v>
      </c>
      <c r="K74" s="6">
        <v>0</v>
      </c>
      <c r="L74" s="6">
        <v>5.440543478260869</v>
      </c>
      <c r="M74" s="6">
        <v>0</v>
      </c>
      <c r="N74" s="6">
        <v>0</v>
      </c>
      <c r="O74" s="6">
        <f>SUM(NonNurse[[#This Row],[Qualified Social Work Staff Hours]],NonNurse[[#This Row],[Other Social Work Staff Hours]])/NonNurse[[#This Row],[MDS Census]]</f>
        <v>0</v>
      </c>
      <c r="P74" s="6">
        <v>0</v>
      </c>
      <c r="Q74" s="6">
        <v>0</v>
      </c>
      <c r="R74" s="6">
        <f>SUM(NonNurse[[#This Row],[Qualified Activities Professional Hours]],NonNurse[[#This Row],[Other Activities Professional Hours]])/NonNurse[[#This Row],[MDS Census]]</f>
        <v>0</v>
      </c>
      <c r="S74" s="6">
        <v>4.8527173913043482</v>
      </c>
      <c r="T74" s="6">
        <v>3.0105434782608707</v>
      </c>
      <c r="U74" s="6">
        <v>0</v>
      </c>
      <c r="V74" s="6">
        <f>SUM(NonNurse[[#This Row],[Occupational Therapist Hours]],NonNurse[[#This Row],[OT Assistant Hours]],NonNurse[[#This Row],[OT Aide Hours]])/NonNurse[[#This Row],[MDS Census]]</f>
        <v>0.10119177507343685</v>
      </c>
      <c r="W74" s="6">
        <v>0.89836956521739142</v>
      </c>
      <c r="X74" s="6">
        <v>5.6077173913043463</v>
      </c>
      <c r="Y74" s="6">
        <v>0</v>
      </c>
      <c r="Z74" s="6">
        <f>SUM(NonNurse[[#This Row],[Physical Therapist (PT) Hours]],NonNurse[[#This Row],[PT Assistant Hours]],NonNurse[[#This Row],[PT Aide Hours]])/NonNurse[[#This Row],[MDS Census]]</f>
        <v>8.3726395300041945E-2</v>
      </c>
      <c r="AA74" s="6">
        <v>0</v>
      </c>
      <c r="AB74" s="6">
        <v>0</v>
      </c>
      <c r="AC74" s="6">
        <v>0</v>
      </c>
      <c r="AD74" s="6">
        <v>0</v>
      </c>
      <c r="AE74" s="6">
        <v>0</v>
      </c>
      <c r="AF74" s="6">
        <v>0</v>
      </c>
      <c r="AG74" s="6">
        <v>0</v>
      </c>
      <c r="AH74" s="1">
        <v>255104</v>
      </c>
      <c r="AI74">
        <v>4</v>
      </c>
    </row>
    <row r="75" spans="1:35" x14ac:dyDescent="0.25">
      <c r="A75" t="s">
        <v>243</v>
      </c>
      <c r="B75" t="s">
        <v>63</v>
      </c>
      <c r="C75" t="s">
        <v>399</v>
      </c>
      <c r="D75" t="s">
        <v>320</v>
      </c>
      <c r="E75" s="6">
        <v>84.608695652173907</v>
      </c>
      <c r="F75" s="6">
        <v>2.5217391304347827</v>
      </c>
      <c r="G75" s="6">
        <v>0.2608695652173913</v>
      </c>
      <c r="H75" s="6">
        <v>0.27173913043478259</v>
      </c>
      <c r="I75" s="6">
        <v>1.0978260869565217</v>
      </c>
      <c r="J75" s="6">
        <v>0</v>
      </c>
      <c r="K75" s="6">
        <v>0</v>
      </c>
      <c r="L75" s="6">
        <v>5.2618478260869574</v>
      </c>
      <c r="M75" s="6">
        <v>7.2919565217391282</v>
      </c>
      <c r="N75" s="6">
        <v>0</v>
      </c>
      <c r="O75" s="6">
        <f>SUM(NonNurse[[#This Row],[Qualified Social Work Staff Hours]],NonNurse[[#This Row],[Other Social Work Staff Hours]])/NonNurse[[#This Row],[MDS Census]]</f>
        <v>8.6184480986639236E-2</v>
      </c>
      <c r="P75" s="6">
        <v>11.901847826086957</v>
      </c>
      <c r="Q75" s="6">
        <v>0</v>
      </c>
      <c r="R75" s="6">
        <f>SUM(NonNurse[[#This Row],[Qualified Activities Professional Hours]],NonNurse[[#This Row],[Other Activities Professional Hours]])/NonNurse[[#This Row],[MDS Census]]</f>
        <v>0.14066932168550875</v>
      </c>
      <c r="S75" s="6">
        <v>4.5811956521739132</v>
      </c>
      <c r="T75" s="6">
        <v>9.6540217391304353</v>
      </c>
      <c r="U75" s="6">
        <v>0</v>
      </c>
      <c r="V75" s="6">
        <f>SUM(NonNurse[[#This Row],[Occupational Therapist Hours]],NonNurse[[#This Row],[OT Assistant Hours]],NonNurse[[#This Row],[OT Aide Hours]])/NonNurse[[#This Row],[MDS Census]]</f>
        <v>0.16824768756423436</v>
      </c>
      <c r="W75" s="6">
        <v>4.3534782608695659</v>
      </c>
      <c r="X75" s="6">
        <v>9.8313043478260855</v>
      </c>
      <c r="Y75" s="6">
        <v>0</v>
      </c>
      <c r="Z75" s="6">
        <f>SUM(NonNurse[[#This Row],[Physical Therapist (PT) Hours]],NonNurse[[#This Row],[PT Assistant Hours]],NonNurse[[#This Row],[PT Aide Hours]])/NonNurse[[#This Row],[MDS Census]]</f>
        <v>0.16765159301130525</v>
      </c>
      <c r="AA75" s="6">
        <v>0</v>
      </c>
      <c r="AB75" s="6">
        <v>0</v>
      </c>
      <c r="AC75" s="6">
        <v>0</v>
      </c>
      <c r="AD75" s="6">
        <v>0</v>
      </c>
      <c r="AE75" s="6">
        <v>0</v>
      </c>
      <c r="AF75" s="6">
        <v>15.510869565217391</v>
      </c>
      <c r="AG75" s="6">
        <v>0</v>
      </c>
      <c r="AH75" s="1">
        <v>255156</v>
      </c>
      <c r="AI75">
        <v>4</v>
      </c>
    </row>
    <row r="76" spans="1:35" x14ac:dyDescent="0.25">
      <c r="A76" t="s">
        <v>243</v>
      </c>
      <c r="B76" t="s">
        <v>189</v>
      </c>
      <c r="C76" t="s">
        <v>367</v>
      </c>
      <c r="D76" t="s">
        <v>310</v>
      </c>
      <c r="E76" s="6">
        <v>66.217391304347828</v>
      </c>
      <c r="F76" s="6">
        <v>0</v>
      </c>
      <c r="G76" s="6">
        <v>1.3804347826086956</v>
      </c>
      <c r="H76" s="6">
        <v>9.5108695652173919E-2</v>
      </c>
      <c r="I76" s="6">
        <v>0.66304347826086951</v>
      </c>
      <c r="J76" s="6">
        <v>0</v>
      </c>
      <c r="K76" s="6">
        <v>0</v>
      </c>
      <c r="L76" s="6">
        <v>9.5039130434782635</v>
      </c>
      <c r="M76" s="6">
        <v>0</v>
      </c>
      <c r="N76" s="6">
        <v>0</v>
      </c>
      <c r="O76" s="6">
        <f>SUM(NonNurse[[#This Row],[Qualified Social Work Staff Hours]],NonNurse[[#This Row],[Other Social Work Staff Hours]])/NonNurse[[#This Row],[MDS Census]]</f>
        <v>0</v>
      </c>
      <c r="P76" s="6">
        <v>0</v>
      </c>
      <c r="Q76" s="6">
        <v>0</v>
      </c>
      <c r="R76" s="6">
        <f>SUM(NonNurse[[#This Row],[Qualified Activities Professional Hours]],NonNurse[[#This Row],[Other Activities Professional Hours]])/NonNurse[[#This Row],[MDS Census]]</f>
        <v>0</v>
      </c>
      <c r="S76" s="6">
        <v>3.6038043478260864</v>
      </c>
      <c r="T76" s="6">
        <v>7.0633695652173927</v>
      </c>
      <c r="U76" s="6">
        <v>0</v>
      </c>
      <c r="V76" s="6">
        <f>SUM(NonNurse[[#This Row],[Occupational Therapist Hours]],NonNurse[[#This Row],[OT Assistant Hours]],NonNurse[[#This Row],[OT Aide Hours]])/NonNurse[[#This Row],[MDS Census]]</f>
        <v>0.16109323703217335</v>
      </c>
      <c r="W76" s="6">
        <v>4.2447826086956528</v>
      </c>
      <c r="X76" s="6">
        <v>10.233043478260869</v>
      </c>
      <c r="Y76" s="6">
        <v>0.92391304347826086</v>
      </c>
      <c r="Z76" s="6">
        <f>SUM(NonNurse[[#This Row],[Physical Therapist (PT) Hours]],NonNurse[[#This Row],[PT Assistant Hours]],NonNurse[[#This Row],[PT Aide Hours]])/NonNurse[[#This Row],[MDS Census]]</f>
        <v>0.23259356533158243</v>
      </c>
      <c r="AA76" s="6">
        <v>0</v>
      </c>
      <c r="AB76" s="6">
        <v>0</v>
      </c>
      <c r="AC76" s="6">
        <v>0</v>
      </c>
      <c r="AD76" s="6">
        <v>0</v>
      </c>
      <c r="AE76" s="6">
        <v>0</v>
      </c>
      <c r="AF76" s="6">
        <v>0</v>
      </c>
      <c r="AG76" s="6">
        <v>0</v>
      </c>
      <c r="AH76" s="1">
        <v>255341</v>
      </c>
      <c r="AI76">
        <v>4</v>
      </c>
    </row>
    <row r="77" spans="1:35" x14ac:dyDescent="0.25">
      <c r="A77" t="s">
        <v>243</v>
      </c>
      <c r="B77" t="s">
        <v>171</v>
      </c>
      <c r="C77" t="s">
        <v>414</v>
      </c>
      <c r="D77" t="s">
        <v>331</v>
      </c>
      <c r="E77" s="6">
        <v>141.89130434782609</v>
      </c>
      <c r="F77" s="6">
        <v>11.478260869565217</v>
      </c>
      <c r="G77" s="6">
        <v>0.2608695652173913</v>
      </c>
      <c r="H77" s="6">
        <v>1.0869565217391304</v>
      </c>
      <c r="I77" s="6">
        <v>1.0434782608695652</v>
      </c>
      <c r="J77" s="6">
        <v>0</v>
      </c>
      <c r="K77" s="6">
        <v>0</v>
      </c>
      <c r="L77" s="6">
        <v>9.5323913043478257</v>
      </c>
      <c r="M77" s="6">
        <v>5.3125</v>
      </c>
      <c r="N77" s="6">
        <v>5.9538043478260869</v>
      </c>
      <c r="O77" s="6">
        <f>SUM(NonNurse[[#This Row],[Qualified Social Work Staff Hours]],NonNurse[[#This Row],[Other Social Work Staff Hours]])/NonNurse[[#This Row],[MDS Census]]</f>
        <v>7.9400949900413659E-2</v>
      </c>
      <c r="P77" s="6">
        <v>5.8478260869565215</v>
      </c>
      <c r="Q77" s="6">
        <v>31.038043478260871</v>
      </c>
      <c r="R77" s="6">
        <f>SUM(NonNurse[[#This Row],[Qualified Activities Professional Hours]],NonNurse[[#This Row],[Other Activities Professional Hours]])/NonNurse[[#This Row],[MDS Census]]</f>
        <v>0.25995863336908226</v>
      </c>
      <c r="S77" s="6">
        <v>4.1419565217391305</v>
      </c>
      <c r="T77" s="6">
        <v>7.4941304347826057</v>
      </c>
      <c r="U77" s="6">
        <v>0</v>
      </c>
      <c r="V77" s="6">
        <f>SUM(NonNurse[[#This Row],[Occupational Therapist Hours]],NonNurse[[#This Row],[OT Assistant Hours]],NonNurse[[#This Row],[OT Aide Hours]])/NonNurse[[#This Row],[MDS Census]]</f>
        <v>8.2007047648230413E-2</v>
      </c>
      <c r="W77" s="6">
        <v>3.2305434782608704</v>
      </c>
      <c r="X77" s="6">
        <v>3.2426086956521751</v>
      </c>
      <c r="Y77" s="6">
        <v>0</v>
      </c>
      <c r="Z77" s="6">
        <f>SUM(NonNurse[[#This Row],[Physical Therapist (PT) Hours]],NonNurse[[#This Row],[PT Assistant Hours]],NonNurse[[#This Row],[PT Aide Hours]])/NonNurse[[#This Row],[MDS Census]]</f>
        <v>4.5620499463765909E-2</v>
      </c>
      <c r="AA77" s="6">
        <v>0</v>
      </c>
      <c r="AB77" s="6">
        <v>0</v>
      </c>
      <c r="AC77" s="6">
        <v>0</v>
      </c>
      <c r="AD77" s="6">
        <v>0</v>
      </c>
      <c r="AE77" s="6">
        <v>5.6413043478260869</v>
      </c>
      <c r="AF77" s="6">
        <v>0</v>
      </c>
      <c r="AG77" s="6">
        <v>0</v>
      </c>
      <c r="AH77" s="1">
        <v>255321</v>
      </c>
      <c r="AI77">
        <v>4</v>
      </c>
    </row>
    <row r="78" spans="1:35" x14ac:dyDescent="0.25">
      <c r="A78" t="s">
        <v>243</v>
      </c>
      <c r="B78" t="s">
        <v>96</v>
      </c>
      <c r="C78" t="s">
        <v>417</v>
      </c>
      <c r="D78" t="s">
        <v>298</v>
      </c>
      <c r="E78" s="6">
        <v>62.369565217391305</v>
      </c>
      <c r="F78" s="6">
        <v>0</v>
      </c>
      <c r="G78" s="6">
        <v>0</v>
      </c>
      <c r="H78" s="6">
        <v>0</v>
      </c>
      <c r="I78" s="6">
        <v>0</v>
      </c>
      <c r="J78" s="6">
        <v>0</v>
      </c>
      <c r="K78" s="6">
        <v>0</v>
      </c>
      <c r="L78" s="6">
        <v>0</v>
      </c>
      <c r="M78" s="6">
        <v>0</v>
      </c>
      <c r="N78" s="6">
        <v>0</v>
      </c>
      <c r="O78" s="6">
        <f>SUM(NonNurse[[#This Row],[Qualified Social Work Staff Hours]],NonNurse[[#This Row],[Other Social Work Staff Hours]])/NonNurse[[#This Row],[MDS Census]]</f>
        <v>0</v>
      </c>
      <c r="P78" s="6">
        <v>5.1086956521739131</v>
      </c>
      <c r="Q78" s="6">
        <v>5.1630434782608692</v>
      </c>
      <c r="R78" s="6">
        <f>SUM(NonNurse[[#This Row],[Qualified Activities Professional Hours]],NonNurse[[#This Row],[Other Activities Professional Hours]])/NonNurse[[#This Row],[MDS Census]]</f>
        <v>0.16469153014987797</v>
      </c>
      <c r="S78" s="6">
        <v>0</v>
      </c>
      <c r="T78" s="6">
        <v>0</v>
      </c>
      <c r="U78" s="6">
        <v>0</v>
      </c>
      <c r="V78" s="6">
        <f>SUM(NonNurse[[#This Row],[Occupational Therapist Hours]],NonNurse[[#This Row],[OT Assistant Hours]],NonNurse[[#This Row],[OT Aide Hours]])/NonNurse[[#This Row],[MDS Census]]</f>
        <v>0</v>
      </c>
      <c r="W78" s="6">
        <v>0</v>
      </c>
      <c r="X78" s="6">
        <v>0</v>
      </c>
      <c r="Y78" s="6">
        <v>0</v>
      </c>
      <c r="Z78" s="6">
        <f>SUM(NonNurse[[#This Row],[Physical Therapist (PT) Hours]],NonNurse[[#This Row],[PT Assistant Hours]],NonNurse[[#This Row],[PT Aide Hours]])/NonNurse[[#This Row],[MDS Census]]</f>
        <v>0</v>
      </c>
      <c r="AA78" s="6">
        <v>0</v>
      </c>
      <c r="AB78" s="6">
        <v>0</v>
      </c>
      <c r="AC78" s="6">
        <v>0</v>
      </c>
      <c r="AD78" s="6">
        <v>0</v>
      </c>
      <c r="AE78" s="6">
        <v>0</v>
      </c>
      <c r="AF78" s="6">
        <v>0</v>
      </c>
      <c r="AG78" s="6">
        <v>0</v>
      </c>
      <c r="AH78" s="1">
        <v>255221</v>
      </c>
      <c r="AI78">
        <v>4</v>
      </c>
    </row>
    <row r="79" spans="1:35" x14ac:dyDescent="0.25">
      <c r="A79" t="s">
        <v>243</v>
      </c>
      <c r="B79" t="s">
        <v>138</v>
      </c>
      <c r="C79" t="s">
        <v>408</v>
      </c>
      <c r="D79" t="s">
        <v>302</v>
      </c>
      <c r="E79" s="6">
        <v>53.228260869565219</v>
      </c>
      <c r="F79" s="6">
        <v>0</v>
      </c>
      <c r="G79" s="6">
        <v>0.25543478260869568</v>
      </c>
      <c r="H79" s="6">
        <v>0.21739130434782608</v>
      </c>
      <c r="I79" s="6">
        <v>0.32608695652173914</v>
      </c>
      <c r="J79" s="6">
        <v>0</v>
      </c>
      <c r="K79" s="6">
        <v>0</v>
      </c>
      <c r="L79" s="6">
        <v>1.6177173913043479</v>
      </c>
      <c r="M79" s="6">
        <v>0</v>
      </c>
      <c r="N79" s="6">
        <v>0</v>
      </c>
      <c r="O79" s="6">
        <f>SUM(NonNurse[[#This Row],[Qualified Social Work Staff Hours]],NonNurse[[#This Row],[Other Social Work Staff Hours]])/NonNurse[[#This Row],[MDS Census]]</f>
        <v>0</v>
      </c>
      <c r="P79" s="6">
        <v>0</v>
      </c>
      <c r="Q79" s="6">
        <v>0</v>
      </c>
      <c r="R79" s="6">
        <f>SUM(NonNurse[[#This Row],[Qualified Activities Professional Hours]],NonNurse[[#This Row],[Other Activities Professional Hours]])/NonNurse[[#This Row],[MDS Census]]</f>
        <v>0</v>
      </c>
      <c r="S79" s="6">
        <v>9.8692391304347797</v>
      </c>
      <c r="T79" s="6">
        <v>11.179782608695652</v>
      </c>
      <c r="U79" s="6">
        <v>0</v>
      </c>
      <c r="V79" s="6">
        <f>SUM(NonNurse[[#This Row],[Occupational Therapist Hours]],NonNurse[[#This Row],[OT Assistant Hours]],NonNurse[[#This Row],[OT Aide Hours]])/NonNurse[[#This Row],[MDS Census]]</f>
        <v>0.39544823361241571</v>
      </c>
      <c r="W79" s="6">
        <v>1.5357608695652178</v>
      </c>
      <c r="X79" s="6">
        <v>18.331956521739123</v>
      </c>
      <c r="Y79" s="6">
        <v>0.67391304347826086</v>
      </c>
      <c r="Z79" s="6">
        <f>SUM(NonNurse[[#This Row],[Physical Therapist (PT) Hours]],NonNurse[[#This Row],[PT Assistant Hours]],NonNurse[[#This Row],[PT Aide Hours]])/NonNurse[[#This Row],[MDS Census]]</f>
        <v>0.38591586685725937</v>
      </c>
      <c r="AA79" s="6">
        <v>0</v>
      </c>
      <c r="AB79" s="6">
        <v>0</v>
      </c>
      <c r="AC79" s="6">
        <v>0</v>
      </c>
      <c r="AD79" s="6">
        <v>0</v>
      </c>
      <c r="AE79" s="6">
        <v>0</v>
      </c>
      <c r="AF79" s="6">
        <v>0</v>
      </c>
      <c r="AG79" s="6">
        <v>0</v>
      </c>
      <c r="AH79" s="1">
        <v>255284</v>
      </c>
      <c r="AI79">
        <v>4</v>
      </c>
    </row>
    <row r="80" spans="1:35" x14ac:dyDescent="0.25">
      <c r="A80" t="s">
        <v>243</v>
      </c>
      <c r="B80" t="s">
        <v>128</v>
      </c>
      <c r="C80" t="s">
        <v>436</v>
      </c>
      <c r="D80" t="s">
        <v>276</v>
      </c>
      <c r="E80" s="6">
        <v>93.684782608695656</v>
      </c>
      <c r="F80" s="6">
        <v>0</v>
      </c>
      <c r="G80" s="6">
        <v>0.27717391304347827</v>
      </c>
      <c r="H80" s="6">
        <v>0</v>
      </c>
      <c r="I80" s="6">
        <v>0</v>
      </c>
      <c r="J80" s="6">
        <v>0</v>
      </c>
      <c r="K80" s="6">
        <v>0</v>
      </c>
      <c r="L80" s="6">
        <v>14.080652173913045</v>
      </c>
      <c r="M80" s="6">
        <v>0</v>
      </c>
      <c r="N80" s="6">
        <v>0</v>
      </c>
      <c r="O80" s="6">
        <f>SUM(NonNurse[[#This Row],[Qualified Social Work Staff Hours]],NonNurse[[#This Row],[Other Social Work Staff Hours]])/NonNurse[[#This Row],[MDS Census]]</f>
        <v>0</v>
      </c>
      <c r="P80" s="6">
        <v>0</v>
      </c>
      <c r="Q80" s="6">
        <v>0</v>
      </c>
      <c r="R80" s="6">
        <f>SUM(NonNurse[[#This Row],[Qualified Activities Professional Hours]],NonNurse[[#This Row],[Other Activities Professional Hours]])/NonNurse[[#This Row],[MDS Census]]</f>
        <v>0</v>
      </c>
      <c r="S80" s="6">
        <v>4.9882608695652184</v>
      </c>
      <c r="T80" s="6">
        <v>10.828913043478257</v>
      </c>
      <c r="U80" s="6">
        <v>0</v>
      </c>
      <c r="V80" s="6">
        <f>SUM(NonNurse[[#This Row],[Occupational Therapist Hours]],NonNurse[[#This Row],[OT Assistant Hours]],NonNurse[[#This Row],[OT Aide Hours]])/NonNurse[[#This Row],[MDS Census]]</f>
        <v>0.16883397145840581</v>
      </c>
      <c r="W80" s="6">
        <v>5.3076086956521742</v>
      </c>
      <c r="X80" s="6">
        <v>10.315760869565219</v>
      </c>
      <c r="Y80" s="6">
        <v>0</v>
      </c>
      <c r="Z80" s="6">
        <f>SUM(NonNurse[[#This Row],[Physical Therapist (PT) Hours]],NonNurse[[#This Row],[PT Assistant Hours]],NonNurse[[#This Row],[PT Aide Hours]])/NonNurse[[#This Row],[MDS Census]]</f>
        <v>0.16676528599605525</v>
      </c>
      <c r="AA80" s="6">
        <v>0</v>
      </c>
      <c r="AB80" s="6">
        <v>0</v>
      </c>
      <c r="AC80" s="6">
        <v>0</v>
      </c>
      <c r="AD80" s="6">
        <v>0</v>
      </c>
      <c r="AE80" s="6">
        <v>0</v>
      </c>
      <c r="AF80" s="6">
        <v>0</v>
      </c>
      <c r="AG80" s="6">
        <v>0</v>
      </c>
      <c r="AH80" s="1">
        <v>255274</v>
      </c>
      <c r="AI80">
        <v>4</v>
      </c>
    </row>
    <row r="81" spans="1:35" x14ac:dyDescent="0.25">
      <c r="A81" t="s">
        <v>243</v>
      </c>
      <c r="B81" t="s">
        <v>132</v>
      </c>
      <c r="C81" t="s">
        <v>437</v>
      </c>
      <c r="D81" t="s">
        <v>314</v>
      </c>
      <c r="E81" s="6">
        <v>85.543478260869563</v>
      </c>
      <c r="F81" s="6">
        <v>0</v>
      </c>
      <c r="G81" s="6">
        <v>0.2608695652173913</v>
      </c>
      <c r="H81" s="6">
        <v>0.17391304347826086</v>
      </c>
      <c r="I81" s="6">
        <v>0.52173913043478259</v>
      </c>
      <c r="J81" s="6">
        <v>0</v>
      </c>
      <c r="K81" s="6">
        <v>0</v>
      </c>
      <c r="L81" s="6">
        <v>4.2846739130434761</v>
      </c>
      <c r="M81" s="6">
        <v>0</v>
      </c>
      <c r="N81" s="6">
        <v>0</v>
      </c>
      <c r="O81" s="6">
        <f>SUM(NonNurse[[#This Row],[Qualified Social Work Staff Hours]],NonNurse[[#This Row],[Other Social Work Staff Hours]])/NonNurse[[#This Row],[MDS Census]]</f>
        <v>0</v>
      </c>
      <c r="P81" s="6">
        <v>0</v>
      </c>
      <c r="Q81" s="6">
        <v>0</v>
      </c>
      <c r="R81" s="6">
        <f>SUM(NonNurse[[#This Row],[Qualified Activities Professional Hours]],NonNurse[[#This Row],[Other Activities Professional Hours]])/NonNurse[[#This Row],[MDS Census]]</f>
        <v>0</v>
      </c>
      <c r="S81" s="6">
        <v>3.0115217391304347</v>
      </c>
      <c r="T81" s="6">
        <v>9.8530434782608722</v>
      </c>
      <c r="U81" s="6">
        <v>0</v>
      </c>
      <c r="V81" s="6">
        <f>SUM(NonNurse[[#This Row],[Occupational Therapist Hours]],NonNurse[[#This Row],[OT Assistant Hours]],NonNurse[[#This Row],[OT Aide Hours]])/NonNurse[[#This Row],[MDS Census]]</f>
        <v>0.15038627700127069</v>
      </c>
      <c r="W81" s="6">
        <v>5.2326086956521731</v>
      </c>
      <c r="X81" s="6">
        <v>9.6411956521739164</v>
      </c>
      <c r="Y81" s="6">
        <v>0</v>
      </c>
      <c r="Z81" s="6">
        <f>SUM(NonNurse[[#This Row],[Physical Therapist (PT) Hours]],NonNurse[[#This Row],[PT Assistant Hours]],NonNurse[[#This Row],[PT Aide Hours]])/NonNurse[[#This Row],[MDS Census]]</f>
        <v>0.17387420584498098</v>
      </c>
      <c r="AA81" s="6">
        <v>0</v>
      </c>
      <c r="AB81" s="6">
        <v>0</v>
      </c>
      <c r="AC81" s="6">
        <v>0</v>
      </c>
      <c r="AD81" s="6">
        <v>0</v>
      </c>
      <c r="AE81" s="6">
        <v>0</v>
      </c>
      <c r="AF81" s="6">
        <v>0</v>
      </c>
      <c r="AG81" s="6">
        <v>0</v>
      </c>
      <c r="AH81" s="1">
        <v>255278</v>
      </c>
      <c r="AI81">
        <v>4</v>
      </c>
    </row>
    <row r="82" spans="1:35" x14ac:dyDescent="0.25">
      <c r="A82" t="s">
        <v>243</v>
      </c>
      <c r="B82" t="s">
        <v>115</v>
      </c>
      <c r="C82" t="s">
        <v>386</v>
      </c>
      <c r="D82" t="s">
        <v>327</v>
      </c>
      <c r="E82" s="6">
        <v>51.532608695652172</v>
      </c>
      <c r="F82" s="6">
        <v>5.7391304347826084</v>
      </c>
      <c r="G82" s="6">
        <v>0.14347826086956506</v>
      </c>
      <c r="H82" s="6">
        <v>9.4565217391304343E-2</v>
      </c>
      <c r="I82" s="6">
        <v>0.41304347826086957</v>
      </c>
      <c r="J82" s="6">
        <v>0</v>
      </c>
      <c r="K82" s="6">
        <v>0</v>
      </c>
      <c r="L82" s="6">
        <v>2.9925000000000006</v>
      </c>
      <c r="M82" s="6">
        <v>4.7255434782608718</v>
      </c>
      <c r="N82" s="6">
        <v>0</v>
      </c>
      <c r="O82" s="6">
        <f>SUM(NonNurse[[#This Row],[Qualified Social Work Staff Hours]],NonNurse[[#This Row],[Other Social Work Staff Hours]])/NonNurse[[#This Row],[MDS Census]]</f>
        <v>9.170006327778954E-2</v>
      </c>
      <c r="P82" s="6">
        <v>0</v>
      </c>
      <c r="Q82" s="6">
        <v>6.4478260869565238</v>
      </c>
      <c r="R82" s="6">
        <f>SUM(NonNurse[[#This Row],[Qualified Activities Professional Hours]],NonNurse[[#This Row],[Other Activities Professional Hours]])/NonNurse[[#This Row],[MDS Census]]</f>
        <v>0.12512128242986717</v>
      </c>
      <c r="S82" s="6">
        <v>1.3193478260869569</v>
      </c>
      <c r="T82" s="6">
        <v>4.9555434782608714</v>
      </c>
      <c r="U82" s="6">
        <v>0</v>
      </c>
      <c r="V82" s="6">
        <f>SUM(NonNurse[[#This Row],[Occupational Therapist Hours]],NonNurse[[#This Row],[OT Assistant Hours]],NonNurse[[#This Row],[OT Aide Hours]])/NonNurse[[#This Row],[MDS Census]]</f>
        <v>0.12176545032693528</v>
      </c>
      <c r="W82" s="6">
        <v>5.2547826086956517</v>
      </c>
      <c r="X82" s="6">
        <v>7.5055434782608694</v>
      </c>
      <c r="Y82" s="6">
        <v>0</v>
      </c>
      <c r="Z82" s="6">
        <f>SUM(NonNurse[[#This Row],[Physical Therapist (PT) Hours]],NonNurse[[#This Row],[PT Assistant Hours]],NonNurse[[#This Row],[PT Aide Hours]])/NonNurse[[#This Row],[MDS Census]]</f>
        <v>0.24761653659565491</v>
      </c>
      <c r="AA82" s="6">
        <v>0</v>
      </c>
      <c r="AB82" s="6">
        <v>0</v>
      </c>
      <c r="AC82" s="6">
        <v>0</v>
      </c>
      <c r="AD82" s="6">
        <v>0</v>
      </c>
      <c r="AE82" s="6">
        <v>4.3478260869565216E-2</v>
      </c>
      <c r="AF82" s="6">
        <v>0</v>
      </c>
      <c r="AG82" s="6">
        <v>0</v>
      </c>
      <c r="AH82" s="1">
        <v>255260</v>
      </c>
      <c r="AI82">
        <v>4</v>
      </c>
    </row>
    <row r="83" spans="1:35" x14ac:dyDescent="0.25">
      <c r="A83" t="s">
        <v>243</v>
      </c>
      <c r="B83" t="s">
        <v>101</v>
      </c>
      <c r="C83" t="s">
        <v>430</v>
      </c>
      <c r="D83" t="s">
        <v>274</v>
      </c>
      <c r="E83" s="6">
        <v>92.510869565217391</v>
      </c>
      <c r="F83" s="6">
        <v>5.5652173913043477</v>
      </c>
      <c r="G83" s="6">
        <v>0.32608695652173914</v>
      </c>
      <c r="H83" s="6">
        <v>0.30706521739130432</v>
      </c>
      <c r="I83" s="6">
        <v>1.1304347826086956</v>
      </c>
      <c r="J83" s="6">
        <v>0</v>
      </c>
      <c r="K83" s="6">
        <v>0</v>
      </c>
      <c r="L83" s="6">
        <v>3.1998913043478261</v>
      </c>
      <c r="M83" s="6">
        <v>5.2814130434782616</v>
      </c>
      <c r="N83" s="6">
        <v>0</v>
      </c>
      <c r="O83" s="6">
        <f>SUM(NonNurse[[#This Row],[Qualified Social Work Staff Hours]],NonNurse[[#This Row],[Other Social Work Staff Hours]])/NonNurse[[#This Row],[MDS Census]]</f>
        <v>5.7089648689930689E-2</v>
      </c>
      <c r="P83" s="6">
        <v>9.7554347826086936</v>
      </c>
      <c r="Q83" s="6">
        <v>0</v>
      </c>
      <c r="R83" s="6">
        <f>SUM(NonNurse[[#This Row],[Qualified Activities Professional Hours]],NonNurse[[#This Row],[Other Activities Professional Hours]])/NonNurse[[#This Row],[MDS Census]]</f>
        <v>0.10545176829984723</v>
      </c>
      <c r="S83" s="6">
        <v>2.343260869565218</v>
      </c>
      <c r="T83" s="6">
        <v>11.361630434782608</v>
      </c>
      <c r="U83" s="6">
        <v>0</v>
      </c>
      <c r="V83" s="6">
        <f>SUM(NonNurse[[#This Row],[Occupational Therapist Hours]],NonNurse[[#This Row],[OT Assistant Hours]],NonNurse[[#This Row],[OT Aide Hours]])/NonNurse[[#This Row],[MDS Census]]</f>
        <v>0.14814357889789684</v>
      </c>
      <c r="W83" s="6">
        <v>5.3896739130434783</v>
      </c>
      <c r="X83" s="6">
        <v>10.209891304347826</v>
      </c>
      <c r="Y83" s="6">
        <v>0</v>
      </c>
      <c r="Z83" s="6">
        <f>SUM(NonNurse[[#This Row],[Physical Therapist (PT) Hours]],NonNurse[[#This Row],[PT Assistant Hours]],NonNurse[[#This Row],[PT Aide Hours]])/NonNurse[[#This Row],[MDS Census]]</f>
        <v>0.16862413347432734</v>
      </c>
      <c r="AA83" s="6">
        <v>0</v>
      </c>
      <c r="AB83" s="6">
        <v>0</v>
      </c>
      <c r="AC83" s="6">
        <v>0</v>
      </c>
      <c r="AD83" s="6">
        <v>0</v>
      </c>
      <c r="AE83" s="6">
        <v>0</v>
      </c>
      <c r="AF83" s="6">
        <v>1.0217391304347827</v>
      </c>
      <c r="AG83" s="6">
        <v>0</v>
      </c>
      <c r="AH83" s="1">
        <v>255229</v>
      </c>
      <c r="AI83">
        <v>4</v>
      </c>
    </row>
    <row r="84" spans="1:35" x14ac:dyDescent="0.25">
      <c r="A84" t="s">
        <v>243</v>
      </c>
      <c r="B84" t="s">
        <v>181</v>
      </c>
      <c r="C84" t="s">
        <v>451</v>
      </c>
      <c r="D84" t="s">
        <v>300</v>
      </c>
      <c r="E84" s="6">
        <v>76.413043478260875</v>
      </c>
      <c r="F84" s="6">
        <v>10.434782608695652</v>
      </c>
      <c r="G84" s="6">
        <v>0.28260869565217389</v>
      </c>
      <c r="H84" s="6">
        <v>8.1521739130434784E-2</v>
      </c>
      <c r="I84" s="6">
        <v>0.39130434782608697</v>
      </c>
      <c r="J84" s="6">
        <v>0</v>
      </c>
      <c r="K84" s="6">
        <v>0</v>
      </c>
      <c r="L84" s="6">
        <v>5.8327173913043495</v>
      </c>
      <c r="M84" s="6">
        <v>5.3668478260869561</v>
      </c>
      <c r="N84" s="6">
        <v>0</v>
      </c>
      <c r="O84" s="6">
        <f>SUM(NonNurse[[#This Row],[Qualified Social Work Staff Hours]],NonNurse[[#This Row],[Other Social Work Staff Hours]])/NonNurse[[#This Row],[MDS Census]]</f>
        <v>7.0234708392603123E-2</v>
      </c>
      <c r="P84" s="6">
        <v>0</v>
      </c>
      <c r="Q84" s="6">
        <v>5.1521739130434785</v>
      </c>
      <c r="R84" s="6">
        <f>SUM(NonNurse[[#This Row],[Qualified Activities Professional Hours]],NonNurse[[#This Row],[Other Activities Professional Hours]])/NonNurse[[#This Row],[MDS Census]]</f>
        <v>6.7425320056898996E-2</v>
      </c>
      <c r="S84" s="6">
        <v>0.47282608695652173</v>
      </c>
      <c r="T84" s="6">
        <v>8.0326086956521738</v>
      </c>
      <c r="U84" s="6">
        <v>0</v>
      </c>
      <c r="V84" s="6">
        <f>SUM(NonNurse[[#This Row],[Occupational Therapist Hours]],NonNurse[[#This Row],[OT Assistant Hours]],NonNurse[[#This Row],[OT Aide Hours]])/NonNurse[[#This Row],[MDS Census]]</f>
        <v>0.11130867709815077</v>
      </c>
      <c r="W84" s="6">
        <v>7.7733695652173909</v>
      </c>
      <c r="X84" s="6">
        <v>0.54076086956521741</v>
      </c>
      <c r="Y84" s="6">
        <v>0</v>
      </c>
      <c r="Z84" s="6">
        <f>SUM(NonNurse[[#This Row],[Physical Therapist (PT) Hours]],NonNurse[[#This Row],[PT Assistant Hours]],NonNurse[[#This Row],[PT Aide Hours]])/NonNurse[[#This Row],[MDS Census]]</f>
        <v>0.10880512091038406</v>
      </c>
      <c r="AA84" s="6">
        <v>0</v>
      </c>
      <c r="AB84" s="6">
        <v>0</v>
      </c>
      <c r="AC84" s="6">
        <v>0</v>
      </c>
      <c r="AD84" s="6">
        <v>0</v>
      </c>
      <c r="AE84" s="6">
        <v>0</v>
      </c>
      <c r="AF84" s="6">
        <v>0</v>
      </c>
      <c r="AG84" s="6">
        <v>0</v>
      </c>
      <c r="AH84" s="1">
        <v>255332</v>
      </c>
      <c r="AI84">
        <v>4</v>
      </c>
    </row>
    <row r="85" spans="1:35" x14ac:dyDescent="0.25">
      <c r="A85" t="s">
        <v>243</v>
      </c>
      <c r="B85" t="s">
        <v>114</v>
      </c>
      <c r="C85" t="s">
        <v>433</v>
      </c>
      <c r="D85" t="s">
        <v>340</v>
      </c>
      <c r="E85" s="6">
        <v>42.532608695652172</v>
      </c>
      <c r="F85" s="6">
        <v>0</v>
      </c>
      <c r="G85" s="6">
        <v>0.95652173913043481</v>
      </c>
      <c r="H85" s="6">
        <v>0.2608695652173913</v>
      </c>
      <c r="I85" s="6">
        <v>0.2608695652173913</v>
      </c>
      <c r="J85" s="6">
        <v>0</v>
      </c>
      <c r="K85" s="6">
        <v>0</v>
      </c>
      <c r="L85" s="6">
        <v>4.6488043478260863</v>
      </c>
      <c r="M85" s="6">
        <v>0</v>
      </c>
      <c r="N85" s="6">
        <v>0</v>
      </c>
      <c r="O85" s="6">
        <f>SUM(NonNurse[[#This Row],[Qualified Social Work Staff Hours]],NonNurse[[#This Row],[Other Social Work Staff Hours]])/NonNurse[[#This Row],[MDS Census]]</f>
        <v>0</v>
      </c>
      <c r="P85" s="6">
        <v>0</v>
      </c>
      <c r="Q85" s="6">
        <v>0</v>
      </c>
      <c r="R85" s="6">
        <f>SUM(NonNurse[[#This Row],[Qualified Activities Professional Hours]],NonNurse[[#This Row],[Other Activities Professional Hours]])/NonNurse[[#This Row],[MDS Census]]</f>
        <v>0</v>
      </c>
      <c r="S85" s="6">
        <v>0.48217391304347812</v>
      </c>
      <c r="T85" s="6">
        <v>4.0020652173913041</v>
      </c>
      <c r="U85" s="6">
        <v>0</v>
      </c>
      <c r="V85" s="6">
        <f>SUM(NonNurse[[#This Row],[Occupational Therapist Hours]],NonNurse[[#This Row],[OT Assistant Hours]],NonNurse[[#This Row],[OT Aide Hours]])/NonNurse[[#This Row],[MDS Census]]</f>
        <v>0.10543061589573216</v>
      </c>
      <c r="W85" s="6">
        <v>0.22554347826086954</v>
      </c>
      <c r="X85" s="6">
        <v>3.0817391304347836</v>
      </c>
      <c r="Y85" s="6">
        <v>0</v>
      </c>
      <c r="Z85" s="6">
        <f>SUM(NonNurse[[#This Row],[Physical Therapist (PT) Hours]],NonNurse[[#This Row],[PT Assistant Hours]],NonNurse[[#This Row],[PT Aide Hours]])/NonNurse[[#This Row],[MDS Census]]</f>
        <v>7.7758752875031978E-2</v>
      </c>
      <c r="AA85" s="6">
        <v>0</v>
      </c>
      <c r="AB85" s="6">
        <v>0</v>
      </c>
      <c r="AC85" s="6">
        <v>0</v>
      </c>
      <c r="AD85" s="6">
        <v>0</v>
      </c>
      <c r="AE85" s="6">
        <v>0</v>
      </c>
      <c r="AF85" s="6">
        <v>0</v>
      </c>
      <c r="AG85" s="6">
        <v>0</v>
      </c>
      <c r="AH85" s="1">
        <v>255259</v>
      </c>
      <c r="AI85">
        <v>4</v>
      </c>
    </row>
    <row r="86" spans="1:35" x14ac:dyDescent="0.25">
      <c r="A86" t="s">
        <v>243</v>
      </c>
      <c r="B86" t="s">
        <v>81</v>
      </c>
      <c r="C86" t="s">
        <v>376</v>
      </c>
      <c r="D86" t="s">
        <v>324</v>
      </c>
      <c r="E86" s="6">
        <v>54.75</v>
      </c>
      <c r="F86" s="6">
        <v>5.1304347826086953</v>
      </c>
      <c r="G86" s="6">
        <v>0.2608695652173913</v>
      </c>
      <c r="H86" s="6">
        <v>0.20923913043478262</v>
      </c>
      <c r="I86" s="6">
        <v>0.38043478260869568</v>
      </c>
      <c r="J86" s="6">
        <v>0</v>
      </c>
      <c r="K86" s="6">
        <v>0</v>
      </c>
      <c r="L86" s="6">
        <v>5.3731521739130432</v>
      </c>
      <c r="M86" s="6">
        <v>5.120760869565216</v>
      </c>
      <c r="N86" s="6">
        <v>0</v>
      </c>
      <c r="O86" s="6">
        <f>SUM(NonNurse[[#This Row],[Qualified Social Work Staff Hours]],NonNurse[[#This Row],[Other Social Work Staff Hours]])/NonNurse[[#This Row],[MDS Census]]</f>
        <v>9.3529878896168331E-2</v>
      </c>
      <c r="P86" s="6">
        <v>10.321413043478257</v>
      </c>
      <c r="Q86" s="6">
        <v>0</v>
      </c>
      <c r="R86" s="6">
        <f>SUM(NonNurse[[#This Row],[Qualified Activities Professional Hours]],NonNurse[[#This Row],[Other Activities Professional Hours]])/NonNurse[[#This Row],[MDS Census]]</f>
        <v>0.18851895969823301</v>
      </c>
      <c r="S86" s="6">
        <v>1.2852173913043483</v>
      </c>
      <c r="T86" s="6">
        <v>5.0463043478260872</v>
      </c>
      <c r="U86" s="6">
        <v>0</v>
      </c>
      <c r="V86" s="6">
        <f>SUM(NonNurse[[#This Row],[Occupational Therapist Hours]],NonNurse[[#This Row],[OT Assistant Hours]],NonNurse[[#This Row],[OT Aide Hours]])/NonNurse[[#This Row],[MDS Census]]</f>
        <v>0.11564423267818147</v>
      </c>
      <c r="W86" s="6">
        <v>5.6528260869565221</v>
      </c>
      <c r="X86" s="6">
        <v>0.1575</v>
      </c>
      <c r="Y86" s="6">
        <v>0</v>
      </c>
      <c r="Z86" s="6">
        <f>SUM(NonNurse[[#This Row],[Physical Therapist (PT) Hours]],NonNurse[[#This Row],[PT Assistant Hours]],NonNurse[[#This Row],[PT Aide Hours]])/NonNurse[[#This Row],[MDS Census]]</f>
        <v>0.10612467738733374</v>
      </c>
      <c r="AA86" s="6">
        <v>0</v>
      </c>
      <c r="AB86" s="6">
        <v>0</v>
      </c>
      <c r="AC86" s="6">
        <v>0</v>
      </c>
      <c r="AD86" s="6">
        <v>0</v>
      </c>
      <c r="AE86" s="6">
        <v>0</v>
      </c>
      <c r="AF86" s="6">
        <v>0</v>
      </c>
      <c r="AG86" s="6">
        <v>0</v>
      </c>
      <c r="AH86" s="1">
        <v>255185</v>
      </c>
      <c r="AI86">
        <v>4</v>
      </c>
    </row>
    <row r="87" spans="1:35" x14ac:dyDescent="0.25">
      <c r="A87" t="s">
        <v>243</v>
      </c>
      <c r="B87" t="s">
        <v>168</v>
      </c>
      <c r="C87" t="s">
        <v>386</v>
      </c>
      <c r="D87" t="s">
        <v>303</v>
      </c>
      <c r="E87" s="6">
        <v>54.793478260869563</v>
      </c>
      <c r="F87" s="6">
        <v>0</v>
      </c>
      <c r="G87" s="6">
        <v>0.39130434782608697</v>
      </c>
      <c r="H87" s="6">
        <v>0.2608695652173913</v>
      </c>
      <c r="I87" s="6">
        <v>0</v>
      </c>
      <c r="J87" s="6">
        <v>0</v>
      </c>
      <c r="K87" s="6">
        <v>0</v>
      </c>
      <c r="L87" s="6">
        <v>1.455434782608696</v>
      </c>
      <c r="M87" s="6">
        <v>0</v>
      </c>
      <c r="N87" s="6">
        <v>0</v>
      </c>
      <c r="O87" s="6">
        <f>SUM(NonNurse[[#This Row],[Qualified Social Work Staff Hours]],NonNurse[[#This Row],[Other Social Work Staff Hours]])/NonNurse[[#This Row],[MDS Census]]</f>
        <v>0</v>
      </c>
      <c r="P87" s="6">
        <v>8.5720652173913034</v>
      </c>
      <c r="Q87" s="6">
        <v>2.6119565217391312</v>
      </c>
      <c r="R87" s="6">
        <f>SUM(NonNurse[[#This Row],[Qualified Activities Professional Hours]],NonNurse[[#This Row],[Other Activities Professional Hours]])/NonNurse[[#This Row],[MDS Census]]</f>
        <v>0.20411227930966078</v>
      </c>
      <c r="S87" s="6">
        <v>0.59586956521739132</v>
      </c>
      <c r="T87" s="6">
        <v>3.3331521739130436</v>
      </c>
      <c r="U87" s="6">
        <v>0</v>
      </c>
      <c r="V87" s="6">
        <f>SUM(NonNurse[[#This Row],[Occupational Therapist Hours]],NonNurse[[#This Row],[OT Assistant Hours]],NonNurse[[#This Row],[OT Aide Hours]])/NonNurse[[#This Row],[MDS Census]]</f>
        <v>7.170601071216029E-2</v>
      </c>
      <c r="W87" s="6">
        <v>0.54271739130434771</v>
      </c>
      <c r="X87" s="6">
        <v>3.8977173913043508</v>
      </c>
      <c r="Y87" s="6">
        <v>0</v>
      </c>
      <c r="Z87" s="6">
        <f>SUM(NonNurse[[#This Row],[Physical Therapist (PT) Hours]],NonNurse[[#This Row],[PT Assistant Hours]],NonNurse[[#This Row],[PT Aide Hours]])/NonNurse[[#This Row],[MDS Census]]</f>
        <v>8.1039476294386084E-2</v>
      </c>
      <c r="AA87" s="6">
        <v>0</v>
      </c>
      <c r="AB87" s="6">
        <v>0</v>
      </c>
      <c r="AC87" s="6">
        <v>0</v>
      </c>
      <c r="AD87" s="6">
        <v>0</v>
      </c>
      <c r="AE87" s="6">
        <v>0</v>
      </c>
      <c r="AF87" s="6">
        <v>0</v>
      </c>
      <c r="AG87" s="6">
        <v>0</v>
      </c>
      <c r="AH87" s="1">
        <v>255318</v>
      </c>
      <c r="AI87">
        <v>4</v>
      </c>
    </row>
    <row r="88" spans="1:35" x14ac:dyDescent="0.25">
      <c r="A88" t="s">
        <v>243</v>
      </c>
      <c r="B88" t="s">
        <v>215</v>
      </c>
      <c r="C88" t="s">
        <v>379</v>
      </c>
      <c r="D88" t="s">
        <v>272</v>
      </c>
      <c r="E88" s="6">
        <v>54.507042253521128</v>
      </c>
      <c r="F88" s="6">
        <v>11.035211267605634</v>
      </c>
      <c r="G88" s="6">
        <v>0</v>
      </c>
      <c r="H88" s="6">
        <v>1.2852112676056338</v>
      </c>
      <c r="I88" s="6">
        <v>0</v>
      </c>
      <c r="J88" s="6">
        <v>0</v>
      </c>
      <c r="K88" s="6">
        <v>17.10211267605634</v>
      </c>
      <c r="L88" s="6">
        <v>0.1590140845070423</v>
      </c>
      <c r="M88" s="6">
        <v>4.179577464788732</v>
      </c>
      <c r="N88" s="6">
        <v>0</v>
      </c>
      <c r="O88" s="6">
        <f>SUM(NonNurse[[#This Row],[Qualified Social Work Staff Hours]],NonNurse[[#This Row],[Other Social Work Staff Hours]])/NonNurse[[#This Row],[MDS Census]]</f>
        <v>7.6679586563307492E-2</v>
      </c>
      <c r="P88" s="6">
        <v>0</v>
      </c>
      <c r="Q88" s="6">
        <v>27.954225352112676</v>
      </c>
      <c r="R88" s="6">
        <f>SUM(NonNurse[[#This Row],[Qualified Activities Professional Hours]],NonNurse[[#This Row],[Other Activities Professional Hours]])/NonNurse[[#This Row],[MDS Census]]</f>
        <v>0.51285529715762268</v>
      </c>
      <c r="S88" s="6">
        <v>0.1430985915492958</v>
      </c>
      <c r="T88" s="6">
        <v>7.1830985915492959E-2</v>
      </c>
      <c r="U88" s="6">
        <v>0</v>
      </c>
      <c r="V88" s="6">
        <f>SUM(NonNurse[[#This Row],[Occupational Therapist Hours]],NonNurse[[#This Row],[OT Assistant Hours]],NonNurse[[#This Row],[OT Aide Hours]])/NonNurse[[#This Row],[MDS Census]]</f>
        <v>3.9431524547803619E-3</v>
      </c>
      <c r="W88" s="6">
        <v>0.15690140845070427</v>
      </c>
      <c r="X88" s="6">
        <v>1.2073239436619716</v>
      </c>
      <c r="Y88" s="6">
        <v>0</v>
      </c>
      <c r="Z88" s="6">
        <f>SUM(NonNurse[[#This Row],[Physical Therapist (PT) Hours]],NonNurse[[#This Row],[PT Assistant Hours]],NonNurse[[#This Row],[PT Aide Hours]])/NonNurse[[#This Row],[MDS Census]]</f>
        <v>2.5028423772609817E-2</v>
      </c>
      <c r="AA88" s="6">
        <v>4.028169014084507</v>
      </c>
      <c r="AB88" s="6">
        <v>0</v>
      </c>
      <c r="AC88" s="6">
        <v>0</v>
      </c>
      <c r="AD88" s="6">
        <v>0</v>
      </c>
      <c r="AE88" s="6">
        <v>0</v>
      </c>
      <c r="AF88" s="6">
        <v>0</v>
      </c>
      <c r="AG88" s="6">
        <v>3.73943661971831</v>
      </c>
      <c r="AH88" t="s">
        <v>16</v>
      </c>
      <c r="AI88">
        <v>4</v>
      </c>
    </row>
    <row r="89" spans="1:35" x14ac:dyDescent="0.25">
      <c r="A89" t="s">
        <v>243</v>
      </c>
      <c r="B89" t="s">
        <v>202</v>
      </c>
      <c r="C89" t="s">
        <v>461</v>
      </c>
      <c r="D89" t="s">
        <v>308</v>
      </c>
      <c r="E89" s="6">
        <v>104.53260869565217</v>
      </c>
      <c r="F89" s="6">
        <v>0</v>
      </c>
      <c r="G89" s="6">
        <v>0</v>
      </c>
      <c r="H89" s="6">
        <v>0</v>
      </c>
      <c r="I89" s="6">
        <v>0</v>
      </c>
      <c r="J89" s="6">
        <v>0</v>
      </c>
      <c r="K89" s="6">
        <v>0</v>
      </c>
      <c r="L89" s="6">
        <v>1.8414130434782605</v>
      </c>
      <c r="M89" s="6">
        <v>0</v>
      </c>
      <c r="N89" s="6">
        <v>0</v>
      </c>
      <c r="O89" s="6">
        <f>SUM(NonNurse[[#This Row],[Qualified Social Work Staff Hours]],NonNurse[[#This Row],[Other Social Work Staff Hours]])/NonNurse[[#This Row],[MDS Census]]</f>
        <v>0</v>
      </c>
      <c r="P89" s="6">
        <v>0</v>
      </c>
      <c r="Q89" s="6">
        <v>0</v>
      </c>
      <c r="R89" s="6">
        <f>SUM(NonNurse[[#This Row],[Qualified Activities Professional Hours]],NonNurse[[#This Row],[Other Activities Professional Hours]])/NonNurse[[#This Row],[MDS Census]]</f>
        <v>0</v>
      </c>
      <c r="S89" s="6">
        <v>3.5947826086956542</v>
      </c>
      <c r="T89" s="6">
        <v>2.963913043478259</v>
      </c>
      <c r="U89" s="6">
        <v>0</v>
      </c>
      <c r="V89" s="6">
        <f>SUM(NonNurse[[#This Row],[Occupational Therapist Hours]],NonNurse[[#This Row],[OT Assistant Hours]],NonNurse[[#This Row],[OT Aide Hours]])/NonNurse[[#This Row],[MDS Census]]</f>
        <v>6.27430591660601E-2</v>
      </c>
      <c r="W89" s="6">
        <v>0.80054347826086958</v>
      </c>
      <c r="X89" s="6">
        <v>7.2140217391304358</v>
      </c>
      <c r="Y89" s="6">
        <v>0</v>
      </c>
      <c r="Z89" s="6">
        <f>SUM(NonNurse[[#This Row],[Physical Therapist (PT) Hours]],NonNurse[[#This Row],[PT Assistant Hours]],NonNurse[[#This Row],[PT Aide Hours]])/NonNurse[[#This Row],[MDS Census]]</f>
        <v>7.6670479359467622E-2</v>
      </c>
      <c r="AA89" s="6">
        <v>0</v>
      </c>
      <c r="AB89" s="6">
        <v>0</v>
      </c>
      <c r="AC89" s="6">
        <v>0</v>
      </c>
      <c r="AD89" s="6">
        <v>0</v>
      </c>
      <c r="AE89" s="6">
        <v>0</v>
      </c>
      <c r="AF89" s="6">
        <v>0</v>
      </c>
      <c r="AG89" s="6">
        <v>0</v>
      </c>
      <c r="AH89" t="s">
        <v>3</v>
      </c>
      <c r="AI89">
        <v>4</v>
      </c>
    </row>
    <row r="90" spans="1:35" x14ac:dyDescent="0.25">
      <c r="A90" t="s">
        <v>243</v>
      </c>
      <c r="B90" t="s">
        <v>70</v>
      </c>
      <c r="C90" t="s">
        <v>355</v>
      </c>
      <c r="D90" t="s">
        <v>271</v>
      </c>
      <c r="E90" s="6">
        <v>34.076086956521742</v>
      </c>
      <c r="F90" s="6">
        <v>5.3913043478260869</v>
      </c>
      <c r="G90" s="6">
        <v>1.5217391304347825E-2</v>
      </c>
      <c r="H90" s="6">
        <v>0.17934782608695651</v>
      </c>
      <c r="I90" s="6">
        <v>0.19565217391304349</v>
      </c>
      <c r="J90" s="6">
        <v>0</v>
      </c>
      <c r="K90" s="6">
        <v>0</v>
      </c>
      <c r="L90" s="6">
        <v>3.7981521739130444</v>
      </c>
      <c r="M90" s="6">
        <v>0</v>
      </c>
      <c r="N90" s="6">
        <v>0</v>
      </c>
      <c r="O90" s="6">
        <f>SUM(NonNurse[[#This Row],[Qualified Social Work Staff Hours]],NonNurse[[#This Row],[Other Social Work Staff Hours]])/NonNurse[[#This Row],[MDS Census]]</f>
        <v>0</v>
      </c>
      <c r="P90" s="6">
        <v>0</v>
      </c>
      <c r="Q90" s="6">
        <v>0</v>
      </c>
      <c r="R90" s="6">
        <f>SUM(NonNurse[[#This Row],[Qualified Activities Professional Hours]],NonNurse[[#This Row],[Other Activities Professional Hours]])/NonNurse[[#This Row],[MDS Census]]</f>
        <v>0</v>
      </c>
      <c r="S90" s="6">
        <v>0.61228260869565221</v>
      </c>
      <c r="T90" s="6">
        <v>5.0335869565217379</v>
      </c>
      <c r="U90" s="6">
        <v>0</v>
      </c>
      <c r="V90" s="6">
        <f>SUM(NonNurse[[#This Row],[Occupational Therapist Hours]],NonNurse[[#This Row],[OT Assistant Hours]],NonNurse[[#This Row],[OT Aide Hours]])/NonNurse[[#This Row],[MDS Census]]</f>
        <v>0.16568421052631574</v>
      </c>
      <c r="W90" s="6">
        <v>0.72402173913043477</v>
      </c>
      <c r="X90" s="6">
        <v>5.1194565217391306</v>
      </c>
      <c r="Y90" s="6">
        <v>0</v>
      </c>
      <c r="Z90" s="6">
        <f>SUM(NonNurse[[#This Row],[Physical Therapist (PT) Hours]],NonNurse[[#This Row],[PT Assistant Hours]],NonNurse[[#This Row],[PT Aide Hours]])/NonNurse[[#This Row],[MDS Census]]</f>
        <v>0.17148325358851674</v>
      </c>
      <c r="AA90" s="6">
        <v>1.0869565217391304E-2</v>
      </c>
      <c r="AB90" s="6">
        <v>0</v>
      </c>
      <c r="AC90" s="6">
        <v>0</v>
      </c>
      <c r="AD90" s="6">
        <v>0</v>
      </c>
      <c r="AE90" s="6">
        <v>0</v>
      </c>
      <c r="AF90" s="6">
        <v>0</v>
      </c>
      <c r="AG90" s="6">
        <v>0</v>
      </c>
      <c r="AH90" s="1">
        <v>255164</v>
      </c>
      <c r="AI90">
        <v>4</v>
      </c>
    </row>
    <row r="91" spans="1:35" x14ac:dyDescent="0.25">
      <c r="A91" t="s">
        <v>243</v>
      </c>
      <c r="B91" t="s">
        <v>19</v>
      </c>
      <c r="C91" t="s">
        <v>392</v>
      </c>
      <c r="D91" t="s">
        <v>316</v>
      </c>
      <c r="E91" s="6">
        <v>42.391304347826086</v>
      </c>
      <c r="F91" s="6">
        <v>0</v>
      </c>
      <c r="G91" s="6">
        <v>0</v>
      </c>
      <c r="H91" s="6">
        <v>0</v>
      </c>
      <c r="I91" s="6">
        <v>0</v>
      </c>
      <c r="J91" s="6">
        <v>0</v>
      </c>
      <c r="K91" s="6">
        <v>0</v>
      </c>
      <c r="L91" s="6">
        <v>2.2968478260869563</v>
      </c>
      <c r="M91" s="6">
        <v>0</v>
      </c>
      <c r="N91" s="6">
        <v>5.1222826086956523</v>
      </c>
      <c r="O91" s="6">
        <f>SUM(NonNurse[[#This Row],[Qualified Social Work Staff Hours]],NonNurse[[#This Row],[Other Social Work Staff Hours]])/NonNurse[[#This Row],[MDS Census]]</f>
        <v>0.12083333333333333</v>
      </c>
      <c r="P91" s="6">
        <v>5.2309782608695654</v>
      </c>
      <c r="Q91" s="6">
        <v>0</v>
      </c>
      <c r="R91" s="6">
        <f>SUM(NonNurse[[#This Row],[Qualified Activities Professional Hours]],NonNurse[[#This Row],[Other Activities Professional Hours]])/NonNurse[[#This Row],[MDS Census]]</f>
        <v>0.1233974358974359</v>
      </c>
      <c r="S91" s="6">
        <v>0.49217391304347818</v>
      </c>
      <c r="T91" s="6">
        <v>3.8065217391304347</v>
      </c>
      <c r="U91" s="6">
        <v>0</v>
      </c>
      <c r="V91" s="6">
        <f>SUM(NonNurse[[#This Row],[Occupational Therapist Hours]],NonNurse[[#This Row],[OT Assistant Hours]],NonNurse[[#This Row],[OT Aide Hours]])/NonNurse[[#This Row],[MDS Census]]</f>
        <v>0.1014051282051282</v>
      </c>
      <c r="W91" s="6">
        <v>0.28315217391304348</v>
      </c>
      <c r="X91" s="6">
        <v>2.2268478260869569</v>
      </c>
      <c r="Y91" s="6">
        <v>0</v>
      </c>
      <c r="Z91" s="6">
        <f>SUM(NonNurse[[#This Row],[Physical Therapist (PT) Hours]],NonNurse[[#This Row],[PT Assistant Hours]],NonNurse[[#This Row],[PT Aide Hours]])/NonNurse[[#This Row],[MDS Census]]</f>
        <v>5.9210256410256415E-2</v>
      </c>
      <c r="AA91" s="6">
        <v>0</v>
      </c>
      <c r="AB91" s="6">
        <v>0</v>
      </c>
      <c r="AC91" s="6">
        <v>0</v>
      </c>
      <c r="AD91" s="6">
        <v>0</v>
      </c>
      <c r="AE91" s="6">
        <v>20.141304347826086</v>
      </c>
      <c r="AF91" s="6">
        <v>0</v>
      </c>
      <c r="AG91" s="6">
        <v>0</v>
      </c>
      <c r="AH91" s="1">
        <v>255050</v>
      </c>
      <c r="AI91">
        <v>4</v>
      </c>
    </row>
    <row r="92" spans="1:35" x14ac:dyDescent="0.25">
      <c r="A92" t="s">
        <v>243</v>
      </c>
      <c r="B92" t="s">
        <v>205</v>
      </c>
      <c r="C92" t="s">
        <v>462</v>
      </c>
      <c r="D92" t="s">
        <v>321</v>
      </c>
      <c r="E92" s="6">
        <v>38.816901408450704</v>
      </c>
      <c r="F92" s="6">
        <v>2.2757746478873235</v>
      </c>
      <c r="G92" s="6">
        <v>0.13225352112676059</v>
      </c>
      <c r="H92" s="6">
        <v>4.1714084507042228</v>
      </c>
      <c r="I92" s="6">
        <v>0.14084507042253522</v>
      </c>
      <c r="J92" s="6">
        <v>0</v>
      </c>
      <c r="K92" s="6">
        <v>0</v>
      </c>
      <c r="L92" s="6">
        <v>0.62056338028169034</v>
      </c>
      <c r="M92" s="6">
        <v>6.043098591549299</v>
      </c>
      <c r="N92" s="6">
        <v>0</v>
      </c>
      <c r="O92" s="6">
        <f>SUM(NonNurse[[#This Row],[Qualified Social Work Staff Hours]],NonNurse[[#This Row],[Other Social Work Staff Hours]])/NonNurse[[#This Row],[MDS Census]]</f>
        <v>0.15568214804063868</v>
      </c>
      <c r="P92" s="6">
        <v>5.4366197183098617</v>
      </c>
      <c r="Q92" s="6">
        <v>7.890845070422535</v>
      </c>
      <c r="R92" s="6">
        <f>SUM(NonNurse[[#This Row],[Qualified Activities Professional Hours]],NonNurse[[#This Row],[Other Activities Professional Hours]])/NonNurse[[#This Row],[MDS Census]]</f>
        <v>0.34334179970972428</v>
      </c>
      <c r="S92" s="6">
        <v>0.31366197183098599</v>
      </c>
      <c r="T92" s="6">
        <v>0.78535211267605631</v>
      </c>
      <c r="U92" s="6">
        <v>0</v>
      </c>
      <c r="V92" s="6">
        <f>SUM(NonNurse[[#This Row],[Occupational Therapist Hours]],NonNurse[[#This Row],[OT Assistant Hours]],NonNurse[[#This Row],[OT Aide Hours]])/NonNurse[[#This Row],[MDS Census]]</f>
        <v>2.8312772133526849E-2</v>
      </c>
      <c r="W92" s="6">
        <v>0.80211267605633785</v>
      </c>
      <c r="X92" s="6">
        <v>0.19450704225352114</v>
      </c>
      <c r="Y92" s="6">
        <v>0</v>
      </c>
      <c r="Z92" s="6">
        <f>SUM(NonNurse[[#This Row],[Physical Therapist (PT) Hours]],NonNurse[[#This Row],[PT Assistant Hours]],NonNurse[[#This Row],[PT Aide Hours]])/NonNurse[[#This Row],[MDS Census]]</f>
        <v>2.5674891146589256E-2</v>
      </c>
      <c r="AA92" s="6">
        <v>6.943661971830986</v>
      </c>
      <c r="AB92" s="6">
        <v>0</v>
      </c>
      <c r="AC92" s="6">
        <v>0</v>
      </c>
      <c r="AD92" s="6">
        <v>0</v>
      </c>
      <c r="AE92" s="6">
        <v>0</v>
      </c>
      <c r="AF92" s="6">
        <v>0</v>
      </c>
      <c r="AG92" s="6">
        <v>2.4536619718309858</v>
      </c>
      <c r="AH92" t="s">
        <v>6</v>
      </c>
      <c r="AI92">
        <v>4</v>
      </c>
    </row>
    <row r="93" spans="1:35" x14ac:dyDescent="0.25">
      <c r="A93" t="s">
        <v>243</v>
      </c>
      <c r="B93" t="s">
        <v>211</v>
      </c>
      <c r="C93" t="s">
        <v>462</v>
      </c>
      <c r="D93" t="s">
        <v>321</v>
      </c>
      <c r="E93" s="6">
        <v>77.492957746478879</v>
      </c>
      <c r="F93" s="6">
        <v>2.2757746478873235</v>
      </c>
      <c r="G93" s="6">
        <v>0.13225352112676061</v>
      </c>
      <c r="H93" s="6">
        <v>4.1714084507042264</v>
      </c>
      <c r="I93" s="6">
        <v>0.323943661971831</v>
      </c>
      <c r="J93" s="6">
        <v>0</v>
      </c>
      <c r="K93" s="6">
        <v>0</v>
      </c>
      <c r="L93" s="6">
        <v>1.1159154929577466</v>
      </c>
      <c r="M93" s="6">
        <v>10.69450704225352</v>
      </c>
      <c r="N93" s="6">
        <v>0</v>
      </c>
      <c r="O93" s="6">
        <f>SUM(NonNurse[[#This Row],[Qualified Social Work Staff Hours]],NonNurse[[#This Row],[Other Social Work Staff Hours]])/NonNurse[[#This Row],[MDS Census]]</f>
        <v>0.13800617957106504</v>
      </c>
      <c r="P93" s="6">
        <v>1.3626760563380274</v>
      </c>
      <c r="Q93" s="6">
        <v>5.373239436619718</v>
      </c>
      <c r="R93" s="6">
        <f>SUM(NonNurse[[#This Row],[Qualified Activities Professional Hours]],NonNurse[[#This Row],[Other Activities Professional Hours]])/NonNurse[[#This Row],[MDS Census]]</f>
        <v>8.6922937113776785E-2</v>
      </c>
      <c r="S93" s="6">
        <v>0.88901408450704245</v>
      </c>
      <c r="T93" s="6">
        <v>2.5223943661971822</v>
      </c>
      <c r="U93" s="6">
        <v>0</v>
      </c>
      <c r="V93" s="6">
        <f>SUM(NonNurse[[#This Row],[Occupational Therapist Hours]],NonNurse[[#This Row],[OT Assistant Hours]],NonNurse[[#This Row],[OT Aide Hours]])/NonNurse[[#This Row],[MDS Census]]</f>
        <v>4.4022173754998173E-2</v>
      </c>
      <c r="W93" s="6">
        <v>1.4404225352112674</v>
      </c>
      <c r="X93" s="6">
        <v>0.61225352112676068</v>
      </c>
      <c r="Y93" s="6">
        <v>0</v>
      </c>
      <c r="Z93" s="6">
        <f>SUM(NonNurse[[#This Row],[Physical Therapist (PT) Hours]],NonNurse[[#This Row],[PT Assistant Hours]],NonNurse[[#This Row],[PT Aide Hours]])/NonNurse[[#This Row],[MDS Census]]</f>
        <v>2.6488549618320607E-2</v>
      </c>
      <c r="AA93" s="6">
        <v>10.47887323943662</v>
      </c>
      <c r="AB93" s="6">
        <v>0</v>
      </c>
      <c r="AC93" s="6">
        <v>0</v>
      </c>
      <c r="AD93" s="6">
        <v>0</v>
      </c>
      <c r="AE93" s="6">
        <v>0</v>
      </c>
      <c r="AF93" s="6">
        <v>0</v>
      </c>
      <c r="AG93" s="6">
        <v>4.4838028169014095</v>
      </c>
      <c r="AH93" t="s">
        <v>12</v>
      </c>
      <c r="AI93">
        <v>4</v>
      </c>
    </row>
    <row r="94" spans="1:35" x14ac:dyDescent="0.25">
      <c r="A94" t="s">
        <v>243</v>
      </c>
      <c r="B94" t="s">
        <v>212</v>
      </c>
      <c r="C94" t="s">
        <v>462</v>
      </c>
      <c r="D94" t="s">
        <v>321</v>
      </c>
      <c r="E94" s="6">
        <v>57.225352112676056</v>
      </c>
      <c r="F94" s="6">
        <v>4.697183098591549</v>
      </c>
      <c r="G94" s="6">
        <v>0.13225352112676061</v>
      </c>
      <c r="H94" s="6">
        <v>4.1714084507042264</v>
      </c>
      <c r="I94" s="6">
        <v>0.323943661971831</v>
      </c>
      <c r="J94" s="6">
        <v>0</v>
      </c>
      <c r="K94" s="6">
        <v>0</v>
      </c>
      <c r="L94" s="6">
        <v>1.3905633802816899</v>
      </c>
      <c r="M94" s="6">
        <v>6.4726760563380301</v>
      </c>
      <c r="N94" s="6">
        <v>0</v>
      </c>
      <c r="O94" s="6">
        <f>SUM(NonNurse[[#This Row],[Qualified Social Work Staff Hours]],NonNurse[[#This Row],[Other Social Work Staff Hours]])/NonNurse[[#This Row],[MDS Census]]</f>
        <v>0.11310854048732467</v>
      </c>
      <c r="P94" s="6">
        <v>6.3908450704225377</v>
      </c>
      <c r="Q94" s="6">
        <v>5.03169014084507</v>
      </c>
      <c r="R94" s="6">
        <f>SUM(NonNurse[[#This Row],[Qualified Activities Professional Hours]],NonNurse[[#This Row],[Other Activities Professional Hours]])/NonNurse[[#This Row],[MDS Census]]</f>
        <v>0.19960620231356144</v>
      </c>
      <c r="S94" s="6">
        <v>2.3943661971830985</v>
      </c>
      <c r="T94" s="6">
        <v>2.1760563380281686</v>
      </c>
      <c r="U94" s="6">
        <v>0</v>
      </c>
      <c r="V94" s="6">
        <f>SUM(NonNurse[[#This Row],[Occupational Therapist Hours]],NonNurse[[#This Row],[OT Assistant Hours]],NonNurse[[#This Row],[OT Aide Hours]])/NonNurse[[#This Row],[MDS Census]]</f>
        <v>7.9867093280826973E-2</v>
      </c>
      <c r="W94" s="6">
        <v>3.3747887323943666</v>
      </c>
      <c r="X94" s="6">
        <v>2.0969014084507043</v>
      </c>
      <c r="Y94" s="6">
        <v>0</v>
      </c>
      <c r="Z94" s="6">
        <f>SUM(NonNurse[[#This Row],[Physical Therapist (PT) Hours]],NonNurse[[#This Row],[PT Assistant Hours]],NonNurse[[#This Row],[PT Aide Hours]])/NonNurse[[#This Row],[MDS Census]]</f>
        <v>9.561653950283043E-2</v>
      </c>
      <c r="AA94" s="6">
        <v>9.4507042253521121</v>
      </c>
      <c r="AB94" s="6">
        <v>0</v>
      </c>
      <c r="AC94" s="6">
        <v>0</v>
      </c>
      <c r="AD94" s="6">
        <v>0</v>
      </c>
      <c r="AE94" s="6">
        <v>0</v>
      </c>
      <c r="AF94" s="6">
        <v>0</v>
      </c>
      <c r="AG94" s="6">
        <v>5.1183098591549321</v>
      </c>
      <c r="AH94" t="s">
        <v>13</v>
      </c>
      <c r="AI94">
        <v>4</v>
      </c>
    </row>
    <row r="95" spans="1:35" x14ac:dyDescent="0.25">
      <c r="A95" t="s">
        <v>243</v>
      </c>
      <c r="B95" t="s">
        <v>185</v>
      </c>
      <c r="C95" t="s">
        <v>391</v>
      </c>
      <c r="D95" t="s">
        <v>307</v>
      </c>
      <c r="E95" s="6">
        <v>107.65217391304348</v>
      </c>
      <c r="F95" s="6">
        <v>9.8839130434782607</v>
      </c>
      <c r="G95" s="6">
        <v>1.5</v>
      </c>
      <c r="H95" s="6">
        <v>0.27173913043478259</v>
      </c>
      <c r="I95" s="6">
        <v>5.1195652173913047</v>
      </c>
      <c r="J95" s="6">
        <v>0</v>
      </c>
      <c r="K95" s="6">
        <v>0</v>
      </c>
      <c r="L95" s="6">
        <v>0</v>
      </c>
      <c r="M95" s="6">
        <v>9.5628260869565196</v>
      </c>
      <c r="N95" s="6">
        <v>0</v>
      </c>
      <c r="O95" s="6">
        <f>SUM(NonNurse[[#This Row],[Qualified Social Work Staff Hours]],NonNurse[[#This Row],[Other Social Work Staff Hours]])/NonNurse[[#This Row],[MDS Census]]</f>
        <v>8.8830775444264917E-2</v>
      </c>
      <c r="P95" s="6">
        <v>4.2826086956521729</v>
      </c>
      <c r="Q95" s="6">
        <v>17.940652173913044</v>
      </c>
      <c r="R95" s="6">
        <f>SUM(NonNurse[[#This Row],[Qualified Activities Professional Hours]],NonNurse[[#This Row],[Other Activities Professional Hours]])/NonNurse[[#This Row],[MDS Census]]</f>
        <v>0.20643578352180936</v>
      </c>
      <c r="S95" s="6">
        <v>4.1684782608695654</v>
      </c>
      <c r="T95" s="6">
        <v>4.8478260869565215</v>
      </c>
      <c r="U95" s="6">
        <v>0</v>
      </c>
      <c r="V95" s="6">
        <f>SUM(NonNurse[[#This Row],[Occupational Therapist Hours]],NonNurse[[#This Row],[OT Assistant Hours]],NonNurse[[#This Row],[OT Aide Hours]])/NonNurse[[#This Row],[MDS Census]]</f>
        <v>8.3754038772213241E-2</v>
      </c>
      <c r="W95" s="6">
        <v>4.9565217391304346</v>
      </c>
      <c r="X95" s="6">
        <v>5.1956521739130439</v>
      </c>
      <c r="Y95" s="6">
        <v>2.7391304347826089</v>
      </c>
      <c r="Z95" s="6">
        <f>SUM(NonNurse[[#This Row],[Physical Therapist (PT) Hours]],NonNurse[[#This Row],[PT Assistant Hours]],NonNurse[[#This Row],[PT Aide Hours]])/NonNurse[[#This Row],[MDS Census]]</f>
        <v>0.11974959612277868</v>
      </c>
      <c r="AA95" s="6">
        <v>0</v>
      </c>
      <c r="AB95" s="6">
        <v>0</v>
      </c>
      <c r="AC95" s="6">
        <v>0</v>
      </c>
      <c r="AD95" s="6">
        <v>0</v>
      </c>
      <c r="AE95" s="6">
        <v>0</v>
      </c>
      <c r="AF95" s="6">
        <v>0</v>
      </c>
      <c r="AG95" s="6">
        <v>0</v>
      </c>
      <c r="AH95" s="1">
        <v>255336</v>
      </c>
      <c r="AI95">
        <v>4</v>
      </c>
    </row>
    <row r="96" spans="1:35" x14ac:dyDescent="0.25">
      <c r="A96" t="s">
        <v>243</v>
      </c>
      <c r="B96" t="s">
        <v>41</v>
      </c>
      <c r="C96" t="s">
        <v>356</v>
      </c>
      <c r="D96" t="s">
        <v>319</v>
      </c>
      <c r="E96" s="6">
        <v>88.739130434782609</v>
      </c>
      <c r="F96" s="6">
        <v>4.5217391304347823</v>
      </c>
      <c r="G96" s="6">
        <v>0.22826086956521738</v>
      </c>
      <c r="H96" s="6">
        <v>0.54076086956521741</v>
      </c>
      <c r="I96" s="6">
        <v>5.2173913043478262</v>
      </c>
      <c r="J96" s="6">
        <v>0</v>
      </c>
      <c r="K96" s="6">
        <v>0</v>
      </c>
      <c r="L96" s="6">
        <v>21.317826086956519</v>
      </c>
      <c r="M96" s="6">
        <v>4.9171739130434791</v>
      </c>
      <c r="N96" s="6">
        <v>4.644239130434781</v>
      </c>
      <c r="O96" s="6">
        <f>SUM(NonNurse[[#This Row],[Qualified Social Work Staff Hours]],NonNurse[[#This Row],[Other Social Work Staff Hours]])/NonNurse[[#This Row],[MDS Census]]</f>
        <v>0.10774742773150417</v>
      </c>
      <c r="P96" s="6">
        <v>4.2385869565217389</v>
      </c>
      <c r="Q96" s="6">
        <v>1.7776086956521742</v>
      </c>
      <c r="R96" s="6">
        <f>SUM(NonNurse[[#This Row],[Qualified Activities Professional Hours]],NonNurse[[#This Row],[Other Activities Professional Hours]])/NonNurse[[#This Row],[MDS Census]]</f>
        <v>6.7796423321901028E-2</v>
      </c>
      <c r="S96" s="6">
        <v>11.883043478260875</v>
      </c>
      <c r="T96" s="6">
        <v>14.456195652173909</v>
      </c>
      <c r="U96" s="6">
        <v>0</v>
      </c>
      <c r="V96" s="6">
        <f>SUM(NonNurse[[#This Row],[Occupational Therapist Hours]],NonNurse[[#This Row],[OT Assistant Hours]],NonNurse[[#This Row],[OT Aide Hours]])/NonNurse[[#This Row],[MDS Census]]</f>
        <v>0.29681651151396377</v>
      </c>
      <c r="W96" s="6">
        <v>10.327391304347822</v>
      </c>
      <c r="X96" s="6">
        <v>13.528369565217398</v>
      </c>
      <c r="Y96" s="6">
        <v>11.065217391304348</v>
      </c>
      <c r="Z96" s="6">
        <f>SUM(NonNurse[[#This Row],[Physical Therapist (PT) Hours]],NonNurse[[#This Row],[PT Assistant Hours]],NonNurse[[#This Row],[PT Aide Hours]])/NonNurse[[#This Row],[MDS Census]]</f>
        <v>0.39352400783929448</v>
      </c>
      <c r="AA96" s="6">
        <v>0</v>
      </c>
      <c r="AB96" s="6">
        <v>0</v>
      </c>
      <c r="AC96" s="6">
        <v>0</v>
      </c>
      <c r="AD96" s="6">
        <v>46.030326086956514</v>
      </c>
      <c r="AE96" s="6">
        <v>0</v>
      </c>
      <c r="AF96" s="6">
        <v>0</v>
      </c>
      <c r="AG96" s="6">
        <v>0</v>
      </c>
      <c r="AH96" s="1">
        <v>255116</v>
      </c>
      <c r="AI96">
        <v>4</v>
      </c>
    </row>
    <row r="97" spans="1:35" x14ac:dyDescent="0.25">
      <c r="A97" t="s">
        <v>243</v>
      </c>
      <c r="B97" t="s">
        <v>142</v>
      </c>
      <c r="C97" t="s">
        <v>372</v>
      </c>
      <c r="D97" t="s">
        <v>285</v>
      </c>
      <c r="E97" s="6">
        <v>85.532608695652172</v>
      </c>
      <c r="F97" s="6">
        <v>4.5217391304347823</v>
      </c>
      <c r="G97" s="6">
        <v>0</v>
      </c>
      <c r="H97" s="6">
        <v>0.43782608695652159</v>
      </c>
      <c r="I97" s="6">
        <v>6.4565217391304346</v>
      </c>
      <c r="J97" s="6">
        <v>0</v>
      </c>
      <c r="K97" s="6">
        <v>2.347826086956522</v>
      </c>
      <c r="L97" s="6">
        <v>3.0076086956521739</v>
      </c>
      <c r="M97" s="6">
        <v>4.5154347826086951</v>
      </c>
      <c r="N97" s="6">
        <v>0</v>
      </c>
      <c r="O97" s="6">
        <f>SUM(NonNurse[[#This Row],[Qualified Social Work Staff Hours]],NonNurse[[#This Row],[Other Social Work Staff Hours]])/NonNurse[[#This Row],[MDS Census]]</f>
        <v>5.2791968483924256E-2</v>
      </c>
      <c r="P97" s="6">
        <v>5.1875</v>
      </c>
      <c r="Q97" s="6">
        <v>5.7038043478260869</v>
      </c>
      <c r="R97" s="6">
        <f>SUM(NonNurse[[#This Row],[Qualified Activities Professional Hours]],NonNurse[[#This Row],[Other Activities Professional Hours]])/NonNurse[[#This Row],[MDS Census]]</f>
        <v>0.12733511246664125</v>
      </c>
      <c r="S97" s="6">
        <v>3.7553260869565213</v>
      </c>
      <c r="T97" s="6">
        <v>0.3631521739130435</v>
      </c>
      <c r="U97" s="6">
        <v>0</v>
      </c>
      <c r="V97" s="6">
        <f>SUM(NonNurse[[#This Row],[Occupational Therapist Hours]],NonNurse[[#This Row],[OT Assistant Hours]],NonNurse[[#This Row],[OT Aide Hours]])/NonNurse[[#This Row],[MDS Census]]</f>
        <v>4.8150972169271819E-2</v>
      </c>
      <c r="W97" s="6">
        <v>0.52989130434782605</v>
      </c>
      <c r="X97" s="6">
        <v>8.6508695652173895</v>
      </c>
      <c r="Y97" s="6">
        <v>0</v>
      </c>
      <c r="Z97" s="6">
        <f>SUM(NonNurse[[#This Row],[Physical Therapist (PT) Hours]],NonNurse[[#This Row],[PT Assistant Hours]],NonNurse[[#This Row],[PT Aide Hours]])/NonNurse[[#This Row],[MDS Census]]</f>
        <v>0.10733638327614689</v>
      </c>
      <c r="AA97" s="6">
        <v>0</v>
      </c>
      <c r="AB97" s="6">
        <v>0</v>
      </c>
      <c r="AC97" s="6">
        <v>0</v>
      </c>
      <c r="AD97" s="6">
        <v>0</v>
      </c>
      <c r="AE97" s="6">
        <v>0</v>
      </c>
      <c r="AF97" s="6">
        <v>0</v>
      </c>
      <c r="AG97" s="6">
        <v>0.84782608695652173</v>
      </c>
      <c r="AH97" s="1">
        <v>255288</v>
      </c>
      <c r="AI97">
        <v>4</v>
      </c>
    </row>
    <row r="98" spans="1:35" x14ac:dyDescent="0.25">
      <c r="A98" t="s">
        <v>243</v>
      </c>
      <c r="B98" t="s">
        <v>80</v>
      </c>
      <c r="C98" t="s">
        <v>367</v>
      </c>
      <c r="D98" t="s">
        <v>310</v>
      </c>
      <c r="E98" s="6">
        <v>77.065217391304344</v>
      </c>
      <c r="F98" s="6">
        <v>16.869565217391305</v>
      </c>
      <c r="G98" s="6">
        <v>2.2364130434782608</v>
      </c>
      <c r="H98" s="6">
        <v>0</v>
      </c>
      <c r="I98" s="6">
        <v>7.9130434782608692</v>
      </c>
      <c r="J98" s="6">
        <v>0</v>
      </c>
      <c r="K98" s="6">
        <v>4.3478260869565216E-2</v>
      </c>
      <c r="L98" s="6">
        <v>5.6521739130434785</v>
      </c>
      <c r="M98" s="6">
        <v>0</v>
      </c>
      <c r="N98" s="6">
        <v>0</v>
      </c>
      <c r="O98" s="6">
        <f>SUM(NonNurse[[#This Row],[Qualified Social Work Staff Hours]],NonNurse[[#This Row],[Other Social Work Staff Hours]])/NonNurse[[#This Row],[MDS Census]]</f>
        <v>0</v>
      </c>
      <c r="P98" s="6">
        <v>0</v>
      </c>
      <c r="Q98" s="6">
        <v>15.23054347826087</v>
      </c>
      <c r="R98" s="6">
        <f>SUM(NonNurse[[#This Row],[Qualified Activities Professional Hours]],NonNurse[[#This Row],[Other Activities Professional Hours]])/NonNurse[[#This Row],[MDS Census]]</f>
        <v>0.19763187588152328</v>
      </c>
      <c r="S98" s="6">
        <v>11.304347826086957</v>
      </c>
      <c r="T98" s="6">
        <v>11.304347826086957</v>
      </c>
      <c r="U98" s="6">
        <v>0</v>
      </c>
      <c r="V98" s="6">
        <f>SUM(NonNurse[[#This Row],[Occupational Therapist Hours]],NonNurse[[#This Row],[OT Assistant Hours]],NonNurse[[#This Row],[OT Aide Hours]])/NonNurse[[#This Row],[MDS Census]]</f>
        <v>0.29337094499294786</v>
      </c>
      <c r="W98" s="6">
        <v>0</v>
      </c>
      <c r="X98" s="6">
        <v>5.6521739130434785</v>
      </c>
      <c r="Y98" s="6">
        <v>0</v>
      </c>
      <c r="Z98" s="6">
        <f>SUM(NonNurse[[#This Row],[Physical Therapist (PT) Hours]],NonNurse[[#This Row],[PT Assistant Hours]],NonNurse[[#This Row],[PT Aide Hours]])/NonNurse[[#This Row],[MDS Census]]</f>
        <v>7.3342736248236964E-2</v>
      </c>
      <c r="AA98" s="6">
        <v>0</v>
      </c>
      <c r="AB98" s="6">
        <v>0</v>
      </c>
      <c r="AC98" s="6">
        <v>0</v>
      </c>
      <c r="AD98" s="6">
        <v>0</v>
      </c>
      <c r="AE98" s="6">
        <v>0</v>
      </c>
      <c r="AF98" s="6">
        <v>0</v>
      </c>
      <c r="AG98" s="6">
        <v>0</v>
      </c>
      <c r="AH98" s="1">
        <v>255182</v>
      </c>
      <c r="AI98">
        <v>4</v>
      </c>
    </row>
    <row r="99" spans="1:35" x14ac:dyDescent="0.25">
      <c r="A99" t="s">
        <v>243</v>
      </c>
      <c r="B99" t="s">
        <v>186</v>
      </c>
      <c r="C99" t="s">
        <v>453</v>
      </c>
      <c r="D99" t="s">
        <v>289</v>
      </c>
      <c r="E99" s="6">
        <v>56.5</v>
      </c>
      <c r="F99" s="6">
        <v>5.7391304347826084</v>
      </c>
      <c r="G99" s="6">
        <v>0.76086956521739135</v>
      </c>
      <c r="H99" s="6">
        <v>0.31521739130434784</v>
      </c>
      <c r="I99" s="6">
        <v>0.64130434782608692</v>
      </c>
      <c r="J99" s="6">
        <v>0</v>
      </c>
      <c r="K99" s="6">
        <v>0</v>
      </c>
      <c r="L99" s="6">
        <v>4.7519565217391291</v>
      </c>
      <c r="M99" s="6">
        <v>5.7391304347826084</v>
      </c>
      <c r="N99" s="6">
        <v>0</v>
      </c>
      <c r="O99" s="6">
        <f>SUM(NonNurse[[#This Row],[Qualified Social Work Staff Hours]],NonNurse[[#This Row],[Other Social Work Staff Hours]])/NonNurse[[#This Row],[MDS Census]]</f>
        <v>0.10157752981916121</v>
      </c>
      <c r="P99" s="6">
        <v>5.6457608695652155</v>
      </c>
      <c r="Q99" s="6">
        <v>0</v>
      </c>
      <c r="R99" s="6">
        <f>SUM(NonNurse[[#This Row],[Qualified Activities Professional Hours]],NonNurse[[#This Row],[Other Activities Professional Hours]])/NonNurse[[#This Row],[MDS Census]]</f>
        <v>9.9924971142747177E-2</v>
      </c>
      <c r="S99" s="6">
        <v>4.2658695652173906</v>
      </c>
      <c r="T99" s="6">
        <v>1.9993478260869562</v>
      </c>
      <c r="U99" s="6">
        <v>0</v>
      </c>
      <c r="V99" s="6">
        <f>SUM(NonNurse[[#This Row],[Occupational Therapist Hours]],NonNurse[[#This Row],[OT Assistant Hours]],NonNurse[[#This Row],[OT Aide Hours]])/NonNurse[[#This Row],[MDS Census]]</f>
        <v>0.11088880338591764</v>
      </c>
      <c r="W99" s="6">
        <v>0.5418478260869567</v>
      </c>
      <c r="X99" s="6">
        <v>4.3135869565217382</v>
      </c>
      <c r="Y99" s="6">
        <v>3.9673913043478262</v>
      </c>
      <c r="Z99" s="6">
        <f>SUM(NonNurse[[#This Row],[Physical Therapist (PT) Hours]],NonNurse[[#This Row],[PT Assistant Hours]],NonNurse[[#This Row],[PT Aide Hours]])/NonNurse[[#This Row],[MDS Census]]</f>
        <v>0.15615621392843401</v>
      </c>
      <c r="AA99" s="6">
        <v>0</v>
      </c>
      <c r="AB99" s="6">
        <v>0</v>
      </c>
      <c r="AC99" s="6">
        <v>0</v>
      </c>
      <c r="AD99" s="6">
        <v>0</v>
      </c>
      <c r="AE99" s="6">
        <v>0</v>
      </c>
      <c r="AF99" s="6">
        <v>0</v>
      </c>
      <c r="AG99" s="6">
        <v>0</v>
      </c>
      <c r="AH99" s="1">
        <v>255338</v>
      </c>
      <c r="AI99">
        <v>4</v>
      </c>
    </row>
    <row r="100" spans="1:35" x14ac:dyDescent="0.25">
      <c r="A100" t="s">
        <v>243</v>
      </c>
      <c r="B100" t="s">
        <v>170</v>
      </c>
      <c r="C100" t="s">
        <v>362</v>
      </c>
      <c r="D100" t="s">
        <v>341</v>
      </c>
      <c r="E100" s="6">
        <v>61.380434782608695</v>
      </c>
      <c r="F100" s="6">
        <v>5.5652173913043477</v>
      </c>
      <c r="G100" s="6">
        <v>4.8913043478260872E-2</v>
      </c>
      <c r="H100" s="6">
        <v>0.22826086956521738</v>
      </c>
      <c r="I100" s="6">
        <v>0.22826086956521738</v>
      </c>
      <c r="J100" s="6">
        <v>0</v>
      </c>
      <c r="K100" s="6">
        <v>0</v>
      </c>
      <c r="L100" s="6">
        <v>8.4365217391304341</v>
      </c>
      <c r="M100" s="6">
        <v>5.6521739130434785</v>
      </c>
      <c r="N100" s="6">
        <v>0</v>
      </c>
      <c r="O100" s="6">
        <f>SUM(NonNurse[[#This Row],[Qualified Social Work Staff Hours]],NonNurse[[#This Row],[Other Social Work Staff Hours]])/NonNurse[[#This Row],[MDS Census]]</f>
        <v>9.2084292544714008E-2</v>
      </c>
      <c r="P100" s="6">
        <v>5.4782608695652177</v>
      </c>
      <c r="Q100" s="6">
        <v>9.429347826086957</v>
      </c>
      <c r="R100" s="6">
        <f>SUM(NonNurse[[#This Row],[Qualified Activities Professional Hours]],NonNurse[[#This Row],[Other Activities Professional Hours]])/NonNurse[[#This Row],[MDS Census]]</f>
        <v>0.24287232158668323</v>
      </c>
      <c r="S100" s="6">
        <v>4.8567391304347822</v>
      </c>
      <c r="T100" s="6">
        <v>3.5351086956521747</v>
      </c>
      <c r="U100" s="6">
        <v>0</v>
      </c>
      <c r="V100" s="6">
        <f>SUM(NonNurse[[#This Row],[Occupational Therapist Hours]],NonNurse[[#This Row],[OT Assistant Hours]],NonNurse[[#This Row],[OT Aide Hours]])/NonNurse[[#This Row],[MDS Census]]</f>
        <v>0.13671861165220472</v>
      </c>
      <c r="W100" s="6">
        <v>2.3552173913043477</v>
      </c>
      <c r="X100" s="6">
        <v>8.6540217391304335</v>
      </c>
      <c r="Y100" s="6">
        <v>3.9565217391304346</v>
      </c>
      <c r="Z100" s="6">
        <f>SUM(NonNurse[[#This Row],[Physical Therapist (PT) Hours]],NonNurse[[#This Row],[PT Assistant Hours]],NonNurse[[#This Row],[PT Aide Hours]])/NonNurse[[#This Row],[MDS Census]]</f>
        <v>0.24381972728882589</v>
      </c>
      <c r="AA100" s="6">
        <v>0</v>
      </c>
      <c r="AB100" s="6">
        <v>0</v>
      </c>
      <c r="AC100" s="6">
        <v>0</v>
      </c>
      <c r="AD100" s="6">
        <v>0</v>
      </c>
      <c r="AE100" s="6">
        <v>0</v>
      </c>
      <c r="AF100" s="6">
        <v>0</v>
      </c>
      <c r="AG100" s="6">
        <v>0</v>
      </c>
      <c r="AH100" s="1">
        <v>255320</v>
      </c>
      <c r="AI100">
        <v>4</v>
      </c>
    </row>
    <row r="101" spans="1:35" x14ac:dyDescent="0.25">
      <c r="A101" t="s">
        <v>243</v>
      </c>
      <c r="B101" t="s">
        <v>90</v>
      </c>
      <c r="C101" t="s">
        <v>428</v>
      </c>
      <c r="D101" t="s">
        <v>287</v>
      </c>
      <c r="E101" s="6">
        <v>51.467391304347828</v>
      </c>
      <c r="F101" s="6">
        <v>0</v>
      </c>
      <c r="G101" s="6">
        <v>0.60869565217391308</v>
      </c>
      <c r="H101" s="6">
        <v>0.16304347826086957</v>
      </c>
      <c r="I101" s="6">
        <v>0.32608695652173914</v>
      </c>
      <c r="J101" s="6">
        <v>0</v>
      </c>
      <c r="K101" s="6">
        <v>0</v>
      </c>
      <c r="L101" s="6">
        <v>3.8063043478260878</v>
      </c>
      <c r="M101" s="6">
        <v>0</v>
      </c>
      <c r="N101" s="6">
        <v>0</v>
      </c>
      <c r="O101" s="6">
        <f>SUM(NonNurse[[#This Row],[Qualified Social Work Staff Hours]],NonNurse[[#This Row],[Other Social Work Staff Hours]])/NonNurse[[#This Row],[MDS Census]]</f>
        <v>0</v>
      </c>
      <c r="P101" s="6">
        <v>0</v>
      </c>
      <c r="Q101" s="6">
        <v>0</v>
      </c>
      <c r="R101" s="6">
        <f>SUM(NonNurse[[#This Row],[Qualified Activities Professional Hours]],NonNurse[[#This Row],[Other Activities Professional Hours]])/NonNurse[[#This Row],[MDS Census]]</f>
        <v>0</v>
      </c>
      <c r="S101" s="6">
        <v>1.9269565217391305</v>
      </c>
      <c r="T101" s="6">
        <v>9.5273913043478231</v>
      </c>
      <c r="U101" s="6">
        <v>0</v>
      </c>
      <c r="V101" s="6">
        <f>SUM(NonNurse[[#This Row],[Occupational Therapist Hours]],NonNurse[[#This Row],[OT Assistant Hours]],NonNurse[[#This Row],[OT Aide Hours]])/NonNurse[[#This Row],[MDS Census]]</f>
        <v>0.2225554382259767</v>
      </c>
      <c r="W101" s="6">
        <v>0.6567391304347826</v>
      </c>
      <c r="X101" s="6">
        <v>9.5635869565217355</v>
      </c>
      <c r="Y101" s="6">
        <v>1.8913043478260869</v>
      </c>
      <c r="Z101" s="6">
        <f>SUM(NonNurse[[#This Row],[Physical Therapist (PT) Hours]],NonNurse[[#This Row],[PT Assistant Hours]],NonNurse[[#This Row],[PT Aide Hours]])/NonNurse[[#This Row],[MDS Census]]</f>
        <v>0.23532629355860604</v>
      </c>
      <c r="AA101" s="6">
        <v>0</v>
      </c>
      <c r="AB101" s="6">
        <v>0</v>
      </c>
      <c r="AC101" s="6">
        <v>0</v>
      </c>
      <c r="AD101" s="6">
        <v>0</v>
      </c>
      <c r="AE101" s="6">
        <v>0</v>
      </c>
      <c r="AF101" s="6">
        <v>0</v>
      </c>
      <c r="AG101" s="6">
        <v>0</v>
      </c>
      <c r="AH101" s="1">
        <v>255215</v>
      </c>
      <c r="AI101">
        <v>4</v>
      </c>
    </row>
    <row r="102" spans="1:35" x14ac:dyDescent="0.25">
      <c r="A102" t="s">
        <v>243</v>
      </c>
      <c r="B102" t="s">
        <v>135</v>
      </c>
      <c r="C102" t="s">
        <v>439</v>
      </c>
      <c r="D102" t="s">
        <v>301</v>
      </c>
      <c r="E102" s="6">
        <v>45.282608695652172</v>
      </c>
      <c r="F102" s="6">
        <v>0</v>
      </c>
      <c r="G102" s="6">
        <v>0.30434782608695654</v>
      </c>
      <c r="H102" s="6">
        <v>0.23369565217391305</v>
      </c>
      <c r="I102" s="6">
        <v>0.17391304347826086</v>
      </c>
      <c r="J102" s="6">
        <v>0</v>
      </c>
      <c r="K102" s="6">
        <v>0</v>
      </c>
      <c r="L102" s="6">
        <v>5.4120652173913024</v>
      </c>
      <c r="M102" s="6">
        <v>0</v>
      </c>
      <c r="N102" s="6">
        <v>0</v>
      </c>
      <c r="O102" s="6">
        <f>SUM(NonNurse[[#This Row],[Qualified Social Work Staff Hours]],NonNurse[[#This Row],[Other Social Work Staff Hours]])/NonNurse[[#This Row],[MDS Census]]</f>
        <v>0</v>
      </c>
      <c r="P102" s="6">
        <v>0</v>
      </c>
      <c r="Q102" s="6">
        <v>0</v>
      </c>
      <c r="R102" s="6">
        <f>SUM(NonNurse[[#This Row],[Qualified Activities Professional Hours]],NonNurse[[#This Row],[Other Activities Professional Hours]])/NonNurse[[#This Row],[MDS Census]]</f>
        <v>0</v>
      </c>
      <c r="S102" s="6">
        <v>5.9582608695652155</v>
      </c>
      <c r="T102" s="6">
        <v>0.82793478260869569</v>
      </c>
      <c r="U102" s="6">
        <v>0</v>
      </c>
      <c r="V102" s="6">
        <f>SUM(NonNurse[[#This Row],[Occupational Therapist Hours]],NonNurse[[#This Row],[OT Assistant Hours]],NonNurse[[#This Row],[OT Aide Hours]])/NonNurse[[#This Row],[MDS Census]]</f>
        <v>0.14986317810849734</v>
      </c>
      <c r="W102" s="6">
        <v>1.0648913043478263</v>
      </c>
      <c r="X102" s="6">
        <v>8.0163043478260896</v>
      </c>
      <c r="Y102" s="6">
        <v>0</v>
      </c>
      <c r="Z102" s="6">
        <f>SUM(NonNurse[[#This Row],[Physical Therapist (PT) Hours]],NonNurse[[#This Row],[PT Assistant Hours]],NonNurse[[#This Row],[PT Aide Hours]])/NonNurse[[#This Row],[MDS Census]]</f>
        <v>0.20054488718194918</v>
      </c>
      <c r="AA102" s="6">
        <v>0</v>
      </c>
      <c r="AB102" s="6">
        <v>0</v>
      </c>
      <c r="AC102" s="6">
        <v>0</v>
      </c>
      <c r="AD102" s="6">
        <v>0</v>
      </c>
      <c r="AE102" s="6">
        <v>0</v>
      </c>
      <c r="AF102" s="6">
        <v>0</v>
      </c>
      <c r="AG102" s="6">
        <v>0</v>
      </c>
      <c r="AH102" s="1">
        <v>255281</v>
      </c>
      <c r="AI102">
        <v>4</v>
      </c>
    </row>
    <row r="103" spans="1:35" x14ac:dyDescent="0.25">
      <c r="A103" t="s">
        <v>243</v>
      </c>
      <c r="B103" t="s">
        <v>117</v>
      </c>
      <c r="C103" t="s">
        <v>387</v>
      </c>
      <c r="D103" t="s">
        <v>307</v>
      </c>
      <c r="E103" s="6">
        <v>48.880434782608695</v>
      </c>
      <c r="F103" s="6">
        <v>5.7391304347826084</v>
      </c>
      <c r="G103" s="6">
        <v>0.75108695652173874</v>
      </c>
      <c r="H103" s="6">
        <v>0</v>
      </c>
      <c r="I103" s="6">
        <v>0</v>
      </c>
      <c r="J103" s="6">
        <v>0</v>
      </c>
      <c r="K103" s="6">
        <v>0</v>
      </c>
      <c r="L103" s="6">
        <v>5.1773913043478244</v>
      </c>
      <c r="M103" s="6">
        <v>4.945760869565218</v>
      </c>
      <c r="N103" s="6">
        <v>0</v>
      </c>
      <c r="O103" s="6">
        <f>SUM(NonNurse[[#This Row],[Qualified Social Work Staff Hours]],NonNurse[[#This Row],[Other Social Work Staff Hours]])/NonNurse[[#This Row],[MDS Census]]</f>
        <v>0.10118078719146098</v>
      </c>
      <c r="P103" s="6">
        <v>5.8918478260869573</v>
      </c>
      <c r="Q103" s="6">
        <v>0</v>
      </c>
      <c r="R103" s="6">
        <f>SUM(NonNurse[[#This Row],[Qualified Activities Professional Hours]],NonNurse[[#This Row],[Other Activities Professional Hours]])/NonNurse[[#This Row],[MDS Census]]</f>
        <v>0.1205359128307761</v>
      </c>
      <c r="S103" s="6">
        <v>0</v>
      </c>
      <c r="T103" s="6">
        <v>4.2948913043478276</v>
      </c>
      <c r="U103" s="6">
        <v>0</v>
      </c>
      <c r="V103" s="6">
        <f>SUM(NonNurse[[#This Row],[Occupational Therapist Hours]],NonNurse[[#This Row],[OT Assistant Hours]],NonNurse[[#This Row],[OT Aide Hours]])/NonNurse[[#This Row],[MDS Census]]</f>
        <v>8.7865243495663811E-2</v>
      </c>
      <c r="W103" s="6">
        <v>0.59521739130434781</v>
      </c>
      <c r="X103" s="6">
        <v>9.0154347826086934</v>
      </c>
      <c r="Y103" s="6">
        <v>0</v>
      </c>
      <c r="Z103" s="6">
        <f>SUM(NonNurse[[#This Row],[Physical Therapist (PT) Hours]],NonNurse[[#This Row],[PT Assistant Hours]],NonNurse[[#This Row],[PT Aide Hours]])/NonNurse[[#This Row],[MDS Census]]</f>
        <v>0.19661552145875022</v>
      </c>
      <c r="AA103" s="6">
        <v>0</v>
      </c>
      <c r="AB103" s="6">
        <v>0</v>
      </c>
      <c r="AC103" s="6">
        <v>0</v>
      </c>
      <c r="AD103" s="6">
        <v>0</v>
      </c>
      <c r="AE103" s="6">
        <v>0</v>
      </c>
      <c r="AF103" s="6">
        <v>0</v>
      </c>
      <c r="AG103" s="6">
        <v>0</v>
      </c>
      <c r="AH103" s="1">
        <v>255262</v>
      </c>
      <c r="AI103">
        <v>4</v>
      </c>
    </row>
    <row r="104" spans="1:35" x14ac:dyDescent="0.25">
      <c r="A104" t="s">
        <v>243</v>
      </c>
      <c r="B104" t="s">
        <v>89</v>
      </c>
      <c r="C104" t="s">
        <v>360</v>
      </c>
      <c r="D104" t="s">
        <v>280</v>
      </c>
      <c r="E104" s="6">
        <v>46.119565217391305</v>
      </c>
      <c r="F104" s="6">
        <v>0</v>
      </c>
      <c r="G104" s="6">
        <v>0.11141304347826086</v>
      </c>
      <c r="H104" s="6">
        <v>0.27717391304347827</v>
      </c>
      <c r="I104" s="6">
        <v>0.30434782608695654</v>
      </c>
      <c r="J104" s="6">
        <v>0</v>
      </c>
      <c r="K104" s="6">
        <v>0</v>
      </c>
      <c r="L104" s="6">
        <v>5.0802173913043474</v>
      </c>
      <c r="M104" s="6">
        <v>0</v>
      </c>
      <c r="N104" s="6">
        <v>0</v>
      </c>
      <c r="O104" s="6">
        <f>SUM(NonNurse[[#This Row],[Qualified Social Work Staff Hours]],NonNurse[[#This Row],[Other Social Work Staff Hours]])/NonNurse[[#This Row],[MDS Census]]</f>
        <v>0</v>
      </c>
      <c r="P104" s="6">
        <v>0</v>
      </c>
      <c r="Q104" s="6">
        <v>0</v>
      </c>
      <c r="R104" s="6">
        <f>SUM(NonNurse[[#This Row],[Qualified Activities Professional Hours]],NonNurse[[#This Row],[Other Activities Professional Hours]])/NonNurse[[#This Row],[MDS Census]]</f>
        <v>0</v>
      </c>
      <c r="S104" s="6">
        <v>0.23673913043478265</v>
      </c>
      <c r="T104" s="6">
        <v>4.9858695652173921</v>
      </c>
      <c r="U104" s="6">
        <v>0</v>
      </c>
      <c r="V104" s="6">
        <f>SUM(NonNurse[[#This Row],[Occupational Therapist Hours]],NonNurse[[#This Row],[OT Assistant Hours]],NonNurse[[#This Row],[OT Aide Hours]])/NonNurse[[#This Row],[MDS Census]]</f>
        <v>0.11324063162856472</v>
      </c>
      <c r="W104" s="6">
        <v>0.38282608695652198</v>
      </c>
      <c r="X104" s="6">
        <v>5.055217391304347</v>
      </c>
      <c r="Y104" s="6">
        <v>0</v>
      </c>
      <c r="Z104" s="6">
        <f>SUM(NonNurse[[#This Row],[Physical Therapist (PT) Hours]],NonNurse[[#This Row],[PT Assistant Hours]],NonNurse[[#This Row],[PT Aide Hours]])/NonNurse[[#This Row],[MDS Census]]</f>
        <v>0.11791185481970302</v>
      </c>
      <c r="AA104" s="6">
        <v>0</v>
      </c>
      <c r="AB104" s="6">
        <v>0</v>
      </c>
      <c r="AC104" s="6">
        <v>0</v>
      </c>
      <c r="AD104" s="6">
        <v>0</v>
      </c>
      <c r="AE104" s="6">
        <v>0</v>
      </c>
      <c r="AF104" s="6">
        <v>0</v>
      </c>
      <c r="AG104" s="6">
        <v>0</v>
      </c>
      <c r="AH104" s="1">
        <v>255214</v>
      </c>
      <c r="AI104">
        <v>4</v>
      </c>
    </row>
    <row r="105" spans="1:35" x14ac:dyDescent="0.25">
      <c r="A105" t="s">
        <v>243</v>
      </c>
      <c r="B105" t="s">
        <v>78</v>
      </c>
      <c r="C105" t="s">
        <v>422</v>
      </c>
      <c r="D105" t="s">
        <v>294</v>
      </c>
      <c r="E105" s="6">
        <v>46.663043478260867</v>
      </c>
      <c r="F105" s="6">
        <v>9.304347826086957</v>
      </c>
      <c r="G105" s="6">
        <v>0</v>
      </c>
      <c r="H105" s="6">
        <v>0.27173913043478259</v>
      </c>
      <c r="I105" s="6">
        <v>0</v>
      </c>
      <c r="J105" s="6">
        <v>0</v>
      </c>
      <c r="K105" s="6">
        <v>0</v>
      </c>
      <c r="L105" s="6">
        <v>2.7677173913043478</v>
      </c>
      <c r="M105" s="6">
        <v>0</v>
      </c>
      <c r="N105" s="6">
        <v>6.8695652173913047</v>
      </c>
      <c r="O105" s="6">
        <f>SUM(NonNurse[[#This Row],[Qualified Social Work Staff Hours]],NonNurse[[#This Row],[Other Social Work Staff Hours]])/NonNurse[[#This Row],[MDS Census]]</f>
        <v>0.14721639878872583</v>
      </c>
      <c r="P105" s="6">
        <v>5.4782608695652177</v>
      </c>
      <c r="Q105" s="6">
        <v>13.961304347826085</v>
      </c>
      <c r="R105" s="6">
        <f>SUM(NonNurse[[#This Row],[Qualified Activities Professional Hours]],NonNurse[[#This Row],[Other Activities Professional Hours]])/NonNurse[[#This Row],[MDS Census]]</f>
        <v>0.4165944560913114</v>
      </c>
      <c r="S105" s="6">
        <v>0.43608695652173912</v>
      </c>
      <c r="T105" s="6">
        <v>3.1036956521739127</v>
      </c>
      <c r="U105" s="6">
        <v>0</v>
      </c>
      <c r="V105" s="6">
        <f>SUM(NonNurse[[#This Row],[Occupational Therapist Hours]],NonNurse[[#This Row],[OT Assistant Hours]],NonNurse[[#This Row],[OT Aide Hours]])/NonNurse[[#This Row],[MDS Census]]</f>
        <v>7.5858374097367801E-2</v>
      </c>
      <c r="W105" s="6">
        <v>0.2301086956521739</v>
      </c>
      <c r="X105" s="6">
        <v>1.3780434782608699</v>
      </c>
      <c r="Y105" s="6">
        <v>0</v>
      </c>
      <c r="Z105" s="6">
        <f>SUM(NonNurse[[#This Row],[Physical Therapist (PT) Hours]],NonNurse[[#This Row],[PT Assistant Hours]],NonNurse[[#This Row],[PT Aide Hours]])/NonNurse[[#This Row],[MDS Census]]</f>
        <v>3.4463079431632897E-2</v>
      </c>
      <c r="AA105" s="6">
        <v>0</v>
      </c>
      <c r="AB105" s="6">
        <v>0</v>
      </c>
      <c r="AC105" s="6">
        <v>0</v>
      </c>
      <c r="AD105" s="6">
        <v>0</v>
      </c>
      <c r="AE105" s="6">
        <v>0</v>
      </c>
      <c r="AF105" s="6">
        <v>0</v>
      </c>
      <c r="AG105" s="6">
        <v>0</v>
      </c>
      <c r="AH105" s="1">
        <v>255179</v>
      </c>
      <c r="AI105">
        <v>4</v>
      </c>
    </row>
    <row r="106" spans="1:35" x14ac:dyDescent="0.25">
      <c r="A106" t="s">
        <v>243</v>
      </c>
      <c r="B106" t="s">
        <v>146</v>
      </c>
      <c r="C106" t="s">
        <v>357</v>
      </c>
      <c r="D106" t="s">
        <v>278</v>
      </c>
      <c r="E106" s="6">
        <v>49.195652173913047</v>
      </c>
      <c r="F106" s="6">
        <v>0</v>
      </c>
      <c r="G106" s="6">
        <v>0</v>
      </c>
      <c r="H106" s="6">
        <v>0</v>
      </c>
      <c r="I106" s="6">
        <v>0</v>
      </c>
      <c r="J106" s="6">
        <v>0</v>
      </c>
      <c r="K106" s="6">
        <v>0</v>
      </c>
      <c r="L106" s="6">
        <v>1.547934782608696</v>
      </c>
      <c r="M106" s="6">
        <v>0</v>
      </c>
      <c r="N106" s="6">
        <v>0</v>
      </c>
      <c r="O106" s="6">
        <f>SUM(NonNurse[[#This Row],[Qualified Social Work Staff Hours]],NonNurse[[#This Row],[Other Social Work Staff Hours]])/NonNurse[[#This Row],[MDS Census]]</f>
        <v>0</v>
      </c>
      <c r="P106" s="6">
        <v>0</v>
      </c>
      <c r="Q106" s="6">
        <v>0</v>
      </c>
      <c r="R106" s="6">
        <f>SUM(NonNurse[[#This Row],[Qualified Activities Professional Hours]],NonNurse[[#This Row],[Other Activities Professional Hours]])/NonNurse[[#This Row],[MDS Census]]</f>
        <v>0</v>
      </c>
      <c r="S106" s="6">
        <v>0.45239130434782615</v>
      </c>
      <c r="T106" s="6">
        <v>2.9489130434782602</v>
      </c>
      <c r="U106" s="6">
        <v>0</v>
      </c>
      <c r="V106" s="6">
        <f>SUM(NonNurse[[#This Row],[Occupational Therapist Hours]],NonNurse[[#This Row],[OT Assistant Hours]],NonNurse[[#This Row],[OT Aide Hours]])/NonNurse[[#This Row],[MDS Census]]</f>
        <v>6.9138311975254066E-2</v>
      </c>
      <c r="W106" s="6">
        <v>0.29304347826086963</v>
      </c>
      <c r="X106" s="6">
        <v>4.7817391304347838</v>
      </c>
      <c r="Y106" s="6">
        <v>0.84782608695652173</v>
      </c>
      <c r="Z106" s="6">
        <f>SUM(NonNurse[[#This Row],[Physical Therapist (PT) Hours]],NonNurse[[#This Row],[PT Assistant Hours]],NonNurse[[#This Row],[PT Aide Hours]])/NonNurse[[#This Row],[MDS Census]]</f>
        <v>0.12038886433937253</v>
      </c>
      <c r="AA106" s="6">
        <v>0</v>
      </c>
      <c r="AB106" s="6">
        <v>0</v>
      </c>
      <c r="AC106" s="6">
        <v>0</v>
      </c>
      <c r="AD106" s="6">
        <v>0</v>
      </c>
      <c r="AE106" s="6">
        <v>0</v>
      </c>
      <c r="AF106" s="6">
        <v>0</v>
      </c>
      <c r="AG106" s="6">
        <v>0</v>
      </c>
      <c r="AH106" s="1">
        <v>255292</v>
      </c>
      <c r="AI106">
        <v>4</v>
      </c>
    </row>
    <row r="107" spans="1:35" x14ac:dyDescent="0.25">
      <c r="A107" t="s">
        <v>243</v>
      </c>
      <c r="B107" t="s">
        <v>20</v>
      </c>
      <c r="C107" t="s">
        <v>385</v>
      </c>
      <c r="D107" t="s">
        <v>300</v>
      </c>
      <c r="E107" s="6">
        <v>52.782608695652172</v>
      </c>
      <c r="F107" s="6">
        <v>4.6847826086956523</v>
      </c>
      <c r="G107" s="6">
        <v>0</v>
      </c>
      <c r="H107" s="6">
        <v>0</v>
      </c>
      <c r="I107" s="6">
        <v>2.1739130434782608E-2</v>
      </c>
      <c r="J107" s="6">
        <v>0</v>
      </c>
      <c r="K107" s="6">
        <v>0</v>
      </c>
      <c r="L107" s="6">
        <v>4.1184782608695647</v>
      </c>
      <c r="M107" s="6">
        <v>5.0407608695652177</v>
      </c>
      <c r="N107" s="6">
        <v>0</v>
      </c>
      <c r="O107" s="6">
        <f>SUM(NonNurse[[#This Row],[Qualified Social Work Staff Hours]],NonNurse[[#This Row],[Other Social Work Staff Hours]])/NonNurse[[#This Row],[MDS Census]]</f>
        <v>9.5500411861614509E-2</v>
      </c>
      <c r="P107" s="6">
        <v>5.331847826086956</v>
      </c>
      <c r="Q107" s="6">
        <v>0</v>
      </c>
      <c r="R107" s="6">
        <f>SUM(NonNurse[[#This Row],[Qualified Activities Professional Hours]],NonNurse[[#This Row],[Other Activities Professional Hours]])/NonNurse[[#This Row],[MDS Census]]</f>
        <v>0.1010152388797364</v>
      </c>
      <c r="S107" s="6">
        <v>0.34347826086956523</v>
      </c>
      <c r="T107" s="6">
        <v>4.2305434782608691</v>
      </c>
      <c r="U107" s="6">
        <v>0</v>
      </c>
      <c r="V107" s="6">
        <f>SUM(NonNurse[[#This Row],[Occupational Therapist Hours]],NonNurse[[#This Row],[OT Assistant Hours]],NonNurse[[#This Row],[OT Aide Hours]])/NonNurse[[#This Row],[MDS Census]]</f>
        <v>8.6657742998352549E-2</v>
      </c>
      <c r="W107" s="6">
        <v>0.54728260869565215</v>
      </c>
      <c r="X107" s="6">
        <v>4.1723913043478262</v>
      </c>
      <c r="Y107" s="6">
        <v>0</v>
      </c>
      <c r="Z107" s="6">
        <f>SUM(NonNurse[[#This Row],[Physical Therapist (PT) Hours]],NonNurse[[#This Row],[PT Assistant Hours]],NonNurse[[#This Row],[PT Aide Hours]])/NonNurse[[#This Row],[MDS Census]]</f>
        <v>8.9417215815486006E-2</v>
      </c>
      <c r="AA107" s="6">
        <v>0</v>
      </c>
      <c r="AB107" s="6">
        <v>0</v>
      </c>
      <c r="AC107" s="6">
        <v>0</v>
      </c>
      <c r="AD107" s="6">
        <v>0</v>
      </c>
      <c r="AE107" s="6">
        <v>0</v>
      </c>
      <c r="AF107" s="6">
        <v>0</v>
      </c>
      <c r="AG107" s="6">
        <v>0</v>
      </c>
      <c r="AH107" s="1">
        <v>255091</v>
      </c>
      <c r="AI107">
        <v>4</v>
      </c>
    </row>
    <row r="108" spans="1:35" x14ac:dyDescent="0.25">
      <c r="A108" t="s">
        <v>243</v>
      </c>
      <c r="B108" t="s">
        <v>125</v>
      </c>
      <c r="C108" t="s">
        <v>383</v>
      </c>
      <c r="D108" t="s">
        <v>344</v>
      </c>
      <c r="E108" s="6">
        <v>56.521739130434781</v>
      </c>
      <c r="F108" s="6">
        <v>10</v>
      </c>
      <c r="G108" s="6">
        <v>0.13043478260869565</v>
      </c>
      <c r="H108" s="6">
        <v>0</v>
      </c>
      <c r="I108" s="6">
        <v>0</v>
      </c>
      <c r="J108" s="6">
        <v>0</v>
      </c>
      <c r="K108" s="6">
        <v>0.41847826086956524</v>
      </c>
      <c r="L108" s="6">
        <v>1.8189130434782605</v>
      </c>
      <c r="M108" s="6">
        <v>0</v>
      </c>
      <c r="N108" s="6">
        <v>4.4720652173913056</v>
      </c>
      <c r="O108" s="6">
        <f>SUM(NonNurse[[#This Row],[Qualified Social Work Staff Hours]],NonNurse[[#This Row],[Other Social Work Staff Hours]])/NonNurse[[#This Row],[MDS Census]]</f>
        <v>7.9121153846153869E-2</v>
      </c>
      <c r="P108" s="6">
        <v>4.6780434782608706</v>
      </c>
      <c r="Q108" s="6">
        <v>5.368913043478261</v>
      </c>
      <c r="R108" s="6">
        <f>SUM(NonNurse[[#This Row],[Qualified Activities Professional Hours]],NonNurse[[#This Row],[Other Activities Professional Hours]])/NonNurse[[#This Row],[MDS Census]]</f>
        <v>0.17775384615384618</v>
      </c>
      <c r="S108" s="6">
        <v>3.4245652173913039</v>
      </c>
      <c r="T108" s="6">
        <v>0.27717391304347827</v>
      </c>
      <c r="U108" s="6">
        <v>0</v>
      </c>
      <c r="V108" s="6">
        <f>SUM(NonNurse[[#This Row],[Occupational Therapist Hours]],NonNurse[[#This Row],[OT Assistant Hours]],NonNurse[[#This Row],[OT Aide Hours]])/NonNurse[[#This Row],[MDS Census]]</f>
        <v>6.5492307692307683E-2</v>
      </c>
      <c r="W108" s="6">
        <v>1.7963043478260869</v>
      </c>
      <c r="X108" s="6">
        <v>6.4625000000000004</v>
      </c>
      <c r="Y108" s="6">
        <v>0</v>
      </c>
      <c r="Z108" s="6">
        <f>SUM(NonNurse[[#This Row],[Physical Therapist (PT) Hours]],NonNurse[[#This Row],[PT Assistant Hours]],NonNurse[[#This Row],[PT Aide Hours]])/NonNurse[[#This Row],[MDS Census]]</f>
        <v>0.14611730769230771</v>
      </c>
      <c r="AA108" s="6">
        <v>0</v>
      </c>
      <c r="AB108" s="6">
        <v>0</v>
      </c>
      <c r="AC108" s="6">
        <v>0</v>
      </c>
      <c r="AD108" s="6">
        <v>0</v>
      </c>
      <c r="AE108" s="6">
        <v>0</v>
      </c>
      <c r="AF108" s="6">
        <v>0</v>
      </c>
      <c r="AG108" s="6">
        <v>0</v>
      </c>
      <c r="AH108" s="1">
        <v>255271</v>
      </c>
      <c r="AI108">
        <v>4</v>
      </c>
    </row>
    <row r="109" spans="1:35" x14ac:dyDescent="0.25">
      <c r="A109" t="s">
        <v>243</v>
      </c>
      <c r="B109" t="s">
        <v>118</v>
      </c>
      <c r="C109" t="s">
        <v>362</v>
      </c>
      <c r="D109" t="s">
        <v>341</v>
      </c>
      <c r="E109" s="6">
        <v>50.097826086956523</v>
      </c>
      <c r="F109" s="6">
        <v>5.5652173913043477</v>
      </c>
      <c r="G109" s="6">
        <v>4.3478260869565216E-2</v>
      </c>
      <c r="H109" s="6">
        <v>0</v>
      </c>
      <c r="I109" s="6">
        <v>0</v>
      </c>
      <c r="J109" s="6">
        <v>0</v>
      </c>
      <c r="K109" s="6">
        <v>0.64673913043478259</v>
      </c>
      <c r="L109" s="6">
        <v>1.7629347826086958</v>
      </c>
      <c r="M109" s="6">
        <v>0</v>
      </c>
      <c r="N109" s="6">
        <v>0</v>
      </c>
      <c r="O109" s="6">
        <f>SUM(NonNurse[[#This Row],[Qualified Social Work Staff Hours]],NonNurse[[#This Row],[Other Social Work Staff Hours]])/NonNurse[[#This Row],[MDS Census]]</f>
        <v>0</v>
      </c>
      <c r="P109" s="6">
        <v>0.44815217391304352</v>
      </c>
      <c r="Q109" s="6">
        <v>0</v>
      </c>
      <c r="R109" s="6">
        <f>SUM(NonNurse[[#This Row],[Qualified Activities Professional Hours]],NonNurse[[#This Row],[Other Activities Professional Hours]])/NonNurse[[#This Row],[MDS Census]]</f>
        <v>8.9455413321761768E-3</v>
      </c>
      <c r="S109" s="6">
        <v>0.61032608695652169</v>
      </c>
      <c r="T109" s="6">
        <v>4.5893478260869571</v>
      </c>
      <c r="U109" s="6">
        <v>0</v>
      </c>
      <c r="V109" s="6">
        <f>SUM(NonNurse[[#This Row],[Occupational Therapist Hours]],NonNurse[[#This Row],[OT Assistant Hours]],NonNurse[[#This Row],[OT Aide Hours]])/NonNurse[[#This Row],[MDS Census]]</f>
        <v>0.10379041006725971</v>
      </c>
      <c r="W109" s="6">
        <v>0.37869565217391299</v>
      </c>
      <c r="X109" s="6">
        <v>7.2114130434782604</v>
      </c>
      <c r="Y109" s="6">
        <v>0</v>
      </c>
      <c r="Z109" s="6">
        <f>SUM(NonNurse[[#This Row],[Physical Therapist (PT) Hours]],NonNurse[[#This Row],[PT Assistant Hours]],NonNurse[[#This Row],[PT Aide Hours]])/NonNurse[[#This Row],[MDS Census]]</f>
        <v>0.15150574962030808</v>
      </c>
      <c r="AA109" s="6">
        <v>0</v>
      </c>
      <c r="AB109" s="6">
        <v>0</v>
      </c>
      <c r="AC109" s="6">
        <v>0</v>
      </c>
      <c r="AD109" s="6">
        <v>0</v>
      </c>
      <c r="AE109" s="6">
        <v>0</v>
      </c>
      <c r="AF109" s="6">
        <v>0</v>
      </c>
      <c r="AG109" s="6">
        <v>0</v>
      </c>
      <c r="AH109" s="1">
        <v>255264</v>
      </c>
      <c r="AI109">
        <v>4</v>
      </c>
    </row>
    <row r="110" spans="1:35" x14ac:dyDescent="0.25">
      <c r="A110" t="s">
        <v>243</v>
      </c>
      <c r="B110" t="s">
        <v>24</v>
      </c>
      <c r="C110" t="s">
        <v>366</v>
      </c>
      <c r="D110" t="s">
        <v>281</v>
      </c>
      <c r="E110" s="6">
        <v>48.673913043478258</v>
      </c>
      <c r="F110" s="6">
        <v>2.6956521739130435</v>
      </c>
      <c r="G110" s="6">
        <v>0.28260869565217389</v>
      </c>
      <c r="H110" s="6">
        <v>0.10326086956521739</v>
      </c>
      <c r="I110" s="6">
        <v>0.13043478260869565</v>
      </c>
      <c r="J110" s="6">
        <v>0</v>
      </c>
      <c r="K110" s="6">
        <v>0</v>
      </c>
      <c r="L110" s="6">
        <v>5.644347826086956</v>
      </c>
      <c r="M110" s="6">
        <v>5.6385869565217392</v>
      </c>
      <c r="N110" s="6">
        <v>0</v>
      </c>
      <c r="O110" s="6">
        <f>SUM(NonNurse[[#This Row],[Qualified Social Work Staff Hours]],NonNurse[[#This Row],[Other Social Work Staff Hours]])/NonNurse[[#This Row],[MDS Census]]</f>
        <v>0.11584412684234034</v>
      </c>
      <c r="P110" s="6">
        <v>5.0271739130434785</v>
      </c>
      <c r="Q110" s="6">
        <v>0</v>
      </c>
      <c r="R110" s="6">
        <f>SUM(NonNurse[[#This Row],[Qualified Activities Professional Hours]],NonNurse[[#This Row],[Other Activities Professional Hours]])/NonNurse[[#This Row],[MDS Census]]</f>
        <v>0.10328271549799019</v>
      </c>
      <c r="S110" s="6">
        <v>0.6206521739130435</v>
      </c>
      <c r="T110" s="6">
        <v>5.3505434782608692</v>
      </c>
      <c r="U110" s="6">
        <v>0</v>
      </c>
      <c r="V110" s="6">
        <f>SUM(NonNurse[[#This Row],[Occupational Therapist Hours]],NonNurse[[#This Row],[OT Assistant Hours]],NonNurse[[#This Row],[OT Aide Hours]])/NonNurse[[#This Row],[MDS Census]]</f>
        <v>0.12267753461366682</v>
      </c>
      <c r="W110" s="6">
        <v>0.62043478260869567</v>
      </c>
      <c r="X110" s="6">
        <v>5.5831521739130432</v>
      </c>
      <c r="Y110" s="6">
        <v>0</v>
      </c>
      <c r="Z110" s="6">
        <f>SUM(NonNurse[[#This Row],[Physical Therapist (PT) Hours]],NonNurse[[#This Row],[PT Assistant Hours]],NonNurse[[#This Row],[PT Aide Hours]])/NonNurse[[#This Row],[MDS Census]]</f>
        <v>0.12745198749441716</v>
      </c>
      <c r="AA110" s="6">
        <v>0</v>
      </c>
      <c r="AB110" s="6">
        <v>0</v>
      </c>
      <c r="AC110" s="6">
        <v>0</v>
      </c>
      <c r="AD110" s="6">
        <v>0</v>
      </c>
      <c r="AE110" s="6">
        <v>0</v>
      </c>
      <c r="AF110" s="6">
        <v>0</v>
      </c>
      <c r="AG110" s="6">
        <v>0</v>
      </c>
      <c r="AH110" s="1">
        <v>255096</v>
      </c>
      <c r="AI110">
        <v>4</v>
      </c>
    </row>
    <row r="111" spans="1:35" x14ac:dyDescent="0.25">
      <c r="A111" t="s">
        <v>243</v>
      </c>
      <c r="B111" t="s">
        <v>179</v>
      </c>
      <c r="C111" t="s">
        <v>373</v>
      </c>
      <c r="D111" t="s">
        <v>276</v>
      </c>
      <c r="E111" s="6">
        <v>88.739130434782609</v>
      </c>
      <c r="F111" s="6">
        <v>0.46195652173913043</v>
      </c>
      <c r="G111" s="6">
        <v>0.28260869565217389</v>
      </c>
      <c r="H111" s="6">
        <v>0.29347826086956524</v>
      </c>
      <c r="I111" s="6">
        <v>0.60869565217391308</v>
      </c>
      <c r="J111" s="6">
        <v>0</v>
      </c>
      <c r="K111" s="6">
        <v>0</v>
      </c>
      <c r="L111" s="6">
        <v>3.0654347826086954</v>
      </c>
      <c r="M111" s="6">
        <v>0.17391304347826086</v>
      </c>
      <c r="N111" s="6">
        <v>0</v>
      </c>
      <c r="O111" s="6">
        <f>SUM(NonNurse[[#This Row],[Qualified Social Work Staff Hours]],NonNurse[[#This Row],[Other Social Work Staff Hours]])/NonNurse[[#This Row],[MDS Census]]</f>
        <v>1.9598236158745713E-3</v>
      </c>
      <c r="P111" s="6">
        <v>4.6320652173913048</v>
      </c>
      <c r="Q111" s="6">
        <v>5.5180434782608723</v>
      </c>
      <c r="R111" s="6">
        <f>SUM(NonNurse[[#This Row],[Qualified Activities Professional Hours]],NonNurse[[#This Row],[Other Activities Professional Hours]])/NonNurse[[#This Row],[MDS Census]]</f>
        <v>0.11438143067123963</v>
      </c>
      <c r="S111" s="6">
        <v>4.149347826086955</v>
      </c>
      <c r="T111" s="6">
        <v>0.25217391304347825</v>
      </c>
      <c r="U111" s="6">
        <v>0</v>
      </c>
      <c r="V111" s="6">
        <f>SUM(NonNurse[[#This Row],[Occupational Therapist Hours]],NonNurse[[#This Row],[OT Assistant Hours]],NonNurse[[#This Row],[OT Aide Hours]])/NonNurse[[#This Row],[MDS Census]]</f>
        <v>4.960068593826554E-2</v>
      </c>
      <c r="W111" s="6">
        <v>0.26173913043478281</v>
      </c>
      <c r="X111" s="6">
        <v>4.6766304347826084</v>
      </c>
      <c r="Y111" s="6">
        <v>0</v>
      </c>
      <c r="Z111" s="6">
        <f>SUM(NonNurse[[#This Row],[Physical Therapist (PT) Hours]],NonNurse[[#This Row],[PT Assistant Hours]],NonNurse[[#This Row],[PT Aide Hours]])/NonNurse[[#This Row],[MDS Census]]</f>
        <v>5.5650416462518365E-2</v>
      </c>
      <c r="AA111" s="6">
        <v>0</v>
      </c>
      <c r="AB111" s="6">
        <v>0.2608695652173913</v>
      </c>
      <c r="AC111" s="6">
        <v>0</v>
      </c>
      <c r="AD111" s="6">
        <v>0</v>
      </c>
      <c r="AE111" s="6">
        <v>0</v>
      </c>
      <c r="AF111" s="6">
        <v>0</v>
      </c>
      <c r="AG111" s="6">
        <v>0</v>
      </c>
      <c r="AH111" s="1">
        <v>255329</v>
      </c>
      <c r="AI111">
        <v>4</v>
      </c>
    </row>
    <row r="112" spans="1:35" x14ac:dyDescent="0.25">
      <c r="A112" t="s">
        <v>243</v>
      </c>
      <c r="B112" t="s">
        <v>129</v>
      </c>
      <c r="C112" t="s">
        <v>356</v>
      </c>
      <c r="D112" t="s">
        <v>319</v>
      </c>
      <c r="E112" s="6">
        <v>48.445652173913047</v>
      </c>
      <c r="F112" s="6">
        <v>5.4130434782608692</v>
      </c>
      <c r="G112" s="6">
        <v>0.14673913043478262</v>
      </c>
      <c r="H112" s="6">
        <v>0.16304347826086957</v>
      </c>
      <c r="I112" s="6">
        <v>0.52173913043478259</v>
      </c>
      <c r="J112" s="6">
        <v>0</v>
      </c>
      <c r="K112" s="6">
        <v>0</v>
      </c>
      <c r="L112" s="6">
        <v>3.5863043478260881</v>
      </c>
      <c r="M112" s="6">
        <v>5.121847826086956</v>
      </c>
      <c r="N112" s="6">
        <v>0</v>
      </c>
      <c r="O112" s="6">
        <f>SUM(NonNurse[[#This Row],[Qualified Social Work Staff Hours]],NonNurse[[#This Row],[Other Social Work Staff Hours]])/NonNurse[[#This Row],[MDS Census]]</f>
        <v>0.10572358088400267</v>
      </c>
      <c r="P112" s="6">
        <v>5.5288043478260871</v>
      </c>
      <c r="Q112" s="6">
        <v>4.966086956521738</v>
      </c>
      <c r="R112" s="6">
        <f>SUM(NonNurse[[#This Row],[Qualified Activities Professional Hours]],NonNurse[[#This Row],[Other Activities Professional Hours]])/NonNurse[[#This Row],[MDS Census]]</f>
        <v>0.21663226385461068</v>
      </c>
      <c r="S112" s="6">
        <v>0.28913043478260864</v>
      </c>
      <c r="T112" s="6">
        <v>4.3415217391304344</v>
      </c>
      <c r="U112" s="6">
        <v>0</v>
      </c>
      <c r="V112" s="6">
        <f>SUM(NonNurse[[#This Row],[Occupational Therapist Hours]],NonNurse[[#This Row],[OT Assistant Hours]],NonNurse[[#This Row],[OT Aide Hours]])/NonNurse[[#This Row],[MDS Census]]</f>
        <v>9.5584473861341682E-2</v>
      </c>
      <c r="W112" s="6">
        <v>4.2777173913043489</v>
      </c>
      <c r="X112" s="6">
        <v>0.72076086956521745</v>
      </c>
      <c r="Y112" s="6">
        <v>0</v>
      </c>
      <c r="Z112" s="6">
        <f>SUM(NonNurse[[#This Row],[Physical Therapist (PT) Hours]],NonNurse[[#This Row],[PT Assistant Hours]],NonNurse[[#This Row],[PT Aide Hours]])/NonNurse[[#This Row],[MDS Census]]</f>
        <v>0.10317702490464439</v>
      </c>
      <c r="AA112" s="6">
        <v>0</v>
      </c>
      <c r="AB112" s="6">
        <v>0</v>
      </c>
      <c r="AC112" s="6">
        <v>0</v>
      </c>
      <c r="AD112" s="6">
        <v>0</v>
      </c>
      <c r="AE112" s="6">
        <v>0</v>
      </c>
      <c r="AF112" s="6">
        <v>0</v>
      </c>
      <c r="AG112" s="6">
        <v>0</v>
      </c>
      <c r="AH112" s="1">
        <v>255275</v>
      </c>
      <c r="AI112">
        <v>4</v>
      </c>
    </row>
    <row r="113" spans="1:35" x14ac:dyDescent="0.25">
      <c r="A113" t="s">
        <v>243</v>
      </c>
      <c r="B113" t="s">
        <v>40</v>
      </c>
      <c r="C113" t="s">
        <v>356</v>
      </c>
      <c r="D113" t="s">
        <v>319</v>
      </c>
      <c r="E113" s="6">
        <v>148.10869565217391</v>
      </c>
      <c r="F113" s="6">
        <v>5.6521739130434785</v>
      </c>
      <c r="G113" s="6">
        <v>0.2608695652173913</v>
      </c>
      <c r="H113" s="6">
        <v>1.2445652173913044</v>
      </c>
      <c r="I113" s="6">
        <v>7.3369565217391308</v>
      </c>
      <c r="J113" s="6">
        <v>0</v>
      </c>
      <c r="K113" s="6">
        <v>0</v>
      </c>
      <c r="L113" s="6">
        <v>11.234347826086958</v>
      </c>
      <c r="M113" s="6">
        <v>4.9565217391304346</v>
      </c>
      <c r="N113" s="6">
        <v>7.5697826086956521</v>
      </c>
      <c r="O113" s="6">
        <f>SUM(NonNurse[[#This Row],[Qualified Social Work Staff Hours]],NonNurse[[#This Row],[Other Social Work Staff Hours]])/NonNurse[[#This Row],[MDS Census]]</f>
        <v>8.4575077058564513E-2</v>
      </c>
      <c r="P113" s="6">
        <v>4.4981521739130432</v>
      </c>
      <c r="Q113" s="6">
        <v>9.5391304347826082</v>
      </c>
      <c r="R113" s="6">
        <f>SUM(NonNurse[[#This Row],[Qualified Activities Professional Hours]],NonNurse[[#This Row],[Other Activities Professional Hours]])/NonNurse[[#This Row],[MDS Census]]</f>
        <v>9.4776897108469108E-2</v>
      </c>
      <c r="S113" s="6">
        <v>21.501086956521739</v>
      </c>
      <c r="T113" s="6">
        <v>20.876304347826089</v>
      </c>
      <c r="U113" s="6">
        <v>0</v>
      </c>
      <c r="V113" s="6">
        <f>SUM(NonNurse[[#This Row],[Occupational Therapist Hours]],NonNurse[[#This Row],[OT Assistant Hours]],NonNurse[[#This Row],[OT Aide Hours]])/NonNurse[[#This Row],[MDS Census]]</f>
        <v>0.28612358725965065</v>
      </c>
      <c r="W113" s="6">
        <v>10.86760869565218</v>
      </c>
      <c r="X113" s="6">
        <v>19.604347826086961</v>
      </c>
      <c r="Y113" s="6">
        <v>9.4021739130434785</v>
      </c>
      <c r="Z113" s="6">
        <f>SUM(NonNurse[[#This Row],[Physical Therapist (PT) Hours]],NonNurse[[#This Row],[PT Assistant Hours]],NonNurse[[#This Row],[PT Aide Hours]])/NonNurse[[#This Row],[MDS Census]]</f>
        <v>0.26922207544400423</v>
      </c>
      <c r="AA113" s="6">
        <v>0</v>
      </c>
      <c r="AB113" s="6">
        <v>0</v>
      </c>
      <c r="AC113" s="6">
        <v>0</v>
      </c>
      <c r="AD113" s="6">
        <v>57.895217391304364</v>
      </c>
      <c r="AE113" s="6">
        <v>0</v>
      </c>
      <c r="AF113" s="6">
        <v>0</v>
      </c>
      <c r="AG113" s="6">
        <v>0</v>
      </c>
      <c r="AH113" s="1">
        <v>255115</v>
      </c>
      <c r="AI113">
        <v>4</v>
      </c>
    </row>
    <row r="114" spans="1:35" x14ac:dyDescent="0.25">
      <c r="A114" t="s">
        <v>243</v>
      </c>
      <c r="B114" t="s">
        <v>177</v>
      </c>
      <c r="C114" t="s">
        <v>411</v>
      </c>
      <c r="D114" t="s">
        <v>330</v>
      </c>
      <c r="E114" s="6">
        <v>56.804347826086953</v>
      </c>
      <c r="F114" s="6">
        <v>4.390326086956521</v>
      </c>
      <c r="G114" s="6">
        <v>0.14130434782608695</v>
      </c>
      <c r="H114" s="6">
        <v>0.21858695652173912</v>
      </c>
      <c r="I114" s="6">
        <v>5.7391304347826084</v>
      </c>
      <c r="J114" s="6">
        <v>0</v>
      </c>
      <c r="K114" s="6">
        <v>0</v>
      </c>
      <c r="L114" s="6">
        <v>4.9646739130434785</v>
      </c>
      <c r="M114" s="6">
        <v>0</v>
      </c>
      <c r="N114" s="6">
        <v>5.2808695652173903</v>
      </c>
      <c r="O114" s="6">
        <f>SUM(NonNurse[[#This Row],[Qualified Social Work Staff Hours]],NonNurse[[#This Row],[Other Social Work Staff Hours]])/NonNurse[[#This Row],[MDS Census]]</f>
        <v>9.2965939533103698E-2</v>
      </c>
      <c r="P114" s="6">
        <v>5.1380434782608715</v>
      </c>
      <c r="Q114" s="6">
        <v>0</v>
      </c>
      <c r="R114" s="6">
        <f>SUM(NonNurse[[#This Row],[Qualified Activities Professional Hours]],NonNurse[[#This Row],[Other Activities Professional Hours]])/NonNurse[[#This Row],[MDS Census]]</f>
        <v>9.0451588212782277E-2</v>
      </c>
      <c r="S114" s="6">
        <v>4.8528260869565232</v>
      </c>
      <c r="T114" s="6">
        <v>6.8560869565217404</v>
      </c>
      <c r="U114" s="6">
        <v>0</v>
      </c>
      <c r="V114" s="6">
        <f>SUM(NonNurse[[#This Row],[Occupational Therapist Hours]],NonNurse[[#This Row],[OT Assistant Hours]],NonNurse[[#This Row],[OT Aide Hours]])/NonNurse[[#This Row],[MDS Census]]</f>
        <v>0.20612705702257947</v>
      </c>
      <c r="W114" s="6">
        <v>4.2390217391304352</v>
      </c>
      <c r="X114" s="6">
        <v>5.2172826086956503</v>
      </c>
      <c r="Y114" s="6">
        <v>0</v>
      </c>
      <c r="Z114" s="6">
        <f>SUM(NonNurse[[#This Row],[Physical Therapist (PT) Hours]],NonNurse[[#This Row],[PT Assistant Hours]],NonNurse[[#This Row],[PT Aide Hours]])/NonNurse[[#This Row],[MDS Census]]</f>
        <v>0.16647148871029466</v>
      </c>
      <c r="AA114" s="6">
        <v>0</v>
      </c>
      <c r="AB114" s="6">
        <v>0</v>
      </c>
      <c r="AC114" s="6">
        <v>0</v>
      </c>
      <c r="AD114" s="6">
        <v>0</v>
      </c>
      <c r="AE114" s="6">
        <v>0</v>
      </c>
      <c r="AF114" s="6">
        <v>0</v>
      </c>
      <c r="AG114" s="6">
        <v>0</v>
      </c>
      <c r="AH114" s="1">
        <v>255327</v>
      </c>
      <c r="AI114">
        <v>4</v>
      </c>
    </row>
    <row r="115" spans="1:35" x14ac:dyDescent="0.25">
      <c r="A115" t="s">
        <v>243</v>
      </c>
      <c r="B115" t="s">
        <v>27</v>
      </c>
      <c r="C115" t="s">
        <v>396</v>
      </c>
      <c r="D115" t="s">
        <v>288</v>
      </c>
      <c r="E115" s="6">
        <v>113.56521739130434</v>
      </c>
      <c r="F115" s="6">
        <v>5.2173913043478262</v>
      </c>
      <c r="G115" s="6">
        <v>0.375</v>
      </c>
      <c r="H115" s="6">
        <v>0.22282608695652173</v>
      </c>
      <c r="I115" s="6">
        <v>0</v>
      </c>
      <c r="J115" s="6">
        <v>0</v>
      </c>
      <c r="K115" s="6">
        <v>0</v>
      </c>
      <c r="L115" s="6">
        <v>10.38521739130435</v>
      </c>
      <c r="M115" s="6">
        <v>4.9508695652173911</v>
      </c>
      <c r="N115" s="6">
        <v>4.9099999999999975</v>
      </c>
      <c r="O115" s="6">
        <f>SUM(NonNurse[[#This Row],[Qualified Social Work Staff Hours]],NonNurse[[#This Row],[Other Social Work Staff Hours]])/NonNurse[[#This Row],[MDS Census]]</f>
        <v>8.6830015313935666E-2</v>
      </c>
      <c r="P115" s="6">
        <v>5.0859782608695641</v>
      </c>
      <c r="Q115" s="6">
        <v>3.1257608695652168</v>
      </c>
      <c r="R115" s="6">
        <f>SUM(NonNurse[[#This Row],[Qualified Activities Professional Hours]],NonNurse[[#This Row],[Other Activities Professional Hours]])/NonNurse[[#This Row],[MDS Census]]</f>
        <v>7.2308575803981603E-2</v>
      </c>
      <c r="S115" s="6">
        <v>9.8907608695652183</v>
      </c>
      <c r="T115" s="6">
        <v>5.1881521739130427</v>
      </c>
      <c r="U115" s="6">
        <v>5.2065217391304346</v>
      </c>
      <c r="V115" s="6">
        <f>SUM(NonNurse[[#This Row],[Occupational Therapist Hours]],NonNurse[[#This Row],[OT Assistant Hours]],NonNurse[[#This Row],[OT Aide Hours]])/NonNurse[[#This Row],[MDS Census]]</f>
        <v>0.17862366003062788</v>
      </c>
      <c r="W115" s="6">
        <v>7.0177173913043491</v>
      </c>
      <c r="X115" s="6">
        <v>7.8260869565217392</v>
      </c>
      <c r="Y115" s="6">
        <v>9.4239130434782616</v>
      </c>
      <c r="Z115" s="6">
        <f>SUM(NonNurse[[#This Row],[Physical Therapist (PT) Hours]],NonNurse[[#This Row],[PT Assistant Hours]],NonNurse[[#This Row],[PT Aide Hours]])/NonNurse[[#This Row],[MDS Census]]</f>
        <v>0.21368970137825424</v>
      </c>
      <c r="AA115" s="6">
        <v>0</v>
      </c>
      <c r="AB115" s="6">
        <v>0</v>
      </c>
      <c r="AC115" s="6">
        <v>0</v>
      </c>
      <c r="AD115" s="6">
        <v>53.352826086956512</v>
      </c>
      <c r="AE115" s="6">
        <v>0</v>
      </c>
      <c r="AF115" s="6">
        <v>0</v>
      </c>
      <c r="AG115" s="6">
        <v>0</v>
      </c>
      <c r="AH115" s="1">
        <v>255101</v>
      </c>
      <c r="AI115">
        <v>4</v>
      </c>
    </row>
    <row r="116" spans="1:35" x14ac:dyDescent="0.25">
      <c r="A116" t="s">
        <v>243</v>
      </c>
      <c r="B116" t="s">
        <v>88</v>
      </c>
      <c r="C116" t="s">
        <v>427</v>
      </c>
      <c r="D116" t="s">
        <v>270</v>
      </c>
      <c r="E116" s="6">
        <v>36.608695652173914</v>
      </c>
      <c r="F116" s="6">
        <v>5.7391304347826084</v>
      </c>
      <c r="G116" s="6">
        <v>8.6956521739130432E-2</v>
      </c>
      <c r="H116" s="6">
        <v>0.2608695652173913</v>
      </c>
      <c r="I116" s="6">
        <v>0.2608695652173913</v>
      </c>
      <c r="J116" s="6">
        <v>0</v>
      </c>
      <c r="K116" s="6">
        <v>0</v>
      </c>
      <c r="L116" s="6">
        <v>0</v>
      </c>
      <c r="M116" s="6">
        <v>0</v>
      </c>
      <c r="N116" s="6">
        <v>4.5271739130434785</v>
      </c>
      <c r="O116" s="6">
        <f>SUM(NonNurse[[#This Row],[Qualified Social Work Staff Hours]],NonNurse[[#This Row],[Other Social Work Staff Hours]])/NonNurse[[#This Row],[MDS Census]]</f>
        <v>0.12366389548693588</v>
      </c>
      <c r="P116" s="6">
        <v>0</v>
      </c>
      <c r="Q116" s="6">
        <v>4.1956521739130439</v>
      </c>
      <c r="R116" s="6">
        <f>SUM(NonNurse[[#This Row],[Qualified Activities Professional Hours]],NonNurse[[#This Row],[Other Activities Professional Hours]])/NonNurse[[#This Row],[MDS Census]]</f>
        <v>0.11460807600950119</v>
      </c>
      <c r="S116" s="6">
        <v>0</v>
      </c>
      <c r="T116" s="6">
        <v>0</v>
      </c>
      <c r="U116" s="6">
        <v>0</v>
      </c>
      <c r="V116" s="6">
        <f>SUM(NonNurse[[#This Row],[Occupational Therapist Hours]],NonNurse[[#This Row],[OT Assistant Hours]],NonNurse[[#This Row],[OT Aide Hours]])/NonNurse[[#This Row],[MDS Census]]</f>
        <v>0</v>
      </c>
      <c r="W116" s="6">
        <v>0</v>
      </c>
      <c r="X116" s="6">
        <v>0</v>
      </c>
      <c r="Y116" s="6">
        <v>0</v>
      </c>
      <c r="Z116" s="6">
        <f>SUM(NonNurse[[#This Row],[Physical Therapist (PT) Hours]],NonNurse[[#This Row],[PT Assistant Hours]],NonNurse[[#This Row],[PT Aide Hours]])/NonNurse[[#This Row],[MDS Census]]</f>
        <v>0</v>
      </c>
      <c r="AA116" s="6">
        <v>0</v>
      </c>
      <c r="AB116" s="6">
        <v>0</v>
      </c>
      <c r="AC116" s="6">
        <v>0</v>
      </c>
      <c r="AD116" s="6">
        <v>0</v>
      </c>
      <c r="AE116" s="6">
        <v>0</v>
      </c>
      <c r="AF116" s="6">
        <v>0</v>
      </c>
      <c r="AG116" s="6">
        <v>0</v>
      </c>
      <c r="AH116" s="1">
        <v>255213</v>
      </c>
      <c r="AI116">
        <v>4</v>
      </c>
    </row>
    <row r="117" spans="1:35" x14ac:dyDescent="0.25">
      <c r="A117" t="s">
        <v>243</v>
      </c>
      <c r="B117" t="s">
        <v>159</v>
      </c>
      <c r="C117" t="s">
        <v>431</v>
      </c>
      <c r="D117" t="s">
        <v>293</v>
      </c>
      <c r="E117" s="6">
        <v>41.086956521739133</v>
      </c>
      <c r="F117" s="6">
        <v>5.7391304347826084</v>
      </c>
      <c r="G117" s="6">
        <v>0</v>
      </c>
      <c r="H117" s="6">
        <v>0.2608695652173913</v>
      </c>
      <c r="I117" s="6">
        <v>0</v>
      </c>
      <c r="J117" s="6">
        <v>0</v>
      </c>
      <c r="K117" s="6">
        <v>0</v>
      </c>
      <c r="L117" s="6">
        <v>3.3653260869565211</v>
      </c>
      <c r="M117" s="6">
        <v>4.9157608695652177</v>
      </c>
      <c r="N117" s="6">
        <v>0</v>
      </c>
      <c r="O117" s="6">
        <f>SUM(NonNurse[[#This Row],[Qualified Social Work Staff Hours]],NonNurse[[#This Row],[Other Social Work Staff Hours]])/NonNurse[[#This Row],[MDS Census]]</f>
        <v>0.11964285714285715</v>
      </c>
      <c r="P117" s="6">
        <v>0</v>
      </c>
      <c r="Q117" s="6">
        <v>18.760869565217391</v>
      </c>
      <c r="R117" s="6">
        <f>SUM(NonNurse[[#This Row],[Qualified Activities Professional Hours]],NonNurse[[#This Row],[Other Activities Professional Hours]])/NonNurse[[#This Row],[MDS Census]]</f>
        <v>0.45661375661375658</v>
      </c>
      <c r="S117" s="6">
        <v>2.3182608695652172</v>
      </c>
      <c r="T117" s="6">
        <v>5.5853260869565222</v>
      </c>
      <c r="U117" s="6">
        <v>0</v>
      </c>
      <c r="V117" s="6">
        <f>SUM(NonNurse[[#This Row],[Occupational Therapist Hours]],NonNurse[[#This Row],[OT Assistant Hours]],NonNurse[[#This Row],[OT Aide Hours]])/NonNurse[[#This Row],[MDS Census]]</f>
        <v>0.19236243386243385</v>
      </c>
      <c r="W117" s="6">
        <v>1.1927173913043476</v>
      </c>
      <c r="X117" s="6">
        <v>5.2178260869565216</v>
      </c>
      <c r="Y117" s="6">
        <v>0</v>
      </c>
      <c r="Z117" s="6">
        <f>SUM(NonNurse[[#This Row],[Physical Therapist (PT) Hours]],NonNurse[[#This Row],[PT Assistant Hours]],NonNurse[[#This Row],[PT Aide Hours]])/NonNurse[[#This Row],[MDS Census]]</f>
        <v>0.15602380952380951</v>
      </c>
      <c r="AA117" s="6">
        <v>0</v>
      </c>
      <c r="AB117" s="6">
        <v>0</v>
      </c>
      <c r="AC117" s="6">
        <v>0</v>
      </c>
      <c r="AD117" s="6">
        <v>0</v>
      </c>
      <c r="AE117" s="6">
        <v>0</v>
      </c>
      <c r="AF117" s="6">
        <v>0</v>
      </c>
      <c r="AG117" s="6">
        <v>0</v>
      </c>
      <c r="AH117" s="1">
        <v>255308</v>
      </c>
      <c r="AI117">
        <v>4</v>
      </c>
    </row>
    <row r="118" spans="1:35" x14ac:dyDescent="0.25">
      <c r="A118" t="s">
        <v>243</v>
      </c>
      <c r="B118" t="s">
        <v>69</v>
      </c>
      <c r="C118" t="s">
        <v>418</v>
      </c>
      <c r="D118" t="s">
        <v>304</v>
      </c>
      <c r="E118" s="6">
        <v>101.98913043478261</v>
      </c>
      <c r="F118" s="6">
        <v>5.2173913043478262</v>
      </c>
      <c r="G118" s="6">
        <v>0</v>
      </c>
      <c r="H118" s="6">
        <v>0.79891304347826086</v>
      </c>
      <c r="I118" s="6">
        <v>0</v>
      </c>
      <c r="J118" s="6">
        <v>0</v>
      </c>
      <c r="K118" s="6">
        <v>0</v>
      </c>
      <c r="L118" s="6">
        <v>9.7494565217391305</v>
      </c>
      <c r="M118" s="6">
        <v>2.5217391304347827</v>
      </c>
      <c r="N118" s="6">
        <v>0</v>
      </c>
      <c r="O118" s="6">
        <f>SUM(NonNurse[[#This Row],[Qualified Social Work Staff Hours]],NonNurse[[#This Row],[Other Social Work Staff Hours]])/NonNurse[[#This Row],[MDS Census]]</f>
        <v>2.4725567515719919E-2</v>
      </c>
      <c r="P118" s="6">
        <v>0</v>
      </c>
      <c r="Q118" s="6">
        <v>38.709239130434781</v>
      </c>
      <c r="R118" s="6">
        <f>SUM(NonNurse[[#This Row],[Qualified Activities Professional Hours]],NonNurse[[#This Row],[Other Activities Professional Hours]])/NonNurse[[#This Row],[MDS Census]]</f>
        <v>0.37954279015240328</v>
      </c>
      <c r="S118" s="6">
        <v>4.3498913043478282</v>
      </c>
      <c r="T118" s="6">
        <v>9.0917391304347834</v>
      </c>
      <c r="U118" s="6">
        <v>0</v>
      </c>
      <c r="V118" s="6">
        <f>SUM(NonNurse[[#This Row],[Occupational Therapist Hours]],NonNurse[[#This Row],[OT Assistant Hours]],NonNurse[[#This Row],[OT Aide Hours]])/NonNurse[[#This Row],[MDS Census]]</f>
        <v>0.13179473515933074</v>
      </c>
      <c r="W118" s="6">
        <v>2.7914130434782609</v>
      </c>
      <c r="X118" s="6">
        <v>9.7228260869565197</v>
      </c>
      <c r="Y118" s="6">
        <v>0</v>
      </c>
      <c r="Z118" s="6">
        <f>SUM(NonNurse[[#This Row],[Physical Therapist (PT) Hours]],NonNurse[[#This Row],[PT Assistant Hours]],NonNurse[[#This Row],[PT Aide Hours]])/NonNurse[[#This Row],[MDS Census]]</f>
        <v>0.12270169455398058</v>
      </c>
      <c r="AA118" s="6">
        <v>0</v>
      </c>
      <c r="AB118" s="6">
        <v>4.9565217391304346</v>
      </c>
      <c r="AC118" s="6">
        <v>0</v>
      </c>
      <c r="AD118" s="6">
        <v>0</v>
      </c>
      <c r="AE118" s="6">
        <v>11.326086956521738</v>
      </c>
      <c r="AF118" s="6">
        <v>0</v>
      </c>
      <c r="AG118" s="6">
        <v>0</v>
      </c>
      <c r="AH118" s="1">
        <v>255163</v>
      </c>
      <c r="AI118">
        <v>4</v>
      </c>
    </row>
    <row r="119" spans="1:35" x14ac:dyDescent="0.25">
      <c r="A119" t="s">
        <v>243</v>
      </c>
      <c r="B119" t="s">
        <v>71</v>
      </c>
      <c r="C119" t="s">
        <v>414</v>
      </c>
      <c r="D119" t="s">
        <v>331</v>
      </c>
      <c r="E119" s="6">
        <v>21.945652173913043</v>
      </c>
      <c r="F119" s="6">
        <v>5.5652173913043477</v>
      </c>
      <c r="G119" s="6">
        <v>0</v>
      </c>
      <c r="H119" s="6">
        <v>0.87717391304347803</v>
      </c>
      <c r="I119" s="6">
        <v>2.4891304347826089</v>
      </c>
      <c r="J119" s="6">
        <v>0</v>
      </c>
      <c r="K119" s="6">
        <v>0</v>
      </c>
      <c r="L119" s="6">
        <v>2.771739130434784</v>
      </c>
      <c r="M119" s="6">
        <v>5.363043478260872</v>
      </c>
      <c r="N119" s="6">
        <v>0</v>
      </c>
      <c r="O119" s="6">
        <f>SUM(NonNurse[[#This Row],[Qualified Social Work Staff Hours]],NonNurse[[#This Row],[Other Social Work Staff Hours]])/NonNurse[[#This Row],[MDS Census]]</f>
        <v>0.24437840515106499</v>
      </c>
      <c r="P119" s="6">
        <v>0</v>
      </c>
      <c r="Q119" s="6">
        <v>0</v>
      </c>
      <c r="R119" s="6">
        <f>SUM(NonNurse[[#This Row],[Qualified Activities Professional Hours]],NonNurse[[#This Row],[Other Activities Professional Hours]])/NonNurse[[#This Row],[MDS Census]]</f>
        <v>0</v>
      </c>
      <c r="S119" s="6">
        <v>9.368478260869562</v>
      </c>
      <c r="T119" s="6">
        <v>4.8891304347826106</v>
      </c>
      <c r="U119" s="6">
        <v>0</v>
      </c>
      <c r="V119" s="6">
        <f>SUM(NonNurse[[#This Row],[Occupational Therapist Hours]],NonNurse[[#This Row],[OT Assistant Hours]],NonNurse[[#This Row],[OT Aide Hours]])/NonNurse[[#This Row],[MDS Census]]</f>
        <v>0.64967805844477466</v>
      </c>
      <c r="W119" s="6">
        <v>5.1554347826086993</v>
      </c>
      <c r="X119" s="6">
        <v>9.4402173913043406</v>
      </c>
      <c r="Y119" s="6">
        <v>0</v>
      </c>
      <c r="Z119" s="6">
        <f>SUM(NonNurse[[#This Row],[Physical Therapist (PT) Hours]],NonNurse[[#This Row],[PT Assistant Hours]],NonNurse[[#This Row],[PT Aide Hours]])/NonNurse[[#This Row],[MDS Census]]</f>
        <v>0.66508172362555706</v>
      </c>
      <c r="AA119" s="6">
        <v>0</v>
      </c>
      <c r="AB119" s="6">
        <v>0</v>
      </c>
      <c r="AC119" s="6">
        <v>9.7826086956521743E-2</v>
      </c>
      <c r="AD119" s="6">
        <v>0</v>
      </c>
      <c r="AE119" s="6">
        <v>2.5543478260869565</v>
      </c>
      <c r="AF119" s="6">
        <v>0</v>
      </c>
      <c r="AG119" s="6">
        <v>0</v>
      </c>
      <c r="AH119" s="1">
        <v>255168</v>
      </c>
      <c r="AI119">
        <v>4</v>
      </c>
    </row>
    <row r="120" spans="1:35" x14ac:dyDescent="0.25">
      <c r="A120" t="s">
        <v>243</v>
      </c>
      <c r="B120" t="s">
        <v>213</v>
      </c>
      <c r="C120" t="s">
        <v>464</v>
      </c>
      <c r="D120" t="s">
        <v>321</v>
      </c>
      <c r="E120" s="6">
        <v>57.130434782608695</v>
      </c>
      <c r="F120" s="6">
        <v>14.526304347826093</v>
      </c>
      <c r="G120" s="6">
        <v>0.42391304347826086</v>
      </c>
      <c r="H120" s="6">
        <v>0.22826086956521738</v>
      </c>
      <c r="I120" s="6">
        <v>0</v>
      </c>
      <c r="J120" s="6">
        <v>0</v>
      </c>
      <c r="K120" s="6">
        <v>0</v>
      </c>
      <c r="L120" s="6">
        <v>0</v>
      </c>
      <c r="M120" s="6">
        <v>0</v>
      </c>
      <c r="N120" s="6">
        <v>0</v>
      </c>
      <c r="O120" s="6">
        <f>SUM(NonNurse[[#This Row],[Qualified Social Work Staff Hours]],NonNurse[[#This Row],[Other Social Work Staff Hours]])/NonNurse[[#This Row],[MDS Census]]</f>
        <v>0</v>
      </c>
      <c r="P120" s="6">
        <v>9.5560869565217406</v>
      </c>
      <c r="Q120" s="6">
        <v>0</v>
      </c>
      <c r="R120" s="6">
        <f>SUM(NonNurse[[#This Row],[Qualified Activities Professional Hours]],NonNurse[[#This Row],[Other Activities Professional Hours]])/NonNurse[[#This Row],[MDS Census]]</f>
        <v>0.16726788432267886</v>
      </c>
      <c r="S120" s="6">
        <v>5.1630434782608696E-2</v>
      </c>
      <c r="T120" s="6">
        <v>0</v>
      </c>
      <c r="U120" s="6">
        <v>0</v>
      </c>
      <c r="V120" s="6">
        <f>SUM(NonNurse[[#This Row],[Occupational Therapist Hours]],NonNurse[[#This Row],[OT Assistant Hours]],NonNurse[[#This Row],[OT Aide Hours]])/NonNurse[[#This Row],[MDS Census]]</f>
        <v>9.0372907153729077E-4</v>
      </c>
      <c r="W120" s="6">
        <v>2.1864130434782618</v>
      </c>
      <c r="X120" s="6">
        <v>0</v>
      </c>
      <c r="Y120" s="6">
        <v>0</v>
      </c>
      <c r="Z120" s="6">
        <f>SUM(NonNurse[[#This Row],[Physical Therapist (PT) Hours]],NonNurse[[#This Row],[PT Assistant Hours]],NonNurse[[#This Row],[PT Aide Hours]])/NonNurse[[#This Row],[MDS Census]]</f>
        <v>3.8270547945205499E-2</v>
      </c>
      <c r="AA120" s="6">
        <v>0</v>
      </c>
      <c r="AB120" s="6">
        <v>4.8369565217391308</v>
      </c>
      <c r="AC120" s="6">
        <v>0</v>
      </c>
      <c r="AD120" s="6">
        <v>0</v>
      </c>
      <c r="AE120" s="6">
        <v>56.326086956521742</v>
      </c>
      <c r="AF120" s="6">
        <v>0</v>
      </c>
      <c r="AG120" s="6">
        <v>0</v>
      </c>
      <c r="AH120" t="s">
        <v>14</v>
      </c>
      <c r="AI120">
        <v>4</v>
      </c>
    </row>
    <row r="121" spans="1:35" x14ac:dyDescent="0.25">
      <c r="A121" t="s">
        <v>243</v>
      </c>
      <c r="B121" t="s">
        <v>35</v>
      </c>
      <c r="C121" t="s">
        <v>402</v>
      </c>
      <c r="D121" t="s">
        <v>323</v>
      </c>
      <c r="E121" s="6">
        <v>75.989130434782609</v>
      </c>
      <c r="F121" s="6">
        <v>55.220108695652172</v>
      </c>
      <c r="G121" s="6">
        <v>0</v>
      </c>
      <c r="H121" s="6">
        <v>0</v>
      </c>
      <c r="I121" s="6">
        <v>0</v>
      </c>
      <c r="J121" s="6">
        <v>0</v>
      </c>
      <c r="K121" s="6">
        <v>0</v>
      </c>
      <c r="L121" s="6">
        <v>5.9671739130434789</v>
      </c>
      <c r="M121" s="6">
        <v>0</v>
      </c>
      <c r="N121" s="6">
        <v>8.2065217391304355</v>
      </c>
      <c r="O121" s="6">
        <f>SUM(NonNurse[[#This Row],[Qualified Social Work Staff Hours]],NonNurse[[#This Row],[Other Social Work Staff Hours]])/NonNurse[[#This Row],[MDS Census]]</f>
        <v>0.10799599485052211</v>
      </c>
      <c r="P121" s="6">
        <v>0</v>
      </c>
      <c r="Q121" s="6">
        <v>2.402173913043478</v>
      </c>
      <c r="R121" s="6">
        <f>SUM(NonNurse[[#This Row],[Qualified Activities Professional Hours]],NonNurse[[#This Row],[Other Activities Professional Hours]])/NonNurse[[#This Row],[MDS Census]]</f>
        <v>3.1612072664854808E-2</v>
      </c>
      <c r="S121" s="6">
        <v>3.4135869565217392</v>
      </c>
      <c r="T121" s="6">
        <v>8.8780434782608708</v>
      </c>
      <c r="U121" s="6">
        <v>0</v>
      </c>
      <c r="V121" s="6">
        <f>SUM(NonNurse[[#This Row],[Occupational Therapist Hours]],NonNurse[[#This Row],[OT Assistant Hours]],NonNurse[[#This Row],[OT Aide Hours]])/NonNurse[[#This Row],[MDS Census]]</f>
        <v>0.16175511371763698</v>
      </c>
      <c r="W121" s="6">
        <v>1.2272826086956521</v>
      </c>
      <c r="X121" s="6">
        <v>12.040108695652172</v>
      </c>
      <c r="Y121" s="6">
        <v>1.423913043478261</v>
      </c>
      <c r="Z121" s="6">
        <f>SUM(NonNurse[[#This Row],[Physical Therapist (PT) Hours]],NonNurse[[#This Row],[PT Assistant Hours]],NonNurse[[#This Row],[PT Aide Hours]])/NonNurse[[#This Row],[MDS Census]]</f>
        <v>0.19333428694035187</v>
      </c>
      <c r="AA121" s="6">
        <v>0</v>
      </c>
      <c r="AB121" s="6">
        <v>0</v>
      </c>
      <c r="AC121" s="6">
        <v>0</v>
      </c>
      <c r="AD121" s="6">
        <v>0</v>
      </c>
      <c r="AE121" s="6">
        <v>0</v>
      </c>
      <c r="AF121" s="6">
        <v>0</v>
      </c>
      <c r="AG121" s="6">
        <v>0</v>
      </c>
      <c r="AH121" s="1">
        <v>255110</v>
      </c>
      <c r="AI121">
        <v>4</v>
      </c>
    </row>
    <row r="122" spans="1:35" x14ac:dyDescent="0.25">
      <c r="A122" t="s">
        <v>243</v>
      </c>
      <c r="B122" t="s">
        <v>110</v>
      </c>
      <c r="C122" t="s">
        <v>432</v>
      </c>
      <c r="D122" t="s">
        <v>339</v>
      </c>
      <c r="E122" s="6">
        <v>55.086956521739133</v>
      </c>
      <c r="F122" s="6">
        <v>21.083804347826081</v>
      </c>
      <c r="G122" s="6">
        <v>0.2608695652173913</v>
      </c>
      <c r="H122" s="6">
        <v>0</v>
      </c>
      <c r="I122" s="6">
        <v>0</v>
      </c>
      <c r="J122" s="6">
        <v>0</v>
      </c>
      <c r="K122" s="6">
        <v>0</v>
      </c>
      <c r="L122" s="6">
        <v>0.2152173913043478</v>
      </c>
      <c r="M122" s="6">
        <v>5.3043478260869561</v>
      </c>
      <c r="N122" s="6">
        <v>0</v>
      </c>
      <c r="O122" s="6">
        <f>SUM(NonNurse[[#This Row],[Qualified Social Work Staff Hours]],NonNurse[[#This Row],[Other Social Work Staff Hours]])/NonNurse[[#This Row],[MDS Census]]</f>
        <v>9.6290449881610091E-2</v>
      </c>
      <c r="P122" s="6">
        <v>5.1134782608695639</v>
      </c>
      <c r="Q122" s="6">
        <v>0</v>
      </c>
      <c r="R122" s="6">
        <f>SUM(NonNurse[[#This Row],[Qualified Activities Professional Hours]],NonNurse[[#This Row],[Other Activities Professional Hours]])/NonNurse[[#This Row],[MDS Census]]</f>
        <v>9.2825572217837382E-2</v>
      </c>
      <c r="S122" s="6">
        <v>5.0860869565217381</v>
      </c>
      <c r="T122" s="6">
        <v>0</v>
      </c>
      <c r="U122" s="6">
        <v>0</v>
      </c>
      <c r="V122" s="6">
        <f>SUM(NonNurse[[#This Row],[Occupational Therapist Hours]],NonNurse[[#This Row],[OT Assistant Hours]],NonNurse[[#This Row],[OT Aide Hours]])/NonNurse[[#This Row],[MDS Census]]</f>
        <v>9.2328334648776614E-2</v>
      </c>
      <c r="W122" s="6">
        <v>0.35086956521739132</v>
      </c>
      <c r="X122" s="6">
        <v>4.7855434782608688</v>
      </c>
      <c r="Y122" s="6">
        <v>0</v>
      </c>
      <c r="Z122" s="6">
        <f>SUM(NonNurse[[#This Row],[Physical Therapist (PT) Hours]],NonNurse[[#This Row],[PT Assistant Hours]],NonNurse[[#This Row],[PT Aide Hours]])/NonNurse[[#This Row],[MDS Census]]</f>
        <v>9.324191002367796E-2</v>
      </c>
      <c r="AA122" s="6">
        <v>0</v>
      </c>
      <c r="AB122" s="6">
        <v>0</v>
      </c>
      <c r="AC122" s="6">
        <v>0</v>
      </c>
      <c r="AD122" s="6">
        <v>0</v>
      </c>
      <c r="AE122" s="6">
        <v>0</v>
      </c>
      <c r="AF122" s="6">
        <v>0</v>
      </c>
      <c r="AG122" s="6">
        <v>0</v>
      </c>
      <c r="AH122" s="1">
        <v>255251</v>
      </c>
      <c r="AI122">
        <v>4</v>
      </c>
    </row>
    <row r="123" spans="1:35" x14ac:dyDescent="0.25">
      <c r="A123" t="s">
        <v>243</v>
      </c>
      <c r="B123" t="s">
        <v>111</v>
      </c>
      <c r="C123" t="s">
        <v>357</v>
      </c>
      <c r="D123" t="s">
        <v>278</v>
      </c>
      <c r="E123" s="6">
        <v>75.25</v>
      </c>
      <c r="F123" s="6">
        <v>26.956521739130434</v>
      </c>
      <c r="G123" s="6">
        <v>0.52173913043478259</v>
      </c>
      <c r="H123" s="6">
        <v>0</v>
      </c>
      <c r="I123" s="6">
        <v>2.4347826086956523</v>
      </c>
      <c r="J123" s="6">
        <v>0</v>
      </c>
      <c r="K123" s="6">
        <v>0</v>
      </c>
      <c r="L123" s="6">
        <v>5.0130434782608688</v>
      </c>
      <c r="M123" s="6">
        <v>0</v>
      </c>
      <c r="N123" s="6">
        <v>0</v>
      </c>
      <c r="O123" s="6">
        <f>SUM(NonNurse[[#This Row],[Qualified Social Work Staff Hours]],NonNurse[[#This Row],[Other Social Work Staff Hours]])/NonNurse[[#This Row],[MDS Census]]</f>
        <v>0</v>
      </c>
      <c r="P123" s="6">
        <v>0</v>
      </c>
      <c r="Q123" s="6">
        <v>0</v>
      </c>
      <c r="R123" s="6">
        <f>SUM(NonNurse[[#This Row],[Qualified Activities Professional Hours]],NonNurse[[#This Row],[Other Activities Professional Hours]])/NonNurse[[#This Row],[MDS Census]]</f>
        <v>0</v>
      </c>
      <c r="S123" s="6">
        <v>2.7225000000000006</v>
      </c>
      <c r="T123" s="6">
        <v>3.1931521739130431</v>
      </c>
      <c r="U123" s="6">
        <v>0</v>
      </c>
      <c r="V123" s="6">
        <f>SUM(NonNurse[[#This Row],[Occupational Therapist Hours]],NonNurse[[#This Row],[OT Assistant Hours]],NonNurse[[#This Row],[OT Aide Hours]])/NonNurse[[#This Row],[MDS Census]]</f>
        <v>7.8613317925754739E-2</v>
      </c>
      <c r="W123" s="6">
        <v>3.8952173913043473</v>
      </c>
      <c r="X123" s="6">
        <v>1.7482608695652171</v>
      </c>
      <c r="Y123" s="6">
        <v>0</v>
      </c>
      <c r="Z123" s="6">
        <f>SUM(NonNurse[[#This Row],[Physical Therapist (PT) Hours]],NonNurse[[#This Row],[PT Assistant Hours]],NonNurse[[#This Row],[PT Aide Hours]])/NonNurse[[#This Row],[MDS Census]]</f>
        <v>7.4996388848764972E-2</v>
      </c>
      <c r="AA123" s="6">
        <v>0</v>
      </c>
      <c r="AB123" s="6">
        <v>0</v>
      </c>
      <c r="AC123" s="6">
        <v>0</v>
      </c>
      <c r="AD123" s="6">
        <v>0</v>
      </c>
      <c r="AE123" s="6">
        <v>0</v>
      </c>
      <c r="AF123" s="6">
        <v>0</v>
      </c>
      <c r="AG123" s="6">
        <v>0</v>
      </c>
      <c r="AH123" s="1">
        <v>255252</v>
      </c>
      <c r="AI123">
        <v>4</v>
      </c>
    </row>
    <row r="124" spans="1:35" x14ac:dyDescent="0.25">
      <c r="A124" t="s">
        <v>243</v>
      </c>
      <c r="B124" t="s">
        <v>109</v>
      </c>
      <c r="C124" t="s">
        <v>380</v>
      </c>
      <c r="D124" t="s">
        <v>309</v>
      </c>
      <c r="E124" s="6">
        <v>100.09782608695652</v>
      </c>
      <c r="F124" s="6">
        <v>5.7391304347826084</v>
      </c>
      <c r="G124" s="6">
        <v>3.2608695652173912E-2</v>
      </c>
      <c r="H124" s="6">
        <v>0.45652173913043476</v>
      </c>
      <c r="I124" s="6">
        <v>7.7282608695652177</v>
      </c>
      <c r="J124" s="6">
        <v>0</v>
      </c>
      <c r="K124" s="6">
        <v>0</v>
      </c>
      <c r="L124" s="6">
        <v>5.6782608695652188</v>
      </c>
      <c r="M124" s="6">
        <v>4.6630434782608692</v>
      </c>
      <c r="N124" s="6">
        <v>14.057065217391305</v>
      </c>
      <c r="O124" s="6">
        <f>SUM(NonNurse[[#This Row],[Qualified Social Work Staff Hours]],NonNurse[[#This Row],[Other Social Work Staff Hours]])/NonNurse[[#This Row],[MDS Census]]</f>
        <v>0.18701813443370616</v>
      </c>
      <c r="P124" s="6">
        <v>1.1603260869565217</v>
      </c>
      <c r="Q124" s="6">
        <v>7.5108695652173916</v>
      </c>
      <c r="R124" s="6">
        <f>SUM(NonNurse[[#This Row],[Qualified Activities Professional Hours]],NonNurse[[#This Row],[Other Activities Professional Hours]])/NonNurse[[#This Row],[MDS Census]]</f>
        <v>8.6627212509501589E-2</v>
      </c>
      <c r="S124" s="6">
        <v>6.8044565217391293</v>
      </c>
      <c r="T124" s="6">
        <v>2.4344565217391305</v>
      </c>
      <c r="U124" s="6">
        <v>0</v>
      </c>
      <c r="V124" s="6">
        <f>SUM(NonNurse[[#This Row],[Occupational Therapist Hours]],NonNurse[[#This Row],[OT Assistant Hours]],NonNurse[[#This Row],[OT Aide Hours]])/NonNurse[[#This Row],[MDS Census]]</f>
        <v>9.2298838093169716E-2</v>
      </c>
      <c r="W124" s="6">
        <v>0.94065217391304368</v>
      </c>
      <c r="X124" s="6">
        <v>9.5420652173913023</v>
      </c>
      <c r="Y124" s="6">
        <v>0</v>
      </c>
      <c r="Z124" s="6">
        <f>SUM(NonNurse[[#This Row],[Physical Therapist (PT) Hours]],NonNurse[[#This Row],[PT Assistant Hours]],NonNurse[[#This Row],[PT Aide Hours]])/NonNurse[[#This Row],[MDS Census]]</f>
        <v>0.10472472581170593</v>
      </c>
      <c r="AA124" s="6">
        <v>0</v>
      </c>
      <c r="AB124" s="6">
        <v>0</v>
      </c>
      <c r="AC124" s="6">
        <v>0</v>
      </c>
      <c r="AD124" s="6">
        <v>0</v>
      </c>
      <c r="AE124" s="6">
        <v>0</v>
      </c>
      <c r="AF124" s="6">
        <v>0</v>
      </c>
      <c r="AG124" s="6">
        <v>0</v>
      </c>
      <c r="AH124" s="1">
        <v>255250</v>
      </c>
      <c r="AI124">
        <v>4</v>
      </c>
    </row>
    <row r="125" spans="1:35" x14ac:dyDescent="0.25">
      <c r="A125" t="s">
        <v>243</v>
      </c>
      <c r="B125" t="s">
        <v>190</v>
      </c>
      <c r="C125" t="s">
        <v>455</v>
      </c>
      <c r="D125" t="s">
        <v>313</v>
      </c>
      <c r="E125" s="6">
        <v>92.804347826086953</v>
      </c>
      <c r="F125" s="6">
        <v>34.823369565217391</v>
      </c>
      <c r="G125" s="6">
        <v>0.2608695652173913</v>
      </c>
      <c r="H125" s="6">
        <v>0.2608695652173913</v>
      </c>
      <c r="I125" s="6">
        <v>0.45652173913043476</v>
      </c>
      <c r="J125" s="6">
        <v>0</v>
      </c>
      <c r="K125" s="6">
        <v>4.7826086956521738</v>
      </c>
      <c r="L125" s="6">
        <v>2.6655434782608691</v>
      </c>
      <c r="M125" s="6">
        <v>5.1603260869565215</v>
      </c>
      <c r="N125" s="6">
        <v>0</v>
      </c>
      <c r="O125" s="6">
        <f>SUM(NonNurse[[#This Row],[Qualified Social Work Staff Hours]],NonNurse[[#This Row],[Other Social Work Staff Hours]])/NonNurse[[#This Row],[MDS Census]]</f>
        <v>5.560435699226985E-2</v>
      </c>
      <c r="P125" s="6">
        <v>0.13043478260869565</v>
      </c>
      <c r="Q125" s="6">
        <v>37.652173913043477</v>
      </c>
      <c r="R125" s="6">
        <f>SUM(NonNurse[[#This Row],[Qualified Activities Professional Hours]],NonNurse[[#This Row],[Other Activities Professional Hours]])/NonNurse[[#This Row],[MDS Census]]</f>
        <v>0.4071211056453502</v>
      </c>
      <c r="S125" s="6">
        <v>2.6232608695652182</v>
      </c>
      <c r="T125" s="6">
        <v>5.4131521739130424</v>
      </c>
      <c r="U125" s="6">
        <v>0</v>
      </c>
      <c r="V125" s="6">
        <f>SUM(NonNurse[[#This Row],[Occupational Therapist Hours]],NonNurse[[#This Row],[OT Assistant Hours]],NonNurse[[#This Row],[OT Aide Hours]])/NonNurse[[#This Row],[MDS Census]]</f>
        <v>8.6595221363316932E-2</v>
      </c>
      <c r="W125" s="6">
        <v>1.3501086956521737</v>
      </c>
      <c r="X125" s="6">
        <v>4.2504347826086954</v>
      </c>
      <c r="Y125" s="6">
        <v>0</v>
      </c>
      <c r="Z125" s="6">
        <f>SUM(NonNurse[[#This Row],[Physical Therapist (PT) Hours]],NonNurse[[#This Row],[PT Assistant Hours]],NonNurse[[#This Row],[PT Aide Hours]])/NonNurse[[#This Row],[MDS Census]]</f>
        <v>6.0347856640899505E-2</v>
      </c>
      <c r="AA125" s="6">
        <v>0</v>
      </c>
      <c r="AB125" s="6">
        <v>0</v>
      </c>
      <c r="AC125" s="6">
        <v>0</v>
      </c>
      <c r="AD125" s="6">
        <v>0</v>
      </c>
      <c r="AE125" s="6">
        <v>0</v>
      </c>
      <c r="AF125" s="6">
        <v>0</v>
      </c>
      <c r="AG125" s="6">
        <v>0</v>
      </c>
      <c r="AH125" s="1">
        <v>255342</v>
      </c>
      <c r="AI125">
        <v>4</v>
      </c>
    </row>
    <row r="126" spans="1:35" x14ac:dyDescent="0.25">
      <c r="A126" t="s">
        <v>243</v>
      </c>
      <c r="B126" t="s">
        <v>126</v>
      </c>
      <c r="C126" t="s">
        <v>381</v>
      </c>
      <c r="D126" t="s">
        <v>282</v>
      </c>
      <c r="E126" s="6">
        <v>76.423913043478265</v>
      </c>
      <c r="F126" s="6">
        <v>0</v>
      </c>
      <c r="G126" s="6">
        <v>3.8043478260869568E-2</v>
      </c>
      <c r="H126" s="6">
        <v>0</v>
      </c>
      <c r="I126" s="6">
        <v>0</v>
      </c>
      <c r="J126" s="6">
        <v>0</v>
      </c>
      <c r="K126" s="6">
        <v>0</v>
      </c>
      <c r="L126" s="6">
        <v>5.1590217391304352</v>
      </c>
      <c r="M126" s="6">
        <v>0</v>
      </c>
      <c r="N126" s="6">
        <v>0</v>
      </c>
      <c r="O126" s="6">
        <f>SUM(NonNurse[[#This Row],[Qualified Social Work Staff Hours]],NonNurse[[#This Row],[Other Social Work Staff Hours]])/NonNurse[[#This Row],[MDS Census]]</f>
        <v>0</v>
      </c>
      <c r="P126" s="6">
        <v>0</v>
      </c>
      <c r="Q126" s="6">
        <v>0</v>
      </c>
      <c r="R126" s="6">
        <f>SUM(NonNurse[[#This Row],[Qualified Activities Professional Hours]],NonNurse[[#This Row],[Other Activities Professional Hours]])/NonNurse[[#This Row],[MDS Census]]</f>
        <v>0</v>
      </c>
      <c r="S126" s="6">
        <v>0.861304347826087</v>
      </c>
      <c r="T126" s="6">
        <v>9.6699999999999964</v>
      </c>
      <c r="U126" s="6">
        <v>0</v>
      </c>
      <c r="V126" s="6">
        <f>SUM(NonNurse[[#This Row],[Occupational Therapist Hours]],NonNurse[[#This Row],[OT Assistant Hours]],NonNurse[[#This Row],[OT Aide Hours]])/NonNurse[[#This Row],[MDS Census]]</f>
        <v>0.13780116626368932</v>
      </c>
      <c r="W126" s="6">
        <v>0.47576086956521735</v>
      </c>
      <c r="X126" s="6">
        <v>5.6451086956521754</v>
      </c>
      <c r="Y126" s="6">
        <v>0</v>
      </c>
      <c r="Z126" s="6">
        <f>SUM(NonNurse[[#This Row],[Physical Therapist (PT) Hours]],NonNurse[[#This Row],[PT Assistant Hours]],NonNurse[[#This Row],[PT Aide Hours]])/NonNurse[[#This Row],[MDS Census]]</f>
        <v>8.0091025458682991E-2</v>
      </c>
      <c r="AA126" s="6">
        <v>0</v>
      </c>
      <c r="AB126" s="6">
        <v>0</v>
      </c>
      <c r="AC126" s="6">
        <v>0</v>
      </c>
      <c r="AD126" s="6">
        <v>0</v>
      </c>
      <c r="AE126" s="6">
        <v>0</v>
      </c>
      <c r="AF126" s="6">
        <v>0</v>
      </c>
      <c r="AG126" s="6">
        <v>0</v>
      </c>
      <c r="AH126" s="1">
        <v>255272</v>
      </c>
      <c r="AI126">
        <v>4</v>
      </c>
    </row>
    <row r="127" spans="1:35" x14ac:dyDescent="0.25">
      <c r="A127" t="s">
        <v>243</v>
      </c>
      <c r="B127" t="s">
        <v>98</v>
      </c>
      <c r="C127" t="s">
        <v>419</v>
      </c>
      <c r="D127" t="s">
        <v>299</v>
      </c>
      <c r="E127" s="6">
        <v>45.554347826086953</v>
      </c>
      <c r="F127" s="6">
        <v>5.2173913043478262</v>
      </c>
      <c r="G127" s="6">
        <v>0.2608695652173913</v>
      </c>
      <c r="H127" s="6">
        <v>0.16847826086956522</v>
      </c>
      <c r="I127" s="6">
        <v>0.45652173913043476</v>
      </c>
      <c r="J127" s="6">
        <v>0</v>
      </c>
      <c r="K127" s="6">
        <v>0</v>
      </c>
      <c r="L127" s="6">
        <v>9.8536956521739114</v>
      </c>
      <c r="M127" s="6">
        <v>4.9939130434782601</v>
      </c>
      <c r="N127" s="6">
        <v>0</v>
      </c>
      <c r="O127" s="6">
        <f>SUM(NonNurse[[#This Row],[Qualified Social Work Staff Hours]],NonNurse[[#This Row],[Other Social Work Staff Hours]])/NonNurse[[#This Row],[MDS Census]]</f>
        <v>0.10962538773562394</v>
      </c>
      <c r="P127" s="6">
        <v>4.5714130434782598</v>
      </c>
      <c r="Q127" s="6">
        <v>0</v>
      </c>
      <c r="R127" s="6">
        <f>SUM(NonNurse[[#This Row],[Qualified Activities Professional Hours]],NonNurse[[#This Row],[Other Activities Professional Hours]])/NonNurse[[#This Row],[MDS Census]]</f>
        <v>0.10035075161059412</v>
      </c>
      <c r="S127" s="6">
        <v>3.6200000000000014</v>
      </c>
      <c r="T127" s="6">
        <v>8.8563043478260841</v>
      </c>
      <c r="U127" s="6">
        <v>0</v>
      </c>
      <c r="V127" s="6">
        <f>SUM(NonNurse[[#This Row],[Occupational Therapist Hours]],NonNurse[[#This Row],[OT Assistant Hours]],NonNurse[[#This Row],[OT Aide Hours]])/NonNurse[[#This Row],[MDS Census]]</f>
        <v>0.27387735623956094</v>
      </c>
      <c r="W127" s="6">
        <v>0.97010869565217395</v>
      </c>
      <c r="X127" s="6">
        <v>6.345434782608697</v>
      </c>
      <c r="Y127" s="6">
        <v>0</v>
      </c>
      <c r="Z127" s="6">
        <f>SUM(NonNurse[[#This Row],[Physical Therapist (PT) Hours]],NonNurse[[#This Row],[PT Assistant Hours]],NonNurse[[#This Row],[PT Aide Hours]])/NonNurse[[#This Row],[MDS Census]]</f>
        <v>0.1605893581484133</v>
      </c>
      <c r="AA127" s="6">
        <v>0</v>
      </c>
      <c r="AB127" s="6">
        <v>0</v>
      </c>
      <c r="AC127" s="6">
        <v>0</v>
      </c>
      <c r="AD127" s="6">
        <v>0</v>
      </c>
      <c r="AE127" s="6">
        <v>0</v>
      </c>
      <c r="AF127" s="6">
        <v>0</v>
      </c>
      <c r="AG127" s="6">
        <v>0</v>
      </c>
      <c r="AH127" s="1">
        <v>255226</v>
      </c>
      <c r="AI127">
        <v>4</v>
      </c>
    </row>
    <row r="128" spans="1:35" x14ac:dyDescent="0.25">
      <c r="A128" t="s">
        <v>243</v>
      </c>
      <c r="B128" t="s">
        <v>50</v>
      </c>
      <c r="C128" t="s">
        <v>407</v>
      </c>
      <c r="D128" t="s">
        <v>327</v>
      </c>
      <c r="E128" s="6">
        <v>118.83695652173913</v>
      </c>
      <c r="F128" s="6">
        <v>0</v>
      </c>
      <c r="G128" s="6">
        <v>0</v>
      </c>
      <c r="H128" s="6">
        <v>0</v>
      </c>
      <c r="I128" s="6">
        <v>0</v>
      </c>
      <c r="J128" s="6">
        <v>0</v>
      </c>
      <c r="K128" s="6">
        <v>0</v>
      </c>
      <c r="L128" s="6">
        <v>3.4607608695652172</v>
      </c>
      <c r="M128" s="6">
        <v>0</v>
      </c>
      <c r="N128" s="6">
        <v>0</v>
      </c>
      <c r="O128" s="6">
        <f>SUM(NonNurse[[#This Row],[Qualified Social Work Staff Hours]],NonNurse[[#This Row],[Other Social Work Staff Hours]])/NonNurse[[#This Row],[MDS Census]]</f>
        <v>0</v>
      </c>
      <c r="P128" s="6">
        <v>0</v>
      </c>
      <c r="Q128" s="6">
        <v>0</v>
      </c>
      <c r="R128" s="6">
        <f>SUM(NonNurse[[#This Row],[Qualified Activities Professional Hours]],NonNurse[[#This Row],[Other Activities Professional Hours]])/NonNurse[[#This Row],[MDS Census]]</f>
        <v>0</v>
      </c>
      <c r="S128" s="6">
        <v>4.678043478260868</v>
      </c>
      <c r="T128" s="6">
        <v>3.0091304347826084</v>
      </c>
      <c r="U128" s="6">
        <v>0</v>
      </c>
      <c r="V128" s="6">
        <f>SUM(NonNurse[[#This Row],[Occupational Therapist Hours]],NonNurse[[#This Row],[OT Assistant Hours]],NonNurse[[#This Row],[OT Aide Hours]])/NonNurse[[#This Row],[MDS Census]]</f>
        <v>6.468672825391017E-2</v>
      </c>
      <c r="W128" s="6">
        <v>4.5496739130434785</v>
      </c>
      <c r="X128" s="6">
        <v>9.1902173913043494</v>
      </c>
      <c r="Y128" s="6">
        <v>0</v>
      </c>
      <c r="Z128" s="6">
        <f>SUM(NonNurse[[#This Row],[Physical Therapist (PT) Hours]],NonNurse[[#This Row],[PT Assistant Hours]],NonNurse[[#This Row],[PT Aide Hours]])/NonNurse[[#This Row],[MDS Census]]</f>
        <v>0.11561968352693683</v>
      </c>
      <c r="AA128" s="6">
        <v>0</v>
      </c>
      <c r="AB128" s="6">
        <v>0</v>
      </c>
      <c r="AC128" s="6">
        <v>0</v>
      </c>
      <c r="AD128" s="6">
        <v>0</v>
      </c>
      <c r="AE128" s="6">
        <v>0</v>
      </c>
      <c r="AF128" s="6">
        <v>0</v>
      </c>
      <c r="AG128" s="6">
        <v>0</v>
      </c>
      <c r="AH128" s="1">
        <v>255137</v>
      </c>
      <c r="AI128">
        <v>4</v>
      </c>
    </row>
    <row r="129" spans="1:35" x14ac:dyDescent="0.25">
      <c r="A129" t="s">
        <v>243</v>
      </c>
      <c r="B129" t="s">
        <v>122</v>
      </c>
      <c r="C129" t="s">
        <v>382</v>
      </c>
      <c r="D129" t="s">
        <v>295</v>
      </c>
      <c r="E129" s="6">
        <v>82.869565217391298</v>
      </c>
      <c r="F129" s="6">
        <v>0</v>
      </c>
      <c r="G129" s="6">
        <v>3.2608695652173912E-2</v>
      </c>
      <c r="H129" s="6">
        <v>0.32608695652173914</v>
      </c>
      <c r="I129" s="6">
        <v>0.76086956521739135</v>
      </c>
      <c r="J129" s="6">
        <v>3.2608695652173912E-2</v>
      </c>
      <c r="K129" s="6">
        <v>0</v>
      </c>
      <c r="L129" s="6">
        <v>9.444021739130438</v>
      </c>
      <c r="M129" s="6">
        <v>10.451086956521738</v>
      </c>
      <c r="N129" s="6">
        <v>0</v>
      </c>
      <c r="O129" s="6">
        <f>SUM(NonNurse[[#This Row],[Qualified Social Work Staff Hours]],NonNurse[[#This Row],[Other Social Work Staff Hours]])/NonNurse[[#This Row],[MDS Census]]</f>
        <v>0.12611490031479539</v>
      </c>
      <c r="P129" s="6">
        <v>0</v>
      </c>
      <c r="Q129" s="6">
        <v>6.1195652173913047</v>
      </c>
      <c r="R129" s="6">
        <f>SUM(NonNurse[[#This Row],[Qualified Activities Professional Hours]],NonNurse[[#This Row],[Other Activities Professional Hours]])/NonNurse[[#This Row],[MDS Census]]</f>
        <v>7.3845750262329493E-2</v>
      </c>
      <c r="S129" s="6">
        <v>5.1338043478260866</v>
      </c>
      <c r="T129" s="6">
        <v>10.352608695652172</v>
      </c>
      <c r="U129" s="6">
        <v>0</v>
      </c>
      <c r="V129" s="6">
        <f>SUM(NonNurse[[#This Row],[Occupational Therapist Hours]],NonNurse[[#This Row],[OT Assistant Hours]],NonNurse[[#This Row],[OT Aide Hours]])/NonNurse[[#This Row],[MDS Census]]</f>
        <v>0.18687696747114374</v>
      </c>
      <c r="W129" s="6">
        <v>3.4313043478260878</v>
      </c>
      <c r="X129" s="6">
        <v>10.477826086956524</v>
      </c>
      <c r="Y129" s="6">
        <v>0</v>
      </c>
      <c r="Z129" s="6">
        <f>SUM(NonNurse[[#This Row],[Physical Therapist (PT) Hours]],NonNurse[[#This Row],[PT Assistant Hours]],NonNurse[[#This Row],[PT Aide Hours]])/NonNurse[[#This Row],[MDS Census]]</f>
        <v>0.16784365162644285</v>
      </c>
      <c r="AA129" s="6">
        <v>0</v>
      </c>
      <c r="AB129" s="6">
        <v>0</v>
      </c>
      <c r="AC129" s="6">
        <v>0</v>
      </c>
      <c r="AD129" s="6">
        <v>0</v>
      </c>
      <c r="AE129" s="6">
        <v>0</v>
      </c>
      <c r="AF129" s="6">
        <v>0</v>
      </c>
      <c r="AG129" s="6">
        <v>0</v>
      </c>
      <c r="AH129" s="1">
        <v>255268</v>
      </c>
      <c r="AI129">
        <v>4</v>
      </c>
    </row>
    <row r="130" spans="1:35" x14ac:dyDescent="0.25">
      <c r="A130" t="s">
        <v>243</v>
      </c>
      <c r="B130" t="s">
        <v>67</v>
      </c>
      <c r="C130" t="s">
        <v>416</v>
      </c>
      <c r="D130" t="s">
        <v>286</v>
      </c>
      <c r="E130" s="6">
        <v>95.586956521739125</v>
      </c>
      <c r="F130" s="6">
        <v>3.3913043478260869</v>
      </c>
      <c r="G130" s="6">
        <v>0.16304347826086957</v>
      </c>
      <c r="H130" s="6">
        <v>0.20108695652173914</v>
      </c>
      <c r="I130" s="6">
        <v>3.7391304347826089</v>
      </c>
      <c r="J130" s="6">
        <v>0</v>
      </c>
      <c r="K130" s="6">
        <v>2.8913043478260869</v>
      </c>
      <c r="L130" s="6">
        <v>0</v>
      </c>
      <c r="M130" s="6">
        <v>7.6684782608695654</v>
      </c>
      <c r="N130" s="6">
        <v>0</v>
      </c>
      <c r="O130" s="6">
        <f>SUM(NonNurse[[#This Row],[Qualified Social Work Staff Hours]],NonNurse[[#This Row],[Other Social Work Staff Hours]])/NonNurse[[#This Row],[MDS Census]]</f>
        <v>8.022515351375939E-2</v>
      </c>
      <c r="P130" s="6">
        <v>3</v>
      </c>
      <c r="Q130" s="6">
        <v>3.7038043478260869</v>
      </c>
      <c r="R130" s="6">
        <f>SUM(NonNurse[[#This Row],[Qualified Activities Professional Hours]],NonNurse[[#This Row],[Other Activities Professional Hours]])/NonNurse[[#This Row],[MDS Census]]</f>
        <v>7.013304525813055E-2</v>
      </c>
      <c r="S130" s="6">
        <v>0</v>
      </c>
      <c r="T130" s="6">
        <v>0</v>
      </c>
      <c r="U130" s="6">
        <v>0</v>
      </c>
      <c r="V130" s="6">
        <f>SUM(NonNurse[[#This Row],[Occupational Therapist Hours]],NonNurse[[#This Row],[OT Assistant Hours]],NonNurse[[#This Row],[OT Aide Hours]])/NonNurse[[#This Row],[MDS Census]]</f>
        <v>0</v>
      </c>
      <c r="W130" s="6">
        <v>0</v>
      </c>
      <c r="X130" s="6">
        <v>0</v>
      </c>
      <c r="Y130" s="6">
        <v>0</v>
      </c>
      <c r="Z130" s="6">
        <f>SUM(NonNurse[[#This Row],[Physical Therapist (PT) Hours]],NonNurse[[#This Row],[PT Assistant Hours]],NonNurse[[#This Row],[PT Aide Hours]])/NonNurse[[#This Row],[MDS Census]]</f>
        <v>0</v>
      </c>
      <c r="AA130" s="6">
        <v>0</v>
      </c>
      <c r="AB130" s="6">
        <v>0</v>
      </c>
      <c r="AC130" s="6">
        <v>0</v>
      </c>
      <c r="AD130" s="6">
        <v>0</v>
      </c>
      <c r="AE130" s="6">
        <v>34.228260869565219</v>
      </c>
      <c r="AF130" s="6">
        <v>5.4891304347826084</v>
      </c>
      <c r="AG130" s="6">
        <v>0</v>
      </c>
      <c r="AH130" s="1">
        <v>255161</v>
      </c>
      <c r="AI130">
        <v>4</v>
      </c>
    </row>
    <row r="131" spans="1:35" x14ac:dyDescent="0.25">
      <c r="A131" t="s">
        <v>243</v>
      </c>
      <c r="B131" t="s">
        <v>188</v>
      </c>
      <c r="C131" t="s">
        <v>379</v>
      </c>
      <c r="D131" t="s">
        <v>272</v>
      </c>
      <c r="E131" s="6">
        <v>56.097826086956523</v>
      </c>
      <c r="F131" s="6">
        <v>10.644021739130435</v>
      </c>
      <c r="G131" s="6">
        <v>0.28260869565217389</v>
      </c>
      <c r="H131" s="6">
        <v>0.17119565217391305</v>
      </c>
      <c r="I131" s="6">
        <v>0.11956521739130435</v>
      </c>
      <c r="J131" s="6">
        <v>0</v>
      </c>
      <c r="K131" s="6">
        <v>0</v>
      </c>
      <c r="L131" s="6">
        <v>13.071521739130429</v>
      </c>
      <c r="M131" s="6">
        <v>10.008152173913043</v>
      </c>
      <c r="N131" s="6">
        <v>0</v>
      </c>
      <c r="O131" s="6">
        <f>SUM(NonNurse[[#This Row],[Qualified Social Work Staff Hours]],NonNurse[[#This Row],[Other Social Work Staff Hours]])/NonNurse[[#This Row],[MDS Census]]</f>
        <v>0.1784053478008138</v>
      </c>
      <c r="P131" s="6">
        <v>0</v>
      </c>
      <c r="Q131" s="6">
        <v>4.9402173913043477</v>
      </c>
      <c r="R131" s="6">
        <f>SUM(NonNurse[[#This Row],[Qualified Activities Professional Hours]],NonNurse[[#This Row],[Other Activities Professional Hours]])/NonNurse[[#This Row],[MDS Census]]</f>
        <v>8.8064328618484788E-2</v>
      </c>
      <c r="S131" s="6">
        <v>6.3016304347826084</v>
      </c>
      <c r="T131" s="6">
        <v>11.840326086956521</v>
      </c>
      <c r="U131" s="6">
        <v>0</v>
      </c>
      <c r="V131" s="6">
        <f>SUM(NonNurse[[#This Row],[Occupational Therapist Hours]],NonNurse[[#This Row],[OT Assistant Hours]],NonNurse[[#This Row],[OT Aide Hours]])/NonNurse[[#This Row],[MDS Census]]</f>
        <v>0.32339856616934698</v>
      </c>
      <c r="W131" s="6">
        <v>12.109456521739132</v>
      </c>
      <c r="X131" s="6">
        <v>9.0561956521739138</v>
      </c>
      <c r="Y131" s="6">
        <v>0</v>
      </c>
      <c r="Z131" s="6">
        <f>SUM(NonNurse[[#This Row],[Physical Therapist (PT) Hours]],NonNurse[[#This Row],[PT Assistant Hours]],NonNurse[[#This Row],[PT Aide Hours]])/NonNurse[[#This Row],[MDS Census]]</f>
        <v>0.37729897306723503</v>
      </c>
      <c r="AA131" s="6">
        <v>0</v>
      </c>
      <c r="AB131" s="6">
        <v>0</v>
      </c>
      <c r="AC131" s="6">
        <v>0</v>
      </c>
      <c r="AD131" s="6">
        <v>0</v>
      </c>
      <c r="AE131" s="6">
        <v>0</v>
      </c>
      <c r="AF131" s="6">
        <v>0</v>
      </c>
      <c r="AG131" s="6">
        <v>0</v>
      </c>
      <c r="AH131" s="1">
        <v>255340</v>
      </c>
      <c r="AI131">
        <v>4</v>
      </c>
    </row>
    <row r="132" spans="1:35" x14ac:dyDescent="0.25">
      <c r="A132" t="s">
        <v>243</v>
      </c>
      <c r="B132" t="s">
        <v>207</v>
      </c>
      <c r="C132" t="s">
        <v>370</v>
      </c>
      <c r="D132" t="s">
        <v>350</v>
      </c>
      <c r="E132" s="6">
        <v>53.554347826086953</v>
      </c>
      <c r="F132" s="6">
        <v>5.5652173913043477</v>
      </c>
      <c r="G132" s="6">
        <v>8.6956521739130432E-2</v>
      </c>
      <c r="H132" s="6">
        <v>0.39130434782608697</v>
      </c>
      <c r="I132" s="6">
        <v>0.2608695652173913</v>
      </c>
      <c r="J132" s="6">
        <v>0</v>
      </c>
      <c r="K132" s="6">
        <v>0</v>
      </c>
      <c r="L132" s="6">
        <v>0.81076086956521731</v>
      </c>
      <c r="M132" s="6">
        <v>4.9375</v>
      </c>
      <c r="N132" s="6">
        <v>0</v>
      </c>
      <c r="O132" s="6">
        <f>SUM(NonNurse[[#This Row],[Qualified Social Work Staff Hours]],NonNurse[[#This Row],[Other Social Work Staff Hours]])/NonNurse[[#This Row],[MDS Census]]</f>
        <v>9.2196062512685209E-2</v>
      </c>
      <c r="P132" s="6">
        <v>5.8967391304347823</v>
      </c>
      <c r="Q132" s="6">
        <v>0</v>
      </c>
      <c r="R132" s="6">
        <f>SUM(NonNurse[[#This Row],[Qualified Activities Professional Hours]],NonNurse[[#This Row],[Other Activities Professional Hours]])/NonNurse[[#This Row],[MDS Census]]</f>
        <v>0.11010757052973412</v>
      </c>
      <c r="S132" s="6">
        <v>0.85239130434782628</v>
      </c>
      <c r="T132" s="6">
        <v>0.95641304347826084</v>
      </c>
      <c r="U132" s="6">
        <v>0</v>
      </c>
      <c r="V132" s="6">
        <f>SUM(NonNurse[[#This Row],[Occupational Therapist Hours]],NonNurse[[#This Row],[OT Assistant Hours]],NonNurse[[#This Row],[OT Aide Hours]])/NonNurse[[#This Row],[MDS Census]]</f>
        <v>3.3775116703876604E-2</v>
      </c>
      <c r="W132" s="6">
        <v>0.54217391304347839</v>
      </c>
      <c r="X132" s="6">
        <v>0.89423913043478254</v>
      </c>
      <c r="Y132" s="6">
        <v>2.4347826086956523</v>
      </c>
      <c r="Z132" s="6">
        <f>SUM(NonNurse[[#This Row],[Physical Therapist (PT) Hours]],NonNurse[[#This Row],[PT Assistant Hours]],NonNurse[[#This Row],[PT Aide Hours]])/NonNurse[[#This Row],[MDS Census]]</f>
        <v>7.2285366348690899E-2</v>
      </c>
      <c r="AA132" s="6">
        <v>0</v>
      </c>
      <c r="AB132" s="6">
        <v>0</v>
      </c>
      <c r="AC132" s="6">
        <v>0</v>
      </c>
      <c r="AD132" s="6">
        <v>0</v>
      </c>
      <c r="AE132" s="6">
        <v>0</v>
      </c>
      <c r="AF132" s="6">
        <v>0</v>
      </c>
      <c r="AG132" s="6">
        <v>0</v>
      </c>
      <c r="AH132" t="s">
        <v>8</v>
      </c>
      <c r="AI132">
        <v>4</v>
      </c>
    </row>
    <row r="133" spans="1:35" x14ac:dyDescent="0.25">
      <c r="A133" t="s">
        <v>243</v>
      </c>
      <c r="B133" t="s">
        <v>218</v>
      </c>
      <c r="C133" t="s">
        <v>465</v>
      </c>
      <c r="D133" t="s">
        <v>325</v>
      </c>
      <c r="E133" s="6">
        <v>58.804347826086953</v>
      </c>
      <c r="F133" s="6">
        <v>5.7391304347826084</v>
      </c>
      <c r="G133" s="6">
        <v>8.6956521739130432E-2</v>
      </c>
      <c r="H133" s="6">
        <v>0.2608695652173913</v>
      </c>
      <c r="I133" s="6">
        <v>0.52173913043478259</v>
      </c>
      <c r="J133" s="6">
        <v>0</v>
      </c>
      <c r="K133" s="6">
        <v>0</v>
      </c>
      <c r="L133" s="6">
        <v>7.411847826086956</v>
      </c>
      <c r="M133" s="6">
        <v>3.2391304347826089</v>
      </c>
      <c r="N133" s="6">
        <v>2.4402173913043477</v>
      </c>
      <c r="O133" s="6">
        <f>SUM(NonNurse[[#This Row],[Qualified Social Work Staff Hours]],NonNurse[[#This Row],[Other Social Work Staff Hours]])/NonNurse[[#This Row],[MDS Census]]</f>
        <v>9.6580406654343823E-2</v>
      </c>
      <c r="P133" s="6">
        <v>0</v>
      </c>
      <c r="Q133" s="6">
        <v>4.4375</v>
      </c>
      <c r="R133" s="6">
        <f>SUM(NonNurse[[#This Row],[Qualified Activities Professional Hours]],NonNurse[[#This Row],[Other Activities Professional Hours]])/NonNurse[[#This Row],[MDS Census]]</f>
        <v>7.5462107208872461E-2</v>
      </c>
      <c r="S133" s="6">
        <v>1.9227173913043476</v>
      </c>
      <c r="T133" s="6">
        <v>0</v>
      </c>
      <c r="U133" s="6">
        <v>0</v>
      </c>
      <c r="V133" s="6">
        <f>SUM(NonNurse[[#This Row],[Occupational Therapist Hours]],NonNurse[[#This Row],[OT Assistant Hours]],NonNurse[[#This Row],[OT Aide Hours]])/NonNurse[[#This Row],[MDS Census]]</f>
        <v>3.2696857670979664E-2</v>
      </c>
      <c r="W133" s="6">
        <v>1.6044565217391309</v>
      </c>
      <c r="X133" s="6">
        <v>2.4241304347826094</v>
      </c>
      <c r="Y133" s="6">
        <v>0</v>
      </c>
      <c r="Z133" s="6">
        <f>SUM(NonNurse[[#This Row],[Physical Therapist (PT) Hours]],NonNurse[[#This Row],[PT Assistant Hours]],NonNurse[[#This Row],[PT Aide Hours]])/NonNurse[[#This Row],[MDS Census]]</f>
        <v>6.8508317929759741E-2</v>
      </c>
      <c r="AA133" s="6">
        <v>0.15217391304347827</v>
      </c>
      <c r="AB133" s="6">
        <v>0</v>
      </c>
      <c r="AC133" s="6">
        <v>0</v>
      </c>
      <c r="AD133" s="6">
        <v>0</v>
      </c>
      <c r="AE133" s="6">
        <v>0</v>
      </c>
      <c r="AF133" s="6">
        <v>0</v>
      </c>
      <c r="AG133" s="6">
        <v>6.5217391304347824E-2</v>
      </c>
      <c r="AH133" s="7">
        <v>2.5000000000000001E+116</v>
      </c>
      <c r="AI133">
        <v>4</v>
      </c>
    </row>
    <row r="134" spans="1:35" x14ac:dyDescent="0.25">
      <c r="A134" t="s">
        <v>243</v>
      </c>
      <c r="B134" t="s">
        <v>55</v>
      </c>
      <c r="C134" t="s">
        <v>410</v>
      </c>
      <c r="D134" t="s">
        <v>284</v>
      </c>
      <c r="E134" s="6">
        <v>82.978260869565219</v>
      </c>
      <c r="F134" s="6">
        <v>4.5217391304347823</v>
      </c>
      <c r="G134" s="6">
        <v>0</v>
      </c>
      <c r="H134" s="6">
        <v>0.59608695652173915</v>
      </c>
      <c r="I134" s="6">
        <v>1.4565217391304348</v>
      </c>
      <c r="J134" s="6">
        <v>0</v>
      </c>
      <c r="K134" s="6">
        <v>0</v>
      </c>
      <c r="L134" s="6">
        <v>4.5861956521739122</v>
      </c>
      <c r="M134" s="6">
        <v>4.9565217391304346</v>
      </c>
      <c r="N134" s="6">
        <v>0</v>
      </c>
      <c r="O134" s="6">
        <f>SUM(NonNurse[[#This Row],[Qualified Social Work Staff Hours]],NonNurse[[#This Row],[Other Social Work Staff Hours]])/NonNurse[[#This Row],[MDS Census]]</f>
        <v>5.9732774430180768E-2</v>
      </c>
      <c r="P134" s="6">
        <v>4.9809782608695654</v>
      </c>
      <c r="Q134" s="6">
        <v>5.3967391304347823</v>
      </c>
      <c r="R134" s="6">
        <f>SUM(NonNurse[[#This Row],[Qualified Activities Professional Hours]],NonNurse[[#This Row],[Other Activities Professional Hours]])/NonNurse[[#This Row],[MDS Census]]</f>
        <v>0.12506549646319098</v>
      </c>
      <c r="S134" s="6">
        <v>4.2964130434782621</v>
      </c>
      <c r="T134" s="6">
        <v>7.3311956521739123</v>
      </c>
      <c r="U134" s="6">
        <v>0</v>
      </c>
      <c r="V134" s="6">
        <f>SUM(NonNurse[[#This Row],[Occupational Therapist Hours]],NonNurse[[#This Row],[OT Assistant Hours]],NonNurse[[#This Row],[OT Aide Hours]])/NonNurse[[#This Row],[MDS Census]]</f>
        <v>0.14012837306785433</v>
      </c>
      <c r="W134" s="6">
        <v>3.4832608695652185</v>
      </c>
      <c r="X134" s="6">
        <v>12.595869565217388</v>
      </c>
      <c r="Y134" s="6">
        <v>0</v>
      </c>
      <c r="Z134" s="6">
        <f>SUM(NonNurse[[#This Row],[Physical Therapist (PT) Hours]],NonNurse[[#This Row],[PT Assistant Hours]],NonNurse[[#This Row],[PT Aide Hours]])/NonNurse[[#This Row],[MDS Census]]</f>
        <v>0.19377521613832849</v>
      </c>
      <c r="AA134" s="6">
        <v>0</v>
      </c>
      <c r="AB134" s="6">
        <v>0</v>
      </c>
      <c r="AC134" s="6">
        <v>0</v>
      </c>
      <c r="AD134" s="6">
        <v>0</v>
      </c>
      <c r="AE134" s="6">
        <v>0</v>
      </c>
      <c r="AF134" s="6">
        <v>0</v>
      </c>
      <c r="AG134" s="6">
        <v>0</v>
      </c>
      <c r="AH134" s="1">
        <v>255142</v>
      </c>
      <c r="AI134">
        <v>4</v>
      </c>
    </row>
    <row r="135" spans="1:35" x14ac:dyDescent="0.25">
      <c r="A135" t="s">
        <v>243</v>
      </c>
      <c r="B135" t="s">
        <v>123</v>
      </c>
      <c r="C135" t="s">
        <v>354</v>
      </c>
      <c r="D135" t="s">
        <v>296</v>
      </c>
      <c r="E135" s="6">
        <v>110.17391304347827</v>
      </c>
      <c r="F135" s="6">
        <v>4.4836956521739131</v>
      </c>
      <c r="G135" s="6">
        <v>0</v>
      </c>
      <c r="H135" s="6">
        <v>0</v>
      </c>
      <c r="I135" s="6">
        <v>1.1304347826086956</v>
      </c>
      <c r="J135" s="6">
        <v>0</v>
      </c>
      <c r="K135" s="6">
        <v>2.1739130434782608E-2</v>
      </c>
      <c r="L135" s="6">
        <v>14.366304347826089</v>
      </c>
      <c r="M135" s="6">
        <v>3.3586956521739131</v>
      </c>
      <c r="N135" s="6">
        <v>5.3369565217391308</v>
      </c>
      <c r="O135" s="6">
        <f>SUM(NonNurse[[#This Row],[Qualified Social Work Staff Hours]],NonNurse[[#This Row],[Other Social Work Staff Hours]])/NonNurse[[#This Row],[MDS Census]]</f>
        <v>7.8926598263614825E-2</v>
      </c>
      <c r="P135" s="6">
        <v>5.1847826086956523</v>
      </c>
      <c r="Q135" s="6">
        <v>11.317934782608695</v>
      </c>
      <c r="R135" s="6">
        <f>SUM(NonNurse[[#This Row],[Qualified Activities Professional Hours]],NonNurse[[#This Row],[Other Activities Professional Hours]])/NonNurse[[#This Row],[MDS Census]]</f>
        <v>0.14978788476716653</v>
      </c>
      <c r="S135" s="6">
        <v>4.6943478260869567</v>
      </c>
      <c r="T135" s="6">
        <v>9.2727173913043437</v>
      </c>
      <c r="U135" s="6">
        <v>0</v>
      </c>
      <c r="V135" s="6">
        <f>SUM(NonNurse[[#This Row],[Occupational Therapist Hours]],NonNurse[[#This Row],[OT Assistant Hours]],NonNurse[[#This Row],[OT Aide Hours]])/NonNurse[[#This Row],[MDS Census]]</f>
        <v>0.12677288871349643</v>
      </c>
      <c r="W135" s="6">
        <v>4.2966304347826076</v>
      </c>
      <c r="X135" s="6">
        <v>7.021195652173911</v>
      </c>
      <c r="Y135" s="6">
        <v>0.80434782608695654</v>
      </c>
      <c r="Z135" s="6">
        <f>SUM(NonNurse[[#This Row],[Physical Therapist (PT) Hours]],NonNurse[[#This Row],[PT Assistant Hours]],NonNurse[[#This Row],[PT Aide Hours]])/NonNurse[[#This Row],[MDS Census]]</f>
        <v>0.11002762430939224</v>
      </c>
      <c r="AA135" s="6">
        <v>0</v>
      </c>
      <c r="AB135" s="6">
        <v>0</v>
      </c>
      <c r="AC135" s="6">
        <v>0</v>
      </c>
      <c r="AD135" s="6">
        <v>0</v>
      </c>
      <c r="AE135" s="6">
        <v>27.913043478260871</v>
      </c>
      <c r="AF135" s="6">
        <v>0</v>
      </c>
      <c r="AG135" s="6">
        <v>0</v>
      </c>
      <c r="AH135" s="1">
        <v>255269</v>
      </c>
      <c r="AI135">
        <v>4</v>
      </c>
    </row>
    <row r="136" spans="1:35" x14ac:dyDescent="0.25">
      <c r="A136" t="s">
        <v>243</v>
      </c>
      <c r="B136" t="s">
        <v>141</v>
      </c>
      <c r="C136" t="s">
        <v>441</v>
      </c>
      <c r="D136" t="s">
        <v>310</v>
      </c>
      <c r="E136" s="6">
        <v>53.728260869565219</v>
      </c>
      <c r="F136" s="6">
        <v>5.2173913043478262</v>
      </c>
      <c r="G136" s="6">
        <v>1.358695652173913E-2</v>
      </c>
      <c r="H136" s="6">
        <v>0.32304347826086949</v>
      </c>
      <c r="I136" s="6">
        <v>0</v>
      </c>
      <c r="J136" s="6">
        <v>0</v>
      </c>
      <c r="K136" s="6">
        <v>0</v>
      </c>
      <c r="L136" s="6">
        <v>5.082065217391305</v>
      </c>
      <c r="M136" s="6">
        <v>0.69565217391304346</v>
      </c>
      <c r="N136" s="6">
        <v>0</v>
      </c>
      <c r="O136" s="6">
        <f>SUM(NonNurse[[#This Row],[Qualified Social Work Staff Hours]],NonNurse[[#This Row],[Other Social Work Staff Hours]])/NonNurse[[#This Row],[MDS Census]]</f>
        <v>1.2947602670443051E-2</v>
      </c>
      <c r="P136" s="6">
        <v>4.8070652173913047</v>
      </c>
      <c r="Q136" s="6">
        <v>2.0815217391304346</v>
      </c>
      <c r="R136" s="6">
        <f>SUM(NonNurse[[#This Row],[Qualified Activities Professional Hours]],NonNurse[[#This Row],[Other Activities Professional Hours]])/NonNurse[[#This Row],[MDS Census]]</f>
        <v>0.12821161238114506</v>
      </c>
      <c r="S136" s="6">
        <v>0.92195652173913056</v>
      </c>
      <c r="T136" s="6">
        <v>5.0643478260869559</v>
      </c>
      <c r="U136" s="6">
        <v>0</v>
      </c>
      <c r="V136" s="6">
        <f>SUM(NonNurse[[#This Row],[Occupational Therapist Hours]],NonNurse[[#This Row],[OT Assistant Hours]],NonNurse[[#This Row],[OT Aide Hours]])/NonNurse[[#This Row],[MDS Census]]</f>
        <v>0.11141816710499695</v>
      </c>
      <c r="W136" s="6">
        <v>1.1376086956521738</v>
      </c>
      <c r="X136" s="6">
        <v>6.9535869565217405</v>
      </c>
      <c r="Y136" s="6">
        <v>0</v>
      </c>
      <c r="Z136" s="6">
        <f>SUM(NonNurse[[#This Row],[Physical Therapist (PT) Hours]],NonNurse[[#This Row],[PT Assistant Hours]],NonNurse[[#This Row],[PT Aide Hours]])/NonNurse[[#This Row],[MDS Census]]</f>
        <v>0.1505947804976735</v>
      </c>
      <c r="AA136" s="6">
        <v>0</v>
      </c>
      <c r="AB136" s="6">
        <v>0</v>
      </c>
      <c r="AC136" s="6">
        <v>0</v>
      </c>
      <c r="AD136" s="6">
        <v>0</v>
      </c>
      <c r="AE136" s="6">
        <v>0</v>
      </c>
      <c r="AF136" s="6">
        <v>0</v>
      </c>
      <c r="AG136" s="6">
        <v>0</v>
      </c>
      <c r="AH136" s="1">
        <v>255287</v>
      </c>
      <c r="AI136">
        <v>4</v>
      </c>
    </row>
    <row r="137" spans="1:35" x14ac:dyDescent="0.25">
      <c r="A137" t="s">
        <v>243</v>
      </c>
      <c r="B137" t="s">
        <v>196</v>
      </c>
      <c r="C137" t="s">
        <v>458</v>
      </c>
      <c r="D137" t="s">
        <v>329</v>
      </c>
      <c r="E137" s="6">
        <v>79.217391304347828</v>
      </c>
      <c r="F137" s="6">
        <v>0</v>
      </c>
      <c r="G137" s="6">
        <v>0.39130434782608697</v>
      </c>
      <c r="H137" s="6">
        <v>0.21739130434782608</v>
      </c>
      <c r="I137" s="6">
        <v>0.85869565217391308</v>
      </c>
      <c r="J137" s="6">
        <v>0</v>
      </c>
      <c r="K137" s="6">
        <v>0</v>
      </c>
      <c r="L137" s="6">
        <v>2.7175000000000002</v>
      </c>
      <c r="M137" s="6">
        <v>5.2255434782608692</v>
      </c>
      <c r="N137" s="6">
        <v>0</v>
      </c>
      <c r="O137" s="6">
        <f>SUM(NonNurse[[#This Row],[Qualified Social Work Staff Hours]],NonNurse[[#This Row],[Other Social Work Staff Hours]])/NonNurse[[#This Row],[MDS Census]]</f>
        <v>6.5964599341383087E-2</v>
      </c>
      <c r="P137" s="6">
        <v>5.1114130434782608</v>
      </c>
      <c r="Q137" s="6">
        <v>10.263586956521738</v>
      </c>
      <c r="R137" s="6">
        <f>SUM(NonNurse[[#This Row],[Qualified Activities Professional Hours]],NonNurse[[#This Row],[Other Activities Professional Hours]])/NonNurse[[#This Row],[MDS Census]]</f>
        <v>0.19408616904500547</v>
      </c>
      <c r="S137" s="6">
        <v>1.8816304347826083</v>
      </c>
      <c r="T137" s="6">
        <v>2.718804347826087</v>
      </c>
      <c r="U137" s="6">
        <v>0</v>
      </c>
      <c r="V137" s="6">
        <f>SUM(NonNurse[[#This Row],[Occupational Therapist Hours]],NonNurse[[#This Row],[OT Assistant Hours]],NonNurse[[#This Row],[OT Aide Hours]])/NonNurse[[#This Row],[MDS Census]]</f>
        <v>5.8073545554335887E-2</v>
      </c>
      <c r="W137" s="6">
        <v>1.519021739130435</v>
      </c>
      <c r="X137" s="6">
        <v>2.3645652173913048</v>
      </c>
      <c r="Y137" s="6">
        <v>4.6195652173913047</v>
      </c>
      <c r="Z137" s="6">
        <f>SUM(NonNurse[[#This Row],[Physical Therapist (PT) Hours]],NonNurse[[#This Row],[PT Assistant Hours]],NonNurse[[#This Row],[PT Aide Hours]])/NonNurse[[#This Row],[MDS Census]]</f>
        <v>0.107339462129528</v>
      </c>
      <c r="AA137" s="6">
        <v>5.4782608695652177</v>
      </c>
      <c r="AB137" s="6">
        <v>0</v>
      </c>
      <c r="AC137" s="6">
        <v>0</v>
      </c>
      <c r="AD137" s="6">
        <v>0</v>
      </c>
      <c r="AE137" s="6">
        <v>0</v>
      </c>
      <c r="AF137" s="6">
        <v>0</v>
      </c>
      <c r="AG137" s="6">
        <v>0</v>
      </c>
      <c r="AH137" s="1">
        <v>255349</v>
      </c>
      <c r="AI137">
        <v>4</v>
      </c>
    </row>
    <row r="138" spans="1:35" x14ac:dyDescent="0.25">
      <c r="A138" t="s">
        <v>243</v>
      </c>
      <c r="B138" t="s">
        <v>65</v>
      </c>
      <c r="C138" t="s">
        <v>415</v>
      </c>
      <c r="D138" t="s">
        <v>275</v>
      </c>
      <c r="E138" s="6">
        <v>40.467391304347828</v>
      </c>
      <c r="F138" s="6">
        <v>0</v>
      </c>
      <c r="G138" s="6">
        <v>0.19565217391304349</v>
      </c>
      <c r="H138" s="6">
        <v>0.16847826086956522</v>
      </c>
      <c r="I138" s="6">
        <v>1.0869565217391304E-2</v>
      </c>
      <c r="J138" s="6">
        <v>0</v>
      </c>
      <c r="K138" s="6">
        <v>0</v>
      </c>
      <c r="L138" s="6">
        <v>2.5464130434782608</v>
      </c>
      <c r="M138" s="6">
        <v>0</v>
      </c>
      <c r="N138" s="6">
        <v>0</v>
      </c>
      <c r="O138" s="6">
        <f>SUM(NonNurse[[#This Row],[Qualified Social Work Staff Hours]],NonNurse[[#This Row],[Other Social Work Staff Hours]])/NonNurse[[#This Row],[MDS Census]]</f>
        <v>0</v>
      </c>
      <c r="P138" s="6">
        <v>0</v>
      </c>
      <c r="Q138" s="6">
        <v>0</v>
      </c>
      <c r="R138" s="6">
        <f>SUM(NonNurse[[#This Row],[Qualified Activities Professional Hours]],NonNurse[[#This Row],[Other Activities Professional Hours]])/NonNurse[[#This Row],[MDS Census]]</f>
        <v>0</v>
      </c>
      <c r="S138" s="6">
        <v>0.55239130434782613</v>
      </c>
      <c r="T138" s="6">
        <v>4.0202173913043477</v>
      </c>
      <c r="U138" s="6">
        <v>0</v>
      </c>
      <c r="V138" s="6">
        <f>SUM(NonNurse[[#This Row],[Occupational Therapist Hours]],NonNurse[[#This Row],[OT Assistant Hours]],NonNurse[[#This Row],[OT Aide Hours]])/NonNurse[[#This Row],[MDS Census]]</f>
        <v>0.11299489658877249</v>
      </c>
      <c r="W138" s="6">
        <v>1.1244565217391305</v>
      </c>
      <c r="X138" s="6">
        <v>3.9805434782608686</v>
      </c>
      <c r="Y138" s="6">
        <v>4.0217391304347823</v>
      </c>
      <c r="Z138" s="6">
        <f>SUM(NonNurse[[#This Row],[Physical Therapist (PT) Hours]],NonNurse[[#This Row],[PT Assistant Hours]],NonNurse[[#This Row],[PT Aide Hours]])/NonNurse[[#This Row],[MDS Census]]</f>
        <v>0.22553317217297875</v>
      </c>
      <c r="AA138" s="6">
        <v>0</v>
      </c>
      <c r="AB138" s="6">
        <v>0</v>
      </c>
      <c r="AC138" s="6">
        <v>0</v>
      </c>
      <c r="AD138" s="6">
        <v>0</v>
      </c>
      <c r="AE138" s="6">
        <v>0</v>
      </c>
      <c r="AF138" s="6">
        <v>0</v>
      </c>
      <c r="AG138" s="6">
        <v>0</v>
      </c>
      <c r="AH138" s="1">
        <v>255159</v>
      </c>
      <c r="AI138">
        <v>4</v>
      </c>
    </row>
    <row r="139" spans="1:35" x14ac:dyDescent="0.25">
      <c r="A139" t="s">
        <v>243</v>
      </c>
      <c r="B139" t="s">
        <v>54</v>
      </c>
      <c r="C139" t="s">
        <v>409</v>
      </c>
      <c r="D139" t="s">
        <v>329</v>
      </c>
      <c r="E139" s="6">
        <v>101.34782608695652</v>
      </c>
      <c r="F139" s="6">
        <v>5.3913043478260869</v>
      </c>
      <c r="G139" s="6">
        <v>0.52173913043478259</v>
      </c>
      <c r="H139" s="6">
        <v>0.33423913043478259</v>
      </c>
      <c r="I139" s="6">
        <v>0.80434782608695654</v>
      </c>
      <c r="J139" s="6">
        <v>0</v>
      </c>
      <c r="K139" s="6">
        <v>0</v>
      </c>
      <c r="L139" s="6">
        <v>5.2071739130434782</v>
      </c>
      <c r="M139" s="6">
        <v>10.534347826086957</v>
      </c>
      <c r="N139" s="6">
        <v>0</v>
      </c>
      <c r="O139" s="6">
        <f>SUM(NonNurse[[#This Row],[Qualified Social Work Staff Hours]],NonNurse[[#This Row],[Other Social Work Staff Hours]])/NonNurse[[#This Row],[MDS Census]]</f>
        <v>0.10394251394251396</v>
      </c>
      <c r="P139" s="6">
        <v>10.095543478260868</v>
      </c>
      <c r="Q139" s="6">
        <v>0</v>
      </c>
      <c r="R139" s="6">
        <f>SUM(NonNurse[[#This Row],[Qualified Activities Professional Hours]],NonNurse[[#This Row],[Other Activities Professional Hours]])/NonNurse[[#This Row],[MDS Census]]</f>
        <v>9.961282711282711E-2</v>
      </c>
      <c r="S139" s="6">
        <v>4.6307608695652176</v>
      </c>
      <c r="T139" s="6">
        <v>4.4421739130434785</v>
      </c>
      <c r="U139" s="6">
        <v>0</v>
      </c>
      <c r="V139" s="6">
        <f>SUM(NonNurse[[#This Row],[Occupational Therapist Hours]],NonNurse[[#This Row],[OT Assistant Hours]],NonNurse[[#This Row],[OT Aide Hours]])/NonNurse[[#This Row],[MDS Census]]</f>
        <v>8.9522737022737026E-2</v>
      </c>
      <c r="W139" s="6">
        <v>1.3169565217391306</v>
      </c>
      <c r="X139" s="6">
        <v>5.3939130434782614</v>
      </c>
      <c r="Y139" s="6">
        <v>0</v>
      </c>
      <c r="Z139" s="6">
        <f>SUM(NonNurse[[#This Row],[Physical Therapist (PT) Hours]],NonNurse[[#This Row],[PT Assistant Hours]],NonNurse[[#This Row],[PT Aide Hours]])/NonNurse[[#This Row],[MDS Census]]</f>
        <v>6.621621621621622E-2</v>
      </c>
      <c r="AA139" s="6">
        <v>0</v>
      </c>
      <c r="AB139" s="6">
        <v>0</v>
      </c>
      <c r="AC139" s="6">
        <v>0</v>
      </c>
      <c r="AD139" s="6">
        <v>0</v>
      </c>
      <c r="AE139" s="6">
        <v>0</v>
      </c>
      <c r="AF139" s="6">
        <v>0</v>
      </c>
      <c r="AG139" s="6">
        <v>0</v>
      </c>
      <c r="AH139" s="1">
        <v>255141</v>
      </c>
      <c r="AI139">
        <v>4</v>
      </c>
    </row>
    <row r="140" spans="1:35" x14ac:dyDescent="0.25">
      <c r="A140" t="s">
        <v>243</v>
      </c>
      <c r="B140" t="s">
        <v>86</v>
      </c>
      <c r="C140" t="s">
        <v>375</v>
      </c>
      <c r="D140" t="s">
        <v>337</v>
      </c>
      <c r="E140" s="6">
        <v>36.978260869565219</v>
      </c>
      <c r="F140" s="6">
        <v>5.5652173913043477</v>
      </c>
      <c r="G140" s="6">
        <v>0.34782608695652173</v>
      </c>
      <c r="H140" s="6">
        <v>0.34782608695652173</v>
      </c>
      <c r="I140" s="6">
        <v>0.34782608695652173</v>
      </c>
      <c r="J140" s="6">
        <v>0</v>
      </c>
      <c r="K140" s="6">
        <v>0</v>
      </c>
      <c r="L140" s="6">
        <v>1.3809782608695651</v>
      </c>
      <c r="M140" s="6">
        <v>0</v>
      </c>
      <c r="N140" s="6">
        <v>0</v>
      </c>
      <c r="O140" s="6">
        <f>SUM(NonNurse[[#This Row],[Qualified Social Work Staff Hours]],NonNurse[[#This Row],[Other Social Work Staff Hours]])/NonNurse[[#This Row],[MDS Census]]</f>
        <v>0</v>
      </c>
      <c r="P140" s="6">
        <v>6.2173913043478262</v>
      </c>
      <c r="Q140" s="6">
        <v>0</v>
      </c>
      <c r="R140" s="6">
        <f>SUM(NonNurse[[#This Row],[Qualified Activities Professional Hours]],NonNurse[[#This Row],[Other Activities Professional Hours]])/NonNurse[[#This Row],[MDS Census]]</f>
        <v>0.16813639035861258</v>
      </c>
      <c r="S140" s="6">
        <v>3.4711956521739138</v>
      </c>
      <c r="T140" s="6">
        <v>1.9742391304347828</v>
      </c>
      <c r="U140" s="6">
        <v>4.0434782608695654</v>
      </c>
      <c r="V140" s="6">
        <f>SUM(NonNurse[[#This Row],[Occupational Therapist Hours]],NonNurse[[#This Row],[OT Assistant Hours]],NonNurse[[#This Row],[OT Aide Hours]])/NonNurse[[#This Row],[MDS Census]]</f>
        <v>0.25660787771898885</v>
      </c>
      <c r="W140" s="6">
        <v>1.2189130434782611</v>
      </c>
      <c r="X140" s="6">
        <v>0</v>
      </c>
      <c r="Y140" s="6">
        <v>0.27173913043478259</v>
      </c>
      <c r="Z140" s="6">
        <f>SUM(NonNurse[[#This Row],[Physical Therapist (PT) Hours]],NonNurse[[#This Row],[PT Assistant Hours]],NonNurse[[#This Row],[PT Aide Hours]])/NonNurse[[#This Row],[MDS Census]]</f>
        <v>4.031158142269254E-2</v>
      </c>
      <c r="AA140" s="6">
        <v>0</v>
      </c>
      <c r="AB140" s="6">
        <v>0</v>
      </c>
      <c r="AC140" s="6">
        <v>0</v>
      </c>
      <c r="AD140" s="6">
        <v>0</v>
      </c>
      <c r="AE140" s="6">
        <v>2.402173913043478</v>
      </c>
      <c r="AF140" s="6">
        <v>0.34782608695652173</v>
      </c>
      <c r="AG140" s="6">
        <v>0</v>
      </c>
      <c r="AH140" s="1">
        <v>255210</v>
      </c>
      <c r="AI140">
        <v>4</v>
      </c>
    </row>
    <row r="141" spans="1:35" x14ac:dyDescent="0.25">
      <c r="A141" t="s">
        <v>243</v>
      </c>
      <c r="B141" t="s">
        <v>176</v>
      </c>
      <c r="C141" t="s">
        <v>356</v>
      </c>
      <c r="D141" t="s">
        <v>319</v>
      </c>
      <c r="E141" s="6">
        <v>57.217391304347828</v>
      </c>
      <c r="F141" s="6">
        <v>7.1304347826086953</v>
      </c>
      <c r="G141" s="6">
        <v>0.33695652173913043</v>
      </c>
      <c r="H141" s="6">
        <v>0.34782608695652173</v>
      </c>
      <c r="I141" s="6">
        <v>0.72826086956521741</v>
      </c>
      <c r="J141" s="6">
        <v>0</v>
      </c>
      <c r="K141" s="6">
        <v>0</v>
      </c>
      <c r="L141" s="6">
        <v>2.2781521739130435</v>
      </c>
      <c r="M141" s="6">
        <v>0</v>
      </c>
      <c r="N141" s="6">
        <v>4.8648913043478252</v>
      </c>
      <c r="O141" s="6">
        <f>SUM(NonNurse[[#This Row],[Qualified Social Work Staff Hours]],NonNurse[[#This Row],[Other Social Work Staff Hours]])/NonNurse[[#This Row],[MDS Census]]</f>
        <v>8.5024696048632206E-2</v>
      </c>
      <c r="P141" s="6">
        <v>0</v>
      </c>
      <c r="Q141" s="6">
        <v>8.0374999999999996</v>
      </c>
      <c r="R141" s="6">
        <f>SUM(NonNurse[[#This Row],[Qualified Activities Professional Hours]],NonNurse[[#This Row],[Other Activities Professional Hours]])/NonNurse[[#This Row],[MDS Census]]</f>
        <v>0.14047302431610942</v>
      </c>
      <c r="S141" s="6">
        <v>1.2758695652173915</v>
      </c>
      <c r="T141" s="6">
        <v>7.6324999999999994</v>
      </c>
      <c r="U141" s="6">
        <v>0</v>
      </c>
      <c r="V141" s="6">
        <f>SUM(NonNurse[[#This Row],[Occupational Therapist Hours]],NonNurse[[#This Row],[OT Assistant Hours]],NonNurse[[#This Row],[OT Aide Hours]])/NonNurse[[#This Row],[MDS Census]]</f>
        <v>0.15569338905775076</v>
      </c>
      <c r="W141" s="6">
        <v>4.0560869565217397</v>
      </c>
      <c r="X141" s="6">
        <v>5.2209782608695656</v>
      </c>
      <c r="Y141" s="6">
        <v>0</v>
      </c>
      <c r="Z141" s="6">
        <f>SUM(NonNurse[[#This Row],[Physical Therapist (PT) Hours]],NonNurse[[#This Row],[PT Assistant Hours]],NonNurse[[#This Row],[PT Aide Hours]])/NonNurse[[#This Row],[MDS Census]]</f>
        <v>0.16213715805471127</v>
      </c>
      <c r="AA141" s="6">
        <v>0</v>
      </c>
      <c r="AB141" s="6">
        <v>0</v>
      </c>
      <c r="AC141" s="6">
        <v>0</v>
      </c>
      <c r="AD141" s="6">
        <v>0</v>
      </c>
      <c r="AE141" s="6">
        <v>0</v>
      </c>
      <c r="AF141" s="6">
        <v>0</v>
      </c>
      <c r="AG141" s="6">
        <v>0</v>
      </c>
      <c r="AH141" s="1">
        <v>255326</v>
      </c>
      <c r="AI141">
        <v>4</v>
      </c>
    </row>
    <row r="142" spans="1:35" x14ac:dyDescent="0.25">
      <c r="A142" t="s">
        <v>243</v>
      </c>
      <c r="B142" t="s">
        <v>140</v>
      </c>
      <c r="C142" t="s">
        <v>371</v>
      </c>
      <c r="D142" t="s">
        <v>305</v>
      </c>
      <c r="E142" s="6">
        <v>76.956521739130437</v>
      </c>
      <c r="F142" s="6">
        <v>5.2173913043478262</v>
      </c>
      <c r="G142" s="6">
        <v>6.5217391304347824E-2</v>
      </c>
      <c r="H142" s="6">
        <v>0.36684782608695654</v>
      </c>
      <c r="I142" s="6">
        <v>0</v>
      </c>
      <c r="J142" s="6">
        <v>0</v>
      </c>
      <c r="K142" s="6">
        <v>0</v>
      </c>
      <c r="L142" s="6">
        <v>4.6632608695652182</v>
      </c>
      <c r="M142" s="6">
        <v>5.1331521739130439</v>
      </c>
      <c r="N142" s="6">
        <v>0</v>
      </c>
      <c r="O142" s="6">
        <f>SUM(NonNurse[[#This Row],[Qualified Social Work Staff Hours]],NonNurse[[#This Row],[Other Social Work Staff Hours]])/NonNurse[[#This Row],[MDS Census]]</f>
        <v>6.6701977401129944E-2</v>
      </c>
      <c r="P142" s="6">
        <v>5.9429347826086953</v>
      </c>
      <c r="Q142" s="6">
        <v>6.4456521739130439</v>
      </c>
      <c r="R142" s="6">
        <f>SUM(NonNurse[[#This Row],[Qualified Activities Professional Hours]],NonNurse[[#This Row],[Other Activities Professional Hours]])/NonNurse[[#This Row],[MDS Census]]</f>
        <v>0.16098163841807908</v>
      </c>
      <c r="S142" s="6">
        <v>4.1249999999999991</v>
      </c>
      <c r="T142" s="6">
        <v>3.8796739130434776</v>
      </c>
      <c r="U142" s="6">
        <v>0</v>
      </c>
      <c r="V142" s="6">
        <f>SUM(NonNurse[[#This Row],[Occupational Therapist Hours]],NonNurse[[#This Row],[OT Assistant Hours]],NonNurse[[#This Row],[OT Aide Hours]])/NonNurse[[#This Row],[MDS Census]]</f>
        <v>0.10401553672316381</v>
      </c>
      <c r="W142" s="6">
        <v>4.3570652173913036</v>
      </c>
      <c r="X142" s="6">
        <v>9.9205434782608712</v>
      </c>
      <c r="Y142" s="6">
        <v>0</v>
      </c>
      <c r="Z142" s="6">
        <f>SUM(NonNurse[[#This Row],[Physical Therapist (PT) Hours]],NonNurse[[#This Row],[PT Assistant Hours]],NonNurse[[#This Row],[PT Aide Hours]])/NonNurse[[#This Row],[MDS Census]]</f>
        <v>0.18552824858757064</v>
      </c>
      <c r="AA142" s="6">
        <v>0</v>
      </c>
      <c r="AB142" s="6">
        <v>0</v>
      </c>
      <c r="AC142" s="6">
        <v>0</v>
      </c>
      <c r="AD142" s="6">
        <v>0</v>
      </c>
      <c r="AE142" s="6">
        <v>0</v>
      </c>
      <c r="AF142" s="6">
        <v>0</v>
      </c>
      <c r="AG142" s="6">
        <v>0</v>
      </c>
      <c r="AH142" s="1">
        <v>255286</v>
      </c>
      <c r="AI142">
        <v>4</v>
      </c>
    </row>
    <row r="143" spans="1:35" x14ac:dyDescent="0.25">
      <c r="A143" t="s">
        <v>243</v>
      </c>
      <c r="B143" t="s">
        <v>85</v>
      </c>
      <c r="C143" t="s">
        <v>426</v>
      </c>
      <c r="D143" t="s">
        <v>284</v>
      </c>
      <c r="E143" s="6">
        <v>81.934782608695656</v>
      </c>
      <c r="F143" s="6">
        <v>4.8695652173913047</v>
      </c>
      <c r="G143" s="6">
        <v>0.79347826086956519</v>
      </c>
      <c r="H143" s="6">
        <v>0</v>
      </c>
      <c r="I143" s="6">
        <v>0</v>
      </c>
      <c r="J143" s="6">
        <v>0</v>
      </c>
      <c r="K143" s="6">
        <v>0</v>
      </c>
      <c r="L143" s="6">
        <v>3.6561956521739143</v>
      </c>
      <c r="M143" s="6">
        <v>5.3554347826086959</v>
      </c>
      <c r="N143" s="6">
        <v>6.4142391304347841</v>
      </c>
      <c r="O143" s="6">
        <f>SUM(NonNurse[[#This Row],[Qualified Social Work Staff Hours]],NonNurse[[#This Row],[Other Social Work Staff Hours]])/NonNurse[[#This Row],[MDS Census]]</f>
        <v>0.14364685592995491</v>
      </c>
      <c r="P143" s="6">
        <v>5.3997826086956513</v>
      </c>
      <c r="Q143" s="6">
        <v>0</v>
      </c>
      <c r="R143" s="6">
        <f>SUM(NonNurse[[#This Row],[Qualified Activities Professional Hours]],NonNurse[[#This Row],[Other Activities Professional Hours]])/NonNurse[[#This Row],[MDS Census]]</f>
        <v>6.5903422658530095E-2</v>
      </c>
      <c r="S143" s="6">
        <v>0.2114130434782609</v>
      </c>
      <c r="T143" s="6">
        <v>4.3246739130434788</v>
      </c>
      <c r="U143" s="6">
        <v>0</v>
      </c>
      <c r="V143" s="6">
        <f>SUM(NonNurse[[#This Row],[Occupational Therapist Hours]],NonNurse[[#This Row],[OT Assistant Hours]],NonNurse[[#This Row],[OT Aide Hours]])/NonNurse[[#This Row],[MDS Census]]</f>
        <v>5.5362165030512084E-2</v>
      </c>
      <c r="W143" s="6">
        <v>8.2701086956521745</v>
      </c>
      <c r="X143" s="6">
        <v>8.1746739130434793</v>
      </c>
      <c r="Y143" s="6">
        <v>0</v>
      </c>
      <c r="Z143" s="6">
        <f>SUM(NonNurse[[#This Row],[Physical Therapist (PT) Hours]],NonNurse[[#This Row],[PT Assistant Hours]],NonNurse[[#This Row],[PT Aide Hours]])/NonNurse[[#This Row],[MDS Census]]</f>
        <v>0.20070575749535688</v>
      </c>
      <c r="AA143" s="6">
        <v>0</v>
      </c>
      <c r="AB143" s="6">
        <v>0</v>
      </c>
      <c r="AC143" s="6">
        <v>0</v>
      </c>
      <c r="AD143" s="6">
        <v>0</v>
      </c>
      <c r="AE143" s="6">
        <v>0</v>
      </c>
      <c r="AF143" s="6">
        <v>0</v>
      </c>
      <c r="AG143" s="6">
        <v>0</v>
      </c>
      <c r="AH143" s="1">
        <v>255207</v>
      </c>
      <c r="AI143">
        <v>4</v>
      </c>
    </row>
    <row r="144" spans="1:35" x14ac:dyDescent="0.25">
      <c r="A144" t="s">
        <v>243</v>
      </c>
      <c r="B144" t="s">
        <v>37</v>
      </c>
      <c r="C144" t="s">
        <v>356</v>
      </c>
      <c r="D144" t="s">
        <v>319</v>
      </c>
      <c r="E144" s="6">
        <v>73.760869565217391</v>
      </c>
      <c r="F144" s="6">
        <v>5.1304347826086953</v>
      </c>
      <c r="G144" s="6">
        <v>7.6086956521739135E-2</v>
      </c>
      <c r="H144" s="6">
        <v>0</v>
      </c>
      <c r="I144" s="6">
        <v>0</v>
      </c>
      <c r="J144" s="6">
        <v>0</v>
      </c>
      <c r="K144" s="6">
        <v>0.62391304347826082</v>
      </c>
      <c r="L144" s="6">
        <v>5.1304347826086953</v>
      </c>
      <c r="M144" s="6">
        <v>0</v>
      </c>
      <c r="N144" s="6">
        <v>10.898260869565215</v>
      </c>
      <c r="O144" s="6">
        <f>SUM(NonNurse[[#This Row],[Qualified Social Work Staff Hours]],NonNurse[[#This Row],[Other Social Work Staff Hours]])/NonNurse[[#This Row],[MDS Census]]</f>
        <v>0.14775125257883875</v>
      </c>
      <c r="P144" s="6">
        <v>5.2707608695652155</v>
      </c>
      <c r="Q144" s="6">
        <v>5.1381521739130447</v>
      </c>
      <c r="R144" s="6">
        <f>SUM(NonNurse[[#This Row],[Qualified Activities Professional Hours]],NonNurse[[#This Row],[Other Activities Professional Hours]])/NonNurse[[#This Row],[MDS Census]]</f>
        <v>0.14111700559976423</v>
      </c>
      <c r="S144" s="6">
        <v>0.96967391304347816</v>
      </c>
      <c r="T144" s="6">
        <v>3.1066304347826095</v>
      </c>
      <c r="U144" s="6">
        <v>0</v>
      </c>
      <c r="V144" s="6">
        <f>SUM(NonNurse[[#This Row],[Occupational Therapist Hours]],NonNurse[[#This Row],[OT Assistant Hours]],NonNurse[[#This Row],[OT Aide Hours]])/NonNurse[[#This Row],[MDS Census]]</f>
        <v>5.5263778367226651E-2</v>
      </c>
      <c r="W144" s="6">
        <v>1.0675000000000001</v>
      </c>
      <c r="X144" s="6">
        <v>4.182391304347826</v>
      </c>
      <c r="Y144" s="6">
        <v>0</v>
      </c>
      <c r="Z144" s="6">
        <f>SUM(NonNurse[[#This Row],[Physical Therapist (PT) Hours]],NonNurse[[#This Row],[PT Assistant Hours]],NonNurse[[#This Row],[PT Aide Hours]])/NonNurse[[#This Row],[MDS Census]]</f>
        <v>7.117447686413203E-2</v>
      </c>
      <c r="AA144" s="6">
        <v>0</v>
      </c>
      <c r="AB144" s="6">
        <v>0</v>
      </c>
      <c r="AC144" s="6">
        <v>0</v>
      </c>
      <c r="AD144" s="6">
        <v>0</v>
      </c>
      <c r="AE144" s="6">
        <v>0</v>
      </c>
      <c r="AF144" s="6">
        <v>0</v>
      </c>
      <c r="AG144" s="6">
        <v>0</v>
      </c>
      <c r="AH144" s="1">
        <v>255112</v>
      </c>
      <c r="AI144">
        <v>4</v>
      </c>
    </row>
    <row r="145" spans="1:35" x14ac:dyDescent="0.25">
      <c r="A145" t="s">
        <v>243</v>
      </c>
      <c r="B145" t="s">
        <v>124</v>
      </c>
      <c r="C145" t="s">
        <v>435</v>
      </c>
      <c r="D145" t="s">
        <v>343</v>
      </c>
      <c r="E145" s="6">
        <v>46.326086956521742</v>
      </c>
      <c r="F145" s="6">
        <v>5.1902173913043477</v>
      </c>
      <c r="G145" s="6">
        <v>3.2608695652173912E-2</v>
      </c>
      <c r="H145" s="6">
        <v>0.21739130434782608</v>
      </c>
      <c r="I145" s="6">
        <v>0.22826086956521738</v>
      </c>
      <c r="J145" s="6">
        <v>0</v>
      </c>
      <c r="K145" s="6">
        <v>0</v>
      </c>
      <c r="L145" s="6">
        <v>3.8014130434782611</v>
      </c>
      <c r="M145" s="6">
        <v>0</v>
      </c>
      <c r="N145" s="6">
        <v>4.8016304347826084</v>
      </c>
      <c r="O145" s="6">
        <f>SUM(NonNurse[[#This Row],[Qualified Social Work Staff Hours]],NonNurse[[#This Row],[Other Social Work Staff Hours]])/NonNurse[[#This Row],[MDS Census]]</f>
        <v>0.10364852182074143</v>
      </c>
      <c r="P145" s="6">
        <v>5.7554347826086953</v>
      </c>
      <c r="Q145" s="6">
        <v>0</v>
      </c>
      <c r="R145" s="6">
        <f>SUM(NonNurse[[#This Row],[Qualified Activities Professional Hours]],NonNurse[[#This Row],[Other Activities Professional Hours]])/NonNurse[[#This Row],[MDS Census]]</f>
        <v>0.12423744720788361</v>
      </c>
      <c r="S145" s="6">
        <v>3.6966304347826084</v>
      </c>
      <c r="T145" s="6">
        <v>5.1831521739130428</v>
      </c>
      <c r="U145" s="6">
        <v>0</v>
      </c>
      <c r="V145" s="6">
        <f>SUM(NonNurse[[#This Row],[Occupational Therapist Hours]],NonNurse[[#This Row],[OT Assistant Hours]],NonNurse[[#This Row],[OT Aide Hours]])/NonNurse[[#This Row],[MDS Census]]</f>
        <v>0.19167996245893942</v>
      </c>
      <c r="W145" s="6">
        <v>1.2436956521739129</v>
      </c>
      <c r="X145" s="6">
        <v>9.9814130434782573</v>
      </c>
      <c r="Y145" s="6">
        <v>0</v>
      </c>
      <c r="Z145" s="6">
        <f>SUM(NonNurse[[#This Row],[Physical Therapist (PT) Hours]],NonNurse[[#This Row],[PT Assistant Hours]],NonNurse[[#This Row],[PT Aide Hours]])/NonNurse[[#This Row],[MDS Census]]</f>
        <v>0.24230642890661652</v>
      </c>
      <c r="AA145" s="6">
        <v>0</v>
      </c>
      <c r="AB145" s="6">
        <v>0</v>
      </c>
      <c r="AC145" s="6">
        <v>0</v>
      </c>
      <c r="AD145" s="6">
        <v>0</v>
      </c>
      <c r="AE145" s="6">
        <v>0</v>
      </c>
      <c r="AF145" s="6">
        <v>0</v>
      </c>
      <c r="AG145" s="6">
        <v>0</v>
      </c>
      <c r="AH145" s="1">
        <v>255270</v>
      </c>
      <c r="AI145">
        <v>4</v>
      </c>
    </row>
    <row r="146" spans="1:35" x14ac:dyDescent="0.25">
      <c r="A146" t="s">
        <v>243</v>
      </c>
      <c r="B146" t="s">
        <v>208</v>
      </c>
      <c r="C146" t="s">
        <v>435</v>
      </c>
      <c r="D146" t="s">
        <v>343</v>
      </c>
      <c r="E146" s="6">
        <v>43.423913043478258</v>
      </c>
      <c r="F146" s="6">
        <v>5.5652173913043477</v>
      </c>
      <c r="G146" s="6">
        <v>0.26358695652173914</v>
      </c>
      <c r="H146" s="6">
        <v>0.11141304347826086</v>
      </c>
      <c r="I146" s="6">
        <v>0.88043478260869568</v>
      </c>
      <c r="J146" s="6">
        <v>0</v>
      </c>
      <c r="K146" s="6">
        <v>0</v>
      </c>
      <c r="L146" s="6">
        <v>1.1304347826086957E-2</v>
      </c>
      <c r="M146" s="6">
        <v>5.4864130434782608</v>
      </c>
      <c r="N146" s="6">
        <v>0</v>
      </c>
      <c r="O146" s="6">
        <f>SUM(NonNurse[[#This Row],[Qualified Social Work Staff Hours]],NonNurse[[#This Row],[Other Social Work Staff Hours]])/NonNurse[[#This Row],[MDS Census]]</f>
        <v>0.12634543178973717</v>
      </c>
      <c r="P146" s="6">
        <v>5.1358695652173916</v>
      </c>
      <c r="Q146" s="6">
        <v>4.3668478260869561</v>
      </c>
      <c r="R146" s="6">
        <f>SUM(NonNurse[[#This Row],[Qualified Activities Professional Hours]],NonNurse[[#This Row],[Other Activities Professional Hours]])/NonNurse[[#This Row],[MDS Census]]</f>
        <v>0.2188360450563204</v>
      </c>
      <c r="S146" s="6">
        <v>2.2391304347826088E-2</v>
      </c>
      <c r="T146" s="6">
        <v>0</v>
      </c>
      <c r="U146" s="6">
        <v>0</v>
      </c>
      <c r="V146" s="6">
        <f>SUM(NonNurse[[#This Row],[Occupational Therapist Hours]],NonNurse[[#This Row],[OT Assistant Hours]],NonNurse[[#This Row],[OT Aide Hours]])/NonNurse[[#This Row],[MDS Census]]</f>
        <v>5.1564455569461836E-4</v>
      </c>
      <c r="W146" s="6">
        <v>0.13336956521739129</v>
      </c>
      <c r="X146" s="6">
        <v>1.0869565217391304E-2</v>
      </c>
      <c r="Y146" s="6">
        <v>0</v>
      </c>
      <c r="Z146" s="6">
        <f>SUM(NonNurse[[#This Row],[Physical Therapist (PT) Hours]],NonNurse[[#This Row],[PT Assistant Hours]],NonNurse[[#This Row],[PT Aide Hours]])/NonNurse[[#This Row],[MDS Census]]</f>
        <v>3.3216520650813514E-3</v>
      </c>
      <c r="AA146" s="6">
        <v>0</v>
      </c>
      <c r="AB146" s="6">
        <v>0</v>
      </c>
      <c r="AC146" s="6">
        <v>0</v>
      </c>
      <c r="AD146" s="6">
        <v>0</v>
      </c>
      <c r="AE146" s="6">
        <v>0</v>
      </c>
      <c r="AF146" s="6">
        <v>0</v>
      </c>
      <c r="AG146" s="6">
        <v>0</v>
      </c>
      <c r="AH146" t="s">
        <v>9</v>
      </c>
      <c r="AI146">
        <v>4</v>
      </c>
    </row>
    <row r="147" spans="1:35" x14ac:dyDescent="0.25">
      <c r="A147" t="s">
        <v>243</v>
      </c>
      <c r="B147" t="s">
        <v>166</v>
      </c>
      <c r="C147" t="s">
        <v>379</v>
      </c>
      <c r="D147" t="s">
        <v>272</v>
      </c>
      <c r="E147" s="6">
        <v>79.760869565217391</v>
      </c>
      <c r="F147" s="6">
        <v>9.6467391304347831</v>
      </c>
      <c r="G147" s="6">
        <v>0.28260869565217389</v>
      </c>
      <c r="H147" s="6">
        <v>0.2608695652173913</v>
      </c>
      <c r="I147" s="6">
        <v>1.173913043478261</v>
      </c>
      <c r="J147" s="6">
        <v>0</v>
      </c>
      <c r="K147" s="6">
        <v>0</v>
      </c>
      <c r="L147" s="6">
        <v>7.2391304347826084</v>
      </c>
      <c r="M147" s="6">
        <v>4.8614130434782608</v>
      </c>
      <c r="N147" s="6">
        <v>0</v>
      </c>
      <c r="O147" s="6">
        <f>SUM(NonNurse[[#This Row],[Qualified Social Work Staff Hours]],NonNurse[[#This Row],[Other Social Work Staff Hours]])/NonNurse[[#This Row],[MDS Census]]</f>
        <v>6.0949850095393839E-2</v>
      </c>
      <c r="P147" s="6">
        <v>5.5217391304347823</v>
      </c>
      <c r="Q147" s="6">
        <v>7.3505434782608692</v>
      </c>
      <c r="R147" s="6">
        <f>SUM(NonNurse[[#This Row],[Qualified Activities Professional Hours]],NonNurse[[#This Row],[Other Activities Professional Hours]])/NonNurse[[#This Row],[MDS Census]]</f>
        <v>0.16138593622240394</v>
      </c>
      <c r="S147" s="6">
        <v>7.4252173913043489</v>
      </c>
      <c r="T147" s="6">
        <v>7.8097826086956523</v>
      </c>
      <c r="U147" s="6">
        <v>0</v>
      </c>
      <c r="V147" s="6">
        <f>SUM(NonNurse[[#This Row],[Occupational Therapist Hours]],NonNurse[[#This Row],[OT Assistant Hours]],NonNurse[[#This Row],[OT Aide Hours]])/NonNurse[[#This Row],[MDS Census]]</f>
        <v>0.19100844916871085</v>
      </c>
      <c r="W147" s="6">
        <v>1.201086956521739</v>
      </c>
      <c r="X147" s="6">
        <v>10.358695652173912</v>
      </c>
      <c r="Y147" s="6">
        <v>0</v>
      </c>
      <c r="Z147" s="6">
        <f>SUM(NonNurse[[#This Row],[Physical Therapist (PT) Hours]],NonNurse[[#This Row],[PT Assistant Hours]],NonNurse[[#This Row],[PT Aide Hours]])/NonNurse[[#This Row],[MDS Census]]</f>
        <v>0.14493049877350775</v>
      </c>
      <c r="AA147" s="6">
        <v>0</v>
      </c>
      <c r="AB147" s="6">
        <v>0</v>
      </c>
      <c r="AC147" s="6">
        <v>0</v>
      </c>
      <c r="AD147" s="6">
        <v>0</v>
      </c>
      <c r="AE147" s="6">
        <v>0</v>
      </c>
      <c r="AF147" s="6">
        <v>0</v>
      </c>
      <c r="AG147" s="6">
        <v>0</v>
      </c>
      <c r="AH147" s="1">
        <v>255315</v>
      </c>
      <c r="AI147">
        <v>4</v>
      </c>
    </row>
    <row r="148" spans="1:35" x14ac:dyDescent="0.25">
      <c r="A148" t="s">
        <v>243</v>
      </c>
      <c r="B148" t="s">
        <v>192</v>
      </c>
      <c r="C148" t="s">
        <v>456</v>
      </c>
      <c r="D148" t="s">
        <v>347</v>
      </c>
      <c r="E148" s="6">
        <v>37.543478260869563</v>
      </c>
      <c r="F148" s="6">
        <v>14.991847826086957</v>
      </c>
      <c r="G148" s="6">
        <v>0.35869565217391303</v>
      </c>
      <c r="H148" s="6">
        <v>0.52173913043478259</v>
      </c>
      <c r="I148" s="6">
        <v>0.39130434782608697</v>
      </c>
      <c r="J148" s="6">
        <v>0</v>
      </c>
      <c r="K148" s="6">
        <v>0</v>
      </c>
      <c r="L148" s="6">
        <v>0.99619565217391315</v>
      </c>
      <c r="M148" s="6">
        <v>0</v>
      </c>
      <c r="N148" s="6">
        <v>5.6630434782608692</v>
      </c>
      <c r="O148" s="6">
        <f>SUM(NonNurse[[#This Row],[Qualified Social Work Staff Hours]],NonNurse[[#This Row],[Other Social Work Staff Hours]])/NonNurse[[#This Row],[MDS Census]]</f>
        <v>0.150839606253619</v>
      </c>
      <c r="P148" s="6">
        <v>4.25</v>
      </c>
      <c r="Q148" s="6">
        <v>0</v>
      </c>
      <c r="R148" s="6">
        <f>SUM(NonNurse[[#This Row],[Qualified Activities Professional Hours]],NonNurse[[#This Row],[Other Activities Professional Hours]])/NonNurse[[#This Row],[MDS Census]]</f>
        <v>0.11320208453966417</v>
      </c>
      <c r="S148" s="6">
        <v>1.4265217391304346</v>
      </c>
      <c r="T148" s="6">
        <v>2.8886956521739147</v>
      </c>
      <c r="U148" s="6">
        <v>0</v>
      </c>
      <c r="V148" s="6">
        <f>SUM(NonNurse[[#This Row],[Occupational Therapist Hours]],NonNurse[[#This Row],[OT Assistant Hours]],NonNurse[[#This Row],[OT Aide Hours]])/NonNurse[[#This Row],[MDS Census]]</f>
        <v>0.11493920092646212</v>
      </c>
      <c r="W148" s="6">
        <v>0.6818478260869566</v>
      </c>
      <c r="X148" s="6">
        <v>2.053913043478262</v>
      </c>
      <c r="Y148" s="6">
        <v>0</v>
      </c>
      <c r="Z148" s="6">
        <f>SUM(NonNurse[[#This Row],[Physical Therapist (PT) Hours]],NonNurse[[#This Row],[PT Assistant Hours]],NonNurse[[#This Row],[PT Aide Hours]])/NonNurse[[#This Row],[MDS Census]]</f>
        <v>7.2869137232194597E-2</v>
      </c>
      <c r="AA148" s="6">
        <v>0</v>
      </c>
      <c r="AB148" s="6">
        <v>8.6956521739130432E-2</v>
      </c>
      <c r="AC148" s="6">
        <v>0</v>
      </c>
      <c r="AD148" s="6">
        <v>0</v>
      </c>
      <c r="AE148" s="6">
        <v>0</v>
      </c>
      <c r="AF148" s="6">
        <v>0</v>
      </c>
      <c r="AG148" s="6">
        <v>0</v>
      </c>
      <c r="AH148" s="1">
        <v>255344</v>
      </c>
      <c r="AI148">
        <v>4</v>
      </c>
    </row>
    <row r="149" spans="1:35" x14ac:dyDescent="0.25">
      <c r="A149" t="s">
        <v>243</v>
      </c>
      <c r="B149" t="s">
        <v>199</v>
      </c>
      <c r="C149" t="s">
        <v>379</v>
      </c>
      <c r="D149" t="s">
        <v>272</v>
      </c>
      <c r="E149" s="6">
        <v>50.309859154929576</v>
      </c>
      <c r="F149" s="6">
        <v>2.6443661971830985</v>
      </c>
      <c r="G149" s="6">
        <v>0</v>
      </c>
      <c r="H149" s="6">
        <v>1.232394366197183</v>
      </c>
      <c r="I149" s="6">
        <v>0</v>
      </c>
      <c r="J149" s="6">
        <v>0</v>
      </c>
      <c r="K149" s="6">
        <v>2.4401408450704225</v>
      </c>
      <c r="L149" s="6">
        <v>0.12718309859154933</v>
      </c>
      <c r="M149" s="6">
        <v>3.204225352112676</v>
      </c>
      <c r="N149" s="6">
        <v>0</v>
      </c>
      <c r="O149" s="6">
        <f>SUM(NonNurse[[#This Row],[Qualified Social Work Staff Hours]],NonNurse[[#This Row],[Other Social Work Staff Hours]])/NonNurse[[#This Row],[MDS Census]]</f>
        <v>6.3689809630459129E-2</v>
      </c>
      <c r="P149" s="6">
        <v>0</v>
      </c>
      <c r="Q149" s="6">
        <v>14.29225352112676</v>
      </c>
      <c r="R149" s="6">
        <f>SUM(NonNurse[[#This Row],[Qualified Activities Professional Hours]],NonNurse[[#This Row],[Other Activities Professional Hours]])/NonNurse[[#This Row],[MDS Census]]</f>
        <v>0.28408454647256437</v>
      </c>
      <c r="S149" s="6">
        <v>0.27732394366197183</v>
      </c>
      <c r="T149" s="6">
        <v>7.0845070422535197E-2</v>
      </c>
      <c r="U149" s="6">
        <v>0</v>
      </c>
      <c r="V149" s="6">
        <f>SUM(NonNurse[[#This Row],[Occupational Therapist Hours]],NonNurse[[#This Row],[OT Assistant Hours]],NonNurse[[#This Row],[OT Aide Hours]])/NonNurse[[#This Row],[MDS Census]]</f>
        <v>6.9204927211646136E-3</v>
      </c>
      <c r="W149" s="6">
        <v>8.5211267605633814E-2</v>
      </c>
      <c r="X149" s="6">
        <v>1.1942253521126756</v>
      </c>
      <c r="Y149" s="6">
        <v>0</v>
      </c>
      <c r="Z149" s="6">
        <f>SUM(NonNurse[[#This Row],[Physical Therapist (PT) Hours]],NonNurse[[#This Row],[PT Assistant Hours]],NonNurse[[#This Row],[PT Aide Hours]])/NonNurse[[#This Row],[MDS Census]]</f>
        <v>2.5431131019036945E-2</v>
      </c>
      <c r="AA149" s="6">
        <v>2.140845070422535</v>
      </c>
      <c r="AB149" s="6">
        <v>0</v>
      </c>
      <c r="AC149" s="6">
        <v>0</v>
      </c>
      <c r="AD149" s="6">
        <v>0</v>
      </c>
      <c r="AE149" s="6">
        <v>0</v>
      </c>
      <c r="AF149" s="6">
        <v>0</v>
      </c>
      <c r="AG149" s="6">
        <v>0</v>
      </c>
      <c r="AH149" t="s">
        <v>0</v>
      </c>
      <c r="AI149">
        <v>4</v>
      </c>
    </row>
    <row r="150" spans="1:35" x14ac:dyDescent="0.25">
      <c r="A150" t="s">
        <v>243</v>
      </c>
      <c r="B150" t="s">
        <v>107</v>
      </c>
      <c r="C150" t="s">
        <v>397</v>
      </c>
      <c r="D150" t="s">
        <v>318</v>
      </c>
      <c r="E150" s="6">
        <v>37.141304347826086</v>
      </c>
      <c r="F150" s="6">
        <v>5.2065217391304346</v>
      </c>
      <c r="G150" s="6">
        <v>0.39130434782608697</v>
      </c>
      <c r="H150" s="6">
        <v>0.2608695652173913</v>
      </c>
      <c r="I150" s="6">
        <v>0.52173913043478259</v>
      </c>
      <c r="J150" s="6">
        <v>0</v>
      </c>
      <c r="K150" s="6">
        <v>0.60869565217391308</v>
      </c>
      <c r="L150" s="6">
        <v>5.5778260869565237</v>
      </c>
      <c r="M150" s="6">
        <v>0</v>
      </c>
      <c r="N150" s="6">
        <v>0</v>
      </c>
      <c r="O150" s="6">
        <f>SUM(NonNurse[[#This Row],[Qualified Social Work Staff Hours]],NonNurse[[#This Row],[Other Social Work Staff Hours]])/NonNurse[[#This Row],[MDS Census]]</f>
        <v>0</v>
      </c>
      <c r="P150" s="6">
        <v>0</v>
      </c>
      <c r="Q150" s="6">
        <v>0</v>
      </c>
      <c r="R150" s="6">
        <f>SUM(NonNurse[[#This Row],[Qualified Activities Professional Hours]],NonNurse[[#This Row],[Other Activities Professional Hours]])/NonNurse[[#This Row],[MDS Census]]</f>
        <v>0</v>
      </c>
      <c r="S150" s="6">
        <v>0.58413043478260884</v>
      </c>
      <c r="T150" s="6">
        <v>5.5376086956521746</v>
      </c>
      <c r="U150" s="6">
        <v>0</v>
      </c>
      <c r="V150" s="6">
        <f>SUM(NonNurse[[#This Row],[Occupational Therapist Hours]],NonNurse[[#This Row],[OT Assistant Hours]],NonNurse[[#This Row],[OT Aide Hours]])/NonNurse[[#This Row],[MDS Census]]</f>
        <v>0.16482294410301437</v>
      </c>
      <c r="W150" s="6">
        <v>0.65228260869565202</v>
      </c>
      <c r="X150" s="6">
        <v>5.3061956521739129</v>
      </c>
      <c r="Y150" s="6">
        <v>0</v>
      </c>
      <c r="Z150" s="6">
        <f>SUM(NonNurse[[#This Row],[Physical Therapist (PT) Hours]],NonNurse[[#This Row],[PT Assistant Hours]],NonNurse[[#This Row],[PT Aide Hours]])/NonNurse[[#This Row],[MDS Census]]</f>
        <v>0.16042727538776702</v>
      </c>
      <c r="AA150" s="6">
        <v>0.65217391304347827</v>
      </c>
      <c r="AB150" s="6">
        <v>0</v>
      </c>
      <c r="AC150" s="6">
        <v>0</v>
      </c>
      <c r="AD150" s="6">
        <v>0</v>
      </c>
      <c r="AE150" s="6">
        <v>0</v>
      </c>
      <c r="AF150" s="6">
        <v>0</v>
      </c>
      <c r="AG150" s="6">
        <v>0</v>
      </c>
      <c r="AH150" s="1">
        <v>255247</v>
      </c>
      <c r="AI150">
        <v>4</v>
      </c>
    </row>
    <row r="151" spans="1:35" x14ac:dyDescent="0.25">
      <c r="A151" t="s">
        <v>243</v>
      </c>
      <c r="B151" t="s">
        <v>143</v>
      </c>
      <c r="C151" t="s">
        <v>442</v>
      </c>
      <c r="D151" t="s">
        <v>284</v>
      </c>
      <c r="E151" s="6">
        <v>45.923913043478258</v>
      </c>
      <c r="F151" s="6">
        <v>11.27934782608696</v>
      </c>
      <c r="G151" s="6">
        <v>1</v>
      </c>
      <c r="H151" s="6">
        <v>0.19565217391304349</v>
      </c>
      <c r="I151" s="6">
        <v>0.30434782608695654</v>
      </c>
      <c r="J151" s="6">
        <v>0</v>
      </c>
      <c r="K151" s="6">
        <v>2.2608695652173911</v>
      </c>
      <c r="L151" s="6">
        <v>0.86206521739130426</v>
      </c>
      <c r="M151" s="6">
        <v>0</v>
      </c>
      <c r="N151" s="6">
        <v>5.7391304347826084</v>
      </c>
      <c r="O151" s="6">
        <f>SUM(NonNurse[[#This Row],[Qualified Social Work Staff Hours]],NonNurse[[#This Row],[Other Social Work Staff Hours]])/NonNurse[[#This Row],[MDS Census]]</f>
        <v>0.12497041420118343</v>
      </c>
      <c r="P151" s="6">
        <v>0</v>
      </c>
      <c r="Q151" s="6">
        <v>6.3759782608695641</v>
      </c>
      <c r="R151" s="6">
        <f>SUM(NonNurse[[#This Row],[Qualified Activities Professional Hours]],NonNurse[[#This Row],[Other Activities Professional Hours]])/NonNurse[[#This Row],[MDS Census]]</f>
        <v>0.13883786982248519</v>
      </c>
      <c r="S151" s="6">
        <v>2.9270652173913039</v>
      </c>
      <c r="T151" s="6">
        <v>7.0240217391304354</v>
      </c>
      <c r="U151" s="6">
        <v>0</v>
      </c>
      <c r="V151" s="6">
        <f>SUM(NonNurse[[#This Row],[Occupational Therapist Hours]],NonNurse[[#This Row],[OT Assistant Hours]],NonNurse[[#This Row],[OT Aide Hours]])/NonNurse[[#This Row],[MDS Census]]</f>
        <v>0.21668639053254438</v>
      </c>
      <c r="W151" s="6">
        <v>0.55152173913043467</v>
      </c>
      <c r="X151" s="6">
        <v>3.2025000000000032</v>
      </c>
      <c r="Y151" s="6">
        <v>0</v>
      </c>
      <c r="Z151" s="6">
        <f>SUM(NonNurse[[#This Row],[Physical Therapist (PT) Hours]],NonNurse[[#This Row],[PT Assistant Hours]],NonNurse[[#This Row],[PT Aide Hours]])/NonNurse[[#This Row],[MDS Census]]</f>
        <v>8.1744378698224929E-2</v>
      </c>
      <c r="AA151" s="6">
        <v>0</v>
      </c>
      <c r="AB151" s="6">
        <v>0</v>
      </c>
      <c r="AC151" s="6">
        <v>0</v>
      </c>
      <c r="AD151" s="6">
        <v>0</v>
      </c>
      <c r="AE151" s="6">
        <v>0</v>
      </c>
      <c r="AF151" s="6">
        <v>0</v>
      </c>
      <c r="AG151" s="6">
        <v>0</v>
      </c>
      <c r="AH151" s="1">
        <v>255289</v>
      </c>
      <c r="AI151">
        <v>4</v>
      </c>
    </row>
    <row r="152" spans="1:35" x14ac:dyDescent="0.25">
      <c r="A152" t="s">
        <v>243</v>
      </c>
      <c r="B152" t="s">
        <v>92</v>
      </c>
      <c r="C152" t="s">
        <v>357</v>
      </c>
      <c r="D152" t="s">
        <v>278</v>
      </c>
      <c r="E152" s="6">
        <v>42.771739130434781</v>
      </c>
      <c r="F152" s="6">
        <v>0</v>
      </c>
      <c r="G152" s="6">
        <v>0</v>
      </c>
      <c r="H152" s="6">
        <v>0</v>
      </c>
      <c r="I152" s="6">
        <v>0</v>
      </c>
      <c r="J152" s="6">
        <v>0</v>
      </c>
      <c r="K152" s="6">
        <v>0</v>
      </c>
      <c r="L152" s="6">
        <v>0</v>
      </c>
      <c r="M152" s="6">
        <v>5.0489130434782608</v>
      </c>
      <c r="N152" s="6">
        <v>0</v>
      </c>
      <c r="O152" s="6">
        <f>SUM(NonNurse[[#This Row],[Qualified Social Work Staff Hours]],NonNurse[[#This Row],[Other Social Work Staff Hours]])/NonNurse[[#This Row],[MDS Census]]</f>
        <v>0.11804320203303685</v>
      </c>
      <c r="P152" s="6">
        <v>4.3043478260869561</v>
      </c>
      <c r="Q152" s="6">
        <v>5.3043478260869561</v>
      </c>
      <c r="R152" s="6">
        <f>SUM(NonNurse[[#This Row],[Qualified Activities Professional Hours]],NonNurse[[#This Row],[Other Activities Professional Hours]])/NonNurse[[#This Row],[MDS Census]]</f>
        <v>0.22465057179161371</v>
      </c>
      <c r="S152" s="6">
        <v>0</v>
      </c>
      <c r="T152" s="6">
        <v>0</v>
      </c>
      <c r="U152" s="6">
        <v>0</v>
      </c>
      <c r="V152" s="6">
        <f>SUM(NonNurse[[#This Row],[Occupational Therapist Hours]],NonNurse[[#This Row],[OT Assistant Hours]],NonNurse[[#This Row],[OT Aide Hours]])/NonNurse[[#This Row],[MDS Census]]</f>
        <v>0</v>
      </c>
      <c r="W152" s="6">
        <v>0</v>
      </c>
      <c r="X152" s="6">
        <v>0</v>
      </c>
      <c r="Y152" s="6">
        <v>0</v>
      </c>
      <c r="Z152" s="6">
        <f>SUM(NonNurse[[#This Row],[Physical Therapist (PT) Hours]],NonNurse[[#This Row],[PT Assistant Hours]],NonNurse[[#This Row],[PT Aide Hours]])/NonNurse[[#This Row],[MDS Census]]</f>
        <v>0</v>
      </c>
      <c r="AA152" s="6">
        <v>0</v>
      </c>
      <c r="AB152" s="6">
        <v>0</v>
      </c>
      <c r="AC152" s="6">
        <v>0</v>
      </c>
      <c r="AD152" s="6">
        <v>0</v>
      </c>
      <c r="AE152" s="6">
        <v>0</v>
      </c>
      <c r="AF152" s="6">
        <v>0</v>
      </c>
      <c r="AG152" s="6">
        <v>0</v>
      </c>
      <c r="AH152" s="1">
        <v>255217</v>
      </c>
      <c r="AI152">
        <v>4</v>
      </c>
    </row>
    <row r="153" spans="1:35" x14ac:dyDescent="0.25">
      <c r="A153" t="s">
        <v>243</v>
      </c>
      <c r="B153" t="s">
        <v>156</v>
      </c>
      <c r="C153" t="s">
        <v>405</v>
      </c>
      <c r="D153" t="s">
        <v>290</v>
      </c>
      <c r="E153" s="6">
        <v>55.597826086956523</v>
      </c>
      <c r="F153" s="6">
        <v>5.2173913043478262</v>
      </c>
      <c r="G153" s="6">
        <v>0</v>
      </c>
      <c r="H153" s="6">
        <v>0</v>
      </c>
      <c r="I153" s="6">
        <v>6.5217391304347824E-2</v>
      </c>
      <c r="J153" s="6">
        <v>0</v>
      </c>
      <c r="K153" s="6">
        <v>0</v>
      </c>
      <c r="L153" s="6">
        <v>3.9239130434782608</v>
      </c>
      <c r="M153" s="6">
        <v>0</v>
      </c>
      <c r="N153" s="6">
        <v>6.3029347826086966</v>
      </c>
      <c r="O153" s="6">
        <f>SUM(NonNurse[[#This Row],[Qualified Social Work Staff Hours]],NonNurse[[#This Row],[Other Social Work Staff Hours]])/NonNurse[[#This Row],[MDS Census]]</f>
        <v>0.11336656891495603</v>
      </c>
      <c r="P153" s="6">
        <v>0</v>
      </c>
      <c r="Q153" s="6">
        <v>4.3413043478260871</v>
      </c>
      <c r="R153" s="6">
        <f>SUM(NonNurse[[#This Row],[Qualified Activities Professional Hours]],NonNurse[[#This Row],[Other Activities Professional Hours]])/NonNurse[[#This Row],[MDS Census]]</f>
        <v>7.8084066471163241E-2</v>
      </c>
      <c r="S153" s="6">
        <v>5.1467391304347823</v>
      </c>
      <c r="T153" s="6">
        <v>5.3777173913043477</v>
      </c>
      <c r="U153" s="6">
        <v>0</v>
      </c>
      <c r="V153" s="6">
        <f>SUM(NonNurse[[#This Row],[Occupational Therapist Hours]],NonNurse[[#This Row],[OT Assistant Hours]],NonNurse[[#This Row],[OT Aide Hours]])/NonNurse[[#This Row],[MDS Census]]</f>
        <v>0.18929618768328443</v>
      </c>
      <c r="W153" s="6">
        <v>1.0815217391304348</v>
      </c>
      <c r="X153" s="6">
        <v>11.270652173913044</v>
      </c>
      <c r="Y153" s="6">
        <v>0</v>
      </c>
      <c r="Z153" s="6">
        <f>SUM(NonNurse[[#This Row],[Physical Therapist (PT) Hours]],NonNurse[[#This Row],[PT Assistant Hours]],NonNurse[[#This Row],[PT Aide Hours]])/NonNurse[[#This Row],[MDS Census]]</f>
        <v>0.22217008797653962</v>
      </c>
      <c r="AA153" s="6">
        <v>0</v>
      </c>
      <c r="AB153" s="6">
        <v>0</v>
      </c>
      <c r="AC153" s="6">
        <v>0</v>
      </c>
      <c r="AD153" s="6">
        <v>0</v>
      </c>
      <c r="AE153" s="6">
        <v>0</v>
      </c>
      <c r="AF153" s="6">
        <v>0</v>
      </c>
      <c r="AG153" s="6">
        <v>0</v>
      </c>
      <c r="AH153" s="1">
        <v>255305</v>
      </c>
      <c r="AI153">
        <v>4</v>
      </c>
    </row>
    <row r="154" spans="1:35" x14ac:dyDescent="0.25">
      <c r="A154" t="s">
        <v>243</v>
      </c>
      <c r="B154" t="s">
        <v>91</v>
      </c>
      <c r="C154" t="s">
        <v>365</v>
      </c>
      <c r="D154" t="s">
        <v>332</v>
      </c>
      <c r="E154" s="6">
        <v>47.521739130434781</v>
      </c>
      <c r="F154" s="6">
        <v>0</v>
      </c>
      <c r="G154" s="6">
        <v>0</v>
      </c>
      <c r="H154" s="6">
        <v>0</v>
      </c>
      <c r="I154" s="6">
        <v>0</v>
      </c>
      <c r="J154" s="6">
        <v>0</v>
      </c>
      <c r="K154" s="6">
        <v>0</v>
      </c>
      <c r="L154" s="6">
        <v>0</v>
      </c>
      <c r="M154" s="6">
        <v>0</v>
      </c>
      <c r="N154" s="6">
        <v>0</v>
      </c>
      <c r="O154" s="6">
        <f>SUM(NonNurse[[#This Row],[Qualified Social Work Staff Hours]],NonNurse[[#This Row],[Other Social Work Staff Hours]])/NonNurse[[#This Row],[MDS Census]]</f>
        <v>0</v>
      </c>
      <c r="P154" s="6">
        <v>4.9592391304347823</v>
      </c>
      <c r="Q154" s="6">
        <v>0</v>
      </c>
      <c r="R154" s="6">
        <f>SUM(NonNurse[[#This Row],[Qualified Activities Professional Hours]],NonNurse[[#This Row],[Other Activities Professional Hours]])/NonNurse[[#This Row],[MDS Census]]</f>
        <v>0.10435727355901189</v>
      </c>
      <c r="S154" s="6">
        <v>0</v>
      </c>
      <c r="T154" s="6">
        <v>0</v>
      </c>
      <c r="U154" s="6">
        <v>0</v>
      </c>
      <c r="V154" s="6">
        <f>SUM(NonNurse[[#This Row],[Occupational Therapist Hours]],NonNurse[[#This Row],[OT Assistant Hours]],NonNurse[[#This Row],[OT Aide Hours]])/NonNurse[[#This Row],[MDS Census]]</f>
        <v>0</v>
      </c>
      <c r="W154" s="6">
        <v>0</v>
      </c>
      <c r="X154" s="6">
        <v>0</v>
      </c>
      <c r="Y154" s="6">
        <v>0</v>
      </c>
      <c r="Z154" s="6">
        <f>SUM(NonNurse[[#This Row],[Physical Therapist (PT) Hours]],NonNurse[[#This Row],[PT Assistant Hours]],NonNurse[[#This Row],[PT Aide Hours]])/NonNurse[[#This Row],[MDS Census]]</f>
        <v>0</v>
      </c>
      <c r="AA154" s="6">
        <v>0</v>
      </c>
      <c r="AB154" s="6">
        <v>0</v>
      </c>
      <c r="AC154" s="6">
        <v>0</v>
      </c>
      <c r="AD154" s="6">
        <v>0</v>
      </c>
      <c r="AE154" s="6">
        <v>0</v>
      </c>
      <c r="AF154" s="6">
        <v>0</v>
      </c>
      <c r="AG154" s="6">
        <v>0</v>
      </c>
      <c r="AH154" s="1">
        <v>255216</v>
      </c>
      <c r="AI154">
        <v>4</v>
      </c>
    </row>
    <row r="155" spans="1:35" x14ac:dyDescent="0.25">
      <c r="A155" t="s">
        <v>243</v>
      </c>
      <c r="B155" t="s">
        <v>38</v>
      </c>
      <c r="C155" t="s">
        <v>403</v>
      </c>
      <c r="D155" t="s">
        <v>324</v>
      </c>
      <c r="E155" s="6">
        <v>104.18478260869566</v>
      </c>
      <c r="F155" s="6">
        <v>5.3913043478260869</v>
      </c>
      <c r="G155" s="6">
        <v>0.65217391304347827</v>
      </c>
      <c r="H155" s="6">
        <v>0.65760869565217395</v>
      </c>
      <c r="I155" s="6">
        <v>0</v>
      </c>
      <c r="J155" s="6">
        <v>0</v>
      </c>
      <c r="K155" s="6">
        <v>0</v>
      </c>
      <c r="L155" s="6">
        <v>15.321847826086961</v>
      </c>
      <c r="M155" s="6">
        <v>4.6918478260869554</v>
      </c>
      <c r="N155" s="6">
        <v>4.9158695652173909</v>
      </c>
      <c r="O155" s="6">
        <f>SUM(NonNurse[[#This Row],[Qualified Social Work Staff Hours]],NonNurse[[#This Row],[Other Social Work Staff Hours]])/NonNurse[[#This Row],[MDS Census]]</f>
        <v>9.2218049034950428E-2</v>
      </c>
      <c r="P155" s="6">
        <v>5.7192391304347812</v>
      </c>
      <c r="Q155" s="6">
        <v>3.1605434782608701</v>
      </c>
      <c r="R155" s="6">
        <f>SUM(NonNurse[[#This Row],[Qualified Activities Professional Hours]],NonNurse[[#This Row],[Other Activities Professional Hours]])/NonNurse[[#This Row],[MDS Census]]</f>
        <v>8.5231090245174737E-2</v>
      </c>
      <c r="S155" s="6">
        <v>0.44684782608695661</v>
      </c>
      <c r="T155" s="6">
        <v>4.1980434782608702</v>
      </c>
      <c r="U155" s="6">
        <v>0</v>
      </c>
      <c r="V155" s="6">
        <f>SUM(NonNurse[[#This Row],[Occupational Therapist Hours]],NonNurse[[#This Row],[OT Assistant Hours]],NonNurse[[#This Row],[OT Aide Hours]])/NonNurse[[#This Row],[MDS Census]]</f>
        <v>4.4583202921231094E-2</v>
      </c>
      <c r="W155" s="6">
        <v>2.3734782608695655</v>
      </c>
      <c r="X155" s="6">
        <v>4.6618478260869551</v>
      </c>
      <c r="Y155" s="6">
        <v>1.9021739130434783</v>
      </c>
      <c r="Z155" s="6">
        <f>SUM(NonNurse[[#This Row],[Physical Therapist (PT) Hours]],NonNurse[[#This Row],[PT Assistant Hours]],NonNurse[[#This Row],[PT Aide Hours]])/NonNurse[[#This Row],[MDS Census]]</f>
        <v>8.5785080855503376E-2</v>
      </c>
      <c r="AA155" s="6">
        <v>0</v>
      </c>
      <c r="AB155" s="6">
        <v>0</v>
      </c>
      <c r="AC155" s="6">
        <v>0</v>
      </c>
      <c r="AD155" s="6">
        <v>54.681847826086958</v>
      </c>
      <c r="AE155" s="6">
        <v>0</v>
      </c>
      <c r="AF155" s="6">
        <v>0</v>
      </c>
      <c r="AG155" s="6">
        <v>0</v>
      </c>
      <c r="AH155" s="1">
        <v>255113</v>
      </c>
      <c r="AI155">
        <v>4</v>
      </c>
    </row>
    <row r="156" spans="1:35" x14ac:dyDescent="0.25">
      <c r="A156" t="s">
        <v>243</v>
      </c>
      <c r="B156" t="s">
        <v>133</v>
      </c>
      <c r="C156" t="s">
        <v>438</v>
      </c>
      <c r="D156" t="s">
        <v>328</v>
      </c>
      <c r="E156" s="6">
        <v>44.902173913043477</v>
      </c>
      <c r="F156" s="6">
        <v>0</v>
      </c>
      <c r="G156" s="6">
        <v>0</v>
      </c>
      <c r="H156" s="6">
        <v>7.6086956521739135E-2</v>
      </c>
      <c r="I156" s="6">
        <v>0.17391304347826086</v>
      </c>
      <c r="J156" s="6">
        <v>0</v>
      </c>
      <c r="K156" s="6">
        <v>0</v>
      </c>
      <c r="L156" s="6">
        <v>4.8991304347826086</v>
      </c>
      <c r="M156" s="6">
        <v>0</v>
      </c>
      <c r="N156" s="6">
        <v>0</v>
      </c>
      <c r="O156" s="6">
        <f>SUM(NonNurse[[#This Row],[Qualified Social Work Staff Hours]],NonNurse[[#This Row],[Other Social Work Staff Hours]])/NonNurse[[#This Row],[MDS Census]]</f>
        <v>0</v>
      </c>
      <c r="P156" s="6">
        <v>0</v>
      </c>
      <c r="Q156" s="6">
        <v>0</v>
      </c>
      <c r="R156" s="6">
        <f>SUM(NonNurse[[#This Row],[Qualified Activities Professional Hours]],NonNurse[[#This Row],[Other Activities Professional Hours]])/NonNurse[[#This Row],[MDS Census]]</f>
        <v>0</v>
      </c>
      <c r="S156" s="6">
        <v>0.35282608695652173</v>
      </c>
      <c r="T156" s="6">
        <v>3.4914130434782593</v>
      </c>
      <c r="U156" s="6">
        <v>0</v>
      </c>
      <c r="V156" s="6">
        <f>SUM(NonNurse[[#This Row],[Occupational Therapist Hours]],NonNurse[[#This Row],[OT Assistant Hours]],NonNurse[[#This Row],[OT Aide Hours]])/NonNurse[[#This Row],[MDS Census]]</f>
        <v>8.5613652868554796E-2</v>
      </c>
      <c r="W156" s="6">
        <v>0.55597826086956503</v>
      </c>
      <c r="X156" s="6">
        <v>5.7507608695652177</v>
      </c>
      <c r="Y156" s="6">
        <v>0.4891304347826087</v>
      </c>
      <c r="Z156" s="6">
        <f>SUM(NonNurse[[#This Row],[Physical Therapist (PT) Hours]],NonNurse[[#This Row],[PT Assistant Hours]],NonNurse[[#This Row],[PT Aide Hours]])/NonNurse[[#This Row],[MDS Census]]</f>
        <v>0.15134834180585813</v>
      </c>
      <c r="AA156" s="6">
        <v>0</v>
      </c>
      <c r="AB156" s="6">
        <v>0</v>
      </c>
      <c r="AC156" s="6">
        <v>0</v>
      </c>
      <c r="AD156" s="6">
        <v>0</v>
      </c>
      <c r="AE156" s="6">
        <v>0</v>
      </c>
      <c r="AF156" s="6">
        <v>0</v>
      </c>
      <c r="AG156" s="6">
        <v>0</v>
      </c>
      <c r="AH156" s="1">
        <v>255279</v>
      </c>
      <c r="AI156">
        <v>4</v>
      </c>
    </row>
    <row r="157" spans="1:35" x14ac:dyDescent="0.25">
      <c r="A157" t="s">
        <v>243</v>
      </c>
      <c r="B157" t="s">
        <v>153</v>
      </c>
      <c r="C157" t="s">
        <v>445</v>
      </c>
      <c r="D157" t="s">
        <v>345</v>
      </c>
      <c r="E157" s="6">
        <v>79.771739130434781</v>
      </c>
      <c r="F157" s="6">
        <v>50.130434782608695</v>
      </c>
      <c r="G157" s="6">
        <v>0.5</v>
      </c>
      <c r="H157" s="6">
        <v>0</v>
      </c>
      <c r="I157" s="6">
        <v>1.4021739130434783</v>
      </c>
      <c r="J157" s="6">
        <v>0</v>
      </c>
      <c r="K157" s="6">
        <v>0</v>
      </c>
      <c r="L157" s="6">
        <v>7.8643478260869601</v>
      </c>
      <c r="M157" s="6">
        <v>0</v>
      </c>
      <c r="N157" s="6">
        <v>0</v>
      </c>
      <c r="O157" s="6">
        <f>SUM(NonNurse[[#This Row],[Qualified Social Work Staff Hours]],NonNurse[[#This Row],[Other Social Work Staff Hours]])/NonNurse[[#This Row],[MDS Census]]</f>
        <v>0</v>
      </c>
      <c r="P157" s="6">
        <v>0</v>
      </c>
      <c r="Q157" s="6">
        <v>10.149456521739131</v>
      </c>
      <c r="R157" s="6">
        <f>SUM(NonNurse[[#This Row],[Qualified Activities Professional Hours]],NonNurse[[#This Row],[Other Activities Professional Hours]])/NonNurse[[#This Row],[MDS Census]]</f>
        <v>0.1272312304128628</v>
      </c>
      <c r="S157" s="6">
        <v>3.4177173913043468</v>
      </c>
      <c r="T157" s="6">
        <v>13.863043478260868</v>
      </c>
      <c r="U157" s="6">
        <v>0</v>
      </c>
      <c r="V157" s="6">
        <f>SUM(NonNurse[[#This Row],[Occupational Therapist Hours]],NonNurse[[#This Row],[OT Assistant Hours]],NonNurse[[#This Row],[OT Aide Hours]])/NonNurse[[#This Row],[MDS Census]]</f>
        <v>0.21662760594086383</v>
      </c>
      <c r="W157" s="6">
        <v>5.5014130434782604</v>
      </c>
      <c r="X157" s="6">
        <v>9.7627173913043457</v>
      </c>
      <c r="Y157" s="6">
        <v>10.282608695652174</v>
      </c>
      <c r="Z157" s="6">
        <f>SUM(NonNurse[[#This Row],[Physical Therapist (PT) Hours]],NonNurse[[#This Row],[PT Assistant Hours]],NonNurse[[#This Row],[PT Aide Hours]])/NonNurse[[#This Row],[MDS Census]]</f>
        <v>0.32024799018939909</v>
      </c>
      <c r="AA157" s="6">
        <v>0</v>
      </c>
      <c r="AB157" s="6">
        <v>0</v>
      </c>
      <c r="AC157" s="6">
        <v>0</v>
      </c>
      <c r="AD157" s="6">
        <v>0</v>
      </c>
      <c r="AE157" s="6">
        <v>0</v>
      </c>
      <c r="AF157" s="6">
        <v>0</v>
      </c>
      <c r="AG157" s="6">
        <v>0</v>
      </c>
      <c r="AH157" s="1">
        <v>255302</v>
      </c>
      <c r="AI157">
        <v>4</v>
      </c>
    </row>
    <row r="158" spans="1:35" x14ac:dyDescent="0.25">
      <c r="A158" t="s">
        <v>243</v>
      </c>
      <c r="B158" t="s">
        <v>104</v>
      </c>
      <c r="C158" t="s">
        <v>408</v>
      </c>
      <c r="D158" t="s">
        <v>302</v>
      </c>
      <c r="E158" s="6">
        <v>59.847826086956523</v>
      </c>
      <c r="F158" s="6">
        <v>4.6956521739130439</v>
      </c>
      <c r="G158" s="6">
        <v>0.32608695652173914</v>
      </c>
      <c r="H158" s="6">
        <v>0.58695652173913049</v>
      </c>
      <c r="I158" s="6">
        <v>0.45652173913043476</v>
      </c>
      <c r="J158" s="6">
        <v>0</v>
      </c>
      <c r="K158" s="6">
        <v>0</v>
      </c>
      <c r="L158" s="6">
        <v>4.3190217391304344</v>
      </c>
      <c r="M158" s="6">
        <v>0</v>
      </c>
      <c r="N158" s="6">
        <v>4.9829347826086972</v>
      </c>
      <c r="O158" s="6">
        <f>SUM(NonNurse[[#This Row],[Qualified Social Work Staff Hours]],NonNurse[[#This Row],[Other Social Work Staff Hours]])/NonNurse[[#This Row],[MDS Census]]</f>
        <v>8.3260079912822402E-2</v>
      </c>
      <c r="P158" s="6">
        <v>0</v>
      </c>
      <c r="Q158" s="6">
        <v>7.3109782608695681</v>
      </c>
      <c r="R158" s="6">
        <f>SUM(NonNurse[[#This Row],[Qualified Activities Professional Hours]],NonNurse[[#This Row],[Other Activities Professional Hours]])/NonNurse[[#This Row],[MDS Census]]</f>
        <v>0.12215946240464952</v>
      </c>
      <c r="S158" s="6">
        <v>1.226195652173913</v>
      </c>
      <c r="T158" s="6">
        <v>5.37413043478261</v>
      </c>
      <c r="U158" s="6">
        <v>0</v>
      </c>
      <c r="V158" s="6">
        <f>SUM(NonNurse[[#This Row],[Occupational Therapist Hours]],NonNurse[[#This Row],[OT Assistant Hours]],NonNurse[[#This Row],[OT Aide Hours]])/NonNurse[[#This Row],[MDS Census]]</f>
        <v>0.11028514347984018</v>
      </c>
      <c r="W158" s="6">
        <v>0.71597826086956506</v>
      </c>
      <c r="X158" s="6">
        <v>5.6554347826086948</v>
      </c>
      <c r="Y158" s="6">
        <v>0</v>
      </c>
      <c r="Z158" s="6">
        <f>SUM(NonNurse[[#This Row],[Physical Therapist (PT) Hours]],NonNurse[[#This Row],[PT Assistant Hours]],NonNurse[[#This Row],[PT Aide Hours]])/NonNurse[[#This Row],[MDS Census]]</f>
        <v>0.10646022520886303</v>
      </c>
      <c r="AA158" s="6">
        <v>0</v>
      </c>
      <c r="AB158" s="6">
        <v>0</v>
      </c>
      <c r="AC158" s="6">
        <v>0</v>
      </c>
      <c r="AD158" s="6">
        <v>0</v>
      </c>
      <c r="AE158" s="6">
        <v>0</v>
      </c>
      <c r="AF158" s="6">
        <v>0</v>
      </c>
      <c r="AG158" s="6">
        <v>0</v>
      </c>
      <c r="AH158" s="1">
        <v>255234</v>
      </c>
      <c r="AI158">
        <v>4</v>
      </c>
    </row>
    <row r="159" spans="1:35" x14ac:dyDescent="0.25">
      <c r="A159" t="s">
        <v>243</v>
      </c>
      <c r="B159" t="s">
        <v>95</v>
      </c>
      <c r="C159" t="s">
        <v>429</v>
      </c>
      <c r="D159" t="s">
        <v>338</v>
      </c>
      <c r="E159" s="6">
        <v>45.217391304347828</v>
      </c>
      <c r="F159" s="6">
        <v>0</v>
      </c>
      <c r="G159" s="6">
        <v>0</v>
      </c>
      <c r="H159" s="6">
        <v>0</v>
      </c>
      <c r="I159" s="6">
        <v>0</v>
      </c>
      <c r="J159" s="6">
        <v>0</v>
      </c>
      <c r="K159" s="6">
        <v>0</v>
      </c>
      <c r="L159" s="6">
        <v>0</v>
      </c>
      <c r="M159" s="6">
        <v>0</v>
      </c>
      <c r="N159" s="6">
        <v>0</v>
      </c>
      <c r="O159" s="6">
        <f>SUM(NonNurse[[#This Row],[Qualified Social Work Staff Hours]],NonNurse[[#This Row],[Other Social Work Staff Hours]])/NonNurse[[#This Row],[MDS Census]]</f>
        <v>0</v>
      </c>
      <c r="P159" s="6">
        <v>6.0402173913043482</v>
      </c>
      <c r="Q159" s="6">
        <v>0</v>
      </c>
      <c r="R159" s="6">
        <f>SUM(NonNurse[[#This Row],[Qualified Activities Professional Hours]],NonNurse[[#This Row],[Other Activities Professional Hours]])/NonNurse[[#This Row],[MDS Census]]</f>
        <v>0.13358173076923077</v>
      </c>
      <c r="S159" s="6">
        <v>0</v>
      </c>
      <c r="T159" s="6">
        <v>0</v>
      </c>
      <c r="U159" s="6">
        <v>0</v>
      </c>
      <c r="V159" s="6">
        <f>SUM(NonNurse[[#This Row],[Occupational Therapist Hours]],NonNurse[[#This Row],[OT Assistant Hours]],NonNurse[[#This Row],[OT Aide Hours]])/NonNurse[[#This Row],[MDS Census]]</f>
        <v>0</v>
      </c>
      <c r="W159" s="6">
        <v>0</v>
      </c>
      <c r="X159" s="6">
        <v>0</v>
      </c>
      <c r="Y159" s="6">
        <v>0</v>
      </c>
      <c r="Z159" s="6">
        <f>SUM(NonNurse[[#This Row],[Physical Therapist (PT) Hours]],NonNurse[[#This Row],[PT Assistant Hours]],NonNurse[[#This Row],[PT Aide Hours]])/NonNurse[[#This Row],[MDS Census]]</f>
        <v>0</v>
      </c>
      <c r="AA159" s="6">
        <v>0</v>
      </c>
      <c r="AB159" s="6">
        <v>0</v>
      </c>
      <c r="AC159" s="6">
        <v>0</v>
      </c>
      <c r="AD159" s="6">
        <v>0</v>
      </c>
      <c r="AE159" s="6">
        <v>0</v>
      </c>
      <c r="AF159" s="6">
        <v>0</v>
      </c>
      <c r="AG159" s="6">
        <v>0</v>
      </c>
      <c r="AH159" s="1">
        <v>255220</v>
      </c>
      <c r="AI159">
        <v>4</v>
      </c>
    </row>
    <row r="160" spans="1:35" x14ac:dyDescent="0.25">
      <c r="A160" t="s">
        <v>243</v>
      </c>
      <c r="B160" t="s">
        <v>200</v>
      </c>
      <c r="C160" t="s">
        <v>459</v>
      </c>
      <c r="D160" t="s">
        <v>312</v>
      </c>
      <c r="E160" s="6">
        <v>70.402173913043484</v>
      </c>
      <c r="F160" s="6">
        <v>4.8695652173913047</v>
      </c>
      <c r="G160" s="6">
        <v>0.2608695652173913</v>
      </c>
      <c r="H160" s="6">
        <v>0.2608695652173913</v>
      </c>
      <c r="I160" s="6">
        <v>0.52173913043478259</v>
      </c>
      <c r="J160" s="6">
        <v>0</v>
      </c>
      <c r="K160" s="6">
        <v>0.2608695652173913</v>
      </c>
      <c r="L160" s="6">
        <v>3.8989130434782608</v>
      </c>
      <c r="M160" s="6">
        <v>0</v>
      </c>
      <c r="N160" s="6">
        <v>0</v>
      </c>
      <c r="O160" s="6">
        <f>SUM(NonNurse[[#This Row],[Qualified Social Work Staff Hours]],NonNurse[[#This Row],[Other Social Work Staff Hours]])/NonNurse[[#This Row],[MDS Census]]</f>
        <v>0</v>
      </c>
      <c r="P160" s="6">
        <v>10.379456521739129</v>
      </c>
      <c r="Q160" s="6">
        <v>0</v>
      </c>
      <c r="R160" s="6">
        <f>SUM(NonNurse[[#This Row],[Qualified Activities Professional Hours]],NonNurse[[#This Row],[Other Activities Professional Hours]])/NonNurse[[#This Row],[MDS Census]]</f>
        <v>0.14743090937162265</v>
      </c>
      <c r="S160" s="6">
        <v>0.68391304347826076</v>
      </c>
      <c r="T160" s="6">
        <v>4.8246739130434779</v>
      </c>
      <c r="U160" s="6">
        <v>0</v>
      </c>
      <c r="V160" s="6">
        <f>SUM(NonNurse[[#This Row],[Occupational Therapist Hours]],NonNurse[[#This Row],[OT Assistant Hours]],NonNurse[[#This Row],[OT Aide Hours]])/NonNurse[[#This Row],[MDS Census]]</f>
        <v>7.8244557665585898E-2</v>
      </c>
      <c r="W160" s="6">
        <v>5.9228260869565217</v>
      </c>
      <c r="X160" s="6">
        <v>3.7702173913043473</v>
      </c>
      <c r="Y160" s="6">
        <v>5.4782608695652177</v>
      </c>
      <c r="Z160" s="6">
        <f>SUM(NonNurse[[#This Row],[Physical Therapist (PT) Hours]],NonNurse[[#This Row],[PT Assistant Hours]],NonNurse[[#This Row],[PT Aide Hours]])/NonNurse[[#This Row],[MDS Census]]</f>
        <v>0.21549482785240079</v>
      </c>
      <c r="AA160" s="6">
        <v>0</v>
      </c>
      <c r="AB160" s="6">
        <v>0</v>
      </c>
      <c r="AC160" s="6">
        <v>0.28260869565217389</v>
      </c>
      <c r="AD160" s="6">
        <v>0</v>
      </c>
      <c r="AE160" s="6">
        <v>0</v>
      </c>
      <c r="AF160" s="6">
        <v>0</v>
      </c>
      <c r="AG160" s="6">
        <v>0.2608695652173913</v>
      </c>
      <c r="AH160" t="s">
        <v>1</v>
      </c>
      <c r="AI160">
        <v>4</v>
      </c>
    </row>
    <row r="161" spans="1:35" x14ac:dyDescent="0.25">
      <c r="A161" t="s">
        <v>243</v>
      </c>
      <c r="B161" t="s">
        <v>18</v>
      </c>
      <c r="C161" t="s">
        <v>444</v>
      </c>
      <c r="D161" t="s">
        <v>325</v>
      </c>
      <c r="E161" s="6">
        <v>41.315217391304351</v>
      </c>
      <c r="F161" s="6">
        <v>4.5380434782608692</v>
      </c>
      <c r="G161" s="6">
        <v>0</v>
      </c>
      <c r="H161" s="6">
        <v>0.26945652173913048</v>
      </c>
      <c r="I161" s="6">
        <v>0</v>
      </c>
      <c r="J161" s="6">
        <v>0</v>
      </c>
      <c r="K161" s="6">
        <v>0</v>
      </c>
      <c r="L161" s="6">
        <v>2.900978260869564</v>
      </c>
      <c r="M161" s="6">
        <v>5.0434782608695654</v>
      </c>
      <c r="N161" s="6">
        <v>0</v>
      </c>
      <c r="O161" s="6">
        <f>SUM(NonNurse[[#This Row],[Qualified Social Work Staff Hours]],NonNurse[[#This Row],[Other Social Work Staff Hours]])/NonNurse[[#This Row],[MDS Census]]</f>
        <v>0.12207313864772427</v>
      </c>
      <c r="P161" s="6">
        <v>5.0298913043478262</v>
      </c>
      <c r="Q161" s="6">
        <v>3.6956521739130435</v>
      </c>
      <c r="R161" s="6">
        <f>SUM(NonNurse[[#This Row],[Qualified Activities Professional Hours]],NonNurse[[#This Row],[Other Activities Professional Hours]])/NonNurse[[#This Row],[MDS Census]]</f>
        <v>0.21119442252038934</v>
      </c>
      <c r="S161" s="6">
        <v>0.57782608695652182</v>
      </c>
      <c r="T161" s="6">
        <v>5.1199999999999992</v>
      </c>
      <c r="U161" s="6">
        <v>0</v>
      </c>
      <c r="V161" s="6">
        <f>SUM(NonNurse[[#This Row],[Occupational Therapist Hours]],NonNurse[[#This Row],[OT Assistant Hours]],NonNurse[[#This Row],[OT Aide Hours]])/NonNurse[[#This Row],[MDS Census]]</f>
        <v>0.13791107603262298</v>
      </c>
      <c r="W161" s="6">
        <v>1.8346739130434782</v>
      </c>
      <c r="X161" s="6">
        <v>1.8109782608695653</v>
      </c>
      <c r="Y161" s="6">
        <v>0</v>
      </c>
      <c r="Z161" s="6">
        <f>SUM(NonNurse[[#This Row],[Physical Therapist (PT) Hours]],NonNurse[[#This Row],[PT Assistant Hours]],NonNurse[[#This Row],[PT Aide Hours]])/NonNurse[[#This Row],[MDS Census]]</f>
        <v>8.8239936858721377E-2</v>
      </c>
      <c r="AA161" s="6">
        <v>0</v>
      </c>
      <c r="AB161" s="6">
        <v>0</v>
      </c>
      <c r="AC161" s="6">
        <v>0</v>
      </c>
      <c r="AD161" s="6">
        <v>0</v>
      </c>
      <c r="AE161" s="6">
        <v>0</v>
      </c>
      <c r="AF161" s="6">
        <v>0</v>
      </c>
      <c r="AG161" s="6">
        <v>0</v>
      </c>
      <c r="AH161" s="1">
        <v>255293</v>
      </c>
      <c r="AI161">
        <v>4</v>
      </c>
    </row>
    <row r="162" spans="1:35" x14ac:dyDescent="0.25">
      <c r="A162" t="s">
        <v>243</v>
      </c>
      <c r="B162" t="s">
        <v>161</v>
      </c>
      <c r="C162" t="s">
        <v>417</v>
      </c>
      <c r="D162" t="s">
        <v>298</v>
      </c>
      <c r="E162" s="6">
        <v>43.521739130434781</v>
      </c>
      <c r="F162" s="6">
        <v>5.7391304347826084</v>
      </c>
      <c r="G162" s="6">
        <v>0.28260869565217389</v>
      </c>
      <c r="H162" s="6">
        <v>0.2608695652173913</v>
      </c>
      <c r="I162" s="6">
        <v>0.2608695652173913</v>
      </c>
      <c r="J162" s="6">
        <v>0</v>
      </c>
      <c r="K162" s="6">
        <v>0</v>
      </c>
      <c r="L162" s="6">
        <v>4.4979347826086959</v>
      </c>
      <c r="M162" s="6">
        <v>4.9048913043478262</v>
      </c>
      <c r="N162" s="6">
        <v>0</v>
      </c>
      <c r="O162" s="6">
        <f>SUM(NonNurse[[#This Row],[Qualified Social Work Staff Hours]],NonNurse[[#This Row],[Other Social Work Staff Hours]])/NonNurse[[#This Row],[MDS Census]]</f>
        <v>0.11269980019980021</v>
      </c>
      <c r="P162" s="6">
        <v>4.7201086956521738</v>
      </c>
      <c r="Q162" s="6">
        <v>0</v>
      </c>
      <c r="R162" s="6">
        <f>SUM(NonNurse[[#This Row],[Qualified Activities Professional Hours]],NonNurse[[#This Row],[Other Activities Professional Hours]])/NonNurse[[#This Row],[MDS Census]]</f>
        <v>0.10845404595404595</v>
      </c>
      <c r="S162" s="6">
        <v>3.7421739130434779</v>
      </c>
      <c r="T162" s="6">
        <v>9.0338043478260843</v>
      </c>
      <c r="U162" s="6">
        <v>0</v>
      </c>
      <c r="V162" s="6">
        <f>SUM(NonNurse[[#This Row],[Occupational Therapist Hours]],NonNurse[[#This Row],[OT Assistant Hours]],NonNurse[[#This Row],[OT Aide Hours]])/NonNurse[[#This Row],[MDS Census]]</f>
        <v>0.29355394605394602</v>
      </c>
      <c r="W162" s="6">
        <v>0.72989130434782601</v>
      </c>
      <c r="X162" s="6">
        <v>8.4009782608695645</v>
      </c>
      <c r="Y162" s="6">
        <v>1.5978260869565217</v>
      </c>
      <c r="Z162" s="6">
        <f>SUM(NonNurse[[#This Row],[Physical Therapist (PT) Hours]],NonNurse[[#This Row],[PT Assistant Hours]],NonNurse[[#This Row],[PT Aide Hours]])/NonNurse[[#This Row],[MDS Census]]</f>
        <v>0.24651348651348648</v>
      </c>
      <c r="AA162" s="6">
        <v>0</v>
      </c>
      <c r="AB162" s="6">
        <v>0</v>
      </c>
      <c r="AC162" s="6">
        <v>0</v>
      </c>
      <c r="AD162" s="6">
        <v>0</v>
      </c>
      <c r="AE162" s="6">
        <v>0</v>
      </c>
      <c r="AF162" s="6">
        <v>0</v>
      </c>
      <c r="AG162" s="6">
        <v>0</v>
      </c>
      <c r="AH162" s="1">
        <v>255310</v>
      </c>
      <c r="AI162">
        <v>4</v>
      </c>
    </row>
    <row r="163" spans="1:35" x14ac:dyDescent="0.25">
      <c r="A163" t="s">
        <v>243</v>
      </c>
      <c r="B163" t="s">
        <v>197</v>
      </c>
      <c r="C163" t="s">
        <v>367</v>
      </c>
      <c r="D163" t="s">
        <v>310</v>
      </c>
      <c r="E163" s="6">
        <v>25.021739130434781</v>
      </c>
      <c r="F163" s="6">
        <v>0</v>
      </c>
      <c r="G163" s="6">
        <v>0.27173913043478259</v>
      </c>
      <c r="H163" s="6">
        <v>0.27173913043478259</v>
      </c>
      <c r="I163" s="6">
        <v>2.5652173913043477</v>
      </c>
      <c r="J163" s="6">
        <v>0</v>
      </c>
      <c r="K163" s="6">
        <v>0</v>
      </c>
      <c r="L163" s="6">
        <v>7.9746739130434774</v>
      </c>
      <c r="M163" s="6">
        <v>0</v>
      </c>
      <c r="N163" s="6">
        <v>0</v>
      </c>
      <c r="O163" s="6">
        <f>SUM(NonNurse[[#This Row],[Qualified Social Work Staff Hours]],NonNurse[[#This Row],[Other Social Work Staff Hours]])/NonNurse[[#This Row],[MDS Census]]</f>
        <v>0</v>
      </c>
      <c r="P163" s="6">
        <v>4.8104347826086968</v>
      </c>
      <c r="Q163" s="6">
        <v>0</v>
      </c>
      <c r="R163" s="6">
        <f>SUM(NonNurse[[#This Row],[Qualified Activities Professional Hours]],NonNurse[[#This Row],[Other Activities Professional Hours]])/NonNurse[[#This Row],[MDS Census]]</f>
        <v>0.19225021720243271</v>
      </c>
      <c r="S163" s="6">
        <v>16.116847826086957</v>
      </c>
      <c r="T163" s="6">
        <v>0.29347826086956524</v>
      </c>
      <c r="U163" s="6">
        <v>0</v>
      </c>
      <c r="V163" s="6">
        <f>SUM(NonNurse[[#This Row],[Occupational Therapist Hours]],NonNurse[[#This Row],[OT Assistant Hours]],NonNurse[[#This Row],[OT Aide Hours]])/NonNurse[[#This Row],[MDS Census]]</f>
        <v>0.65584274543874899</v>
      </c>
      <c r="W163" s="6">
        <v>5.8885869565217392</v>
      </c>
      <c r="X163" s="6">
        <v>10.401195652173911</v>
      </c>
      <c r="Y163" s="6">
        <v>0</v>
      </c>
      <c r="Z163" s="6">
        <f>SUM(NonNurse[[#This Row],[Physical Therapist (PT) Hours]],NonNurse[[#This Row],[PT Assistant Hours]],NonNurse[[#This Row],[PT Aide Hours]])/NonNurse[[#This Row],[MDS Census]]</f>
        <v>0.65102519548218929</v>
      </c>
      <c r="AA163" s="6">
        <v>0</v>
      </c>
      <c r="AB163" s="6">
        <v>0</v>
      </c>
      <c r="AC163" s="6">
        <v>0</v>
      </c>
      <c r="AD163" s="6">
        <v>0</v>
      </c>
      <c r="AE163" s="6">
        <v>0</v>
      </c>
      <c r="AF163" s="6">
        <v>0</v>
      </c>
      <c r="AG163" s="6">
        <v>0</v>
      </c>
      <c r="AH163" s="1">
        <v>255350</v>
      </c>
      <c r="AI163">
        <v>4</v>
      </c>
    </row>
    <row r="164" spans="1:35" x14ac:dyDescent="0.25">
      <c r="A164" t="s">
        <v>243</v>
      </c>
      <c r="B164" t="s">
        <v>76</v>
      </c>
      <c r="C164" t="s">
        <v>421</v>
      </c>
      <c r="D164" t="s">
        <v>284</v>
      </c>
      <c r="E164" s="6">
        <v>95.782608695652172</v>
      </c>
      <c r="F164" s="6">
        <v>5.4782608695652177</v>
      </c>
      <c r="G164" s="6">
        <v>0</v>
      </c>
      <c r="H164" s="6">
        <v>0.44054347826086959</v>
      </c>
      <c r="I164" s="6">
        <v>6.4456521739130439</v>
      </c>
      <c r="J164" s="6">
        <v>0</v>
      </c>
      <c r="K164" s="6">
        <v>0</v>
      </c>
      <c r="L164" s="6">
        <v>5.10163043478261</v>
      </c>
      <c r="M164" s="6">
        <v>4.5217391304347823</v>
      </c>
      <c r="N164" s="6">
        <v>0</v>
      </c>
      <c r="O164" s="6">
        <f>SUM(NonNurse[[#This Row],[Qualified Social Work Staff Hours]],NonNurse[[#This Row],[Other Social Work Staff Hours]])/NonNurse[[#This Row],[MDS Census]]</f>
        <v>4.7208352246935995E-2</v>
      </c>
      <c r="P164" s="6">
        <v>6.8369565217391308</v>
      </c>
      <c r="Q164" s="6">
        <v>7.5461956521739131</v>
      </c>
      <c r="R164" s="6">
        <f>SUM(NonNurse[[#This Row],[Qualified Activities Professional Hours]],NonNurse[[#This Row],[Other Activities Professional Hours]])/NonNurse[[#This Row],[MDS Census]]</f>
        <v>0.15016454834316839</v>
      </c>
      <c r="S164" s="6">
        <v>2.4186956521739127</v>
      </c>
      <c r="T164" s="6">
        <v>3.832608695652175</v>
      </c>
      <c r="U164" s="6">
        <v>0</v>
      </c>
      <c r="V164" s="6">
        <f>SUM(NonNurse[[#This Row],[Occupational Therapist Hours]],NonNurse[[#This Row],[OT Assistant Hours]],NonNurse[[#This Row],[OT Aide Hours]])/NonNurse[[#This Row],[MDS Census]]</f>
        <v>6.5265546981389019E-2</v>
      </c>
      <c r="W164" s="6">
        <v>1.0743478260869566</v>
      </c>
      <c r="X164" s="6">
        <v>5.6742391304347821</v>
      </c>
      <c r="Y164" s="6">
        <v>0</v>
      </c>
      <c r="Z164" s="6">
        <f>SUM(NonNurse[[#This Row],[Physical Therapist (PT) Hours]],NonNurse[[#This Row],[PT Assistant Hours]],NonNurse[[#This Row],[PT Aide Hours]])/NonNurse[[#This Row],[MDS Census]]</f>
        <v>7.0457330912392188E-2</v>
      </c>
      <c r="AA164" s="6">
        <v>0</v>
      </c>
      <c r="AB164" s="6">
        <v>0</v>
      </c>
      <c r="AC164" s="6">
        <v>0</v>
      </c>
      <c r="AD164" s="6">
        <v>0</v>
      </c>
      <c r="AE164" s="6">
        <v>26.358695652173914</v>
      </c>
      <c r="AF164" s="6">
        <v>0</v>
      </c>
      <c r="AG164" s="6">
        <v>0</v>
      </c>
      <c r="AH164" s="1">
        <v>255174</v>
      </c>
      <c r="AI164">
        <v>4</v>
      </c>
    </row>
    <row r="165" spans="1:35" x14ac:dyDescent="0.25">
      <c r="A165" t="s">
        <v>243</v>
      </c>
      <c r="B165" t="s">
        <v>193</v>
      </c>
      <c r="C165" t="s">
        <v>426</v>
      </c>
      <c r="D165" t="s">
        <v>284</v>
      </c>
      <c r="E165" s="6">
        <v>32.021739130434781</v>
      </c>
      <c r="F165" s="6">
        <v>0</v>
      </c>
      <c r="G165" s="6">
        <v>0.14130434782608695</v>
      </c>
      <c r="H165" s="6">
        <v>0.2608695652173913</v>
      </c>
      <c r="I165" s="6">
        <v>2.4673913043478262</v>
      </c>
      <c r="J165" s="6">
        <v>0</v>
      </c>
      <c r="K165" s="6">
        <v>0</v>
      </c>
      <c r="L165" s="6">
        <v>9.9954347826086991</v>
      </c>
      <c r="M165" s="6">
        <v>0</v>
      </c>
      <c r="N165" s="6">
        <v>4.8368478260869558</v>
      </c>
      <c r="O165" s="6">
        <f>SUM(NonNurse[[#This Row],[Qualified Social Work Staff Hours]],NonNurse[[#This Row],[Other Social Work Staff Hours]])/NonNurse[[#This Row],[MDS Census]]</f>
        <v>0.15104887983706719</v>
      </c>
      <c r="P165" s="6">
        <v>0</v>
      </c>
      <c r="Q165" s="6">
        <v>0</v>
      </c>
      <c r="R165" s="6">
        <f>SUM(NonNurse[[#This Row],[Qualified Activities Professional Hours]],NonNurse[[#This Row],[Other Activities Professional Hours]])/NonNurse[[#This Row],[MDS Census]]</f>
        <v>0</v>
      </c>
      <c r="S165" s="6">
        <v>7.8397826086956535</v>
      </c>
      <c r="T165" s="6">
        <v>8.987934782608697</v>
      </c>
      <c r="U165" s="6">
        <v>0</v>
      </c>
      <c r="V165" s="6">
        <f>SUM(NonNurse[[#This Row],[Occupational Therapist Hours]],NonNurse[[#This Row],[OT Assistant Hours]],NonNurse[[#This Row],[OT Aide Hours]])/NonNurse[[#This Row],[MDS Census]]</f>
        <v>0.52550916496945022</v>
      </c>
      <c r="W165" s="6">
        <v>6.0025000000000004</v>
      </c>
      <c r="X165" s="6">
        <v>11.202608695652177</v>
      </c>
      <c r="Y165" s="6">
        <v>0</v>
      </c>
      <c r="Z165" s="6">
        <f>SUM(NonNurse[[#This Row],[Physical Therapist (PT) Hours]],NonNurse[[#This Row],[PT Assistant Hours]],NonNurse[[#This Row],[PT Aide Hours]])/NonNurse[[#This Row],[MDS Census]]</f>
        <v>0.53729463679565526</v>
      </c>
      <c r="AA165" s="6">
        <v>0</v>
      </c>
      <c r="AB165" s="6">
        <v>0</v>
      </c>
      <c r="AC165" s="6">
        <v>0</v>
      </c>
      <c r="AD165" s="6">
        <v>0</v>
      </c>
      <c r="AE165" s="6">
        <v>0</v>
      </c>
      <c r="AF165" s="6">
        <v>0</v>
      </c>
      <c r="AG165" s="6">
        <v>0</v>
      </c>
      <c r="AH165" s="1">
        <v>255346</v>
      </c>
      <c r="AI165">
        <v>4</v>
      </c>
    </row>
    <row r="166" spans="1:35" x14ac:dyDescent="0.25">
      <c r="A166" t="s">
        <v>243</v>
      </c>
      <c r="B166" t="s">
        <v>74</v>
      </c>
      <c r="C166" t="s">
        <v>420</v>
      </c>
      <c r="D166" t="s">
        <v>334</v>
      </c>
      <c r="E166" s="6">
        <v>107.73913043478261</v>
      </c>
      <c r="F166" s="6">
        <v>5.7391304347826084</v>
      </c>
      <c r="G166" s="6">
        <v>2.582608695652171</v>
      </c>
      <c r="H166" s="6">
        <v>0.19119565217391304</v>
      </c>
      <c r="I166" s="6">
        <v>0.90217391304347827</v>
      </c>
      <c r="J166" s="6">
        <v>0</v>
      </c>
      <c r="K166" s="6">
        <v>0</v>
      </c>
      <c r="L166" s="6">
        <v>5.7557608695652167</v>
      </c>
      <c r="M166" s="6">
        <v>0</v>
      </c>
      <c r="N166" s="6">
        <v>5.7391304347826084</v>
      </c>
      <c r="O166" s="6">
        <f>SUM(NonNurse[[#This Row],[Qualified Social Work Staff Hours]],NonNurse[[#This Row],[Other Social Work Staff Hours]])/NonNurse[[#This Row],[MDS Census]]</f>
        <v>5.3268765133171907E-2</v>
      </c>
      <c r="P166" s="6">
        <v>3.4930434782608697</v>
      </c>
      <c r="Q166" s="6">
        <v>4.4670652173913057</v>
      </c>
      <c r="R166" s="6">
        <f>SUM(NonNurse[[#This Row],[Qualified Activities Professional Hours]],NonNurse[[#This Row],[Other Activities Professional Hours]])/NonNurse[[#This Row],[MDS Census]]</f>
        <v>7.3883171912832946E-2</v>
      </c>
      <c r="S166" s="6">
        <v>4.6947826086956512</v>
      </c>
      <c r="T166" s="6">
        <v>4.5231521739130436</v>
      </c>
      <c r="U166" s="6">
        <v>0</v>
      </c>
      <c r="V166" s="6">
        <f>SUM(NonNurse[[#This Row],[Occupational Therapist Hours]],NonNurse[[#This Row],[OT Assistant Hours]],NonNurse[[#This Row],[OT Aide Hours]])/NonNurse[[#This Row],[MDS Census]]</f>
        <v>8.5557909604519755E-2</v>
      </c>
      <c r="W166" s="6">
        <v>3.2316304347826086</v>
      </c>
      <c r="X166" s="6">
        <v>4.6703260869565222</v>
      </c>
      <c r="Y166" s="6">
        <v>0</v>
      </c>
      <c r="Z166" s="6">
        <f>SUM(NonNurse[[#This Row],[Physical Therapist (PT) Hours]],NonNurse[[#This Row],[PT Assistant Hours]],NonNurse[[#This Row],[PT Aide Hours]])/NonNurse[[#This Row],[MDS Census]]</f>
        <v>7.334342211460855E-2</v>
      </c>
      <c r="AA166" s="6">
        <v>0</v>
      </c>
      <c r="AB166" s="6">
        <v>0</v>
      </c>
      <c r="AC166" s="6">
        <v>0</v>
      </c>
      <c r="AD166" s="6">
        <v>0</v>
      </c>
      <c r="AE166" s="6">
        <v>7.6086956521739135E-2</v>
      </c>
      <c r="AF166" s="6">
        <v>0</v>
      </c>
      <c r="AG166" s="6">
        <v>0</v>
      </c>
      <c r="AH166" s="1">
        <v>255172</v>
      </c>
      <c r="AI166">
        <v>4</v>
      </c>
    </row>
    <row r="167" spans="1:35" x14ac:dyDescent="0.25">
      <c r="A167" t="s">
        <v>243</v>
      </c>
      <c r="B167" t="s">
        <v>106</v>
      </c>
      <c r="C167" t="s">
        <v>410</v>
      </c>
      <c r="D167" t="s">
        <v>284</v>
      </c>
      <c r="E167" s="6">
        <v>46.510869565217391</v>
      </c>
      <c r="F167" s="6">
        <v>5.7391304347826084</v>
      </c>
      <c r="G167" s="6">
        <v>0.73369565217391308</v>
      </c>
      <c r="H167" s="6">
        <v>0</v>
      </c>
      <c r="I167" s="6">
        <v>0</v>
      </c>
      <c r="J167" s="6">
        <v>0</v>
      </c>
      <c r="K167" s="6">
        <v>0</v>
      </c>
      <c r="L167" s="6">
        <v>0</v>
      </c>
      <c r="M167" s="6">
        <v>0</v>
      </c>
      <c r="N167" s="6">
        <v>5.4736956521739133</v>
      </c>
      <c r="O167" s="6">
        <f>SUM(NonNurse[[#This Row],[Qualified Social Work Staff Hours]],NonNurse[[#This Row],[Other Social Work Staff Hours]])/NonNurse[[#This Row],[MDS Census]]</f>
        <v>0.11768637532133677</v>
      </c>
      <c r="P167" s="6">
        <v>3.7092391304347831</v>
      </c>
      <c r="Q167" s="6">
        <v>0</v>
      </c>
      <c r="R167" s="6">
        <f>SUM(NonNurse[[#This Row],[Qualified Activities Professional Hours]],NonNurse[[#This Row],[Other Activities Professional Hours]])/NonNurse[[#This Row],[MDS Census]]</f>
        <v>7.9749941575134389E-2</v>
      </c>
      <c r="S167" s="6">
        <v>5.1998913043478261</v>
      </c>
      <c r="T167" s="6">
        <v>5.0440217391304341</v>
      </c>
      <c r="U167" s="6">
        <v>0</v>
      </c>
      <c r="V167" s="6">
        <f>SUM(NonNurse[[#This Row],[Occupational Therapist Hours]],NonNurse[[#This Row],[OT Assistant Hours]],NonNurse[[#This Row],[OT Aide Hours]])/NonNurse[[#This Row],[MDS Census]]</f>
        <v>0.22024772143024071</v>
      </c>
      <c r="W167" s="6">
        <v>0</v>
      </c>
      <c r="X167" s="6">
        <v>0</v>
      </c>
      <c r="Y167" s="6">
        <v>0</v>
      </c>
      <c r="Z167" s="6">
        <f>SUM(NonNurse[[#This Row],[Physical Therapist (PT) Hours]],NonNurse[[#This Row],[PT Assistant Hours]],NonNurse[[#This Row],[PT Aide Hours]])/NonNurse[[#This Row],[MDS Census]]</f>
        <v>0</v>
      </c>
      <c r="AA167" s="6">
        <v>0</v>
      </c>
      <c r="AB167" s="6">
        <v>0</v>
      </c>
      <c r="AC167" s="6">
        <v>0</v>
      </c>
      <c r="AD167" s="6">
        <v>0</v>
      </c>
      <c r="AE167" s="6">
        <v>0</v>
      </c>
      <c r="AF167" s="6">
        <v>0</v>
      </c>
      <c r="AG167" s="6">
        <v>0</v>
      </c>
      <c r="AH167" s="1">
        <v>255244</v>
      </c>
      <c r="AI167">
        <v>4</v>
      </c>
    </row>
    <row r="168" spans="1:35" x14ac:dyDescent="0.25">
      <c r="A168" t="s">
        <v>243</v>
      </c>
      <c r="B168" t="s">
        <v>169</v>
      </c>
      <c r="C168" t="s">
        <v>435</v>
      </c>
      <c r="D168" t="s">
        <v>343</v>
      </c>
      <c r="E168" s="6">
        <v>50.630434782608695</v>
      </c>
      <c r="F168" s="6">
        <v>0</v>
      </c>
      <c r="G168" s="6">
        <v>0.2608695652173913</v>
      </c>
      <c r="H168" s="6">
        <v>0.17391304347826086</v>
      </c>
      <c r="I168" s="6">
        <v>0.2608695652173913</v>
      </c>
      <c r="J168" s="6">
        <v>0</v>
      </c>
      <c r="K168" s="6">
        <v>0</v>
      </c>
      <c r="L168" s="6">
        <v>8.7092391304347831</v>
      </c>
      <c r="M168" s="6">
        <v>0</v>
      </c>
      <c r="N168" s="6">
        <v>5.3641304347826084</v>
      </c>
      <c r="O168" s="6">
        <f>SUM(NonNurse[[#This Row],[Qualified Social Work Staff Hours]],NonNurse[[#This Row],[Other Social Work Staff Hours]])/NonNurse[[#This Row],[MDS Census]]</f>
        <v>0.10594675826534992</v>
      </c>
      <c r="P168" s="6">
        <v>2.8532608695652173</v>
      </c>
      <c r="Q168" s="6">
        <v>4.7336956521739131</v>
      </c>
      <c r="R168" s="6">
        <f>SUM(NonNurse[[#This Row],[Qualified Activities Professional Hours]],NonNurse[[#This Row],[Other Activities Professional Hours]])/NonNurse[[#This Row],[MDS Census]]</f>
        <v>0.14984972091026191</v>
      </c>
      <c r="S168" s="6">
        <v>1.4804347826086954</v>
      </c>
      <c r="T168" s="6">
        <v>9.395217391304346</v>
      </c>
      <c r="U168" s="6">
        <v>0</v>
      </c>
      <c r="V168" s="6">
        <f>SUM(NonNurse[[#This Row],[Occupational Therapist Hours]],NonNurse[[#This Row],[OT Assistant Hours]],NonNurse[[#This Row],[OT Aide Hours]])/NonNurse[[#This Row],[MDS Census]]</f>
        <v>0.21480463718334045</v>
      </c>
      <c r="W168" s="6">
        <v>1.0180434782608696</v>
      </c>
      <c r="X168" s="6">
        <v>8.0867391304347827</v>
      </c>
      <c r="Y168" s="6">
        <v>0</v>
      </c>
      <c r="Z168" s="6">
        <f>SUM(NonNurse[[#This Row],[Physical Therapist (PT) Hours]],NonNurse[[#This Row],[PT Assistant Hours]],NonNurse[[#This Row],[PT Aide Hours]])/NonNurse[[#This Row],[MDS Census]]</f>
        <v>0.17982825246887077</v>
      </c>
      <c r="AA168" s="6">
        <v>0</v>
      </c>
      <c r="AB168" s="6">
        <v>0</v>
      </c>
      <c r="AC168" s="6">
        <v>0</v>
      </c>
      <c r="AD168" s="6">
        <v>0</v>
      </c>
      <c r="AE168" s="6">
        <v>0</v>
      </c>
      <c r="AF168" s="6">
        <v>0</v>
      </c>
      <c r="AG168" s="6">
        <v>0</v>
      </c>
      <c r="AH168" s="1">
        <v>255319</v>
      </c>
      <c r="AI168">
        <v>4</v>
      </c>
    </row>
    <row r="169" spans="1:35" x14ac:dyDescent="0.25">
      <c r="A169" t="s">
        <v>243</v>
      </c>
      <c r="B169" t="s">
        <v>204</v>
      </c>
      <c r="C169" t="s">
        <v>364</v>
      </c>
      <c r="D169" t="s">
        <v>349</v>
      </c>
      <c r="E169" s="6">
        <v>71.956521739130437</v>
      </c>
      <c r="F169" s="6">
        <v>5.2173913043478262</v>
      </c>
      <c r="G169" s="6">
        <v>0</v>
      </c>
      <c r="H169" s="6">
        <v>0.25</v>
      </c>
      <c r="I169" s="6">
        <v>0.33695652173913043</v>
      </c>
      <c r="J169" s="6">
        <v>0</v>
      </c>
      <c r="K169" s="6">
        <v>0</v>
      </c>
      <c r="L169" s="6">
        <v>0.76706521739130462</v>
      </c>
      <c r="M169" s="6">
        <v>5.7391304347826084</v>
      </c>
      <c r="N169" s="6">
        <v>0</v>
      </c>
      <c r="O169" s="6">
        <f>SUM(NonNurse[[#This Row],[Qualified Social Work Staff Hours]],NonNurse[[#This Row],[Other Social Work Staff Hours]])/NonNurse[[#This Row],[MDS Census]]</f>
        <v>7.9758308157099694E-2</v>
      </c>
      <c r="P169" s="6">
        <v>0</v>
      </c>
      <c r="Q169" s="6">
        <v>18.040217391304356</v>
      </c>
      <c r="R169" s="6">
        <f>SUM(NonNurse[[#This Row],[Qualified Activities Professional Hours]],NonNurse[[#This Row],[Other Activities Professional Hours]])/NonNurse[[#This Row],[MDS Census]]</f>
        <v>0.25070996978851973</v>
      </c>
      <c r="S169" s="6">
        <v>1.3655434782608695</v>
      </c>
      <c r="T169" s="6">
        <v>0.40521739130434786</v>
      </c>
      <c r="U169" s="6">
        <v>0</v>
      </c>
      <c r="V169" s="6">
        <f>SUM(NonNurse[[#This Row],[Occupational Therapist Hours]],NonNurse[[#This Row],[OT Assistant Hours]],NonNurse[[#This Row],[OT Aide Hours]])/NonNurse[[#This Row],[MDS Census]]</f>
        <v>2.4608761329305135E-2</v>
      </c>
      <c r="W169" s="6">
        <v>0.34641304347826085</v>
      </c>
      <c r="X169" s="6">
        <v>1.0435869565217393</v>
      </c>
      <c r="Y169" s="6">
        <v>0</v>
      </c>
      <c r="Z169" s="6">
        <f>SUM(NonNurse[[#This Row],[Physical Therapist (PT) Hours]],NonNurse[[#This Row],[PT Assistant Hours]],NonNurse[[#This Row],[PT Aide Hours]])/NonNurse[[#This Row],[MDS Census]]</f>
        <v>1.9317220543806649E-2</v>
      </c>
      <c r="AA169" s="6">
        <v>0</v>
      </c>
      <c r="AB169" s="6">
        <v>0</v>
      </c>
      <c r="AC169" s="6">
        <v>0</v>
      </c>
      <c r="AD169" s="6">
        <v>0</v>
      </c>
      <c r="AE169" s="6">
        <v>0</v>
      </c>
      <c r="AF169" s="6">
        <v>0</v>
      </c>
      <c r="AG169" s="6">
        <v>0</v>
      </c>
      <c r="AH169" t="s">
        <v>5</v>
      </c>
      <c r="AI169">
        <v>4</v>
      </c>
    </row>
    <row r="170" spans="1:35" x14ac:dyDescent="0.25">
      <c r="A170" t="s">
        <v>243</v>
      </c>
      <c r="B170" t="s">
        <v>53</v>
      </c>
      <c r="C170" t="s">
        <v>408</v>
      </c>
      <c r="D170" t="s">
        <v>302</v>
      </c>
      <c r="E170" s="6">
        <v>85.565217391304344</v>
      </c>
      <c r="F170" s="6">
        <v>5.0434782608695654</v>
      </c>
      <c r="G170" s="6">
        <v>0.39130434782608697</v>
      </c>
      <c r="H170" s="6">
        <v>0.31793478260869568</v>
      </c>
      <c r="I170" s="6">
        <v>0.75</v>
      </c>
      <c r="J170" s="6">
        <v>0</v>
      </c>
      <c r="K170" s="6">
        <v>0</v>
      </c>
      <c r="L170" s="6">
        <v>0.8545652173913042</v>
      </c>
      <c r="M170" s="6">
        <v>2.8036956521739138</v>
      </c>
      <c r="N170" s="6">
        <v>0</v>
      </c>
      <c r="O170" s="6">
        <f>SUM(NonNurse[[#This Row],[Qualified Social Work Staff Hours]],NonNurse[[#This Row],[Other Social Work Staff Hours]])/NonNurse[[#This Row],[MDS Census]]</f>
        <v>3.2766768292682935E-2</v>
      </c>
      <c r="P170" s="6">
        <v>5.0059782608695658</v>
      </c>
      <c r="Q170" s="6">
        <v>0</v>
      </c>
      <c r="R170" s="6">
        <f>SUM(NonNurse[[#This Row],[Qualified Activities Professional Hours]],NonNurse[[#This Row],[Other Activities Professional Hours]])/NonNurse[[#This Row],[MDS Census]]</f>
        <v>5.8504827235772369E-2</v>
      </c>
      <c r="S170" s="6">
        <v>5.3478260869565218E-2</v>
      </c>
      <c r="T170" s="6">
        <v>4.2891304347826082</v>
      </c>
      <c r="U170" s="6">
        <v>0</v>
      </c>
      <c r="V170" s="6">
        <f>SUM(NonNurse[[#This Row],[Occupational Therapist Hours]],NonNurse[[#This Row],[OT Assistant Hours]],NonNurse[[#This Row],[OT Aide Hours]])/NonNurse[[#This Row],[MDS Census]]</f>
        <v>5.0752032520325202E-2</v>
      </c>
      <c r="W170" s="6">
        <v>0.90326086956521734</v>
      </c>
      <c r="X170" s="6">
        <v>4.9065217391304348</v>
      </c>
      <c r="Y170" s="6">
        <v>0</v>
      </c>
      <c r="Z170" s="6">
        <f>SUM(NonNurse[[#This Row],[Physical Therapist (PT) Hours]],NonNurse[[#This Row],[PT Assistant Hours]],NonNurse[[#This Row],[PT Aide Hours]])/NonNurse[[#This Row],[MDS Census]]</f>
        <v>6.7898882113821141E-2</v>
      </c>
      <c r="AA170" s="6">
        <v>0</v>
      </c>
      <c r="AB170" s="6">
        <v>0</v>
      </c>
      <c r="AC170" s="6">
        <v>0</v>
      </c>
      <c r="AD170" s="6">
        <v>0</v>
      </c>
      <c r="AE170" s="6">
        <v>0</v>
      </c>
      <c r="AF170" s="6">
        <v>24.195652173913043</v>
      </c>
      <c r="AG170" s="6">
        <v>0</v>
      </c>
      <c r="AH170" s="1">
        <v>255140</v>
      </c>
      <c r="AI170">
        <v>4</v>
      </c>
    </row>
    <row r="171" spans="1:35" x14ac:dyDescent="0.25">
      <c r="A171" t="s">
        <v>243</v>
      </c>
      <c r="B171" t="s">
        <v>167</v>
      </c>
      <c r="C171" t="s">
        <v>381</v>
      </c>
      <c r="D171" t="s">
        <v>282</v>
      </c>
      <c r="E171" s="6">
        <v>77.478260869565219</v>
      </c>
      <c r="F171" s="6">
        <v>0</v>
      </c>
      <c r="G171" s="6">
        <v>0</v>
      </c>
      <c r="H171" s="6">
        <v>0</v>
      </c>
      <c r="I171" s="6">
        <v>0</v>
      </c>
      <c r="J171" s="6">
        <v>0</v>
      </c>
      <c r="K171" s="6">
        <v>0</v>
      </c>
      <c r="L171" s="6">
        <v>0</v>
      </c>
      <c r="M171" s="6">
        <v>0</v>
      </c>
      <c r="N171" s="6">
        <v>0</v>
      </c>
      <c r="O171" s="6">
        <f>SUM(NonNurse[[#This Row],[Qualified Social Work Staff Hours]],NonNurse[[#This Row],[Other Social Work Staff Hours]])/NonNurse[[#This Row],[MDS Census]]</f>
        <v>0</v>
      </c>
      <c r="P171" s="6">
        <v>4.875</v>
      </c>
      <c r="Q171" s="6">
        <v>7.1141304347826084</v>
      </c>
      <c r="R171" s="6">
        <f>SUM(NonNurse[[#This Row],[Qualified Activities Professional Hours]],NonNurse[[#This Row],[Other Activities Professional Hours]])/NonNurse[[#This Row],[MDS Census]]</f>
        <v>0.15474186307519641</v>
      </c>
      <c r="S171" s="6">
        <v>0</v>
      </c>
      <c r="T171" s="6">
        <v>0</v>
      </c>
      <c r="U171" s="6">
        <v>0</v>
      </c>
      <c r="V171" s="6">
        <f>SUM(NonNurse[[#This Row],[Occupational Therapist Hours]],NonNurse[[#This Row],[OT Assistant Hours]],NonNurse[[#This Row],[OT Aide Hours]])/NonNurse[[#This Row],[MDS Census]]</f>
        <v>0</v>
      </c>
      <c r="W171" s="6">
        <v>0</v>
      </c>
      <c r="X171" s="6">
        <v>0</v>
      </c>
      <c r="Y171" s="6">
        <v>0</v>
      </c>
      <c r="Z171" s="6">
        <f>SUM(NonNurse[[#This Row],[Physical Therapist (PT) Hours]],NonNurse[[#This Row],[PT Assistant Hours]],NonNurse[[#This Row],[PT Aide Hours]])/NonNurse[[#This Row],[MDS Census]]</f>
        <v>0</v>
      </c>
      <c r="AA171" s="6">
        <v>0</v>
      </c>
      <c r="AB171" s="6">
        <v>0</v>
      </c>
      <c r="AC171" s="6">
        <v>0</v>
      </c>
      <c r="AD171" s="6">
        <v>0</v>
      </c>
      <c r="AE171" s="6">
        <v>0</v>
      </c>
      <c r="AF171" s="6">
        <v>0</v>
      </c>
      <c r="AG171" s="6">
        <v>0</v>
      </c>
      <c r="AH171" s="1">
        <v>255316</v>
      </c>
      <c r="AI171">
        <v>4</v>
      </c>
    </row>
    <row r="172" spans="1:35" x14ac:dyDescent="0.25">
      <c r="A172" t="s">
        <v>243</v>
      </c>
      <c r="B172" t="s">
        <v>130</v>
      </c>
      <c r="C172" t="s">
        <v>356</v>
      </c>
      <c r="D172" t="s">
        <v>319</v>
      </c>
      <c r="E172" s="6">
        <v>32.152173913043477</v>
      </c>
      <c r="F172" s="6">
        <v>5.5652173913043477</v>
      </c>
      <c r="G172" s="6">
        <v>0.2608695652173913</v>
      </c>
      <c r="H172" s="6">
        <v>0.14402173913043478</v>
      </c>
      <c r="I172" s="6">
        <v>0.30434782608695654</v>
      </c>
      <c r="J172" s="6">
        <v>0</v>
      </c>
      <c r="K172" s="6">
        <v>0</v>
      </c>
      <c r="L172" s="6">
        <v>6.4983695652173914</v>
      </c>
      <c r="M172" s="6">
        <v>5.1684782608695654</v>
      </c>
      <c r="N172" s="6">
        <v>0</v>
      </c>
      <c r="O172" s="6">
        <f>SUM(NonNurse[[#This Row],[Qualified Social Work Staff Hours]],NonNurse[[#This Row],[Other Social Work Staff Hours]])/NonNurse[[#This Row],[MDS Census]]</f>
        <v>0.16075050709939148</v>
      </c>
      <c r="P172" s="6">
        <v>5.2907608695652177</v>
      </c>
      <c r="Q172" s="6">
        <v>0</v>
      </c>
      <c r="R172" s="6">
        <f>SUM(NonNurse[[#This Row],[Qualified Activities Professional Hours]],NonNurse[[#This Row],[Other Activities Professional Hours]])/NonNurse[[#This Row],[MDS Census]]</f>
        <v>0.16455375253549698</v>
      </c>
      <c r="S172" s="6">
        <v>8.1804347826086943</v>
      </c>
      <c r="T172" s="6">
        <v>0</v>
      </c>
      <c r="U172" s="6">
        <v>0</v>
      </c>
      <c r="V172" s="6">
        <f>SUM(NonNurse[[#This Row],[Occupational Therapist Hours]],NonNurse[[#This Row],[OT Assistant Hours]],NonNurse[[#This Row],[OT Aide Hours]])/NonNurse[[#This Row],[MDS Census]]</f>
        <v>0.25442866801893166</v>
      </c>
      <c r="W172" s="6">
        <v>0.41847826086956524</v>
      </c>
      <c r="X172" s="6">
        <v>7.7282608695652177</v>
      </c>
      <c r="Y172" s="6">
        <v>0</v>
      </c>
      <c r="Z172" s="6">
        <f>SUM(NonNurse[[#This Row],[Physical Therapist (PT) Hours]],NonNurse[[#This Row],[PT Assistant Hours]],NonNurse[[#This Row],[PT Aide Hours]])/NonNurse[[#This Row],[MDS Census]]</f>
        <v>0.25338066260987158</v>
      </c>
      <c r="AA172" s="6">
        <v>0</v>
      </c>
      <c r="AB172" s="6">
        <v>0</v>
      </c>
      <c r="AC172" s="6">
        <v>0</v>
      </c>
      <c r="AD172" s="6">
        <v>0</v>
      </c>
      <c r="AE172" s="6">
        <v>0</v>
      </c>
      <c r="AF172" s="6">
        <v>0</v>
      </c>
      <c r="AG172" s="6">
        <v>0</v>
      </c>
      <c r="AH172" s="1">
        <v>255276</v>
      </c>
      <c r="AI172">
        <v>4</v>
      </c>
    </row>
    <row r="173" spans="1:35" x14ac:dyDescent="0.25">
      <c r="A173" t="s">
        <v>243</v>
      </c>
      <c r="B173" t="s">
        <v>155</v>
      </c>
      <c r="C173" t="s">
        <v>358</v>
      </c>
      <c r="D173" t="s">
        <v>276</v>
      </c>
      <c r="E173" s="6">
        <v>52.021739130434781</v>
      </c>
      <c r="F173" s="6">
        <v>5.5652173913043477</v>
      </c>
      <c r="G173" s="6">
        <v>0</v>
      </c>
      <c r="H173" s="6">
        <v>0</v>
      </c>
      <c r="I173" s="6">
        <v>0</v>
      </c>
      <c r="J173" s="6">
        <v>0</v>
      </c>
      <c r="K173" s="6">
        <v>0</v>
      </c>
      <c r="L173" s="6">
        <v>4.8829347826086957</v>
      </c>
      <c r="M173" s="6">
        <v>0</v>
      </c>
      <c r="N173" s="6">
        <v>0</v>
      </c>
      <c r="O173" s="6">
        <f>SUM(NonNurse[[#This Row],[Qualified Social Work Staff Hours]],NonNurse[[#This Row],[Other Social Work Staff Hours]])/NonNurse[[#This Row],[MDS Census]]</f>
        <v>0</v>
      </c>
      <c r="P173" s="6">
        <v>0</v>
      </c>
      <c r="Q173" s="6">
        <v>4.5853260869565213</v>
      </c>
      <c r="R173" s="6">
        <f>SUM(NonNurse[[#This Row],[Qualified Activities Professional Hours]],NonNurse[[#This Row],[Other Activities Professional Hours]])/NonNurse[[#This Row],[MDS Census]]</f>
        <v>8.8142498955286253E-2</v>
      </c>
      <c r="S173" s="6">
        <v>6.0760869565217392</v>
      </c>
      <c r="T173" s="6">
        <v>6.3804347826086953</v>
      </c>
      <c r="U173" s="6">
        <v>0</v>
      </c>
      <c r="V173" s="6">
        <f>SUM(NonNurse[[#This Row],[Occupational Therapist Hours]],NonNurse[[#This Row],[OT Assistant Hours]],NonNurse[[#This Row],[OT Aide Hours]])/NonNurse[[#This Row],[MDS Census]]</f>
        <v>0.23944839114082739</v>
      </c>
      <c r="W173" s="6">
        <v>1.2282608695652173</v>
      </c>
      <c r="X173" s="6">
        <v>11.146739130434783</v>
      </c>
      <c r="Y173" s="6">
        <v>0</v>
      </c>
      <c r="Z173" s="6">
        <f>SUM(NonNurse[[#This Row],[Physical Therapist (PT) Hours]],NonNurse[[#This Row],[PT Assistant Hours]],NonNurse[[#This Row],[PT Aide Hours]])/NonNurse[[#This Row],[MDS Census]]</f>
        <v>0.23788132051817804</v>
      </c>
      <c r="AA173" s="6">
        <v>0</v>
      </c>
      <c r="AB173" s="6">
        <v>0</v>
      </c>
      <c r="AC173" s="6">
        <v>0</v>
      </c>
      <c r="AD173" s="6">
        <v>0</v>
      </c>
      <c r="AE173" s="6">
        <v>0</v>
      </c>
      <c r="AF173" s="6">
        <v>0</v>
      </c>
      <c r="AG173" s="6">
        <v>0</v>
      </c>
      <c r="AH173" s="1">
        <v>255304</v>
      </c>
      <c r="AI173">
        <v>4</v>
      </c>
    </row>
    <row r="174" spans="1:35" x14ac:dyDescent="0.25">
      <c r="A174" t="s">
        <v>243</v>
      </c>
      <c r="B174" t="s">
        <v>116</v>
      </c>
      <c r="C174" t="s">
        <v>379</v>
      </c>
      <c r="D174" t="s">
        <v>272</v>
      </c>
      <c r="E174" s="6">
        <v>64.956521739130437</v>
      </c>
      <c r="F174" s="6">
        <v>5.7391304347826084</v>
      </c>
      <c r="G174" s="6">
        <v>0.28695652173913011</v>
      </c>
      <c r="H174" s="6">
        <v>0.13967391304347826</v>
      </c>
      <c r="I174" s="6">
        <v>0.85869565217391308</v>
      </c>
      <c r="J174" s="6">
        <v>0</v>
      </c>
      <c r="K174" s="6">
        <v>0</v>
      </c>
      <c r="L174" s="6">
        <v>2.824782608695652</v>
      </c>
      <c r="M174" s="6">
        <v>2.7366304347826089</v>
      </c>
      <c r="N174" s="6">
        <v>1.4267391304347825</v>
      </c>
      <c r="O174" s="6">
        <f>SUM(NonNurse[[#This Row],[Qualified Social Work Staff Hours]],NonNurse[[#This Row],[Other Social Work Staff Hours]])/NonNurse[[#This Row],[MDS Census]]</f>
        <v>6.4094712182061572E-2</v>
      </c>
      <c r="P174" s="6">
        <v>0</v>
      </c>
      <c r="Q174" s="6">
        <v>5.3681521739130433</v>
      </c>
      <c r="R174" s="6">
        <f>SUM(NonNurse[[#This Row],[Qualified Activities Professional Hours]],NonNurse[[#This Row],[Other Activities Professional Hours]])/NonNurse[[#This Row],[MDS Census]]</f>
        <v>8.2642235609103068E-2</v>
      </c>
      <c r="S174" s="6">
        <v>4.602282608695651</v>
      </c>
      <c r="T174" s="6">
        <v>3.4084782608695652</v>
      </c>
      <c r="U174" s="6">
        <v>0</v>
      </c>
      <c r="V174" s="6">
        <f>SUM(NonNurse[[#This Row],[Occupational Therapist Hours]],NonNurse[[#This Row],[OT Assistant Hours]],NonNurse[[#This Row],[OT Aide Hours]])/NonNurse[[#This Row],[MDS Census]]</f>
        <v>0.12332496653279783</v>
      </c>
      <c r="W174" s="6">
        <v>0.82250000000000001</v>
      </c>
      <c r="X174" s="6">
        <v>7.1533695652173925</v>
      </c>
      <c r="Y174" s="6">
        <v>0</v>
      </c>
      <c r="Z174" s="6">
        <f>SUM(NonNurse[[#This Row],[Physical Therapist (PT) Hours]],NonNurse[[#This Row],[PT Assistant Hours]],NonNurse[[#This Row],[PT Aide Hours]])/NonNurse[[#This Row],[MDS Census]]</f>
        <v>0.12278781793842036</v>
      </c>
      <c r="AA174" s="6">
        <v>0</v>
      </c>
      <c r="AB174" s="6">
        <v>0</v>
      </c>
      <c r="AC174" s="6">
        <v>0</v>
      </c>
      <c r="AD174" s="6">
        <v>0</v>
      </c>
      <c r="AE174" s="6">
        <v>7.6086956521739135E-2</v>
      </c>
      <c r="AF174" s="6">
        <v>0</v>
      </c>
      <c r="AG174" s="6">
        <v>0</v>
      </c>
      <c r="AH174" s="1">
        <v>255261</v>
      </c>
      <c r="AI174">
        <v>4</v>
      </c>
    </row>
    <row r="175" spans="1:35" x14ac:dyDescent="0.25">
      <c r="A175" t="s">
        <v>243</v>
      </c>
      <c r="B175" t="s">
        <v>22</v>
      </c>
      <c r="C175" t="s">
        <v>393</v>
      </c>
      <c r="D175" t="s">
        <v>310</v>
      </c>
      <c r="E175" s="6">
        <v>136.95652173913044</v>
      </c>
      <c r="F175" s="6">
        <v>12.095217391304345</v>
      </c>
      <c r="G175" s="6">
        <v>0.93478260869565222</v>
      </c>
      <c r="H175" s="6">
        <v>0</v>
      </c>
      <c r="I175" s="6">
        <v>0</v>
      </c>
      <c r="J175" s="6">
        <v>0</v>
      </c>
      <c r="K175" s="6">
        <v>0</v>
      </c>
      <c r="L175" s="6">
        <v>4.745869565217391</v>
      </c>
      <c r="M175" s="6">
        <v>5.2700000000000005</v>
      </c>
      <c r="N175" s="6">
        <v>11.943369565217392</v>
      </c>
      <c r="O175" s="6">
        <f>SUM(NonNurse[[#This Row],[Qualified Social Work Staff Hours]],NonNurse[[#This Row],[Other Social Work Staff Hours]])/NonNurse[[#This Row],[MDS Census]]</f>
        <v>0.12568492063492062</v>
      </c>
      <c r="P175" s="6">
        <v>1.6758695652173912</v>
      </c>
      <c r="Q175" s="6">
        <v>29.468586956521726</v>
      </c>
      <c r="R175" s="6">
        <f>SUM(NonNurse[[#This Row],[Qualified Activities Professional Hours]],NonNurse[[#This Row],[Other Activities Professional Hours]])/NonNurse[[#This Row],[MDS Census]]</f>
        <v>0.22740396825396814</v>
      </c>
      <c r="S175" s="6">
        <v>4.1689130434782609</v>
      </c>
      <c r="T175" s="6">
        <v>0.13641304347826089</v>
      </c>
      <c r="U175" s="6">
        <v>0</v>
      </c>
      <c r="V175" s="6">
        <f>SUM(NonNurse[[#This Row],[Occupational Therapist Hours]],NonNurse[[#This Row],[OT Assistant Hours]],NonNurse[[#This Row],[OT Aide Hours]])/NonNurse[[#This Row],[MDS Census]]</f>
        <v>3.1435714285714289E-2</v>
      </c>
      <c r="W175" s="6">
        <v>5.4183695652173913</v>
      </c>
      <c r="X175" s="6">
        <v>0</v>
      </c>
      <c r="Y175" s="6">
        <v>0</v>
      </c>
      <c r="Z175" s="6">
        <f>SUM(NonNurse[[#This Row],[Physical Therapist (PT) Hours]],NonNurse[[#This Row],[PT Assistant Hours]],NonNurse[[#This Row],[PT Aide Hours]])/NonNurse[[#This Row],[MDS Census]]</f>
        <v>3.956269841269841E-2</v>
      </c>
      <c r="AA175" s="6">
        <v>0</v>
      </c>
      <c r="AB175" s="6">
        <v>0</v>
      </c>
      <c r="AC175" s="6">
        <v>0</v>
      </c>
      <c r="AD175" s="6">
        <v>0</v>
      </c>
      <c r="AE175" s="6">
        <v>11</v>
      </c>
      <c r="AF175" s="6">
        <v>0</v>
      </c>
      <c r="AG175" s="6">
        <v>0</v>
      </c>
      <c r="AH175" s="1">
        <v>255093</v>
      </c>
      <c r="AI175">
        <v>4</v>
      </c>
    </row>
    <row r="176" spans="1:35" x14ac:dyDescent="0.25">
      <c r="A176" t="s">
        <v>243</v>
      </c>
      <c r="B176" t="s">
        <v>113</v>
      </c>
      <c r="C176" t="s">
        <v>369</v>
      </c>
      <c r="D176" t="s">
        <v>291</v>
      </c>
      <c r="E176" s="6">
        <v>114.06521739130434</v>
      </c>
      <c r="F176" s="6">
        <v>11.478260869565217</v>
      </c>
      <c r="G176" s="6">
        <v>1.1304347826086956</v>
      </c>
      <c r="H176" s="6">
        <v>0.52173913043478259</v>
      </c>
      <c r="I176" s="6">
        <v>0.58695652173913049</v>
      </c>
      <c r="J176" s="6">
        <v>0</v>
      </c>
      <c r="K176" s="6">
        <v>1.1304347826086956</v>
      </c>
      <c r="L176" s="6">
        <v>7.3864130434782629</v>
      </c>
      <c r="M176" s="6">
        <v>5.7391304347826084</v>
      </c>
      <c r="N176" s="6">
        <v>12.623586956521736</v>
      </c>
      <c r="O176" s="6">
        <f>SUM(NonNurse[[#This Row],[Qualified Social Work Staff Hours]],NonNurse[[#This Row],[Other Social Work Staff Hours]])/NonNurse[[#This Row],[MDS Census]]</f>
        <v>0.16098437202210783</v>
      </c>
      <c r="P176" s="6">
        <v>0</v>
      </c>
      <c r="Q176" s="6">
        <v>11.678478260869564</v>
      </c>
      <c r="R176" s="6">
        <f>SUM(NonNurse[[#This Row],[Qualified Activities Professional Hours]],NonNurse[[#This Row],[Other Activities Professional Hours]])/NonNurse[[#This Row],[MDS Census]]</f>
        <v>0.10238421955403088</v>
      </c>
      <c r="S176" s="6">
        <v>4.9893478260869584</v>
      </c>
      <c r="T176" s="6">
        <v>8.7198913043478292</v>
      </c>
      <c r="U176" s="6">
        <v>0</v>
      </c>
      <c r="V176" s="6">
        <f>SUM(NonNurse[[#This Row],[Occupational Therapist Hours]],NonNurse[[#This Row],[OT Assistant Hours]],NonNurse[[#This Row],[OT Aide Hours]])/NonNurse[[#This Row],[MDS Census]]</f>
        <v>0.12018772631980185</v>
      </c>
      <c r="W176" s="6">
        <v>4.8721739130434765</v>
      </c>
      <c r="X176" s="6">
        <v>8.9353260869565236</v>
      </c>
      <c r="Y176" s="6">
        <v>5.0434782608695654</v>
      </c>
      <c r="Z176" s="6">
        <f>SUM(NonNurse[[#This Row],[Physical Therapist (PT) Hours]],NonNurse[[#This Row],[PT Assistant Hours]],NonNurse[[#This Row],[PT Aide Hours]])/NonNurse[[#This Row],[MDS Census]]</f>
        <v>0.16526491328378123</v>
      </c>
      <c r="AA176" s="6">
        <v>0</v>
      </c>
      <c r="AB176" s="6">
        <v>0</v>
      </c>
      <c r="AC176" s="6">
        <v>0</v>
      </c>
      <c r="AD176" s="6">
        <v>88.803478260869596</v>
      </c>
      <c r="AE176" s="6">
        <v>0</v>
      </c>
      <c r="AF176" s="6">
        <v>0</v>
      </c>
      <c r="AG176" s="6">
        <v>0</v>
      </c>
      <c r="AH176" s="1">
        <v>255257</v>
      </c>
      <c r="AI176">
        <v>4</v>
      </c>
    </row>
    <row r="177" spans="1:35" x14ac:dyDescent="0.25">
      <c r="A177" t="s">
        <v>243</v>
      </c>
      <c r="B177" t="s">
        <v>48</v>
      </c>
      <c r="C177" t="s">
        <v>397</v>
      </c>
      <c r="D177" t="s">
        <v>318</v>
      </c>
      <c r="E177" s="6">
        <v>28.913043478260871</v>
      </c>
      <c r="F177" s="6">
        <v>3.9429347826086958</v>
      </c>
      <c r="G177" s="6">
        <v>5.434782608695652E-2</v>
      </c>
      <c r="H177" s="6">
        <v>0.32608695652173914</v>
      </c>
      <c r="I177" s="6">
        <v>0.27173913043478259</v>
      </c>
      <c r="J177" s="6">
        <v>0</v>
      </c>
      <c r="K177" s="6">
        <v>0.70652173913043481</v>
      </c>
      <c r="L177" s="6">
        <v>2.1368478260869566</v>
      </c>
      <c r="M177" s="6">
        <v>5.2418478260869561</v>
      </c>
      <c r="N177" s="6">
        <v>0</v>
      </c>
      <c r="O177" s="6">
        <f>SUM(NonNurse[[#This Row],[Qualified Social Work Staff Hours]],NonNurse[[#This Row],[Other Social Work Staff Hours]])/NonNurse[[#This Row],[MDS Census]]</f>
        <v>0.18129699248120298</v>
      </c>
      <c r="P177" s="6">
        <v>0</v>
      </c>
      <c r="Q177" s="6">
        <v>8.554347826086957</v>
      </c>
      <c r="R177" s="6">
        <f>SUM(NonNurse[[#This Row],[Qualified Activities Professional Hours]],NonNurse[[#This Row],[Other Activities Professional Hours]])/NonNurse[[#This Row],[MDS Census]]</f>
        <v>0.29586466165413533</v>
      </c>
      <c r="S177" s="6">
        <v>1.2069565217391305</v>
      </c>
      <c r="T177" s="6">
        <v>1.5924999999999998</v>
      </c>
      <c r="U177" s="6">
        <v>0</v>
      </c>
      <c r="V177" s="6">
        <f>SUM(NonNurse[[#This Row],[Occupational Therapist Hours]],NonNurse[[#This Row],[OT Assistant Hours]],NonNurse[[#This Row],[OT Aide Hours]])/NonNurse[[#This Row],[MDS Census]]</f>
        <v>9.6823308270676686E-2</v>
      </c>
      <c r="W177" s="6">
        <v>0.27043478260869558</v>
      </c>
      <c r="X177" s="6">
        <v>4.3742391304347823</v>
      </c>
      <c r="Y177" s="6">
        <v>0</v>
      </c>
      <c r="Z177" s="6">
        <f>SUM(NonNurse[[#This Row],[Physical Therapist (PT) Hours]],NonNurse[[#This Row],[PT Assistant Hours]],NonNurse[[#This Row],[PT Aide Hours]])/NonNurse[[#This Row],[MDS Census]]</f>
        <v>0.16064285714285714</v>
      </c>
      <c r="AA177" s="6">
        <v>0</v>
      </c>
      <c r="AB177" s="6">
        <v>0</v>
      </c>
      <c r="AC177" s="6">
        <v>0</v>
      </c>
      <c r="AD177" s="6">
        <v>0</v>
      </c>
      <c r="AE177" s="6">
        <v>0</v>
      </c>
      <c r="AF177" s="6">
        <v>0</v>
      </c>
      <c r="AG177" s="6">
        <v>0.16304347826086957</v>
      </c>
      <c r="AH177" s="1">
        <v>255130</v>
      </c>
      <c r="AI177">
        <v>4</v>
      </c>
    </row>
    <row r="178" spans="1:35" x14ac:dyDescent="0.25">
      <c r="A178" t="s">
        <v>243</v>
      </c>
      <c r="B178" t="s">
        <v>47</v>
      </c>
      <c r="C178" t="s">
        <v>406</v>
      </c>
      <c r="D178" t="s">
        <v>326</v>
      </c>
      <c r="E178" s="6">
        <v>67.130434782608702</v>
      </c>
      <c r="F178" s="6">
        <v>5.6521739130434785</v>
      </c>
      <c r="G178" s="6">
        <v>0.14565217391304347</v>
      </c>
      <c r="H178" s="6">
        <v>0</v>
      </c>
      <c r="I178" s="6">
        <v>0</v>
      </c>
      <c r="J178" s="6">
        <v>0</v>
      </c>
      <c r="K178" s="6">
        <v>3.8043478260869568E-2</v>
      </c>
      <c r="L178" s="6">
        <v>0</v>
      </c>
      <c r="M178" s="6">
        <v>5.8286956521739128</v>
      </c>
      <c r="N178" s="6">
        <v>0</v>
      </c>
      <c r="O178" s="6">
        <f>SUM(NonNurse[[#This Row],[Qualified Social Work Staff Hours]],NonNurse[[#This Row],[Other Social Work Staff Hours]])/NonNurse[[#This Row],[MDS Census]]</f>
        <v>8.6826424870466309E-2</v>
      </c>
      <c r="P178" s="6">
        <v>0</v>
      </c>
      <c r="Q178" s="6">
        <v>10.145652173913044</v>
      </c>
      <c r="R178" s="6">
        <f>SUM(NonNurse[[#This Row],[Qualified Activities Professional Hours]],NonNurse[[#This Row],[Other Activities Professional Hours]])/NonNurse[[#This Row],[MDS Census]]</f>
        <v>0.15113341968911917</v>
      </c>
      <c r="S178" s="6">
        <v>9.9220652173913031</v>
      </c>
      <c r="T178" s="6">
        <v>0</v>
      </c>
      <c r="U178" s="6">
        <v>0</v>
      </c>
      <c r="V178" s="6">
        <f>SUM(NonNurse[[#This Row],[Occupational Therapist Hours]],NonNurse[[#This Row],[OT Assistant Hours]],NonNurse[[#This Row],[OT Aide Hours]])/NonNurse[[#This Row],[MDS Census]]</f>
        <v>0.14780278497409324</v>
      </c>
      <c r="W178" s="6">
        <v>3.2628260869565224</v>
      </c>
      <c r="X178" s="6">
        <v>0.13228260869565217</v>
      </c>
      <c r="Y178" s="6">
        <v>0</v>
      </c>
      <c r="Z178" s="6">
        <f>SUM(NonNurse[[#This Row],[Physical Therapist (PT) Hours]],NonNurse[[#This Row],[PT Assistant Hours]],NonNurse[[#This Row],[PT Aide Hours]])/NonNurse[[#This Row],[MDS Census]]</f>
        <v>5.0574805699481869E-2</v>
      </c>
      <c r="AA178" s="6">
        <v>0</v>
      </c>
      <c r="AB178" s="6">
        <v>0</v>
      </c>
      <c r="AC178" s="6">
        <v>0</v>
      </c>
      <c r="AD178" s="6">
        <v>0</v>
      </c>
      <c r="AE178" s="6">
        <v>0</v>
      </c>
      <c r="AF178" s="6">
        <v>0</v>
      </c>
      <c r="AG178" s="6">
        <v>0.25760869565217392</v>
      </c>
      <c r="AH178" s="1">
        <v>255127</v>
      </c>
      <c r="AI178">
        <v>4</v>
      </c>
    </row>
    <row r="179" spans="1:35" x14ac:dyDescent="0.25">
      <c r="A179" t="s">
        <v>243</v>
      </c>
      <c r="B179" t="s">
        <v>93</v>
      </c>
      <c r="C179" t="s">
        <v>406</v>
      </c>
      <c r="D179" t="s">
        <v>326</v>
      </c>
      <c r="E179" s="6">
        <v>92.076086956521735</v>
      </c>
      <c r="F179" s="6">
        <v>0</v>
      </c>
      <c r="G179" s="6">
        <v>0.13043478260869565</v>
      </c>
      <c r="H179" s="6">
        <v>0.29076086956521741</v>
      </c>
      <c r="I179" s="6">
        <v>0.41304347826086957</v>
      </c>
      <c r="J179" s="6">
        <v>0</v>
      </c>
      <c r="K179" s="6">
        <v>0</v>
      </c>
      <c r="L179" s="6">
        <v>5.6474999999999991</v>
      </c>
      <c r="M179" s="6">
        <v>0</v>
      </c>
      <c r="N179" s="6">
        <v>0</v>
      </c>
      <c r="O179" s="6">
        <f>SUM(NonNurse[[#This Row],[Qualified Social Work Staff Hours]],NonNurse[[#This Row],[Other Social Work Staff Hours]])/NonNurse[[#This Row],[MDS Census]]</f>
        <v>0</v>
      </c>
      <c r="P179" s="6">
        <v>0</v>
      </c>
      <c r="Q179" s="6">
        <v>0</v>
      </c>
      <c r="R179" s="6">
        <f>SUM(NonNurse[[#This Row],[Qualified Activities Professional Hours]],NonNurse[[#This Row],[Other Activities Professional Hours]])/NonNurse[[#This Row],[MDS Census]]</f>
        <v>0</v>
      </c>
      <c r="S179" s="6">
        <v>4.340326086956523</v>
      </c>
      <c r="T179" s="6">
        <v>9.0565217391304351</v>
      </c>
      <c r="U179" s="6">
        <v>0</v>
      </c>
      <c r="V179" s="6">
        <f>SUM(NonNurse[[#This Row],[Occupational Therapist Hours]],NonNurse[[#This Row],[OT Assistant Hours]],NonNurse[[#This Row],[OT Aide Hours]])/NonNurse[[#This Row],[MDS Census]]</f>
        <v>0.14549757997875107</v>
      </c>
      <c r="W179" s="6">
        <v>1.5759782608695649</v>
      </c>
      <c r="X179" s="6">
        <v>13.547608695652171</v>
      </c>
      <c r="Y179" s="6">
        <v>4.3478260869565216E-2</v>
      </c>
      <c r="Z179" s="6">
        <f>SUM(NonNurse[[#This Row],[Physical Therapist (PT) Hours]],NonNurse[[#This Row],[PT Assistant Hours]],NonNurse[[#This Row],[PT Aide Hours]])/NonNurse[[#This Row],[MDS Census]]</f>
        <v>0.16472317317908153</v>
      </c>
      <c r="AA179" s="6">
        <v>0</v>
      </c>
      <c r="AB179" s="6">
        <v>0</v>
      </c>
      <c r="AC179" s="6">
        <v>0</v>
      </c>
      <c r="AD179" s="6">
        <v>0</v>
      </c>
      <c r="AE179" s="6">
        <v>0</v>
      </c>
      <c r="AF179" s="6">
        <v>0</v>
      </c>
      <c r="AG179" s="6">
        <v>0</v>
      </c>
      <c r="AH179" s="1">
        <v>255218</v>
      </c>
      <c r="AI179">
        <v>4</v>
      </c>
    </row>
    <row r="180" spans="1:35" x14ac:dyDescent="0.25">
      <c r="A180" t="s">
        <v>243</v>
      </c>
      <c r="B180" t="s">
        <v>33</v>
      </c>
      <c r="C180" t="s">
        <v>390</v>
      </c>
      <c r="D180" t="s">
        <v>322</v>
      </c>
      <c r="E180" s="6">
        <v>77.532608695652172</v>
      </c>
      <c r="F180" s="6">
        <v>10.825217391304349</v>
      </c>
      <c r="G180" s="6">
        <v>0.28260869565217389</v>
      </c>
      <c r="H180" s="6">
        <v>0.19021739130434784</v>
      </c>
      <c r="I180" s="6">
        <v>0.52173913043478259</v>
      </c>
      <c r="J180" s="6">
        <v>0</v>
      </c>
      <c r="K180" s="6">
        <v>0</v>
      </c>
      <c r="L180" s="6">
        <v>3.9145652173913037</v>
      </c>
      <c r="M180" s="6">
        <v>4.7527173913043477</v>
      </c>
      <c r="N180" s="6">
        <v>0</v>
      </c>
      <c r="O180" s="6">
        <f>SUM(NonNurse[[#This Row],[Qualified Social Work Staff Hours]],NonNurse[[#This Row],[Other Social Work Staff Hours]])/NonNurse[[#This Row],[MDS Census]]</f>
        <v>6.1299593438945747E-2</v>
      </c>
      <c r="P180" s="6">
        <v>4.9701086956521738</v>
      </c>
      <c r="Q180" s="6">
        <v>0</v>
      </c>
      <c r="R180" s="6">
        <f>SUM(NonNurse[[#This Row],[Qualified Activities Professional Hours]],NonNurse[[#This Row],[Other Activities Professional Hours]])/NonNurse[[#This Row],[MDS Census]]</f>
        <v>6.4103462778634518E-2</v>
      </c>
      <c r="S180" s="6">
        <v>9.758152173913043</v>
      </c>
      <c r="T180" s="6">
        <v>7.7065217391304341E-2</v>
      </c>
      <c r="U180" s="6">
        <v>0</v>
      </c>
      <c r="V180" s="6">
        <f>SUM(NonNurse[[#This Row],[Occupational Therapist Hours]],NonNurse[[#This Row],[OT Assistant Hours]],NonNurse[[#This Row],[OT Aide Hours]])/NonNurse[[#This Row],[MDS Census]]</f>
        <v>0.12685265666619935</v>
      </c>
      <c r="W180" s="6">
        <v>3.6820652173913042</v>
      </c>
      <c r="X180" s="6">
        <v>5.531630434782608</v>
      </c>
      <c r="Y180" s="6">
        <v>0</v>
      </c>
      <c r="Z180" s="6">
        <f>SUM(NonNurse[[#This Row],[Physical Therapist (PT) Hours]],NonNurse[[#This Row],[PT Assistant Hours]],NonNurse[[#This Row],[PT Aide Hours]])/NonNurse[[#This Row],[MDS Census]]</f>
        <v>0.11883639422402915</v>
      </c>
      <c r="AA180" s="6">
        <v>0</v>
      </c>
      <c r="AB180" s="6">
        <v>0</v>
      </c>
      <c r="AC180" s="6">
        <v>0</v>
      </c>
      <c r="AD180" s="6">
        <v>0</v>
      </c>
      <c r="AE180" s="6">
        <v>0</v>
      </c>
      <c r="AF180" s="6">
        <v>0</v>
      </c>
      <c r="AG180" s="6">
        <v>0</v>
      </c>
      <c r="AH180" s="1">
        <v>255108</v>
      </c>
      <c r="AI180">
        <v>4</v>
      </c>
    </row>
    <row r="181" spans="1:35" x14ac:dyDescent="0.25">
      <c r="A181" t="s">
        <v>243</v>
      </c>
      <c r="B181" t="s">
        <v>195</v>
      </c>
      <c r="C181" t="s">
        <v>379</v>
      </c>
      <c r="D181" t="s">
        <v>272</v>
      </c>
      <c r="E181" s="6">
        <v>46.652173913043477</v>
      </c>
      <c r="F181" s="6">
        <v>5.6521739130434785</v>
      </c>
      <c r="G181" s="6">
        <v>0.28260869565217389</v>
      </c>
      <c r="H181" s="6">
        <v>0.13043478260869565</v>
      </c>
      <c r="I181" s="6">
        <v>0.2608695652173913</v>
      </c>
      <c r="J181" s="6">
        <v>0</v>
      </c>
      <c r="K181" s="6">
        <v>0</v>
      </c>
      <c r="L181" s="6">
        <v>7.4139130434782601</v>
      </c>
      <c r="M181" s="6">
        <v>0</v>
      </c>
      <c r="N181" s="6">
        <v>11.997282608695652</v>
      </c>
      <c r="O181" s="6">
        <f>SUM(NonNurse[[#This Row],[Qualified Social Work Staff Hours]],NonNurse[[#This Row],[Other Social Work Staff Hours]])/NonNurse[[#This Row],[MDS Census]]</f>
        <v>0.25716449207828518</v>
      </c>
      <c r="P181" s="6">
        <v>5.3478260869565215</v>
      </c>
      <c r="Q181" s="6">
        <v>0</v>
      </c>
      <c r="R181" s="6">
        <f>SUM(NonNurse[[#This Row],[Qualified Activities Professional Hours]],NonNurse[[#This Row],[Other Activities Professional Hours]])/NonNurse[[#This Row],[MDS Census]]</f>
        <v>0.11463187325256291</v>
      </c>
      <c r="S181" s="6">
        <v>2.7335869565217394</v>
      </c>
      <c r="T181" s="6">
        <v>11.769673913043478</v>
      </c>
      <c r="U181" s="6">
        <v>0</v>
      </c>
      <c r="V181" s="6">
        <f>SUM(NonNurse[[#This Row],[Occupational Therapist Hours]],NonNurse[[#This Row],[OT Assistant Hours]],NonNurse[[#This Row],[OT Aide Hours]])/NonNurse[[#This Row],[MDS Census]]</f>
        <v>0.31088070829450143</v>
      </c>
      <c r="W181" s="6">
        <v>1.2790217391304348</v>
      </c>
      <c r="X181" s="6">
        <v>13.472826086956525</v>
      </c>
      <c r="Y181" s="6">
        <v>0</v>
      </c>
      <c r="Z181" s="6">
        <f>SUM(NonNurse[[#This Row],[Physical Therapist (PT) Hours]],NonNurse[[#This Row],[PT Assistant Hours]],NonNurse[[#This Row],[PT Aide Hours]])/NonNurse[[#This Row],[MDS Census]]</f>
        <v>0.31620922646784727</v>
      </c>
      <c r="AA181" s="6">
        <v>0</v>
      </c>
      <c r="AB181" s="6">
        <v>0</v>
      </c>
      <c r="AC181" s="6">
        <v>0</v>
      </c>
      <c r="AD181" s="6">
        <v>0</v>
      </c>
      <c r="AE181" s="6">
        <v>0</v>
      </c>
      <c r="AF181" s="6">
        <v>0</v>
      </c>
      <c r="AG181" s="6">
        <v>0</v>
      </c>
      <c r="AH181" s="1">
        <v>255348</v>
      </c>
      <c r="AI181">
        <v>4</v>
      </c>
    </row>
    <row r="182" spans="1:35" x14ac:dyDescent="0.25">
      <c r="A182" t="s">
        <v>243</v>
      </c>
      <c r="B182" t="s">
        <v>68</v>
      </c>
      <c r="C182" t="s">
        <v>417</v>
      </c>
      <c r="D182" t="s">
        <v>298</v>
      </c>
      <c r="E182" s="6">
        <v>65.5</v>
      </c>
      <c r="F182" s="6">
        <v>5.5652173913043477</v>
      </c>
      <c r="G182" s="6">
        <v>0.28260869565217389</v>
      </c>
      <c r="H182" s="6">
        <v>0.13043478260869565</v>
      </c>
      <c r="I182" s="6">
        <v>0.2391304347826087</v>
      </c>
      <c r="J182" s="6">
        <v>0</v>
      </c>
      <c r="K182" s="6">
        <v>0</v>
      </c>
      <c r="L182" s="6">
        <v>6.5438043478260868</v>
      </c>
      <c r="M182" s="6">
        <v>3.9538043478260869</v>
      </c>
      <c r="N182" s="6">
        <v>0</v>
      </c>
      <c r="O182" s="6">
        <f>SUM(NonNurse[[#This Row],[Qualified Social Work Staff Hours]],NonNurse[[#This Row],[Other Social Work Staff Hours]])/NonNurse[[#This Row],[MDS Census]]</f>
        <v>6.0363425157650183E-2</v>
      </c>
      <c r="P182" s="6">
        <v>5.4673913043478262</v>
      </c>
      <c r="Q182" s="6">
        <v>0</v>
      </c>
      <c r="R182" s="6">
        <f>SUM(NonNurse[[#This Row],[Qualified Activities Professional Hours]],NonNurse[[#This Row],[Other Activities Professional Hours]])/NonNurse[[#This Row],[MDS Census]]</f>
        <v>8.3471622967142389E-2</v>
      </c>
      <c r="S182" s="6">
        <v>1.2628260869565218</v>
      </c>
      <c r="T182" s="6">
        <v>7.2907608695652177</v>
      </c>
      <c r="U182" s="6">
        <v>0</v>
      </c>
      <c r="V182" s="6">
        <f>SUM(NonNurse[[#This Row],[Occupational Therapist Hours]],NonNurse[[#This Row],[OT Assistant Hours]],NonNurse[[#This Row],[OT Aide Hours]])/NonNurse[[#This Row],[MDS Census]]</f>
        <v>0.13058911384002655</v>
      </c>
      <c r="W182" s="6">
        <v>7.6413043478260869</v>
      </c>
      <c r="X182" s="6">
        <v>3.4239130434782608</v>
      </c>
      <c r="Y182" s="6">
        <v>0</v>
      </c>
      <c r="Z182" s="6">
        <f>SUM(NonNurse[[#This Row],[Physical Therapist (PT) Hours]],NonNurse[[#This Row],[PT Assistant Hours]],NonNurse[[#This Row],[PT Aide Hours]])/NonNurse[[#This Row],[MDS Census]]</f>
        <v>0.16893461666113507</v>
      </c>
      <c r="AA182" s="6">
        <v>0</v>
      </c>
      <c r="AB182" s="6">
        <v>0</v>
      </c>
      <c r="AC182" s="6">
        <v>0</v>
      </c>
      <c r="AD182" s="6">
        <v>0</v>
      </c>
      <c r="AE182" s="6">
        <v>0</v>
      </c>
      <c r="AF182" s="6">
        <v>0</v>
      </c>
      <c r="AG182" s="6">
        <v>0</v>
      </c>
      <c r="AH182" s="1">
        <v>255162</v>
      </c>
      <c r="AI182">
        <v>4</v>
      </c>
    </row>
    <row r="183" spans="1:35" x14ac:dyDescent="0.25">
      <c r="A183" t="s">
        <v>243</v>
      </c>
      <c r="B183" t="s">
        <v>97</v>
      </c>
      <c r="C183" t="s">
        <v>369</v>
      </c>
      <c r="D183" t="s">
        <v>291</v>
      </c>
      <c r="E183" s="6">
        <v>55.413043478260867</v>
      </c>
      <c r="F183" s="6">
        <v>4.6929347826086953</v>
      </c>
      <c r="G183" s="6">
        <v>0.2608695652173913</v>
      </c>
      <c r="H183" s="6">
        <v>0.2608695652173913</v>
      </c>
      <c r="I183" s="6">
        <v>2</v>
      </c>
      <c r="J183" s="6">
        <v>0</v>
      </c>
      <c r="K183" s="6">
        <v>0</v>
      </c>
      <c r="L183" s="6">
        <v>5.2030434782608692</v>
      </c>
      <c r="M183" s="6">
        <v>0</v>
      </c>
      <c r="N183" s="6">
        <v>3.8128260869565223</v>
      </c>
      <c r="O183" s="6">
        <f>SUM(NonNurse[[#This Row],[Qualified Social Work Staff Hours]],NonNurse[[#This Row],[Other Social Work Staff Hours]])/NonNurse[[#This Row],[MDS Census]]</f>
        <v>6.8807375441349558E-2</v>
      </c>
      <c r="P183" s="6">
        <v>3.1258695652173918</v>
      </c>
      <c r="Q183" s="6">
        <v>4.9015217391304349</v>
      </c>
      <c r="R183" s="6">
        <f>SUM(NonNurse[[#This Row],[Qualified Activities Professional Hours]],NonNurse[[#This Row],[Other Activities Professional Hours]])/NonNurse[[#This Row],[MDS Census]]</f>
        <v>0.14486465280502159</v>
      </c>
      <c r="S183" s="6">
        <v>2.8728260869565214</v>
      </c>
      <c r="T183" s="6">
        <v>3.7199999999999989</v>
      </c>
      <c r="U183" s="6">
        <v>0</v>
      </c>
      <c r="V183" s="6">
        <f>SUM(NonNurse[[#This Row],[Occupational Therapist Hours]],NonNurse[[#This Row],[OT Assistant Hours]],NonNurse[[#This Row],[OT Aide Hours]])/NonNurse[[#This Row],[MDS Census]]</f>
        <v>0.11897606904668497</v>
      </c>
      <c r="W183" s="6">
        <v>3.3798913043478258</v>
      </c>
      <c r="X183" s="6">
        <v>4.2797826086956521</v>
      </c>
      <c r="Y183" s="6">
        <v>0.47826086956521741</v>
      </c>
      <c r="Z183" s="6">
        <f>SUM(NonNurse[[#This Row],[Physical Therapist (PT) Hours]],NonNurse[[#This Row],[PT Assistant Hours]],NonNurse[[#This Row],[PT Aide Hours]])/NonNurse[[#This Row],[MDS Census]]</f>
        <v>0.14685955276579052</v>
      </c>
      <c r="AA183" s="6">
        <v>0</v>
      </c>
      <c r="AB183" s="6">
        <v>0</v>
      </c>
      <c r="AC183" s="6">
        <v>0</v>
      </c>
      <c r="AD183" s="6">
        <v>0</v>
      </c>
      <c r="AE183" s="6">
        <v>0</v>
      </c>
      <c r="AF183" s="6">
        <v>0</v>
      </c>
      <c r="AG183" s="6">
        <v>0</v>
      </c>
      <c r="AH183" s="1">
        <v>255222</v>
      </c>
      <c r="AI183">
        <v>4</v>
      </c>
    </row>
    <row r="184" spans="1:35" x14ac:dyDescent="0.25">
      <c r="A184" t="s">
        <v>243</v>
      </c>
      <c r="B184" t="s">
        <v>183</v>
      </c>
      <c r="C184" t="s">
        <v>452</v>
      </c>
      <c r="D184" t="s">
        <v>346</v>
      </c>
      <c r="E184" s="6">
        <v>38.510869565217391</v>
      </c>
      <c r="F184" s="6">
        <v>20.869565217391305</v>
      </c>
      <c r="G184" s="6">
        <v>0.32608695652173914</v>
      </c>
      <c r="H184" s="6">
        <v>7.6086956521739135E-2</v>
      </c>
      <c r="I184" s="6">
        <v>0.54347826086956519</v>
      </c>
      <c r="J184" s="6">
        <v>0</v>
      </c>
      <c r="K184" s="6">
        <v>0</v>
      </c>
      <c r="L184" s="6">
        <v>0.9655434782608695</v>
      </c>
      <c r="M184" s="6">
        <v>8.6956521739130432E-2</v>
      </c>
      <c r="N184" s="6">
        <v>5.1277173913043477</v>
      </c>
      <c r="O184" s="6">
        <f>SUM(NonNurse[[#This Row],[Qualified Social Work Staff Hours]],NonNurse[[#This Row],[Other Social Work Staff Hours]])/NonNurse[[#This Row],[MDS Census]]</f>
        <v>0.13540784645780413</v>
      </c>
      <c r="P184" s="6">
        <v>8.6956521739130432E-2</v>
      </c>
      <c r="Q184" s="6">
        <v>5.9972826086956523</v>
      </c>
      <c r="R184" s="6">
        <f>SUM(NonNurse[[#This Row],[Qualified Activities Professional Hours]],NonNurse[[#This Row],[Other Activities Professional Hours]])/NonNurse[[#This Row],[MDS Census]]</f>
        <v>0.15798758114592154</v>
      </c>
      <c r="S184" s="6">
        <v>1.2223913043478258</v>
      </c>
      <c r="T184" s="6">
        <v>2.1876086956521736</v>
      </c>
      <c r="U184" s="6">
        <v>0</v>
      </c>
      <c r="V184" s="6">
        <f>SUM(NonNurse[[#This Row],[Occupational Therapist Hours]],NonNurse[[#This Row],[OT Assistant Hours]],NonNurse[[#This Row],[OT Aide Hours]])/NonNurse[[#This Row],[MDS Census]]</f>
        <v>8.8546429579452426E-2</v>
      </c>
      <c r="W184" s="6">
        <v>0.51086956521739135</v>
      </c>
      <c r="X184" s="6">
        <v>1.4285869565217393</v>
      </c>
      <c r="Y184" s="6">
        <v>0</v>
      </c>
      <c r="Z184" s="6">
        <f>SUM(NonNurse[[#This Row],[Physical Therapist (PT) Hours]],NonNurse[[#This Row],[PT Assistant Hours]],NonNurse[[#This Row],[PT Aide Hours]])/NonNurse[[#This Row],[MDS Census]]</f>
        <v>5.0361275755009885E-2</v>
      </c>
      <c r="AA184" s="6">
        <v>0</v>
      </c>
      <c r="AB184" s="6">
        <v>0</v>
      </c>
      <c r="AC184" s="6">
        <v>0</v>
      </c>
      <c r="AD184" s="6">
        <v>0</v>
      </c>
      <c r="AE184" s="6">
        <v>0</v>
      </c>
      <c r="AF184" s="6">
        <v>0</v>
      </c>
      <c r="AG184" s="6">
        <v>0</v>
      </c>
      <c r="AH184" s="1">
        <v>255334</v>
      </c>
      <c r="AI184">
        <v>4</v>
      </c>
    </row>
    <row r="185" spans="1:35" x14ac:dyDescent="0.25">
      <c r="A185" t="s">
        <v>243</v>
      </c>
      <c r="B185" t="s">
        <v>49</v>
      </c>
      <c r="C185" t="s">
        <v>400</v>
      </c>
      <c r="D185" t="s">
        <v>286</v>
      </c>
      <c r="E185" s="6">
        <v>96.021739130434781</v>
      </c>
      <c r="F185" s="6">
        <v>4.7826086956521738</v>
      </c>
      <c r="G185" s="6">
        <v>0.64130434782608692</v>
      </c>
      <c r="H185" s="6">
        <v>0.3641304347826087</v>
      </c>
      <c r="I185" s="6">
        <v>6.6956521739130439</v>
      </c>
      <c r="J185" s="6">
        <v>0</v>
      </c>
      <c r="K185" s="6">
        <v>0</v>
      </c>
      <c r="L185" s="6">
        <v>13.277282608695652</v>
      </c>
      <c r="M185" s="6">
        <v>3.5751086956521729</v>
      </c>
      <c r="N185" s="6">
        <v>4.3380434782608699</v>
      </c>
      <c r="O185" s="6">
        <f>SUM(NonNurse[[#This Row],[Qualified Social Work Staff Hours]],NonNurse[[#This Row],[Other Social Work Staff Hours]])/NonNurse[[#This Row],[MDS Census]]</f>
        <v>8.2410006791940216E-2</v>
      </c>
      <c r="P185" s="6">
        <v>4.2157608695652176</v>
      </c>
      <c r="Q185" s="6">
        <v>4.2619565217391298</v>
      </c>
      <c r="R185" s="6">
        <f>SUM(NonNurse[[#This Row],[Qualified Activities Professional Hours]],NonNurse[[#This Row],[Other Activities Professional Hours]])/NonNurse[[#This Row],[MDS Census]]</f>
        <v>8.8289563051845141E-2</v>
      </c>
      <c r="S185" s="6">
        <v>7.5464130434782621</v>
      </c>
      <c r="T185" s="6">
        <v>10.575652173913046</v>
      </c>
      <c r="U185" s="6">
        <v>0</v>
      </c>
      <c r="V185" s="6">
        <f>SUM(NonNurse[[#This Row],[Occupational Therapist Hours]],NonNurse[[#This Row],[OT Assistant Hours]],NonNurse[[#This Row],[OT Aide Hours]])/NonNurse[[#This Row],[MDS Census]]</f>
        <v>0.18872877518677841</v>
      </c>
      <c r="W185" s="6">
        <v>5.1307608695652185</v>
      </c>
      <c r="X185" s="6">
        <v>17.409347826086954</v>
      </c>
      <c r="Y185" s="6">
        <v>6.8260869565217392</v>
      </c>
      <c r="Z185" s="6">
        <f>SUM(NonNurse[[#This Row],[Physical Therapist (PT) Hours]],NonNurse[[#This Row],[PT Assistant Hours]],NonNurse[[#This Row],[PT Aide Hours]])/NonNurse[[#This Row],[MDS Census]]</f>
        <v>0.30582861670817296</v>
      </c>
      <c r="AA185" s="6">
        <v>0</v>
      </c>
      <c r="AB185" s="6">
        <v>0</v>
      </c>
      <c r="AC185" s="6">
        <v>0</v>
      </c>
      <c r="AD185" s="6">
        <v>54.193369565217381</v>
      </c>
      <c r="AE185" s="6">
        <v>0</v>
      </c>
      <c r="AF185" s="6">
        <v>0</v>
      </c>
      <c r="AG185" s="6">
        <v>0</v>
      </c>
      <c r="AH185" s="1">
        <v>255136</v>
      </c>
      <c r="AI185">
        <v>4</v>
      </c>
    </row>
    <row r="186" spans="1:35" x14ac:dyDescent="0.25">
      <c r="A186" t="s">
        <v>243</v>
      </c>
      <c r="B186" t="s">
        <v>163</v>
      </c>
      <c r="C186" t="s">
        <v>382</v>
      </c>
      <c r="D186" t="s">
        <v>295</v>
      </c>
      <c r="E186" s="6">
        <v>41.347826086956523</v>
      </c>
      <c r="F186" s="6">
        <v>17.377717391304348</v>
      </c>
      <c r="G186" s="6">
        <v>0.2608695652173913</v>
      </c>
      <c r="H186" s="6">
        <v>0.2608695652173913</v>
      </c>
      <c r="I186" s="6">
        <v>0.2608695652173913</v>
      </c>
      <c r="J186" s="6">
        <v>0</v>
      </c>
      <c r="K186" s="6">
        <v>0</v>
      </c>
      <c r="L186" s="6">
        <v>3.1909782608695645</v>
      </c>
      <c r="M186" s="6">
        <v>0</v>
      </c>
      <c r="N186" s="6">
        <v>3.347826086956522</v>
      </c>
      <c r="O186" s="6">
        <f>SUM(NonNurse[[#This Row],[Qualified Social Work Staff Hours]],NonNurse[[#This Row],[Other Social Work Staff Hours]])/NonNurse[[#This Row],[MDS Census]]</f>
        <v>8.0967402733964244E-2</v>
      </c>
      <c r="P186" s="6">
        <v>0</v>
      </c>
      <c r="Q186" s="6">
        <v>6.3885869565217392</v>
      </c>
      <c r="R186" s="6">
        <f>SUM(NonNurse[[#This Row],[Qualified Activities Professional Hours]],NonNurse[[#This Row],[Other Activities Professional Hours]])/NonNurse[[#This Row],[MDS Census]]</f>
        <v>0.15450841219768666</v>
      </c>
      <c r="S186" s="6">
        <v>0.74673913043478268</v>
      </c>
      <c r="T186" s="6">
        <v>4.1190217391304351</v>
      </c>
      <c r="U186" s="6">
        <v>0</v>
      </c>
      <c r="V186" s="6">
        <f>SUM(NonNurse[[#This Row],[Occupational Therapist Hours]],NonNurse[[#This Row],[OT Assistant Hours]],NonNurse[[#This Row],[OT Aide Hours]])/NonNurse[[#This Row],[MDS Census]]</f>
        <v>0.11767875920084123</v>
      </c>
      <c r="W186" s="6">
        <v>0.67967391304347835</v>
      </c>
      <c r="X186" s="6">
        <v>4.962282608695654</v>
      </c>
      <c r="Y186" s="6">
        <v>0</v>
      </c>
      <c r="Z186" s="6">
        <f>SUM(NonNurse[[#This Row],[Physical Therapist (PT) Hours]],NonNurse[[#This Row],[PT Assistant Hours]],NonNurse[[#This Row],[PT Aide Hours]])/NonNurse[[#This Row],[MDS Census]]</f>
        <v>0.13645110410094641</v>
      </c>
      <c r="AA186" s="6">
        <v>0</v>
      </c>
      <c r="AB186" s="6">
        <v>0</v>
      </c>
      <c r="AC186" s="6">
        <v>0</v>
      </c>
      <c r="AD186" s="6">
        <v>0</v>
      </c>
      <c r="AE186" s="6">
        <v>0</v>
      </c>
      <c r="AF186" s="6">
        <v>0</v>
      </c>
      <c r="AG186" s="6">
        <v>0</v>
      </c>
      <c r="AH186" s="1">
        <v>255312</v>
      </c>
      <c r="AI186">
        <v>4</v>
      </c>
    </row>
    <row r="187" spans="1:35" x14ac:dyDescent="0.25">
      <c r="A187" t="s">
        <v>243</v>
      </c>
      <c r="B187" t="s">
        <v>137</v>
      </c>
      <c r="C187" t="s">
        <v>440</v>
      </c>
      <c r="D187" t="s">
        <v>297</v>
      </c>
      <c r="E187" s="6">
        <v>47.043478260869563</v>
      </c>
      <c r="F187" s="6">
        <v>5.7391304347826084</v>
      </c>
      <c r="G187" s="6">
        <v>7.0652173913043473E-2</v>
      </c>
      <c r="H187" s="6">
        <v>0</v>
      </c>
      <c r="I187" s="6">
        <v>0</v>
      </c>
      <c r="J187" s="6">
        <v>0</v>
      </c>
      <c r="K187" s="6">
        <v>0.62826086956521732</v>
      </c>
      <c r="L187" s="6">
        <v>3.9909782608695652</v>
      </c>
      <c r="M187" s="6">
        <v>0</v>
      </c>
      <c r="N187" s="6">
        <v>5.0886956521739135</v>
      </c>
      <c r="O187" s="6">
        <f>SUM(NonNurse[[#This Row],[Qualified Social Work Staff Hours]],NonNurse[[#This Row],[Other Social Work Staff Hours]])/NonNurse[[#This Row],[MDS Census]]</f>
        <v>0.10817005545286508</v>
      </c>
      <c r="P187" s="6">
        <v>4.7947826086956526</v>
      </c>
      <c r="Q187" s="6">
        <v>0</v>
      </c>
      <c r="R187" s="6">
        <f>SUM(NonNurse[[#This Row],[Qualified Activities Professional Hours]],NonNurse[[#This Row],[Other Activities Professional Hours]])/NonNurse[[#This Row],[MDS Census]]</f>
        <v>0.10192236598890944</v>
      </c>
      <c r="S187" s="6">
        <v>3.2235869565217397</v>
      </c>
      <c r="T187" s="6">
        <v>5.0480434782608707</v>
      </c>
      <c r="U187" s="6">
        <v>0</v>
      </c>
      <c r="V187" s="6">
        <f>SUM(NonNurse[[#This Row],[Occupational Therapist Hours]],NonNurse[[#This Row],[OT Assistant Hours]],NonNurse[[#This Row],[OT Aide Hours]])/NonNurse[[#This Row],[MDS Census]]</f>
        <v>0.1758294824399261</v>
      </c>
      <c r="W187" s="6">
        <v>6.8291304347826101</v>
      </c>
      <c r="X187" s="6">
        <v>0</v>
      </c>
      <c r="Y187" s="6">
        <v>0</v>
      </c>
      <c r="Z187" s="6">
        <f>SUM(NonNurse[[#This Row],[Physical Therapist (PT) Hours]],NonNurse[[#This Row],[PT Assistant Hours]],NonNurse[[#This Row],[PT Aide Hours]])/NonNurse[[#This Row],[MDS Census]]</f>
        <v>0.14516635859519411</v>
      </c>
      <c r="AA187" s="6">
        <v>0</v>
      </c>
      <c r="AB187" s="6">
        <v>0</v>
      </c>
      <c r="AC187" s="6">
        <v>0</v>
      </c>
      <c r="AD187" s="6">
        <v>0</v>
      </c>
      <c r="AE187" s="6">
        <v>0</v>
      </c>
      <c r="AF187" s="6">
        <v>0</v>
      </c>
      <c r="AG187" s="6">
        <v>0</v>
      </c>
      <c r="AH187" s="1">
        <v>255283</v>
      </c>
      <c r="AI187">
        <v>4</v>
      </c>
    </row>
    <row r="188" spans="1:35" x14ac:dyDescent="0.25">
      <c r="A188" t="s">
        <v>243</v>
      </c>
      <c r="B188" t="s">
        <v>112</v>
      </c>
      <c r="C188" t="s">
        <v>408</v>
      </c>
      <c r="D188" t="s">
        <v>302</v>
      </c>
      <c r="E188" s="6">
        <v>73.467391304347828</v>
      </c>
      <c r="F188" s="6">
        <v>5.3913043478260869</v>
      </c>
      <c r="G188" s="6">
        <v>0.38043478260869568</v>
      </c>
      <c r="H188" s="6">
        <v>0.63043478260869568</v>
      </c>
      <c r="I188" s="6">
        <v>0.78260869565217395</v>
      </c>
      <c r="J188" s="6">
        <v>0</v>
      </c>
      <c r="K188" s="6">
        <v>0</v>
      </c>
      <c r="L188" s="6">
        <v>4.9203260869565204</v>
      </c>
      <c r="M188" s="6">
        <v>0</v>
      </c>
      <c r="N188" s="6">
        <v>4.761956521739128</v>
      </c>
      <c r="O188" s="6">
        <f>SUM(NonNurse[[#This Row],[Qualified Social Work Staff Hours]],NonNurse[[#This Row],[Other Social Work Staff Hours]])/NonNurse[[#This Row],[MDS Census]]</f>
        <v>6.4817280662819915E-2</v>
      </c>
      <c r="P188" s="6">
        <v>0</v>
      </c>
      <c r="Q188" s="6">
        <v>3.6277173913043472</v>
      </c>
      <c r="R188" s="6">
        <f>SUM(NonNurse[[#This Row],[Qualified Activities Professional Hours]],NonNurse[[#This Row],[Other Activities Professional Hours]])/NonNurse[[#This Row],[MDS Census]]</f>
        <v>4.937860630270749E-2</v>
      </c>
      <c r="S188" s="6">
        <v>4.6995652173913047</v>
      </c>
      <c r="T188" s="6">
        <v>5.2938043478260859</v>
      </c>
      <c r="U188" s="6">
        <v>0</v>
      </c>
      <c r="V188" s="6">
        <f>SUM(NonNurse[[#This Row],[Occupational Therapist Hours]],NonNurse[[#This Row],[OT Assistant Hours]],NonNurse[[#This Row],[OT Aide Hours]])/NonNurse[[#This Row],[MDS Census]]</f>
        <v>0.13602455984613107</v>
      </c>
      <c r="W188" s="6">
        <v>0.79619565217391286</v>
      </c>
      <c r="X188" s="6">
        <v>5.5338043478260861</v>
      </c>
      <c r="Y188" s="6">
        <v>0</v>
      </c>
      <c r="Z188" s="6">
        <f>SUM(NonNurse[[#This Row],[Physical Therapist (PT) Hours]],NonNurse[[#This Row],[PT Assistant Hours]],NonNurse[[#This Row],[PT Aide Hours]])/NonNurse[[#This Row],[MDS Census]]</f>
        <v>8.6160674656014194E-2</v>
      </c>
      <c r="AA188" s="6">
        <v>0</v>
      </c>
      <c r="AB188" s="6">
        <v>0</v>
      </c>
      <c r="AC188" s="6">
        <v>0</v>
      </c>
      <c r="AD188" s="6">
        <v>0</v>
      </c>
      <c r="AE188" s="6">
        <v>3.7065217391304346</v>
      </c>
      <c r="AF188" s="6">
        <v>0</v>
      </c>
      <c r="AG188" s="6">
        <v>0</v>
      </c>
      <c r="AH188" s="1">
        <v>255253</v>
      </c>
      <c r="AI188">
        <v>4</v>
      </c>
    </row>
    <row r="189" spans="1:35" x14ac:dyDescent="0.25">
      <c r="A189" t="s">
        <v>243</v>
      </c>
      <c r="B189" t="s">
        <v>150</v>
      </c>
      <c r="C189" t="s">
        <v>369</v>
      </c>
      <c r="D189" t="s">
        <v>291</v>
      </c>
      <c r="E189" s="6">
        <v>45.086956521739133</v>
      </c>
      <c r="F189" s="6">
        <v>5.6521739130434785</v>
      </c>
      <c r="G189" s="6">
        <v>0</v>
      </c>
      <c r="H189" s="6">
        <v>0</v>
      </c>
      <c r="I189" s="6">
        <v>0</v>
      </c>
      <c r="J189" s="6">
        <v>0</v>
      </c>
      <c r="K189" s="6">
        <v>0</v>
      </c>
      <c r="L189" s="6">
        <v>5.1581521739130434</v>
      </c>
      <c r="M189" s="6">
        <v>0</v>
      </c>
      <c r="N189" s="6">
        <v>0</v>
      </c>
      <c r="O189" s="6">
        <f>SUM(NonNurse[[#This Row],[Qualified Social Work Staff Hours]],NonNurse[[#This Row],[Other Social Work Staff Hours]])/NonNurse[[#This Row],[MDS Census]]</f>
        <v>0</v>
      </c>
      <c r="P189" s="6">
        <v>0</v>
      </c>
      <c r="Q189" s="6">
        <v>9.2693478260869551</v>
      </c>
      <c r="R189" s="6">
        <f>SUM(NonNurse[[#This Row],[Qualified Activities Professional Hours]],NonNurse[[#This Row],[Other Activities Professional Hours]])/NonNurse[[#This Row],[MDS Census]]</f>
        <v>0.2055882352941176</v>
      </c>
      <c r="S189" s="6">
        <v>0.95652173913043481</v>
      </c>
      <c r="T189" s="6">
        <v>5.6603260869565215</v>
      </c>
      <c r="U189" s="6">
        <v>0</v>
      </c>
      <c r="V189" s="6">
        <f>SUM(NonNurse[[#This Row],[Occupational Therapist Hours]],NonNurse[[#This Row],[OT Assistant Hours]],NonNurse[[#This Row],[OT Aide Hours]])/NonNurse[[#This Row],[MDS Census]]</f>
        <v>0.14675747348119575</v>
      </c>
      <c r="W189" s="6">
        <v>0.74619565217391315</v>
      </c>
      <c r="X189" s="6">
        <v>5.9500000000000011</v>
      </c>
      <c r="Y189" s="6">
        <v>0</v>
      </c>
      <c r="Z189" s="6">
        <f>SUM(NonNurse[[#This Row],[Physical Therapist (PT) Hours]],NonNurse[[#This Row],[PT Assistant Hours]],NonNurse[[#This Row],[PT Aide Hours]])/NonNurse[[#This Row],[MDS Census]]</f>
        <v>0.14851735776277727</v>
      </c>
      <c r="AA189" s="6">
        <v>0</v>
      </c>
      <c r="AB189" s="6">
        <v>0</v>
      </c>
      <c r="AC189" s="6">
        <v>0</v>
      </c>
      <c r="AD189" s="6">
        <v>0</v>
      </c>
      <c r="AE189" s="6">
        <v>0</v>
      </c>
      <c r="AF189" s="6">
        <v>0</v>
      </c>
      <c r="AG189" s="6">
        <v>0</v>
      </c>
      <c r="AH189" s="1">
        <v>255299</v>
      </c>
      <c r="AI189">
        <v>4</v>
      </c>
    </row>
    <row r="190" spans="1:35" x14ac:dyDescent="0.25">
      <c r="A190" t="s">
        <v>243</v>
      </c>
      <c r="B190" t="s">
        <v>216</v>
      </c>
      <c r="C190" t="s">
        <v>403</v>
      </c>
      <c r="D190" t="s">
        <v>324</v>
      </c>
      <c r="E190" s="6">
        <v>55.717391304347828</v>
      </c>
      <c r="F190" s="6">
        <v>0</v>
      </c>
      <c r="G190" s="6">
        <v>0</v>
      </c>
      <c r="H190" s="6">
        <v>0</v>
      </c>
      <c r="I190" s="6">
        <v>0</v>
      </c>
      <c r="J190" s="6">
        <v>0</v>
      </c>
      <c r="K190" s="6">
        <v>0</v>
      </c>
      <c r="L190" s="6">
        <v>3.3913043478260869</v>
      </c>
      <c r="M190" s="6">
        <v>0</v>
      </c>
      <c r="N190" s="6">
        <v>0</v>
      </c>
      <c r="O190" s="6">
        <f>SUM(NonNurse[[#This Row],[Qualified Social Work Staff Hours]],NonNurse[[#This Row],[Other Social Work Staff Hours]])/NonNurse[[#This Row],[MDS Census]]</f>
        <v>0</v>
      </c>
      <c r="P190" s="6">
        <v>0</v>
      </c>
      <c r="Q190" s="6">
        <v>0</v>
      </c>
      <c r="R190" s="6">
        <f>SUM(NonNurse[[#This Row],[Qualified Activities Professional Hours]],NonNurse[[#This Row],[Other Activities Professional Hours]])/NonNurse[[#This Row],[MDS Census]]</f>
        <v>0</v>
      </c>
      <c r="S190" s="6">
        <v>5.5652173913043477</v>
      </c>
      <c r="T190" s="6">
        <v>0</v>
      </c>
      <c r="U190" s="6">
        <v>0</v>
      </c>
      <c r="V190" s="6">
        <f>SUM(NonNurse[[#This Row],[Occupational Therapist Hours]],NonNurse[[#This Row],[OT Assistant Hours]],NonNurse[[#This Row],[OT Aide Hours]])/NonNurse[[#This Row],[MDS Census]]</f>
        <v>9.9882949668357382E-2</v>
      </c>
      <c r="W190" s="6">
        <v>5.5652173913043477</v>
      </c>
      <c r="X190" s="6">
        <v>0</v>
      </c>
      <c r="Y190" s="6">
        <v>0</v>
      </c>
      <c r="Z190" s="6">
        <f>SUM(NonNurse[[#This Row],[Physical Therapist (PT) Hours]],NonNurse[[#This Row],[PT Assistant Hours]],NonNurse[[#This Row],[PT Aide Hours]])/NonNurse[[#This Row],[MDS Census]]</f>
        <v>9.9882949668357382E-2</v>
      </c>
      <c r="AA190" s="6">
        <v>0</v>
      </c>
      <c r="AB190" s="6">
        <v>0</v>
      </c>
      <c r="AC190" s="6">
        <v>0</v>
      </c>
      <c r="AD190" s="6">
        <v>0</v>
      </c>
      <c r="AE190" s="6">
        <v>0</v>
      </c>
      <c r="AF190" s="6">
        <v>0</v>
      </c>
      <c r="AG190" s="6">
        <v>0</v>
      </c>
      <c r="AH190" t="s">
        <v>17</v>
      </c>
      <c r="AI190">
        <v>4</v>
      </c>
    </row>
    <row r="191" spans="1:35" x14ac:dyDescent="0.25">
      <c r="A191" t="s">
        <v>243</v>
      </c>
      <c r="B191" t="s">
        <v>165</v>
      </c>
      <c r="C191" t="s">
        <v>357</v>
      </c>
      <c r="D191" t="s">
        <v>278</v>
      </c>
      <c r="E191" s="6">
        <v>45.032608695652172</v>
      </c>
      <c r="F191" s="6">
        <v>0</v>
      </c>
      <c r="G191" s="6">
        <v>0</v>
      </c>
      <c r="H191" s="6">
        <v>0</v>
      </c>
      <c r="I191" s="6">
        <v>0</v>
      </c>
      <c r="J191" s="6">
        <v>0</v>
      </c>
      <c r="K191" s="6">
        <v>0</v>
      </c>
      <c r="L191" s="6">
        <v>4.747826086956521</v>
      </c>
      <c r="M191" s="6">
        <v>0</v>
      </c>
      <c r="N191" s="6">
        <v>0</v>
      </c>
      <c r="O191" s="6">
        <f>SUM(NonNurse[[#This Row],[Qualified Social Work Staff Hours]],NonNurse[[#This Row],[Other Social Work Staff Hours]])/NonNurse[[#This Row],[MDS Census]]</f>
        <v>0</v>
      </c>
      <c r="P191" s="6">
        <v>0</v>
      </c>
      <c r="Q191" s="6">
        <v>0</v>
      </c>
      <c r="R191" s="6">
        <f>SUM(NonNurse[[#This Row],[Qualified Activities Professional Hours]],NonNurse[[#This Row],[Other Activities Professional Hours]])/NonNurse[[#This Row],[MDS Census]]</f>
        <v>0</v>
      </c>
      <c r="S191" s="6">
        <v>0.38836956521739135</v>
      </c>
      <c r="T191" s="6">
        <v>3.6914130434782599</v>
      </c>
      <c r="U191" s="6">
        <v>0</v>
      </c>
      <c r="V191" s="6">
        <f>SUM(NonNurse[[#This Row],[Occupational Therapist Hours]],NonNurse[[#This Row],[OT Assistant Hours]],NonNurse[[#This Row],[OT Aide Hours]])/NonNurse[[#This Row],[MDS Census]]</f>
        <v>9.0596186338402107E-2</v>
      </c>
      <c r="W191" s="6">
        <v>0.38413043478260872</v>
      </c>
      <c r="X191" s="6">
        <v>4.7330434782608668</v>
      </c>
      <c r="Y191" s="6">
        <v>2.0434782608695654</v>
      </c>
      <c r="Z191" s="6">
        <f>SUM(NonNurse[[#This Row],[Physical Therapist (PT) Hours]],NonNurse[[#This Row],[PT Assistant Hours]],NonNurse[[#This Row],[PT Aide Hours]])/NonNurse[[#This Row],[MDS Census]]</f>
        <v>0.15901037895244988</v>
      </c>
      <c r="AA191" s="6">
        <v>0</v>
      </c>
      <c r="AB191" s="6">
        <v>0</v>
      </c>
      <c r="AC191" s="6">
        <v>0</v>
      </c>
      <c r="AD191" s="6">
        <v>0</v>
      </c>
      <c r="AE191" s="6">
        <v>0</v>
      </c>
      <c r="AF191" s="6">
        <v>0</v>
      </c>
      <c r="AG191" s="6">
        <v>0</v>
      </c>
      <c r="AH191" s="1">
        <v>255314</v>
      </c>
      <c r="AI191">
        <v>4</v>
      </c>
    </row>
    <row r="192" spans="1:35" x14ac:dyDescent="0.25">
      <c r="A192" t="s">
        <v>243</v>
      </c>
      <c r="B192" t="s">
        <v>210</v>
      </c>
      <c r="C192" t="s">
        <v>404</v>
      </c>
      <c r="D192" t="s">
        <v>311</v>
      </c>
      <c r="E192" s="6">
        <v>32.630434782608695</v>
      </c>
      <c r="F192" s="6">
        <v>5.6739130434782608</v>
      </c>
      <c r="G192" s="6">
        <v>0.2608695652173913</v>
      </c>
      <c r="H192" s="6">
        <v>0.19565217391304349</v>
      </c>
      <c r="I192" s="6">
        <v>0.58695652173913049</v>
      </c>
      <c r="J192" s="6">
        <v>0</v>
      </c>
      <c r="K192" s="6">
        <v>0.32608695652173914</v>
      </c>
      <c r="L192" s="6">
        <v>3.7773913043478275</v>
      </c>
      <c r="M192" s="6">
        <v>2.6548913043478262</v>
      </c>
      <c r="N192" s="6">
        <v>0</v>
      </c>
      <c r="O192" s="6">
        <f>SUM(NonNurse[[#This Row],[Qualified Social Work Staff Hours]],NonNurse[[#This Row],[Other Social Work Staff Hours]])/NonNurse[[#This Row],[MDS Census]]</f>
        <v>8.1362425049966686E-2</v>
      </c>
      <c r="P192" s="6">
        <v>0</v>
      </c>
      <c r="Q192" s="6">
        <v>7.1955434782608698</v>
      </c>
      <c r="R192" s="6">
        <f>SUM(NonNurse[[#This Row],[Qualified Activities Professional Hours]],NonNurse[[#This Row],[Other Activities Professional Hours]])/NonNurse[[#This Row],[MDS Census]]</f>
        <v>0.22051632245169889</v>
      </c>
      <c r="S192" s="6">
        <v>5.5046739130434785</v>
      </c>
      <c r="T192" s="6">
        <v>4.8255434782608679</v>
      </c>
      <c r="U192" s="6">
        <v>0</v>
      </c>
      <c r="V192" s="6">
        <f>SUM(NonNurse[[#This Row],[Occupational Therapist Hours]],NonNurse[[#This Row],[OT Assistant Hours]],NonNurse[[#This Row],[OT Aide Hours]])/NonNurse[[#This Row],[MDS Census]]</f>
        <v>0.31658227848101261</v>
      </c>
      <c r="W192" s="6">
        <v>2.1565217391304352</v>
      </c>
      <c r="X192" s="6">
        <v>6.6809782608695665</v>
      </c>
      <c r="Y192" s="6">
        <v>10.782608695652174</v>
      </c>
      <c r="Z192" s="6">
        <f>SUM(NonNurse[[#This Row],[Physical Therapist (PT) Hours]],NonNurse[[#This Row],[PT Assistant Hours]],NonNurse[[#This Row],[PT Aide Hours]])/NonNurse[[#This Row],[MDS Census]]</f>
        <v>0.60128247834776827</v>
      </c>
      <c r="AA192" s="6">
        <v>0</v>
      </c>
      <c r="AB192" s="6">
        <v>0</v>
      </c>
      <c r="AC192" s="6">
        <v>0</v>
      </c>
      <c r="AD192" s="6">
        <v>0</v>
      </c>
      <c r="AE192" s="6">
        <v>0</v>
      </c>
      <c r="AF192" s="6">
        <v>0</v>
      </c>
      <c r="AG192" s="6">
        <v>1.076086956521739</v>
      </c>
      <c r="AH192" t="s">
        <v>11</v>
      </c>
      <c r="AI192">
        <v>4</v>
      </c>
    </row>
    <row r="193" spans="1:35" x14ac:dyDescent="0.25">
      <c r="A193" t="s">
        <v>243</v>
      </c>
      <c r="B193" t="s">
        <v>36</v>
      </c>
      <c r="C193" t="s">
        <v>378</v>
      </c>
      <c r="D193" t="s">
        <v>279</v>
      </c>
      <c r="E193" s="6">
        <v>64.391304347826093</v>
      </c>
      <c r="F193" s="6">
        <v>5.4782608695652177</v>
      </c>
      <c r="G193" s="6">
        <v>0</v>
      </c>
      <c r="H193" s="6">
        <v>0</v>
      </c>
      <c r="I193" s="6">
        <v>0</v>
      </c>
      <c r="J193" s="6">
        <v>0</v>
      </c>
      <c r="K193" s="6">
        <v>0</v>
      </c>
      <c r="L193" s="6">
        <v>3.6389130434782611</v>
      </c>
      <c r="M193" s="6">
        <v>5.3735869565217413</v>
      </c>
      <c r="N193" s="6">
        <v>4.5880434782608708</v>
      </c>
      <c r="O193" s="6">
        <f>SUM(NonNurse[[#This Row],[Qualified Social Work Staff Hours]],NonNurse[[#This Row],[Other Social Work Staff Hours]])/NonNurse[[#This Row],[MDS Census]]</f>
        <v>0.15470459149223503</v>
      </c>
      <c r="P193" s="6">
        <v>0</v>
      </c>
      <c r="Q193" s="6">
        <v>0</v>
      </c>
      <c r="R193" s="6">
        <f>SUM(NonNurse[[#This Row],[Qualified Activities Professional Hours]],NonNurse[[#This Row],[Other Activities Professional Hours]])/NonNurse[[#This Row],[MDS Census]]</f>
        <v>0</v>
      </c>
      <c r="S193" s="6">
        <v>0.47673913043478261</v>
      </c>
      <c r="T193" s="6">
        <v>3.8936956521739132</v>
      </c>
      <c r="U193" s="6">
        <v>0</v>
      </c>
      <c r="V193" s="6">
        <f>SUM(NonNurse[[#This Row],[Occupational Therapist Hours]],NonNurse[[#This Row],[OT Assistant Hours]],NonNurse[[#This Row],[OT Aide Hours]])/NonNurse[[#This Row],[MDS Census]]</f>
        <v>6.7873058744091816E-2</v>
      </c>
      <c r="W193" s="6">
        <v>0.34728260869565214</v>
      </c>
      <c r="X193" s="6">
        <v>5.1304347826086953</v>
      </c>
      <c r="Y193" s="6">
        <v>0</v>
      </c>
      <c r="Z193" s="6">
        <f>SUM(NonNurse[[#This Row],[Physical Therapist (PT) Hours]],NonNurse[[#This Row],[PT Assistant Hours]],NonNurse[[#This Row],[PT Aide Hours]])/NonNurse[[#This Row],[MDS Census]]</f>
        <v>8.5069209993247796E-2</v>
      </c>
      <c r="AA193" s="6">
        <v>0</v>
      </c>
      <c r="AB193" s="6">
        <v>0</v>
      </c>
      <c r="AC193" s="6">
        <v>0</v>
      </c>
      <c r="AD193" s="6">
        <v>0</v>
      </c>
      <c r="AE193" s="6">
        <v>0</v>
      </c>
      <c r="AF193" s="6">
        <v>0</v>
      </c>
      <c r="AG193" s="6">
        <v>0</v>
      </c>
      <c r="AH193" s="1">
        <v>255111</v>
      </c>
      <c r="AI193">
        <v>4</v>
      </c>
    </row>
    <row r="194" spans="1:35" x14ac:dyDescent="0.25">
      <c r="A194" t="s">
        <v>243</v>
      </c>
      <c r="B194" t="s">
        <v>217</v>
      </c>
      <c r="C194" t="s">
        <v>402</v>
      </c>
      <c r="D194" t="s">
        <v>323</v>
      </c>
      <c r="E194" s="6">
        <v>25.326086956521738</v>
      </c>
      <c r="F194" s="6">
        <v>6.3315217391304346</v>
      </c>
      <c r="G194" s="6">
        <v>8.6956521739130432E-2</v>
      </c>
      <c r="H194" s="6">
        <v>0.13043478260869565</v>
      </c>
      <c r="I194" s="6">
        <v>5.6413043478260869</v>
      </c>
      <c r="J194" s="6">
        <v>0</v>
      </c>
      <c r="K194" s="6">
        <v>0</v>
      </c>
      <c r="L194" s="6">
        <v>0</v>
      </c>
      <c r="M194" s="6">
        <v>3.2744565217391304</v>
      </c>
      <c r="N194" s="6">
        <v>0</v>
      </c>
      <c r="O194" s="6">
        <f>SUM(NonNurse[[#This Row],[Qualified Social Work Staff Hours]],NonNurse[[#This Row],[Other Social Work Staff Hours]])/NonNurse[[#This Row],[MDS Census]]</f>
        <v>0.12929184549356224</v>
      </c>
      <c r="P194" s="6">
        <v>5.5326086956521738</v>
      </c>
      <c r="Q194" s="6">
        <v>0</v>
      </c>
      <c r="R194" s="6">
        <f>SUM(NonNurse[[#This Row],[Qualified Activities Professional Hours]],NonNurse[[#This Row],[Other Activities Professional Hours]])/NonNurse[[#This Row],[MDS Census]]</f>
        <v>0.2184549356223176</v>
      </c>
      <c r="S194" s="6">
        <v>0</v>
      </c>
      <c r="T194" s="6">
        <v>0</v>
      </c>
      <c r="U194" s="6">
        <v>0</v>
      </c>
      <c r="V194" s="6">
        <f>SUM(NonNurse[[#This Row],[Occupational Therapist Hours]],NonNurse[[#This Row],[OT Assistant Hours]],NonNurse[[#This Row],[OT Aide Hours]])/NonNurse[[#This Row],[MDS Census]]</f>
        <v>0</v>
      </c>
      <c r="W194" s="6">
        <v>0</v>
      </c>
      <c r="X194" s="6">
        <v>0</v>
      </c>
      <c r="Y194" s="6">
        <v>0</v>
      </c>
      <c r="Z194" s="6">
        <f>SUM(NonNurse[[#This Row],[Physical Therapist (PT) Hours]],NonNurse[[#This Row],[PT Assistant Hours]],NonNurse[[#This Row],[PT Aide Hours]])/NonNurse[[#This Row],[MDS Census]]</f>
        <v>0</v>
      </c>
      <c r="AA194" s="6">
        <v>0</v>
      </c>
      <c r="AB194" s="6">
        <v>0</v>
      </c>
      <c r="AC194" s="6">
        <v>0</v>
      </c>
      <c r="AD194" s="6">
        <v>0</v>
      </c>
      <c r="AE194" s="6">
        <v>0</v>
      </c>
      <c r="AF194" s="6">
        <v>0</v>
      </c>
      <c r="AG194" s="6">
        <v>0</v>
      </c>
      <c r="AH194" s="7">
        <v>2.5E+16</v>
      </c>
      <c r="AI194">
        <v>4</v>
      </c>
    </row>
    <row r="195" spans="1:35" x14ac:dyDescent="0.25">
      <c r="A195" t="s">
        <v>243</v>
      </c>
      <c r="B195" t="s">
        <v>46</v>
      </c>
      <c r="C195" t="s">
        <v>359</v>
      </c>
      <c r="D195" t="s">
        <v>306</v>
      </c>
      <c r="E195" s="6">
        <v>73.641304347826093</v>
      </c>
      <c r="F195" s="6">
        <v>5.7391304347826084</v>
      </c>
      <c r="G195" s="6">
        <v>0.28260869565217389</v>
      </c>
      <c r="H195" s="6">
        <v>0.23097826086956522</v>
      </c>
      <c r="I195" s="6">
        <v>0.13043478260869565</v>
      </c>
      <c r="J195" s="6">
        <v>0</v>
      </c>
      <c r="K195" s="6">
        <v>0</v>
      </c>
      <c r="L195" s="6">
        <v>6.8478260869565215</v>
      </c>
      <c r="M195" s="6">
        <v>4.2228260869565215</v>
      </c>
      <c r="N195" s="6">
        <v>0</v>
      </c>
      <c r="O195" s="6">
        <f>SUM(NonNurse[[#This Row],[Qualified Social Work Staff Hours]],NonNurse[[#This Row],[Other Social Work Staff Hours]])/NonNurse[[#This Row],[MDS Census]]</f>
        <v>5.7343173431734312E-2</v>
      </c>
      <c r="P195" s="6">
        <v>4.5407608695652177</v>
      </c>
      <c r="Q195" s="6">
        <v>0</v>
      </c>
      <c r="R195" s="6">
        <f>SUM(NonNurse[[#This Row],[Qualified Activities Professional Hours]],NonNurse[[#This Row],[Other Activities Professional Hours]])/NonNurse[[#This Row],[MDS Census]]</f>
        <v>6.1660516605166048E-2</v>
      </c>
      <c r="S195" s="6">
        <v>0.54347826086956519</v>
      </c>
      <c r="T195" s="6">
        <v>6.5489130434782608</v>
      </c>
      <c r="U195" s="6">
        <v>0</v>
      </c>
      <c r="V195" s="6">
        <f>SUM(NonNurse[[#This Row],[Occupational Therapist Hours]],NonNurse[[#This Row],[OT Assistant Hours]],NonNurse[[#This Row],[OT Aide Hours]])/NonNurse[[#This Row],[MDS Census]]</f>
        <v>9.6309963099630982E-2</v>
      </c>
      <c r="W195" s="6">
        <v>1.1277173913043479</v>
      </c>
      <c r="X195" s="6">
        <v>6.5625</v>
      </c>
      <c r="Y195" s="6">
        <v>0</v>
      </c>
      <c r="Z195" s="6">
        <f>SUM(NonNurse[[#This Row],[Physical Therapist (PT) Hours]],NonNurse[[#This Row],[PT Assistant Hours]],NonNurse[[#This Row],[PT Aide Hours]])/NonNurse[[#This Row],[MDS Census]]</f>
        <v>0.10442804428044279</v>
      </c>
      <c r="AA195" s="6">
        <v>0</v>
      </c>
      <c r="AB195" s="6">
        <v>0</v>
      </c>
      <c r="AC195" s="6">
        <v>0</v>
      </c>
      <c r="AD195" s="6">
        <v>0</v>
      </c>
      <c r="AE195" s="6">
        <v>0</v>
      </c>
      <c r="AF195" s="6">
        <v>0</v>
      </c>
      <c r="AG195" s="6">
        <v>0</v>
      </c>
      <c r="AH195" s="1">
        <v>255126</v>
      </c>
      <c r="AI195">
        <v>4</v>
      </c>
    </row>
    <row r="196" spans="1:35" x14ac:dyDescent="0.25">
      <c r="A196" t="s">
        <v>243</v>
      </c>
      <c r="B196" t="s">
        <v>151</v>
      </c>
      <c r="C196" t="s">
        <v>356</v>
      </c>
      <c r="D196" t="s">
        <v>319</v>
      </c>
      <c r="E196" s="6">
        <v>81.065217391304344</v>
      </c>
      <c r="F196" s="6">
        <v>5.7391304347826084</v>
      </c>
      <c r="G196" s="6">
        <v>6.5217391304347823E-3</v>
      </c>
      <c r="H196" s="6">
        <v>0</v>
      </c>
      <c r="I196" s="6">
        <v>0</v>
      </c>
      <c r="J196" s="6">
        <v>0</v>
      </c>
      <c r="K196" s="6">
        <v>0</v>
      </c>
      <c r="L196" s="6">
        <v>7.1358695652173916</v>
      </c>
      <c r="M196" s="6">
        <v>0</v>
      </c>
      <c r="N196" s="6">
        <v>5.5106521739130434</v>
      </c>
      <c r="O196" s="6">
        <f>SUM(NonNurse[[#This Row],[Qualified Social Work Staff Hours]],NonNurse[[#This Row],[Other Social Work Staff Hours]])/NonNurse[[#This Row],[MDS Census]]</f>
        <v>6.7978010190399576E-2</v>
      </c>
      <c r="P196" s="6">
        <v>0</v>
      </c>
      <c r="Q196" s="6">
        <v>13.092500000000003</v>
      </c>
      <c r="R196" s="6">
        <f>SUM(NonNurse[[#This Row],[Qualified Activities Professional Hours]],NonNurse[[#This Row],[Other Activities Professional Hours]])/NonNurse[[#This Row],[MDS Census]]</f>
        <v>0.1615057656208099</v>
      </c>
      <c r="S196" s="6">
        <v>7.2744565217391308</v>
      </c>
      <c r="T196" s="6">
        <v>6.5923913043478262</v>
      </c>
      <c r="U196" s="6">
        <v>0</v>
      </c>
      <c r="V196" s="6">
        <f>SUM(NonNurse[[#This Row],[Occupational Therapist Hours]],NonNurse[[#This Row],[OT Assistant Hours]],NonNurse[[#This Row],[OT Aide Hours]])/NonNurse[[#This Row],[MDS Census]]</f>
        <v>0.17105792437650846</v>
      </c>
      <c r="W196" s="6">
        <v>7.9083695652173907</v>
      </c>
      <c r="X196" s="6">
        <v>7.1168478260869561</v>
      </c>
      <c r="Y196" s="6">
        <v>0</v>
      </c>
      <c r="Z196" s="6">
        <f>SUM(NonNurse[[#This Row],[Physical Therapist (PT) Hours]],NonNurse[[#This Row],[PT Assistant Hours]],NonNurse[[#This Row],[PT Aide Hours]])/NonNurse[[#This Row],[MDS Census]]</f>
        <v>0.18534727809064092</v>
      </c>
      <c r="AA196" s="6">
        <v>0</v>
      </c>
      <c r="AB196" s="6">
        <v>0</v>
      </c>
      <c r="AC196" s="6">
        <v>0</v>
      </c>
      <c r="AD196" s="6">
        <v>0</v>
      </c>
      <c r="AE196" s="6">
        <v>0</v>
      </c>
      <c r="AF196" s="6">
        <v>0</v>
      </c>
      <c r="AG196" s="6">
        <v>0</v>
      </c>
      <c r="AH196" s="1">
        <v>255300</v>
      </c>
      <c r="AI196">
        <v>4</v>
      </c>
    </row>
    <row r="197" spans="1:35" x14ac:dyDescent="0.25">
      <c r="A197" t="s">
        <v>243</v>
      </c>
      <c r="B197" t="s">
        <v>119</v>
      </c>
      <c r="C197" t="s">
        <v>414</v>
      </c>
      <c r="D197" t="s">
        <v>331</v>
      </c>
      <c r="E197" s="6">
        <v>51.043478260869563</v>
      </c>
      <c r="F197" s="6">
        <v>0</v>
      </c>
      <c r="G197" s="6">
        <v>0.54347826086956519</v>
      </c>
      <c r="H197" s="6">
        <v>0</v>
      </c>
      <c r="I197" s="6">
        <v>0</v>
      </c>
      <c r="J197" s="6">
        <v>0</v>
      </c>
      <c r="K197" s="6">
        <v>0</v>
      </c>
      <c r="L197" s="6">
        <v>4.9543478260869582</v>
      </c>
      <c r="M197" s="6">
        <v>0</v>
      </c>
      <c r="N197" s="6">
        <v>0</v>
      </c>
      <c r="O197" s="6">
        <f>SUM(NonNurse[[#This Row],[Qualified Social Work Staff Hours]],NonNurse[[#This Row],[Other Social Work Staff Hours]])/NonNurse[[#This Row],[MDS Census]]</f>
        <v>0</v>
      </c>
      <c r="P197" s="6">
        <v>0</v>
      </c>
      <c r="Q197" s="6">
        <v>0</v>
      </c>
      <c r="R197" s="6">
        <f>SUM(NonNurse[[#This Row],[Qualified Activities Professional Hours]],NonNurse[[#This Row],[Other Activities Professional Hours]])/NonNurse[[#This Row],[MDS Census]]</f>
        <v>0</v>
      </c>
      <c r="S197" s="6">
        <v>4.7477173913043478</v>
      </c>
      <c r="T197" s="6">
        <v>3.8308695652173919</v>
      </c>
      <c r="U197" s="6">
        <v>0</v>
      </c>
      <c r="V197" s="6">
        <f>SUM(NonNurse[[#This Row],[Occupational Therapist Hours]],NonNurse[[#This Row],[OT Assistant Hours]],NonNurse[[#This Row],[OT Aide Hours]])/NonNurse[[#This Row],[MDS Census]]</f>
        <v>0.16806431005110734</v>
      </c>
      <c r="W197" s="6">
        <v>2.5977173913043479</v>
      </c>
      <c r="X197" s="6">
        <v>9.7490217391304377</v>
      </c>
      <c r="Y197" s="6">
        <v>0.54347826086956519</v>
      </c>
      <c r="Z197" s="6">
        <f>SUM(NonNurse[[#This Row],[Physical Therapist (PT) Hours]],NonNurse[[#This Row],[PT Assistant Hours]],NonNurse[[#This Row],[PT Aide Hours]])/NonNurse[[#This Row],[MDS Census]]</f>
        <v>0.25253407155025559</v>
      </c>
      <c r="AA197" s="6">
        <v>0</v>
      </c>
      <c r="AB197" s="6">
        <v>0</v>
      </c>
      <c r="AC197" s="6">
        <v>0</v>
      </c>
      <c r="AD197" s="6">
        <v>0</v>
      </c>
      <c r="AE197" s="6">
        <v>0</v>
      </c>
      <c r="AF197" s="6">
        <v>0</v>
      </c>
      <c r="AG197" s="6">
        <v>0</v>
      </c>
      <c r="AH197" s="1">
        <v>255265</v>
      </c>
      <c r="AI197">
        <v>4</v>
      </c>
    </row>
    <row r="198" spans="1:35" x14ac:dyDescent="0.25">
      <c r="A198" t="s">
        <v>243</v>
      </c>
      <c r="B198" t="s">
        <v>73</v>
      </c>
      <c r="C198" t="s">
        <v>388</v>
      </c>
      <c r="D198" t="s">
        <v>273</v>
      </c>
      <c r="E198" s="6">
        <v>74.684782608695656</v>
      </c>
      <c r="F198" s="6">
        <v>5.7391304347826084</v>
      </c>
      <c r="G198" s="6">
        <v>0.28695652173913011</v>
      </c>
      <c r="H198" s="6">
        <v>0.13858695652173914</v>
      </c>
      <c r="I198" s="6">
        <v>0.85869565217391308</v>
      </c>
      <c r="J198" s="6">
        <v>0</v>
      </c>
      <c r="K198" s="6">
        <v>0</v>
      </c>
      <c r="L198" s="6">
        <v>4.7764130434782626</v>
      </c>
      <c r="M198" s="6">
        <v>4.6216304347826096</v>
      </c>
      <c r="N198" s="6">
        <v>0</v>
      </c>
      <c r="O198" s="6">
        <f>SUM(NonNurse[[#This Row],[Qualified Social Work Staff Hours]],NonNurse[[#This Row],[Other Social Work Staff Hours]])/NonNurse[[#This Row],[MDS Census]]</f>
        <v>6.1881822151069722E-2</v>
      </c>
      <c r="P198" s="6">
        <v>4.8822826086956521</v>
      </c>
      <c r="Q198" s="6">
        <v>2.9044565217391303</v>
      </c>
      <c r="R198" s="6">
        <f>SUM(NonNurse[[#This Row],[Qualified Activities Professional Hours]],NonNurse[[#This Row],[Other Activities Professional Hours]])/NonNurse[[#This Row],[MDS Census]]</f>
        <v>0.1042613884441857</v>
      </c>
      <c r="S198" s="6">
        <v>5.4673913043478253</v>
      </c>
      <c r="T198" s="6">
        <v>2.7351086956521735</v>
      </c>
      <c r="U198" s="6">
        <v>0</v>
      </c>
      <c r="V198" s="6">
        <f>SUM(NonNurse[[#This Row],[Occupational Therapist Hours]],NonNurse[[#This Row],[OT Assistant Hours]],NonNurse[[#This Row],[OT Aide Hours]])/NonNurse[[#This Row],[MDS Census]]</f>
        <v>0.10982826371707173</v>
      </c>
      <c r="W198" s="6">
        <v>1.0809782608695653</v>
      </c>
      <c r="X198" s="6">
        <v>4.2945652173913045</v>
      </c>
      <c r="Y198" s="6">
        <v>0</v>
      </c>
      <c r="Z198" s="6">
        <f>SUM(NonNurse[[#This Row],[Physical Therapist (PT) Hours]],NonNurse[[#This Row],[PT Assistant Hours]],NonNurse[[#This Row],[PT Aide Hours]])/NonNurse[[#This Row],[MDS Census]]</f>
        <v>7.1976422645903065E-2</v>
      </c>
      <c r="AA198" s="6">
        <v>0</v>
      </c>
      <c r="AB198" s="6">
        <v>0</v>
      </c>
      <c r="AC198" s="6">
        <v>0</v>
      </c>
      <c r="AD198" s="6">
        <v>0</v>
      </c>
      <c r="AE198" s="6">
        <v>5.5</v>
      </c>
      <c r="AF198" s="6">
        <v>0</v>
      </c>
      <c r="AG198" s="6">
        <v>0</v>
      </c>
      <c r="AH198" s="1">
        <v>255171</v>
      </c>
      <c r="AI198">
        <v>4</v>
      </c>
    </row>
    <row r="199" spans="1:35" x14ac:dyDescent="0.25">
      <c r="A199" t="s">
        <v>243</v>
      </c>
      <c r="B199" t="s">
        <v>175</v>
      </c>
      <c r="C199" t="s">
        <v>450</v>
      </c>
      <c r="D199" t="s">
        <v>321</v>
      </c>
      <c r="E199" s="6">
        <v>38.956521739130437</v>
      </c>
      <c r="F199" s="6">
        <v>10.967391304347824</v>
      </c>
      <c r="G199" s="6">
        <v>0.2608695652173913</v>
      </c>
      <c r="H199" s="6">
        <v>0.52173913043478259</v>
      </c>
      <c r="I199" s="6">
        <v>0.78260869565217395</v>
      </c>
      <c r="J199" s="6">
        <v>0</v>
      </c>
      <c r="K199" s="6">
        <v>0</v>
      </c>
      <c r="L199" s="6">
        <v>8.7173913043478279</v>
      </c>
      <c r="M199" s="6">
        <v>5.0539130434782606</v>
      </c>
      <c r="N199" s="6">
        <v>0</v>
      </c>
      <c r="O199" s="6">
        <f>SUM(NonNurse[[#This Row],[Qualified Social Work Staff Hours]],NonNurse[[#This Row],[Other Social Work Staff Hours]])/NonNurse[[#This Row],[MDS Census]]</f>
        <v>0.12973214285714285</v>
      </c>
      <c r="P199" s="6">
        <v>5.8384782608695662</v>
      </c>
      <c r="Q199" s="6">
        <v>0</v>
      </c>
      <c r="R199" s="6">
        <f>SUM(NonNurse[[#This Row],[Qualified Activities Professional Hours]],NonNurse[[#This Row],[Other Activities Professional Hours]])/NonNurse[[#This Row],[MDS Census]]</f>
        <v>0.14987165178571429</v>
      </c>
      <c r="S199" s="6">
        <v>9.7010869565217401</v>
      </c>
      <c r="T199" s="6">
        <v>11.055543478260867</v>
      </c>
      <c r="U199" s="6">
        <v>0</v>
      </c>
      <c r="V199" s="6">
        <f>SUM(NonNurse[[#This Row],[Occupational Therapist Hours]],NonNurse[[#This Row],[OT Assistant Hours]],NonNurse[[#This Row],[OT Aide Hours]])/NonNurse[[#This Row],[MDS Census]]</f>
        <v>0.53281529017857132</v>
      </c>
      <c r="W199" s="6">
        <v>8.5918478260869584</v>
      </c>
      <c r="X199" s="6">
        <v>14.305000000000007</v>
      </c>
      <c r="Y199" s="6">
        <v>0</v>
      </c>
      <c r="Z199" s="6">
        <f>SUM(NonNurse[[#This Row],[Physical Therapist (PT) Hours]],NonNurse[[#This Row],[PT Assistant Hours]],NonNurse[[#This Row],[PT Aide Hours]])/NonNurse[[#This Row],[MDS Census]]</f>
        <v>0.58775390625000024</v>
      </c>
      <c r="AA199" s="6">
        <v>0</v>
      </c>
      <c r="AB199" s="6">
        <v>0</v>
      </c>
      <c r="AC199" s="6">
        <v>0</v>
      </c>
      <c r="AD199" s="6">
        <v>0</v>
      </c>
      <c r="AE199" s="6">
        <v>0</v>
      </c>
      <c r="AF199" s="6">
        <v>0</v>
      </c>
      <c r="AG199" s="6">
        <v>0</v>
      </c>
      <c r="AH199" s="1">
        <v>255325</v>
      </c>
      <c r="AI199">
        <v>4</v>
      </c>
    </row>
    <row r="200" spans="1:35" x14ac:dyDescent="0.25">
      <c r="A200" t="s">
        <v>243</v>
      </c>
      <c r="B200" t="s">
        <v>58</v>
      </c>
      <c r="C200" t="s">
        <v>363</v>
      </c>
      <c r="D200" t="s">
        <v>319</v>
      </c>
      <c r="E200" s="6">
        <v>128</v>
      </c>
      <c r="F200" s="6">
        <v>5.5652173913043477</v>
      </c>
      <c r="G200" s="6">
        <v>0.39130434782608697</v>
      </c>
      <c r="H200" s="6">
        <v>0.50815217391304346</v>
      </c>
      <c r="I200" s="6">
        <v>2.0760869565217392</v>
      </c>
      <c r="J200" s="6">
        <v>0</v>
      </c>
      <c r="K200" s="6">
        <v>0</v>
      </c>
      <c r="L200" s="6">
        <v>6.148586956521739</v>
      </c>
      <c r="M200" s="6">
        <v>10.507282608695656</v>
      </c>
      <c r="N200" s="6">
        <v>0</v>
      </c>
      <c r="O200" s="6">
        <f>SUM(NonNurse[[#This Row],[Qualified Social Work Staff Hours]],NonNurse[[#This Row],[Other Social Work Staff Hours]])/NonNurse[[#This Row],[MDS Census]]</f>
        <v>8.208814538043481E-2</v>
      </c>
      <c r="P200" s="6">
        <v>10.441195652173915</v>
      </c>
      <c r="Q200" s="6">
        <v>0</v>
      </c>
      <c r="R200" s="6">
        <f>SUM(NonNurse[[#This Row],[Qualified Activities Professional Hours]],NonNurse[[#This Row],[Other Activities Professional Hours]])/NonNurse[[#This Row],[MDS Census]]</f>
        <v>8.1571841032608713E-2</v>
      </c>
      <c r="S200" s="6">
        <v>9.4782608695652204</v>
      </c>
      <c r="T200" s="6">
        <v>10.014239130434783</v>
      </c>
      <c r="U200" s="6">
        <v>0</v>
      </c>
      <c r="V200" s="6">
        <f>SUM(NonNurse[[#This Row],[Occupational Therapist Hours]],NonNurse[[#This Row],[OT Assistant Hours]],NonNurse[[#This Row],[OT Aide Hours]])/NonNurse[[#This Row],[MDS Census]]</f>
        <v>0.15228515625000003</v>
      </c>
      <c r="W200" s="6">
        <v>5.4123913043478264</v>
      </c>
      <c r="X200" s="6">
        <v>9.647717391304349</v>
      </c>
      <c r="Y200" s="6">
        <v>0</v>
      </c>
      <c r="Z200" s="6">
        <f>SUM(NonNurse[[#This Row],[Physical Therapist (PT) Hours]],NonNurse[[#This Row],[PT Assistant Hours]],NonNurse[[#This Row],[PT Aide Hours]])/NonNurse[[#This Row],[MDS Census]]</f>
        <v>0.11765709918478262</v>
      </c>
      <c r="AA200" s="6">
        <v>0</v>
      </c>
      <c r="AB200" s="6">
        <v>0</v>
      </c>
      <c r="AC200" s="6">
        <v>0</v>
      </c>
      <c r="AD200" s="6">
        <v>0</v>
      </c>
      <c r="AE200" s="6">
        <v>0</v>
      </c>
      <c r="AF200" s="6">
        <v>0</v>
      </c>
      <c r="AG200" s="6">
        <v>0</v>
      </c>
      <c r="AH200" s="1">
        <v>255148</v>
      </c>
      <c r="AI200">
        <v>4</v>
      </c>
    </row>
    <row r="201" spans="1:35" x14ac:dyDescent="0.25">
      <c r="A201" t="s">
        <v>243</v>
      </c>
      <c r="B201" t="s">
        <v>201</v>
      </c>
      <c r="C201" t="s">
        <v>460</v>
      </c>
      <c r="D201" t="s">
        <v>348</v>
      </c>
      <c r="E201" s="6">
        <v>100.3695652173913</v>
      </c>
      <c r="F201" s="6">
        <v>5.7391304347826084</v>
      </c>
      <c r="G201" s="6">
        <v>1.4347826086956521</v>
      </c>
      <c r="H201" s="6">
        <v>5.116739130434782</v>
      </c>
      <c r="I201" s="6">
        <v>6.6086956521739131</v>
      </c>
      <c r="J201" s="6">
        <v>0</v>
      </c>
      <c r="K201" s="6">
        <v>0</v>
      </c>
      <c r="L201" s="6">
        <v>10.24195652173913</v>
      </c>
      <c r="M201" s="6">
        <v>0</v>
      </c>
      <c r="N201" s="6">
        <v>5.5264130434782617</v>
      </c>
      <c r="O201" s="6">
        <f>SUM(NonNurse[[#This Row],[Qualified Social Work Staff Hours]],NonNurse[[#This Row],[Other Social Work Staff Hours]])/NonNurse[[#This Row],[MDS Census]]</f>
        <v>5.5060645440762411E-2</v>
      </c>
      <c r="P201" s="6">
        <v>0</v>
      </c>
      <c r="Q201" s="6">
        <v>14.521847826086956</v>
      </c>
      <c r="R201" s="6">
        <f>SUM(NonNurse[[#This Row],[Qualified Activities Professional Hours]],NonNurse[[#This Row],[Other Activities Professional Hours]])/NonNurse[[#This Row],[MDS Census]]</f>
        <v>0.14468377734459606</v>
      </c>
      <c r="S201" s="6">
        <v>8.8909782608695647</v>
      </c>
      <c r="T201" s="6">
        <v>0</v>
      </c>
      <c r="U201" s="6">
        <v>0</v>
      </c>
      <c r="V201" s="6">
        <f>SUM(NonNurse[[#This Row],[Occupational Therapist Hours]],NonNurse[[#This Row],[OT Assistant Hours]],NonNurse[[#This Row],[OT Aide Hours]])/NonNurse[[#This Row],[MDS Census]]</f>
        <v>8.8582412822178908E-2</v>
      </c>
      <c r="W201" s="6">
        <v>6.0479347826086949</v>
      </c>
      <c r="X201" s="6">
        <v>10.456956521739134</v>
      </c>
      <c r="Y201" s="6">
        <v>9.2065217391304355</v>
      </c>
      <c r="Z201" s="6">
        <f>SUM(NonNurse[[#This Row],[Physical Therapist (PT) Hours]],NonNurse[[#This Row],[PT Assistant Hours]],NonNurse[[#This Row],[PT Aide Hours]])/NonNurse[[#This Row],[MDS Census]]</f>
        <v>0.2561674247346763</v>
      </c>
      <c r="AA201" s="6">
        <v>5.25</v>
      </c>
      <c r="AB201" s="6">
        <v>0</v>
      </c>
      <c r="AC201" s="6">
        <v>0</v>
      </c>
      <c r="AD201" s="6">
        <v>0</v>
      </c>
      <c r="AE201" s="6">
        <v>2.402173913043478</v>
      </c>
      <c r="AF201" s="6">
        <v>0</v>
      </c>
      <c r="AG201" s="6">
        <v>0</v>
      </c>
      <c r="AH201" t="s">
        <v>2</v>
      </c>
      <c r="AI201">
        <v>4</v>
      </c>
    </row>
    <row r="202" spans="1:35" x14ac:dyDescent="0.25">
      <c r="A202" t="s">
        <v>243</v>
      </c>
      <c r="B202" t="s">
        <v>57</v>
      </c>
      <c r="C202" t="s">
        <v>411</v>
      </c>
      <c r="D202" t="s">
        <v>330</v>
      </c>
      <c r="E202" s="6">
        <v>116.22826086956522</v>
      </c>
      <c r="F202" s="6">
        <v>5.1304347826086953</v>
      </c>
      <c r="G202" s="6">
        <v>0.32608695652173914</v>
      </c>
      <c r="H202" s="6">
        <v>0.35326086956521741</v>
      </c>
      <c r="I202" s="6">
        <v>1.1413043478260869</v>
      </c>
      <c r="J202" s="6">
        <v>0</v>
      </c>
      <c r="K202" s="6">
        <v>0</v>
      </c>
      <c r="L202" s="6">
        <v>5.1047826086956523</v>
      </c>
      <c r="M202" s="6">
        <v>9.6926086956521758</v>
      </c>
      <c r="N202" s="6">
        <v>0</v>
      </c>
      <c r="O202" s="6">
        <f>SUM(NonNurse[[#This Row],[Qualified Social Work Staff Hours]],NonNurse[[#This Row],[Other Social Work Staff Hours]])/NonNurse[[#This Row],[MDS Census]]</f>
        <v>8.3392873842700846E-2</v>
      </c>
      <c r="P202" s="6">
        <v>10.799673913043478</v>
      </c>
      <c r="Q202" s="6">
        <v>0</v>
      </c>
      <c r="R202" s="6">
        <f>SUM(NonNurse[[#This Row],[Qualified Activities Professional Hours]],NonNurse[[#This Row],[Other Activities Professional Hours]])/NonNurse[[#This Row],[MDS Census]]</f>
        <v>9.2917796689422974E-2</v>
      </c>
      <c r="S202" s="6">
        <v>9.7826086956521743E-2</v>
      </c>
      <c r="T202" s="6">
        <v>5.0916304347826076</v>
      </c>
      <c r="U202" s="6">
        <v>0</v>
      </c>
      <c r="V202" s="6">
        <f>SUM(NonNurse[[#This Row],[Occupational Therapist Hours]],NonNurse[[#This Row],[OT Assistant Hours]],NonNurse[[#This Row],[OT Aide Hours]])/NonNurse[[#This Row],[MDS Census]]</f>
        <v>4.464883568689796E-2</v>
      </c>
      <c r="W202" s="6">
        <v>2.0491304347826085</v>
      </c>
      <c r="X202" s="6">
        <v>4.5870652173913049</v>
      </c>
      <c r="Y202" s="6">
        <v>0</v>
      </c>
      <c r="Z202" s="6">
        <f>SUM(NonNurse[[#This Row],[Physical Therapist (PT) Hours]],NonNurse[[#This Row],[PT Assistant Hours]],NonNurse[[#This Row],[PT Aide Hours]])/NonNurse[[#This Row],[MDS Census]]</f>
        <v>5.7096231179276168E-2</v>
      </c>
      <c r="AA202" s="6">
        <v>0</v>
      </c>
      <c r="AB202" s="6">
        <v>0</v>
      </c>
      <c r="AC202" s="6">
        <v>0</v>
      </c>
      <c r="AD202" s="6">
        <v>0</v>
      </c>
      <c r="AE202" s="6">
        <v>0</v>
      </c>
      <c r="AF202" s="6">
        <v>13.076086956521738</v>
      </c>
      <c r="AG202" s="6">
        <v>0</v>
      </c>
      <c r="AH202" s="1">
        <v>255146</v>
      </c>
      <c r="AI202">
        <v>4</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6" customWidth="1"/>
    <col min="2" max="2" width="27.28515625" style="16" customWidth="1"/>
    <col min="3" max="3" width="16.7109375" style="16" customWidth="1"/>
    <col min="4" max="4" width="11.5703125" style="16" customWidth="1"/>
    <col min="5" max="5" width="4.5703125" style="16" customWidth="1"/>
    <col min="6" max="6" width="10" style="16" customWidth="1"/>
    <col min="7" max="7" width="12.5703125" style="16" customWidth="1"/>
    <col min="8" max="10" width="8.5703125" style="16" customWidth="1"/>
    <col min="11" max="11" width="9.140625" style="16" customWidth="1"/>
    <col min="12" max="12" width="4.5703125" style="16" customWidth="1"/>
    <col min="13" max="13" width="7.5703125" style="16" customWidth="1"/>
    <col min="14" max="14" width="10.7109375" style="23" customWidth="1"/>
    <col min="15" max="18" width="8.5703125" style="16" customWidth="1"/>
    <col min="19" max="19" width="5.42578125" style="16" customWidth="1"/>
    <col min="20" max="20" width="40.5703125" style="16" customWidth="1"/>
    <col min="21" max="22" width="12.5703125" style="16" customWidth="1"/>
    <col min="23" max="25" width="8.85546875" style="16"/>
    <col min="26" max="26" width="37.140625" style="16" customWidth="1"/>
    <col min="27" max="27" width="11.5703125" style="16" customWidth="1"/>
    <col min="28" max="32" width="8.85546875" style="16"/>
    <col min="33" max="33" width="22.85546875" style="16" customWidth="1"/>
    <col min="34" max="34" width="16.42578125" style="16" customWidth="1"/>
    <col min="35" max="35" width="13.5703125" style="16" customWidth="1"/>
    <col min="36" max="16384" width="8.85546875" style="16"/>
  </cols>
  <sheetData>
    <row r="2" spans="2:29" ht="85.5" customHeight="1" x14ac:dyDescent="0.25">
      <c r="B2" s="12" t="s">
        <v>586</v>
      </c>
      <c r="C2" s="12" t="s">
        <v>466</v>
      </c>
      <c r="D2" s="12" t="s">
        <v>585</v>
      </c>
      <c r="E2" s="13"/>
      <c r="F2" s="14" t="s">
        <v>499</v>
      </c>
      <c r="G2" s="14" t="s">
        <v>515</v>
      </c>
      <c r="H2" s="14" t="s">
        <v>472</v>
      </c>
      <c r="I2" s="14" t="s">
        <v>516</v>
      </c>
      <c r="J2" s="15" t="s">
        <v>517</v>
      </c>
      <c r="K2" s="14" t="s">
        <v>518</v>
      </c>
      <c r="L2" s="14"/>
      <c r="M2" s="14" t="s">
        <v>466</v>
      </c>
      <c r="N2" s="14" t="s">
        <v>515</v>
      </c>
      <c r="O2" s="14" t="s">
        <v>472</v>
      </c>
      <c r="P2" s="14" t="s">
        <v>516</v>
      </c>
      <c r="Q2" s="15" t="s">
        <v>517</v>
      </c>
      <c r="R2" s="14" t="s">
        <v>518</v>
      </c>
      <c r="T2" s="16" t="s">
        <v>519</v>
      </c>
      <c r="U2" s="16" t="s">
        <v>618</v>
      </c>
      <c r="V2" s="17" t="s">
        <v>520</v>
      </c>
      <c r="W2" s="17" t="s">
        <v>521</v>
      </c>
    </row>
    <row r="3" spans="2:29" ht="15" customHeight="1" x14ac:dyDescent="0.25">
      <c r="B3" s="18" t="s">
        <v>522</v>
      </c>
      <c r="C3" s="50">
        <f>AVERAGE(Nurse[MDS Census])</f>
        <v>67.726489262200914</v>
      </c>
      <c r="D3" s="19">
        <v>77.233814336253971</v>
      </c>
      <c r="E3" s="19"/>
      <c r="F3" s="16">
        <v>1</v>
      </c>
      <c r="G3" s="20">
        <v>69376.123698714116</v>
      </c>
      <c r="H3" s="21">
        <v>3.585165701050407</v>
      </c>
      <c r="I3" s="20">
        <v>5</v>
      </c>
      <c r="J3" s="22">
        <v>0.67575468162975694</v>
      </c>
      <c r="K3" s="20">
        <v>5</v>
      </c>
      <c r="M3" t="s">
        <v>220</v>
      </c>
      <c r="N3" s="20">
        <v>536.8478260869565</v>
      </c>
      <c r="O3" s="21">
        <v>6.2660022271714926</v>
      </c>
      <c r="P3" s="23">
        <v>1</v>
      </c>
      <c r="Q3" s="22">
        <v>1.8396440575015187</v>
      </c>
      <c r="R3" s="23">
        <v>1</v>
      </c>
      <c r="T3" s="24" t="s">
        <v>523</v>
      </c>
      <c r="U3" s="20">
        <f>SUM(Nurse[Total Nurse Staff Hours])</f>
        <v>52691.261973361899</v>
      </c>
      <c r="V3" s="25" t="s">
        <v>524</v>
      </c>
      <c r="W3" s="21">
        <f>Category[[#This Row],[State Total]]/D9</f>
        <v>4.6641859350370456E-2</v>
      </c>
    </row>
    <row r="4" spans="2:29" ht="15" customHeight="1" x14ac:dyDescent="0.25">
      <c r="B4" s="26" t="s">
        <v>472</v>
      </c>
      <c r="C4" s="27">
        <f>SUM(Nurse[Total Nurse Staff Hours])/SUM(Nurse[MDS Census])</f>
        <v>3.8706506835477068</v>
      </c>
      <c r="D4" s="27">
        <v>3.6146323434825098</v>
      </c>
      <c r="E4" s="19"/>
      <c r="F4" s="16">
        <v>2</v>
      </c>
      <c r="G4" s="20">
        <v>128365.44534598908</v>
      </c>
      <c r="H4" s="21">
        <v>3.4549500632802785</v>
      </c>
      <c r="I4" s="20">
        <v>9</v>
      </c>
      <c r="J4" s="22">
        <v>0.64433762203163525</v>
      </c>
      <c r="K4" s="20">
        <v>6</v>
      </c>
      <c r="M4" t="s">
        <v>219</v>
      </c>
      <c r="N4" s="20">
        <v>19423.242804654012</v>
      </c>
      <c r="O4" s="21">
        <v>3.6919809269804467</v>
      </c>
      <c r="P4" s="23">
        <v>25</v>
      </c>
      <c r="Q4" s="22">
        <v>0.53868769221148449</v>
      </c>
      <c r="R4" s="23">
        <v>40</v>
      </c>
      <c r="T4" s="20" t="s">
        <v>525</v>
      </c>
      <c r="U4" s="20">
        <f>SUM(Nurse[Total Direct Care Staff Hours])</f>
        <v>48692.194464176355</v>
      </c>
      <c r="V4" s="25">
        <f>Category[[#This Row],[State Total]]/U3</f>
        <v>0.92410378192863785</v>
      </c>
      <c r="W4" s="21">
        <f>Category[[#This Row],[State Total]]/D9</f>
        <v>4.3101918621860941E-2</v>
      </c>
    </row>
    <row r="5" spans="2:29" ht="15" customHeight="1" x14ac:dyDescent="0.25">
      <c r="B5" s="28" t="s">
        <v>526</v>
      </c>
      <c r="C5" s="29">
        <f>SUM(Nurse[Total Direct Care Staff Hours])/SUM(Nurse[MDS Census])</f>
        <v>3.5768829351911031</v>
      </c>
      <c r="D5" s="29">
        <v>3.347724410414429</v>
      </c>
      <c r="E5" s="30"/>
      <c r="F5" s="16">
        <v>3</v>
      </c>
      <c r="G5" s="20">
        <v>124443.71892222908</v>
      </c>
      <c r="H5" s="21">
        <v>3.5696801497282227</v>
      </c>
      <c r="I5" s="20">
        <v>6</v>
      </c>
      <c r="J5" s="22">
        <v>0.67837118001727315</v>
      </c>
      <c r="K5" s="20">
        <v>4</v>
      </c>
      <c r="M5" t="s">
        <v>222</v>
      </c>
      <c r="N5" s="20">
        <v>14765.612676056329</v>
      </c>
      <c r="O5" s="21">
        <v>3.8700512739470958</v>
      </c>
      <c r="P5" s="23">
        <v>18</v>
      </c>
      <c r="Q5" s="22">
        <v>0.36267289415247567</v>
      </c>
      <c r="R5" s="23">
        <v>48</v>
      </c>
      <c r="T5" s="24" t="s">
        <v>527</v>
      </c>
      <c r="U5" s="20">
        <f>SUM(Nurse[Total RN Hours (w/ Admin, DON)])</f>
        <v>7413.8018355786899</v>
      </c>
      <c r="V5" s="25">
        <f>Category[[#This Row],[State Total]]/U3</f>
        <v>0.14070268120218382</v>
      </c>
      <c r="W5" s="21">
        <f>Category[[#This Row],[State Total]]/D9</f>
        <v>6.5626346668522699E-3</v>
      </c>
      <c r="X5" s="31"/>
      <c r="Y5" s="31"/>
      <c r="AB5" s="31"/>
      <c r="AC5" s="31"/>
    </row>
    <row r="6" spans="2:29" ht="15" customHeight="1" x14ac:dyDescent="0.25">
      <c r="B6" s="32" t="s">
        <v>474</v>
      </c>
      <c r="C6" s="29">
        <f>SUM(Nurse[Total RN Hours (w/ Admin, DON)])/SUM(Nurse[MDS Census])</f>
        <v>0.54461092917222786</v>
      </c>
      <c r="D6" s="29">
        <v>0.60780873997534479</v>
      </c>
      <c r="E6"/>
      <c r="F6" s="16">
        <v>4</v>
      </c>
      <c r="G6" s="20">
        <v>216891.50627679119</v>
      </c>
      <c r="H6" s="21">
        <v>3.71816551616583</v>
      </c>
      <c r="I6" s="20">
        <v>4</v>
      </c>
      <c r="J6" s="22">
        <v>0.5592343612490972</v>
      </c>
      <c r="K6" s="20">
        <v>9</v>
      </c>
      <c r="M6" t="s">
        <v>221</v>
      </c>
      <c r="N6" s="20">
        <v>10619.366350275568</v>
      </c>
      <c r="O6" s="21">
        <v>3.9203935832782837</v>
      </c>
      <c r="P6" s="23">
        <v>14</v>
      </c>
      <c r="Q6" s="22">
        <v>0.6428263273804441</v>
      </c>
      <c r="R6" s="23">
        <v>30</v>
      </c>
      <c r="T6" s="33" t="s">
        <v>528</v>
      </c>
      <c r="U6" s="20">
        <f>SUM(Nurse[RN Hours (excl. Admin, DON)])</f>
        <v>4723.2611405388861</v>
      </c>
      <c r="V6" s="25">
        <f>Category[[#This Row],[State Total]]/U3</f>
        <v>8.9640311574369455E-2</v>
      </c>
      <c r="W6" s="21">
        <f>Category[[#This Row],[State Total]]/D9</f>
        <v>4.1809908045751252E-3</v>
      </c>
      <c r="X6" s="31"/>
      <c r="Y6" s="31"/>
      <c r="AB6" s="31"/>
      <c r="AC6" s="31"/>
    </row>
    <row r="7" spans="2:29" ht="15" customHeight="1" thickBot="1" x14ac:dyDescent="0.3">
      <c r="B7" s="34" t="s">
        <v>529</v>
      </c>
      <c r="C7" s="29">
        <f>SUM(Nurse[RN Hours (excl. Admin, DON)])/SUM(Nurse[MDS Census])</f>
        <v>0.34696633326876258</v>
      </c>
      <c r="D7" s="29">
        <v>0.41441568490090208</v>
      </c>
      <c r="E7"/>
      <c r="F7" s="16">
        <v>5</v>
      </c>
      <c r="G7" s="20">
        <v>218161.62905695051</v>
      </c>
      <c r="H7" s="21">
        <v>3.471756650011959</v>
      </c>
      <c r="I7" s="20">
        <v>8</v>
      </c>
      <c r="J7" s="22">
        <v>0.68815139377795254</v>
      </c>
      <c r="K7" s="20">
        <v>3</v>
      </c>
      <c r="M7" t="s">
        <v>223</v>
      </c>
      <c r="N7" s="20">
        <v>90304.505664421289</v>
      </c>
      <c r="O7" s="21">
        <v>4.0950436576657667</v>
      </c>
      <c r="P7" s="23">
        <v>8</v>
      </c>
      <c r="Q7" s="22">
        <v>0.53846761894166961</v>
      </c>
      <c r="R7" s="23">
        <v>41</v>
      </c>
      <c r="T7" s="33" t="s">
        <v>530</v>
      </c>
      <c r="U7" s="20">
        <f>SUM(Nurse[RN Admin Hours])</f>
        <v>1694.848101653399</v>
      </c>
      <c r="V7" s="25">
        <f>Category[[#This Row],[State Total]]/U3</f>
        <v>3.2165638820915513E-2</v>
      </c>
      <c r="W7" s="21">
        <f>Category[[#This Row],[State Total]]/D9</f>
        <v>1.5002652017999571E-3</v>
      </c>
      <c r="X7" s="31"/>
      <c r="Y7" s="31"/>
      <c r="Z7" s="31"/>
      <c r="AA7" s="31"/>
      <c r="AB7" s="31"/>
      <c r="AC7" s="31"/>
    </row>
    <row r="8" spans="2:29" ht="15" customHeight="1" thickTop="1" x14ac:dyDescent="0.25">
      <c r="B8" s="35" t="s">
        <v>531</v>
      </c>
      <c r="C8" s="36">
        <f>COUNTA(Nurse[Provider])</f>
        <v>201</v>
      </c>
      <c r="D8" s="36">
        <v>14627</v>
      </c>
      <c r="F8" s="16">
        <v>6</v>
      </c>
      <c r="G8" s="20">
        <v>133738.05679730567</v>
      </c>
      <c r="H8" s="21">
        <v>3.4421626203964988</v>
      </c>
      <c r="I8" s="20">
        <v>10</v>
      </c>
      <c r="J8" s="22">
        <v>0.34690920997212554</v>
      </c>
      <c r="K8" s="20">
        <v>10</v>
      </c>
      <c r="M8" t="s">
        <v>224</v>
      </c>
      <c r="N8" s="20">
        <v>13996.251684017152</v>
      </c>
      <c r="O8" s="21">
        <v>3.5742923169789274</v>
      </c>
      <c r="P8" s="23">
        <v>34</v>
      </c>
      <c r="Q8" s="22">
        <v>0.85380187117283868</v>
      </c>
      <c r="R8" s="23">
        <v>11</v>
      </c>
      <c r="T8" s="33" t="s">
        <v>532</v>
      </c>
      <c r="U8" s="20">
        <f>SUM(Nurse[RN DON Hours])</f>
        <v>995.69259338640643</v>
      </c>
      <c r="V8" s="25">
        <f>Category[[#This Row],[State Total]]/U3</f>
        <v>1.8896730806898864E-2</v>
      </c>
      <c r="W8" s="21">
        <f>Category[[#This Row],[State Total]]/D9</f>
        <v>8.8137866047718915E-4</v>
      </c>
      <c r="X8" s="31"/>
      <c r="Y8" s="31"/>
      <c r="Z8" s="31"/>
      <c r="AA8" s="31"/>
      <c r="AB8" s="31"/>
      <c r="AC8" s="31"/>
    </row>
    <row r="9" spans="2:29" ht="15" customHeight="1" x14ac:dyDescent="0.25">
      <c r="B9" s="35" t="s">
        <v>533</v>
      </c>
      <c r="C9" s="36">
        <f>SUM(Nurse[MDS Census])</f>
        <v>13613.024341702383</v>
      </c>
      <c r="D9" s="36">
        <v>1129699.0022963868</v>
      </c>
      <c r="F9" s="16">
        <v>7</v>
      </c>
      <c r="G9" s="20">
        <v>73847.771586037998</v>
      </c>
      <c r="H9" s="21">
        <v>3.4771723639610803</v>
      </c>
      <c r="I9" s="20">
        <v>7</v>
      </c>
      <c r="J9" s="22">
        <v>0.57887406787921447</v>
      </c>
      <c r="K9" s="20">
        <v>8</v>
      </c>
      <c r="M9" t="s">
        <v>225</v>
      </c>
      <c r="N9" s="20">
        <v>18800.971524800971</v>
      </c>
      <c r="O9" s="21">
        <v>3.379841237553149</v>
      </c>
      <c r="P9" s="23">
        <v>47</v>
      </c>
      <c r="Q9" s="22">
        <v>0.62562655856161031</v>
      </c>
      <c r="R9" s="23">
        <v>35</v>
      </c>
      <c r="T9" s="24" t="s">
        <v>534</v>
      </c>
      <c r="U9" s="20">
        <f>SUM(Nurse[Total LPN Hours (w/ Admin)])</f>
        <v>14663.066157379058</v>
      </c>
      <c r="V9" s="25">
        <f>Category[[#This Row],[State Total]]/U3</f>
        <v>0.27828269068203343</v>
      </c>
      <c r="W9" s="21">
        <f>Category[[#This Row],[State Total]]/D9</f>
        <v>1.2979622118434049E-2</v>
      </c>
      <c r="X9" s="31"/>
      <c r="Y9" s="31"/>
      <c r="Z9" s="31"/>
      <c r="AA9" s="31"/>
      <c r="AB9" s="31"/>
      <c r="AC9" s="31"/>
    </row>
    <row r="10" spans="2:29" ht="15" customHeight="1" x14ac:dyDescent="0.25">
      <c r="F10" s="16">
        <v>8</v>
      </c>
      <c r="G10" s="20">
        <v>33298.427587262697</v>
      </c>
      <c r="H10" s="21">
        <v>3.7381932825195308</v>
      </c>
      <c r="I10" s="20">
        <v>3</v>
      </c>
      <c r="J10" s="22">
        <v>0.87940662888310206</v>
      </c>
      <c r="K10" s="20">
        <v>1</v>
      </c>
      <c r="M10" t="s">
        <v>227</v>
      </c>
      <c r="N10" s="20">
        <v>2001.0333741579916</v>
      </c>
      <c r="O10" s="21">
        <v>3.9151059449534258</v>
      </c>
      <c r="P10" s="23">
        <v>15</v>
      </c>
      <c r="Q10" s="22">
        <v>1.0911259376852895</v>
      </c>
      <c r="R10" s="23">
        <v>3</v>
      </c>
      <c r="T10" s="33" t="s">
        <v>535</v>
      </c>
      <c r="U10" s="20">
        <f>SUM(Nurse[LPN Hours (excl. Admin)])</f>
        <v>13354.539343233311</v>
      </c>
      <c r="V10" s="25">
        <f>Category[[#This Row],[State Total]]/U3</f>
        <v>0.25344884223848552</v>
      </c>
      <c r="W10" s="21">
        <f>Category[[#This Row],[State Total]]/D9</f>
        <v>1.1821325252201672E-2</v>
      </c>
      <c r="X10" s="31"/>
      <c r="Y10" s="31"/>
      <c r="Z10" s="31"/>
      <c r="AA10" s="31"/>
      <c r="AB10" s="31"/>
      <c r="AC10" s="31"/>
    </row>
    <row r="11" spans="2:29" ht="15" customHeight="1" x14ac:dyDescent="0.25">
      <c r="F11" s="16">
        <v>9</v>
      </c>
      <c r="G11" s="20">
        <v>109332.77602571936</v>
      </c>
      <c r="H11" s="21">
        <v>4.0754949217501784</v>
      </c>
      <c r="I11" s="20">
        <v>2</v>
      </c>
      <c r="J11" s="22">
        <v>0.58405330055976667</v>
      </c>
      <c r="K11" s="20">
        <v>7</v>
      </c>
      <c r="M11" t="s">
        <v>226</v>
      </c>
      <c r="N11" s="20">
        <v>3447.8586956521731</v>
      </c>
      <c r="O11" s="21">
        <v>3.9688255155216066</v>
      </c>
      <c r="P11" s="23">
        <v>11</v>
      </c>
      <c r="Q11" s="22">
        <v>0.94962364794784426</v>
      </c>
      <c r="R11" s="23">
        <v>8</v>
      </c>
      <c r="T11" s="33" t="s">
        <v>536</v>
      </c>
      <c r="U11" s="20">
        <f>SUM(Nurse[LPN Admin Hours])</f>
        <v>1308.5268141457443</v>
      </c>
      <c r="V11" s="25">
        <f>Category[[#This Row],[State Total]]/U3</f>
        <v>2.4833848443547829E-2</v>
      </c>
      <c r="W11" s="21">
        <f>Category[[#This Row],[State Total]]/D9</f>
        <v>1.1582968662323741E-3</v>
      </c>
      <c r="X11" s="31"/>
      <c r="Y11" s="31"/>
      <c r="Z11" s="31"/>
      <c r="AA11" s="31"/>
      <c r="AB11" s="31"/>
      <c r="AC11" s="31"/>
    </row>
    <row r="12" spans="2:29" ht="15" customHeight="1" x14ac:dyDescent="0.25">
      <c r="F12" s="16">
        <v>10</v>
      </c>
      <c r="G12" s="20">
        <v>22243.546999387629</v>
      </c>
      <c r="H12" s="21">
        <v>4.3144138862761752</v>
      </c>
      <c r="I12" s="20">
        <v>1</v>
      </c>
      <c r="J12" s="22">
        <v>0.85085378711532988</v>
      </c>
      <c r="K12" s="20">
        <v>2</v>
      </c>
      <c r="M12" t="s">
        <v>228</v>
      </c>
      <c r="N12" s="20">
        <v>66629.00734843839</v>
      </c>
      <c r="O12" s="21">
        <v>4.0461510158814251</v>
      </c>
      <c r="P12" s="23">
        <v>10</v>
      </c>
      <c r="Q12" s="22">
        <v>0.65170667436305396</v>
      </c>
      <c r="R12" s="23">
        <v>29</v>
      </c>
      <c r="T12" s="24" t="s">
        <v>537</v>
      </c>
      <c r="U12" s="20">
        <f>SUM(Nurse[Total CNA, NA TR, Med Aide/Tech Hours])</f>
        <v>30614.393980404151</v>
      </c>
      <c r="V12" s="25">
        <f>Category[[#This Row],[State Total]]/U3</f>
        <v>0.58101462811578275</v>
      </c>
      <c r="W12" s="21">
        <f>Category[[#This Row],[State Total]]/D9</f>
        <v>2.7099602565084136E-2</v>
      </c>
      <c r="X12" s="31"/>
      <c r="Y12" s="31"/>
      <c r="Z12" s="31"/>
      <c r="AA12" s="31"/>
      <c r="AB12" s="31"/>
      <c r="AC12" s="31"/>
    </row>
    <row r="13" spans="2:29" ht="15" customHeight="1" x14ac:dyDescent="0.25">
      <c r="I13" s="20"/>
      <c r="J13" s="20"/>
      <c r="K13" s="20"/>
      <c r="M13" t="s">
        <v>229</v>
      </c>
      <c r="N13" s="20">
        <v>27047.194427434184</v>
      </c>
      <c r="O13" s="21">
        <v>3.3334159425604026</v>
      </c>
      <c r="P13" s="23">
        <v>48</v>
      </c>
      <c r="Q13" s="22">
        <v>0.4036688437032282</v>
      </c>
      <c r="R13" s="23">
        <v>46</v>
      </c>
      <c r="T13" s="33" t="s">
        <v>538</v>
      </c>
      <c r="U13" s="20">
        <f>SUM(Nurse[CNA Hours])</f>
        <v>29079.329683098593</v>
      </c>
      <c r="V13" s="25">
        <f>Category[[#This Row],[State Total]]/U3</f>
        <v>0.55188144284340102</v>
      </c>
      <c r="W13" s="21">
        <f>Category[[#This Row],[State Total]]/D9</f>
        <v>2.5740776635181418E-2</v>
      </c>
      <c r="X13" s="31"/>
      <c r="Y13" s="31"/>
      <c r="Z13" s="31"/>
      <c r="AA13" s="31"/>
      <c r="AB13" s="31"/>
      <c r="AC13" s="31"/>
    </row>
    <row r="14" spans="2:29" ht="15" customHeight="1" x14ac:dyDescent="0.25">
      <c r="G14" s="21"/>
      <c r="I14" s="20"/>
      <c r="J14" s="20"/>
      <c r="K14" s="20"/>
      <c r="M14" t="s">
        <v>230</v>
      </c>
      <c r="N14" s="20">
        <v>3263.663043478261</v>
      </c>
      <c r="O14" s="21">
        <v>4.4084708100060954</v>
      </c>
      <c r="P14" s="23">
        <v>4</v>
      </c>
      <c r="Q14" s="22">
        <v>1.4454388074216427</v>
      </c>
      <c r="R14" s="23">
        <v>2</v>
      </c>
      <c r="T14" s="33" t="s">
        <v>539</v>
      </c>
      <c r="U14" s="20">
        <f>SUM(Nurse[NA TR Hours])</f>
        <v>1535.0642973055719</v>
      </c>
      <c r="V14" s="25">
        <f>Category[[#This Row],[State Total]]/U3</f>
        <v>2.9133185272382064E-2</v>
      </c>
      <c r="W14" s="21">
        <f>Category[[#This Row],[State Total]]/D9</f>
        <v>1.3588259299027281E-3</v>
      </c>
    </row>
    <row r="15" spans="2:29" ht="15" customHeight="1" x14ac:dyDescent="0.25">
      <c r="I15" s="20"/>
      <c r="J15" s="20"/>
      <c r="K15" s="20"/>
      <c r="M15" t="s">
        <v>234</v>
      </c>
      <c r="N15" s="20">
        <v>19016.558481322707</v>
      </c>
      <c r="O15" s="21">
        <v>3.6135143049020404</v>
      </c>
      <c r="P15" s="23">
        <v>31</v>
      </c>
      <c r="Q15" s="22">
        <v>0.70210559181671839</v>
      </c>
      <c r="R15" s="23">
        <v>21</v>
      </c>
      <c r="T15" s="37" t="s">
        <v>540</v>
      </c>
      <c r="U15" s="38">
        <f>SUM(Nurse[Med Aide/Tech Hours])</f>
        <v>0</v>
      </c>
      <c r="V15" s="25">
        <f>Category[[#This Row],[State Total]]/U3</f>
        <v>0</v>
      </c>
      <c r="W15" s="21">
        <f>Category[[#This Row],[State Total]]/D9</f>
        <v>0</v>
      </c>
    </row>
    <row r="16" spans="2:29" ht="15" customHeight="1" x14ac:dyDescent="0.25">
      <c r="I16" s="20"/>
      <c r="J16" s="20"/>
      <c r="K16" s="20"/>
      <c r="M16" t="s">
        <v>231</v>
      </c>
      <c r="N16" s="20">
        <v>3575.7164727495401</v>
      </c>
      <c r="O16" s="21">
        <v>4.1596000463252762</v>
      </c>
      <c r="P16" s="23">
        <v>7</v>
      </c>
      <c r="Q16" s="22">
        <v>0.89615304423849729</v>
      </c>
      <c r="R16" s="23">
        <v>9</v>
      </c>
    </row>
    <row r="17" spans="9:23" ht="15" customHeight="1" x14ac:dyDescent="0.25">
      <c r="I17" s="20"/>
      <c r="J17" s="20"/>
      <c r="K17" s="20"/>
      <c r="M17" t="s">
        <v>232</v>
      </c>
      <c r="N17" s="20">
        <v>55939.917483159865</v>
      </c>
      <c r="O17" s="21">
        <v>2.9656991045590826</v>
      </c>
      <c r="P17" s="23">
        <v>51</v>
      </c>
      <c r="Q17" s="22">
        <v>0.65815085334220447</v>
      </c>
      <c r="R17" s="23">
        <v>28</v>
      </c>
    </row>
    <row r="18" spans="9:23" ht="15" customHeight="1" x14ac:dyDescent="0.25">
      <c r="I18" s="20"/>
      <c r="J18" s="20"/>
      <c r="K18" s="20"/>
      <c r="M18" t="s">
        <v>233</v>
      </c>
      <c r="N18" s="20">
        <v>34295.675137783197</v>
      </c>
      <c r="O18" s="21">
        <v>3.4285543140358197</v>
      </c>
      <c r="P18" s="23">
        <v>43</v>
      </c>
      <c r="Q18" s="22">
        <v>0.57097472562080043</v>
      </c>
      <c r="R18" s="23">
        <v>37</v>
      </c>
      <c r="T18" s="16" t="s">
        <v>541</v>
      </c>
      <c r="U18" s="16" t="s">
        <v>618</v>
      </c>
    </row>
    <row r="19" spans="9:23" ht="15" customHeight="1" x14ac:dyDescent="0.25">
      <c r="M19" t="s">
        <v>235</v>
      </c>
      <c r="N19" s="20">
        <v>14478.901255358249</v>
      </c>
      <c r="O19" s="21">
        <v>3.8209594408139687</v>
      </c>
      <c r="P19" s="23">
        <v>20</v>
      </c>
      <c r="Q19" s="22">
        <v>0.68653707149505028</v>
      </c>
      <c r="R19" s="23">
        <v>26</v>
      </c>
      <c r="T19" s="16" t="s">
        <v>542</v>
      </c>
      <c r="U19" s="20">
        <f>SUM(Nurse[RN Hours Contract (excl. Admin, DON)])</f>
        <v>209.70863441518679</v>
      </c>
    </row>
    <row r="20" spans="9:23" ht="15" customHeight="1" x14ac:dyDescent="0.25">
      <c r="M20" t="s">
        <v>236</v>
      </c>
      <c r="N20" s="20">
        <v>20179.736834047766</v>
      </c>
      <c r="O20" s="21">
        <v>3.6234626550899827</v>
      </c>
      <c r="P20" s="23">
        <v>30</v>
      </c>
      <c r="Q20" s="22">
        <v>0.63141179459022878</v>
      </c>
      <c r="R20" s="23">
        <v>33</v>
      </c>
      <c r="T20" s="16" t="s">
        <v>543</v>
      </c>
      <c r="U20" s="20">
        <f>SUM(Nurse[RN Admin Hours Contract])</f>
        <v>35.527826086956516</v>
      </c>
      <c r="W20" s="20"/>
    </row>
    <row r="21" spans="9:23" ht="15" customHeight="1" x14ac:dyDescent="0.25">
      <c r="M21" t="s">
        <v>237</v>
      </c>
      <c r="N21" s="20">
        <v>21713.855174525426</v>
      </c>
      <c r="O21" s="21">
        <v>3.4276349481314496</v>
      </c>
      <c r="P21" s="23">
        <v>44</v>
      </c>
      <c r="Q21" s="22">
        <v>0.22995066355388311</v>
      </c>
      <c r="R21" s="23">
        <v>51</v>
      </c>
      <c r="T21" s="16" t="s">
        <v>544</v>
      </c>
      <c r="U21" s="20">
        <f>SUM(Nurse[RN DON Hours Contract])</f>
        <v>6.6897305572565831</v>
      </c>
    </row>
    <row r="22" spans="9:23" ht="15" customHeight="1" x14ac:dyDescent="0.25">
      <c r="M22" t="s">
        <v>240</v>
      </c>
      <c r="N22" s="20">
        <v>31609.482088181256</v>
      </c>
      <c r="O22" s="21">
        <v>3.5766830777603746</v>
      </c>
      <c r="P22" s="23">
        <v>33</v>
      </c>
      <c r="Q22" s="22">
        <v>0.63151705366882682</v>
      </c>
      <c r="R22" s="23">
        <v>32</v>
      </c>
      <c r="T22" s="16" t="s">
        <v>545</v>
      </c>
      <c r="U22" s="20">
        <f>SUM(Nurse[LPN Hours Contract (excl. Admin)])</f>
        <v>1471.3744626454372</v>
      </c>
    </row>
    <row r="23" spans="9:23" ht="15" customHeight="1" x14ac:dyDescent="0.25">
      <c r="M23" t="s">
        <v>239</v>
      </c>
      <c r="N23" s="20">
        <v>21067.939375382732</v>
      </c>
      <c r="O23" s="21">
        <v>3.702235346411582</v>
      </c>
      <c r="P23" s="23">
        <v>24</v>
      </c>
      <c r="Q23" s="22">
        <v>0.76651287635763865</v>
      </c>
      <c r="R23" s="23">
        <v>16</v>
      </c>
      <c r="T23" s="16" t="s">
        <v>546</v>
      </c>
      <c r="U23" s="20">
        <f>SUM(Nurse[LPN Admin Hours Contract])</f>
        <v>71.559121249234536</v>
      </c>
    </row>
    <row r="24" spans="9:23" ht="15" customHeight="1" x14ac:dyDescent="0.25">
      <c r="M24" t="s">
        <v>238</v>
      </c>
      <c r="N24" s="20">
        <v>4706.4853031230869</v>
      </c>
      <c r="O24" s="21">
        <v>4.2908077351670615</v>
      </c>
      <c r="P24" s="23">
        <v>5</v>
      </c>
      <c r="Q24" s="22">
        <v>1.0535412211824036</v>
      </c>
      <c r="R24" s="23">
        <v>6</v>
      </c>
      <c r="T24" s="16" t="s">
        <v>547</v>
      </c>
      <c r="U24" s="20">
        <f>SUM(Nurse[CNA Hours Contract])</f>
        <v>2828.4397856705455</v>
      </c>
    </row>
    <row r="25" spans="9:23" ht="15" customHeight="1" x14ac:dyDescent="0.25">
      <c r="M25" t="s">
        <v>241</v>
      </c>
      <c r="N25" s="20">
        <v>29784.779087568884</v>
      </c>
      <c r="O25" s="21">
        <v>3.8152594065353851</v>
      </c>
      <c r="P25" s="23">
        <v>21</v>
      </c>
      <c r="Q25" s="22">
        <v>0.72680523692894061</v>
      </c>
      <c r="R25" s="23">
        <v>19</v>
      </c>
      <c r="T25" s="16" t="s">
        <v>548</v>
      </c>
      <c r="U25" s="20">
        <f>SUM(Nurse[NA TR Hours Contract])</f>
        <v>21.325165339865279</v>
      </c>
    </row>
    <row r="26" spans="9:23" ht="15" customHeight="1" x14ac:dyDescent="0.25">
      <c r="M26" t="s">
        <v>242</v>
      </c>
      <c r="N26" s="20">
        <v>18654.419320269433</v>
      </c>
      <c r="O26" s="21">
        <v>4.1827830651924156</v>
      </c>
      <c r="P26" s="23">
        <v>6</v>
      </c>
      <c r="Q26" s="22">
        <v>1.0685266044542867</v>
      </c>
      <c r="R26" s="23">
        <v>5</v>
      </c>
      <c r="T26" s="16" t="s">
        <v>549</v>
      </c>
      <c r="U26" s="20">
        <f>SUM(Nurse[Med Aide/Tech Hours Contract])</f>
        <v>0</v>
      </c>
    </row>
    <row r="27" spans="9:23" ht="15" customHeight="1" x14ac:dyDescent="0.25">
      <c r="M27" t="s">
        <v>244</v>
      </c>
      <c r="N27" s="20">
        <v>30915.301745254106</v>
      </c>
      <c r="O27" s="21">
        <v>3.0868578483482887</v>
      </c>
      <c r="P27" s="23">
        <v>50</v>
      </c>
      <c r="Q27" s="22">
        <v>0.40359827435993229</v>
      </c>
      <c r="R27" s="23">
        <v>47</v>
      </c>
      <c r="T27" s="16" t="s">
        <v>467</v>
      </c>
      <c r="U27" s="20">
        <f>SUM(Nurse[Total Contract Hours])</f>
        <v>4644.6247259644852</v>
      </c>
    </row>
    <row r="28" spans="9:23" ht="15" customHeight="1" x14ac:dyDescent="0.25">
      <c r="M28" t="s">
        <v>243</v>
      </c>
      <c r="N28" s="20">
        <v>13613.024341702383</v>
      </c>
      <c r="O28" s="21">
        <v>3.8706506835477068</v>
      </c>
      <c r="P28" s="23">
        <v>17</v>
      </c>
      <c r="Q28" s="22">
        <v>0.54461092917222786</v>
      </c>
      <c r="R28" s="23">
        <v>39</v>
      </c>
      <c r="T28" s="16" t="s">
        <v>550</v>
      </c>
      <c r="U28" s="20">
        <f>SUM(Nurse[Total Nurse Staff Hours])</f>
        <v>52691.261973361899</v>
      </c>
    </row>
    <row r="29" spans="9:23" ht="15" customHeight="1" x14ac:dyDescent="0.25">
      <c r="M29" t="s">
        <v>245</v>
      </c>
      <c r="N29" s="20">
        <v>3142.4673913043484</v>
      </c>
      <c r="O29" s="21">
        <v>3.5161153137073806</v>
      </c>
      <c r="P29" s="23">
        <v>39</v>
      </c>
      <c r="Q29" s="22">
        <v>0.79674798603977071</v>
      </c>
      <c r="R29" s="23">
        <v>15</v>
      </c>
      <c r="T29" s="16" t="s">
        <v>551</v>
      </c>
      <c r="U29" s="39">
        <f>U27/U28</f>
        <v>8.8147912044934093E-2</v>
      </c>
    </row>
    <row r="30" spans="9:23" ht="15" customHeight="1" x14ac:dyDescent="0.25">
      <c r="M30" t="s">
        <v>252</v>
      </c>
      <c r="N30" s="20">
        <v>31397.817207593369</v>
      </c>
      <c r="O30" s="21">
        <v>3.4417155121175713</v>
      </c>
      <c r="P30" s="23">
        <v>42</v>
      </c>
      <c r="Q30" s="22">
        <v>0.50629516352831194</v>
      </c>
      <c r="R30" s="23">
        <v>45</v>
      </c>
    </row>
    <row r="31" spans="9:23" ht="15" customHeight="1" x14ac:dyDescent="0.25">
      <c r="M31" t="s">
        <v>253</v>
      </c>
      <c r="N31" s="20">
        <v>4392.4673913043471</v>
      </c>
      <c r="O31" s="21">
        <v>4.4756414019059303</v>
      </c>
      <c r="P31" s="23">
        <v>3</v>
      </c>
      <c r="Q31" s="22">
        <v>0.83480991420589112</v>
      </c>
      <c r="R31" s="23">
        <v>13</v>
      </c>
      <c r="U31" s="20"/>
    </row>
    <row r="32" spans="9:23" ht="15" customHeight="1" x14ac:dyDescent="0.25">
      <c r="M32" t="s">
        <v>246</v>
      </c>
      <c r="N32" s="20">
        <v>9437.0101041028774</v>
      </c>
      <c r="O32" s="21">
        <v>3.9536238400260872</v>
      </c>
      <c r="P32" s="23">
        <v>12</v>
      </c>
      <c r="Q32" s="22">
        <v>0.73956294588721605</v>
      </c>
      <c r="R32" s="23">
        <v>18</v>
      </c>
    </row>
    <row r="33" spans="13:23" ht="15" customHeight="1" x14ac:dyDescent="0.25">
      <c r="M33" t="s">
        <v>248</v>
      </c>
      <c r="N33" s="20">
        <v>5478.8913043478278</v>
      </c>
      <c r="O33" s="21">
        <v>3.6689014954628241</v>
      </c>
      <c r="P33" s="23">
        <v>26</v>
      </c>
      <c r="Q33" s="22">
        <v>0.69069482083411027</v>
      </c>
      <c r="R33" s="23">
        <v>25</v>
      </c>
      <c r="T33" s="16" t="s">
        <v>519</v>
      </c>
      <c r="U33" s="17" t="s">
        <v>521</v>
      </c>
    </row>
    <row r="34" spans="13:23" ht="15" customHeight="1" x14ac:dyDescent="0.25">
      <c r="M34" t="s">
        <v>249</v>
      </c>
      <c r="N34" s="20">
        <v>37141.731475811372</v>
      </c>
      <c r="O34" s="21">
        <v>3.6107114278034693</v>
      </c>
      <c r="P34" s="23">
        <v>32</v>
      </c>
      <c r="Q34" s="22">
        <v>0.6783616567987637</v>
      </c>
      <c r="R34" s="23">
        <v>27</v>
      </c>
      <c r="T34" s="24" t="s">
        <v>552</v>
      </c>
      <c r="U34" s="21">
        <v>3.7466213862576487</v>
      </c>
    </row>
    <row r="35" spans="13:23" ht="15" customHeight="1" x14ac:dyDescent="0.25">
      <c r="M35" t="s">
        <v>250</v>
      </c>
      <c r="N35" s="20">
        <v>4791.5774647887329</v>
      </c>
      <c r="O35" s="21">
        <v>3.478749758455526</v>
      </c>
      <c r="P35" s="23">
        <v>41</v>
      </c>
      <c r="Q35" s="22">
        <v>0.63604079500848976</v>
      </c>
      <c r="R35" s="23">
        <v>31</v>
      </c>
      <c r="T35" s="20" t="s">
        <v>553</v>
      </c>
      <c r="U35" s="29">
        <f>SUM(Nurse[Total RN Hours (w/ Admin, DON)])/SUM(Nurse[MDS Census])</f>
        <v>0.54461092917222786</v>
      </c>
    </row>
    <row r="36" spans="13:23" ht="15" customHeight="1" x14ac:dyDescent="0.25">
      <c r="M36" t="s">
        <v>247</v>
      </c>
      <c r="N36" s="20">
        <v>5145.2409675443978</v>
      </c>
      <c r="O36" s="21">
        <v>3.8413014005831938</v>
      </c>
      <c r="P36" s="23">
        <v>19</v>
      </c>
      <c r="Q36" s="22">
        <v>0.71644517490315163</v>
      </c>
      <c r="R36" s="23">
        <v>20</v>
      </c>
      <c r="T36" s="20" t="s">
        <v>554</v>
      </c>
      <c r="U36" s="29">
        <f>SUM(Nurse[RN Hours (excl. Admin, DON)])/SUM(Nurse[MDS Census])</f>
        <v>0.34696633326876258</v>
      </c>
    </row>
    <row r="37" spans="13:23" ht="15" customHeight="1" x14ac:dyDescent="0.25">
      <c r="M37" t="s">
        <v>251</v>
      </c>
      <c r="N37" s="20">
        <v>91093.670391916734</v>
      </c>
      <c r="O37" s="21">
        <v>3.3920817889897901</v>
      </c>
      <c r="P37" s="23">
        <v>46</v>
      </c>
      <c r="Q37" s="22">
        <v>0.62838777517583722</v>
      </c>
      <c r="R37" s="23">
        <v>34</v>
      </c>
      <c r="T37" s="20" t="s">
        <v>555</v>
      </c>
      <c r="U37" s="29">
        <f>SUM(Nurse[Total CNA, NA TR, Med Aide/Tech Hours])/SUM(Nurse[MDS Census])</f>
        <v>2.2489046674675714</v>
      </c>
      <c r="W37" s="21"/>
    </row>
    <row r="38" spans="13:23" ht="15" customHeight="1" x14ac:dyDescent="0.25">
      <c r="M38" t="s">
        <v>254</v>
      </c>
      <c r="N38" s="20">
        <v>62098.361298224219</v>
      </c>
      <c r="O38" s="21">
        <v>3.4827578464943199</v>
      </c>
      <c r="P38" s="23">
        <v>40</v>
      </c>
      <c r="Q38" s="22">
        <v>0.57093758118305848</v>
      </c>
      <c r="R38" s="23">
        <v>38</v>
      </c>
    </row>
    <row r="39" spans="13:23" ht="15" customHeight="1" x14ac:dyDescent="0.25">
      <c r="M39" t="s">
        <v>255</v>
      </c>
      <c r="N39" s="20">
        <v>15314.761022657687</v>
      </c>
      <c r="O39" s="21">
        <v>3.7048972593561507</v>
      </c>
      <c r="P39" s="23">
        <v>23</v>
      </c>
      <c r="Q39" s="22">
        <v>0.34739869296478082</v>
      </c>
      <c r="R39" s="23">
        <v>50</v>
      </c>
    </row>
    <row r="40" spans="13:23" ht="15" customHeight="1" x14ac:dyDescent="0.25">
      <c r="M40" t="s">
        <v>256</v>
      </c>
      <c r="N40" s="20">
        <v>6050.0549601959565</v>
      </c>
      <c r="O40" s="21">
        <v>4.6872022066674388</v>
      </c>
      <c r="P40" s="23">
        <v>2</v>
      </c>
      <c r="Q40" s="22">
        <v>0.69411304457690826</v>
      </c>
      <c r="R40" s="23">
        <v>24</v>
      </c>
    </row>
    <row r="41" spans="13:23" ht="15" customHeight="1" x14ac:dyDescent="0.25">
      <c r="M41" t="s">
        <v>257</v>
      </c>
      <c r="N41" s="20">
        <v>63705.130128597702</v>
      </c>
      <c r="O41" s="21">
        <v>3.5464409930734</v>
      </c>
      <c r="P41" s="23">
        <v>36</v>
      </c>
      <c r="Q41" s="22">
        <v>0.69528611620089797</v>
      </c>
      <c r="R41" s="23">
        <v>23</v>
      </c>
    </row>
    <row r="42" spans="13:23" ht="15" customHeight="1" x14ac:dyDescent="0.25">
      <c r="M42" t="s">
        <v>258</v>
      </c>
      <c r="N42" s="20">
        <v>6548.130434782609</v>
      </c>
      <c r="O42" s="21">
        <v>3.5264193563380197</v>
      </c>
      <c r="P42" s="23">
        <v>38</v>
      </c>
      <c r="Q42" s="22">
        <v>0.74178549137822269</v>
      </c>
      <c r="R42" s="23">
        <v>17</v>
      </c>
    </row>
    <row r="43" spans="13:23" ht="15" customHeight="1" x14ac:dyDescent="0.25">
      <c r="M43" t="s">
        <v>259</v>
      </c>
      <c r="N43" s="20">
        <v>15013.476117575008</v>
      </c>
      <c r="O43" s="21">
        <v>3.6477515116904691</v>
      </c>
      <c r="P43" s="23">
        <v>28</v>
      </c>
      <c r="Q43" s="22">
        <v>0.53383004079229701</v>
      </c>
      <c r="R43" s="23">
        <v>42</v>
      </c>
    </row>
    <row r="44" spans="13:23" ht="15" customHeight="1" x14ac:dyDescent="0.25">
      <c r="M44" t="s">
        <v>260</v>
      </c>
      <c r="N44" s="20">
        <v>4556.4399877526012</v>
      </c>
      <c r="O44" s="21">
        <v>3.5445452329438498</v>
      </c>
      <c r="P44" s="23">
        <v>37</v>
      </c>
      <c r="Q44" s="22">
        <v>0.83146373211324598</v>
      </c>
      <c r="R44" s="23">
        <v>14</v>
      </c>
    </row>
    <row r="45" spans="13:23" ht="15" customHeight="1" x14ac:dyDescent="0.25">
      <c r="M45" t="s">
        <v>261</v>
      </c>
      <c r="N45" s="20">
        <v>23588.007195346021</v>
      </c>
      <c r="O45" s="21">
        <v>3.6602554979328654</v>
      </c>
      <c r="P45" s="23">
        <v>27</v>
      </c>
      <c r="Q45" s="22">
        <v>0.52665362034272378</v>
      </c>
      <c r="R45" s="23">
        <v>43</v>
      </c>
    </row>
    <row r="46" spans="13:23" ht="15" customHeight="1" x14ac:dyDescent="0.25">
      <c r="M46" t="s">
        <v>262</v>
      </c>
      <c r="N46" s="20">
        <v>77152.250459277362</v>
      </c>
      <c r="O46" s="21">
        <v>3.3099355679287084</v>
      </c>
      <c r="P46" s="23">
        <v>49</v>
      </c>
      <c r="Q46" s="22">
        <v>0.35875549800231565</v>
      </c>
      <c r="R46" s="23">
        <v>49</v>
      </c>
    </row>
    <row r="47" spans="13:23" ht="15" customHeight="1" x14ac:dyDescent="0.25">
      <c r="M47" t="s">
        <v>263</v>
      </c>
      <c r="N47" s="20">
        <v>5291.7033067973089</v>
      </c>
      <c r="O47" s="21">
        <v>3.9247848395010867</v>
      </c>
      <c r="P47" s="23">
        <v>13</v>
      </c>
      <c r="Q47" s="22">
        <v>1.0879953653661694</v>
      </c>
      <c r="R47" s="23">
        <v>4</v>
      </c>
    </row>
    <row r="48" spans="13:23" ht="15" customHeight="1" x14ac:dyDescent="0.25">
      <c r="M48" t="s">
        <v>265</v>
      </c>
      <c r="N48" s="20">
        <v>25489.041028781343</v>
      </c>
      <c r="O48" s="21">
        <v>3.4141958363336409</v>
      </c>
      <c r="P48" s="23">
        <v>45</v>
      </c>
      <c r="Q48" s="22">
        <v>0.51625486340635118</v>
      </c>
      <c r="R48" s="23">
        <v>44</v>
      </c>
    </row>
    <row r="49" spans="13:18" ht="15" customHeight="1" x14ac:dyDescent="0.25">
      <c r="M49" t="s">
        <v>264</v>
      </c>
      <c r="N49" s="20">
        <v>2232.1630434782601</v>
      </c>
      <c r="O49" s="21">
        <v>3.9136525791418939</v>
      </c>
      <c r="P49" s="23">
        <v>16</v>
      </c>
      <c r="Q49" s="22">
        <v>0.69748489231053945</v>
      </c>
      <c r="R49" s="23">
        <v>22</v>
      </c>
    </row>
    <row r="50" spans="13:18" ht="15" customHeight="1" x14ac:dyDescent="0.25">
      <c r="M50" t="s">
        <v>266</v>
      </c>
      <c r="N50" s="20">
        <v>12080.927740355173</v>
      </c>
      <c r="O50" s="21">
        <v>4.0868216477922026</v>
      </c>
      <c r="P50" s="23">
        <v>9</v>
      </c>
      <c r="Q50" s="22">
        <v>0.87200140966045714</v>
      </c>
      <c r="R50" s="23">
        <v>10</v>
      </c>
    </row>
    <row r="51" spans="13:18" ht="15" customHeight="1" x14ac:dyDescent="0.25">
      <c r="M51" t="s">
        <v>268</v>
      </c>
      <c r="N51" s="20">
        <v>17388.476729944887</v>
      </c>
      <c r="O51" s="21">
        <v>3.7945207317598215</v>
      </c>
      <c r="P51" s="23">
        <v>22</v>
      </c>
      <c r="Q51" s="22">
        <v>0.96009537140413648</v>
      </c>
      <c r="R51" s="23">
        <v>7</v>
      </c>
    </row>
    <row r="52" spans="13:18" ht="15" customHeight="1" x14ac:dyDescent="0.25">
      <c r="M52" t="s">
        <v>267</v>
      </c>
      <c r="N52" s="20">
        <v>8732.7163196570727</v>
      </c>
      <c r="O52" s="21">
        <v>3.6365012061354052</v>
      </c>
      <c r="P52" s="23">
        <v>29</v>
      </c>
      <c r="Q52" s="22">
        <v>0.61384155542091412</v>
      </c>
      <c r="R52" s="23">
        <v>36</v>
      </c>
    </row>
    <row r="53" spans="13:18" ht="15" customHeight="1" x14ac:dyDescent="0.25">
      <c r="M53" t="s">
        <v>269</v>
      </c>
      <c r="N53" s="20">
        <v>1919.0978260869563</v>
      </c>
      <c r="O53" s="21">
        <v>3.554572461018255</v>
      </c>
      <c r="P53" s="23">
        <v>35</v>
      </c>
      <c r="Q53" s="22">
        <v>0.84223893700051566</v>
      </c>
      <c r="R53" s="23">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6" customWidth="1"/>
    <col min="2" max="2" width="4.140625" style="16" customWidth="1"/>
    <col min="3" max="3" width="21.5703125" style="16" customWidth="1"/>
    <col min="4" max="4" width="66.85546875" style="16" customWidth="1"/>
    <col min="5" max="16384" width="8.85546875" style="16"/>
  </cols>
  <sheetData>
    <row r="2" spans="2:4" ht="23.25" x14ac:dyDescent="0.35">
      <c r="C2" s="40" t="s">
        <v>587</v>
      </c>
      <c r="D2" s="41"/>
    </row>
    <row r="3" spans="2:4" x14ac:dyDescent="0.25">
      <c r="C3" s="42" t="s">
        <v>538</v>
      </c>
      <c r="D3" s="43" t="s">
        <v>588</v>
      </c>
    </row>
    <row r="4" spans="2:4" x14ac:dyDescent="0.25">
      <c r="C4" s="44" t="s">
        <v>521</v>
      </c>
      <c r="D4" s="45" t="s">
        <v>589</v>
      </c>
    </row>
    <row r="5" spans="2:4" x14ac:dyDescent="0.25">
      <c r="C5" s="44" t="s">
        <v>590</v>
      </c>
      <c r="D5" s="45" t="s">
        <v>591</v>
      </c>
    </row>
    <row r="6" spans="2:4" ht="15.6" customHeight="1" x14ac:dyDescent="0.25">
      <c r="C6" s="44" t="s">
        <v>540</v>
      </c>
      <c r="D6" s="45" t="s">
        <v>592</v>
      </c>
    </row>
    <row r="7" spans="2:4" ht="15.6" customHeight="1" x14ac:dyDescent="0.25">
      <c r="C7" s="44" t="s">
        <v>539</v>
      </c>
      <c r="D7" s="45" t="s">
        <v>593</v>
      </c>
    </row>
    <row r="8" spans="2:4" x14ac:dyDescent="0.25">
      <c r="C8" s="44" t="s">
        <v>594</v>
      </c>
      <c r="D8" s="45" t="s">
        <v>595</v>
      </c>
    </row>
    <row r="9" spans="2:4" x14ac:dyDescent="0.25">
      <c r="C9" s="46" t="s">
        <v>596</v>
      </c>
      <c r="D9" s="44" t="s">
        <v>597</v>
      </c>
    </row>
    <row r="10" spans="2:4" x14ac:dyDescent="0.25">
      <c r="B10" s="47"/>
      <c r="C10" s="44" t="s">
        <v>598</v>
      </c>
      <c r="D10" s="45" t="s">
        <v>599</v>
      </c>
    </row>
    <row r="11" spans="2:4" x14ac:dyDescent="0.25">
      <c r="C11" s="44" t="s">
        <v>257</v>
      </c>
      <c r="D11" s="45" t="s">
        <v>600</v>
      </c>
    </row>
    <row r="12" spans="2:4" x14ac:dyDescent="0.25">
      <c r="C12" s="44" t="s">
        <v>601</v>
      </c>
      <c r="D12" s="45" t="s">
        <v>602</v>
      </c>
    </row>
    <row r="13" spans="2:4" x14ac:dyDescent="0.25">
      <c r="C13" s="44" t="s">
        <v>598</v>
      </c>
      <c r="D13" s="45" t="s">
        <v>599</v>
      </c>
    </row>
    <row r="14" spans="2:4" x14ac:dyDescent="0.25">
      <c r="C14" s="44" t="s">
        <v>257</v>
      </c>
      <c r="D14" s="45" t="s">
        <v>603</v>
      </c>
    </row>
    <row r="15" spans="2:4" x14ac:dyDescent="0.25">
      <c r="C15" s="48" t="s">
        <v>601</v>
      </c>
      <c r="D15" s="49" t="s">
        <v>602</v>
      </c>
    </row>
    <row r="17" spans="3:4" ht="23.25" x14ac:dyDescent="0.35">
      <c r="C17" s="40" t="s">
        <v>604</v>
      </c>
      <c r="D17" s="41"/>
    </row>
    <row r="18" spans="3:4" x14ac:dyDescent="0.25">
      <c r="C18" s="44" t="s">
        <v>521</v>
      </c>
      <c r="D18" s="45" t="s">
        <v>605</v>
      </c>
    </row>
    <row r="19" spans="3:4" x14ac:dyDescent="0.25">
      <c r="C19" s="44" t="s">
        <v>552</v>
      </c>
      <c r="D19" s="45" t="s">
        <v>606</v>
      </c>
    </row>
    <row r="20" spans="3:4" x14ac:dyDescent="0.25">
      <c r="C20" s="46" t="s">
        <v>607</v>
      </c>
      <c r="D20" s="44" t="s">
        <v>608</v>
      </c>
    </row>
    <row r="21" spans="3:4" x14ac:dyDescent="0.25">
      <c r="C21" s="44" t="s">
        <v>609</v>
      </c>
      <c r="D21" s="45" t="s">
        <v>610</v>
      </c>
    </row>
    <row r="22" spans="3:4" x14ac:dyDescent="0.25">
      <c r="C22" s="44" t="s">
        <v>611</v>
      </c>
      <c r="D22" s="45" t="s">
        <v>612</v>
      </c>
    </row>
    <row r="23" spans="3:4" x14ac:dyDescent="0.25">
      <c r="C23" s="44" t="s">
        <v>613</v>
      </c>
      <c r="D23" s="45" t="s">
        <v>614</v>
      </c>
    </row>
    <row r="24" spans="3:4" x14ac:dyDescent="0.25">
      <c r="C24" s="44" t="s">
        <v>615</v>
      </c>
      <c r="D24" s="45" t="s">
        <v>616</v>
      </c>
    </row>
    <row r="25" spans="3:4" x14ac:dyDescent="0.25">
      <c r="C25" s="44" t="s">
        <v>527</v>
      </c>
      <c r="D25" s="45" t="s">
        <v>617</v>
      </c>
    </row>
    <row r="26" spans="3:4" x14ac:dyDescent="0.25">
      <c r="C26" s="44" t="s">
        <v>611</v>
      </c>
      <c r="D26" s="45" t="s">
        <v>612</v>
      </c>
    </row>
    <row r="27" spans="3:4" x14ac:dyDescent="0.25">
      <c r="C27" s="44" t="s">
        <v>613</v>
      </c>
      <c r="D27" s="45" t="s">
        <v>614</v>
      </c>
    </row>
    <row r="28" spans="3:4" x14ac:dyDescent="0.25">
      <c r="C28" s="48" t="s">
        <v>615</v>
      </c>
      <c r="D28" s="49" t="s">
        <v>616</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2022-06-08T20:16:33Z</dcterms:modified>
</cp:coreProperties>
</file>