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219C44D2-8225-46CB-A81D-2C1EC1C88099}"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275" i="7"/>
  <c r="V275" i="7"/>
  <c r="R275" i="7"/>
  <c r="O275" i="7"/>
  <c r="Z274" i="7"/>
  <c r="V274" i="7"/>
  <c r="R274" i="7"/>
  <c r="O274" i="7"/>
  <c r="Z273" i="7"/>
  <c r="V273" i="7"/>
  <c r="R273" i="7"/>
  <c r="O273" i="7"/>
  <c r="Z272" i="7"/>
  <c r="V272" i="7"/>
  <c r="R272" i="7"/>
  <c r="O272" i="7"/>
  <c r="Z271" i="7"/>
  <c r="V271" i="7"/>
  <c r="R271" i="7"/>
  <c r="O271" i="7"/>
  <c r="Z270" i="7"/>
  <c r="V270" i="7"/>
  <c r="R270" i="7"/>
  <c r="O270" i="7"/>
  <c r="Z269" i="7"/>
  <c r="V269" i="7"/>
  <c r="R269" i="7"/>
  <c r="O269" i="7"/>
  <c r="Z268" i="7"/>
  <c r="V268" i="7"/>
  <c r="R268" i="7"/>
  <c r="O268" i="7"/>
  <c r="Z267" i="7"/>
  <c r="V267" i="7"/>
  <c r="R267" i="7"/>
  <c r="O267" i="7"/>
  <c r="Z266" i="7"/>
  <c r="V266" i="7"/>
  <c r="R266" i="7"/>
  <c r="O266" i="7"/>
  <c r="Z265" i="7"/>
  <c r="V265" i="7"/>
  <c r="R265" i="7"/>
  <c r="O265" i="7"/>
  <c r="Z264" i="7"/>
  <c r="V264" i="7"/>
  <c r="R264" i="7"/>
  <c r="O264" i="7"/>
  <c r="Z263" i="7"/>
  <c r="V263" i="7"/>
  <c r="R263" i="7"/>
  <c r="O263" i="7"/>
  <c r="Z262" i="7"/>
  <c r="V262" i="7"/>
  <c r="R262" i="7"/>
  <c r="O262" i="7"/>
  <c r="Z261" i="7"/>
  <c r="V261" i="7"/>
  <c r="R261" i="7"/>
  <c r="O261" i="7"/>
  <c r="Z260" i="7"/>
  <c r="V260" i="7"/>
  <c r="R260" i="7"/>
  <c r="O260" i="7"/>
  <c r="Z259" i="7"/>
  <c r="V259" i="7"/>
  <c r="R259" i="7"/>
  <c r="O259" i="7"/>
  <c r="Z258" i="7"/>
  <c r="V258" i="7"/>
  <c r="R258" i="7"/>
  <c r="O258" i="7"/>
  <c r="Z257" i="7"/>
  <c r="V257" i="7"/>
  <c r="R257" i="7"/>
  <c r="O257" i="7"/>
  <c r="Z256" i="7"/>
  <c r="V256" i="7"/>
  <c r="R256" i="7"/>
  <c r="O256" i="7"/>
  <c r="Z255" i="7"/>
  <c r="V255" i="7"/>
  <c r="R255" i="7"/>
  <c r="O255" i="7"/>
  <c r="Z254" i="7"/>
  <c r="V254" i="7"/>
  <c r="R254" i="7"/>
  <c r="O254" i="7"/>
  <c r="Z253" i="7"/>
  <c r="V253" i="7"/>
  <c r="R253" i="7"/>
  <c r="O253" i="7"/>
  <c r="Z252" i="7"/>
  <c r="V252" i="7"/>
  <c r="R252" i="7"/>
  <c r="O252" i="7"/>
  <c r="Z251" i="7"/>
  <c r="V251" i="7"/>
  <c r="R251" i="7"/>
  <c r="O251" i="7"/>
  <c r="Z250" i="7"/>
  <c r="V250" i="7"/>
  <c r="R250" i="7"/>
  <c r="O250" i="7"/>
  <c r="Z249" i="7"/>
  <c r="V249" i="7"/>
  <c r="R249" i="7"/>
  <c r="O249" i="7"/>
  <c r="Z248" i="7"/>
  <c r="V248" i="7"/>
  <c r="R248" i="7"/>
  <c r="O248" i="7"/>
  <c r="Z247" i="7"/>
  <c r="V247" i="7"/>
  <c r="R247" i="7"/>
  <c r="O247" i="7"/>
  <c r="Z246" i="7"/>
  <c r="V246" i="7"/>
  <c r="R246" i="7"/>
  <c r="O246" i="7"/>
  <c r="Z245" i="7"/>
  <c r="V245" i="7"/>
  <c r="R245" i="7"/>
  <c r="O245" i="7"/>
  <c r="Z244" i="7"/>
  <c r="V244" i="7"/>
  <c r="R244" i="7"/>
  <c r="O244" i="7"/>
  <c r="Z243" i="7"/>
  <c r="V243" i="7"/>
  <c r="R243" i="7"/>
  <c r="O243" i="7"/>
  <c r="Z242" i="7"/>
  <c r="V242" i="7"/>
  <c r="R242" i="7"/>
  <c r="O242" i="7"/>
  <c r="Z241" i="7"/>
  <c r="V241" i="7"/>
  <c r="R241" i="7"/>
  <c r="O241" i="7"/>
  <c r="Z240" i="7"/>
  <c r="V240" i="7"/>
  <c r="R240" i="7"/>
  <c r="O240" i="7"/>
  <c r="Z239" i="7"/>
  <c r="V239" i="7"/>
  <c r="R239" i="7"/>
  <c r="O239" i="7"/>
  <c r="Z238" i="7"/>
  <c r="V238" i="7"/>
  <c r="R238" i="7"/>
  <c r="O238" i="7"/>
  <c r="Z237" i="7"/>
  <c r="V237" i="7"/>
  <c r="R237" i="7"/>
  <c r="O237" i="7"/>
  <c r="Z236" i="7"/>
  <c r="V236" i="7"/>
  <c r="R236" i="7"/>
  <c r="O236" i="7"/>
  <c r="Z235" i="7"/>
  <c r="V235" i="7"/>
  <c r="R235" i="7"/>
  <c r="O235" i="7"/>
  <c r="Z234" i="7"/>
  <c r="V234" i="7"/>
  <c r="R234" i="7"/>
  <c r="O234" i="7"/>
  <c r="Z233" i="7"/>
  <c r="V233" i="7"/>
  <c r="R233" i="7"/>
  <c r="O233" i="7"/>
  <c r="Z232" i="7"/>
  <c r="V232" i="7"/>
  <c r="R232" i="7"/>
  <c r="O232" i="7"/>
  <c r="Z231" i="7"/>
  <c r="V231" i="7"/>
  <c r="R231" i="7"/>
  <c r="O231" i="7"/>
  <c r="Z230" i="7"/>
  <c r="V230" i="7"/>
  <c r="R230" i="7"/>
  <c r="O230" i="7"/>
  <c r="Z229" i="7"/>
  <c r="V229" i="7"/>
  <c r="R229" i="7"/>
  <c r="O229" i="7"/>
  <c r="Z228" i="7"/>
  <c r="V228" i="7"/>
  <c r="R228" i="7"/>
  <c r="O228" i="7"/>
  <c r="Z227" i="7"/>
  <c r="V227" i="7"/>
  <c r="R227" i="7"/>
  <c r="O227" i="7"/>
  <c r="Z226" i="7"/>
  <c r="V226" i="7"/>
  <c r="R226" i="7"/>
  <c r="O226" i="7"/>
  <c r="Z225" i="7"/>
  <c r="V225" i="7"/>
  <c r="R225" i="7"/>
  <c r="O225" i="7"/>
  <c r="Z224" i="7"/>
  <c r="V224" i="7"/>
  <c r="R224" i="7"/>
  <c r="O224" i="7"/>
  <c r="Z223" i="7"/>
  <c r="V223" i="7"/>
  <c r="R223" i="7"/>
  <c r="O223" i="7"/>
  <c r="Z222" i="7"/>
  <c r="V222" i="7"/>
  <c r="R222" i="7"/>
  <c r="O222" i="7"/>
  <c r="Z221" i="7"/>
  <c r="V221" i="7"/>
  <c r="R221" i="7"/>
  <c r="O221" i="7"/>
  <c r="Z220" i="7"/>
  <c r="V220" i="7"/>
  <c r="R220" i="7"/>
  <c r="O220" i="7"/>
  <c r="Z219" i="7"/>
  <c r="V219" i="7"/>
  <c r="R219" i="7"/>
  <c r="O219" i="7"/>
  <c r="Z218" i="7"/>
  <c r="V218" i="7"/>
  <c r="R218" i="7"/>
  <c r="O218" i="7"/>
  <c r="Z217" i="7"/>
  <c r="V217" i="7"/>
  <c r="R217" i="7"/>
  <c r="O217" i="7"/>
  <c r="Z216" i="7"/>
  <c r="V216" i="7"/>
  <c r="R216" i="7"/>
  <c r="O216" i="7"/>
  <c r="Z215" i="7"/>
  <c r="V215" i="7"/>
  <c r="R215" i="7"/>
  <c r="O215" i="7"/>
  <c r="Z214" i="7"/>
  <c r="V214" i="7"/>
  <c r="R214" i="7"/>
  <c r="O214" i="7"/>
  <c r="Z213" i="7"/>
  <c r="V213" i="7"/>
  <c r="R213" i="7"/>
  <c r="O213" i="7"/>
  <c r="Z212" i="7"/>
  <c r="V212" i="7"/>
  <c r="R212" i="7"/>
  <c r="O212" i="7"/>
  <c r="Z211" i="7"/>
  <c r="V211" i="7"/>
  <c r="R211" i="7"/>
  <c r="O211" i="7"/>
  <c r="Z210" i="7"/>
  <c r="V210" i="7"/>
  <c r="R210" i="7"/>
  <c r="O210" i="7"/>
  <c r="Z209" i="7"/>
  <c r="V209" i="7"/>
  <c r="R209" i="7"/>
  <c r="O209" i="7"/>
  <c r="Z208" i="7"/>
  <c r="V208" i="7"/>
  <c r="R208" i="7"/>
  <c r="O208" i="7"/>
  <c r="Z207" i="7"/>
  <c r="V207" i="7"/>
  <c r="R207" i="7"/>
  <c r="O207" i="7"/>
  <c r="Z206" i="7"/>
  <c r="V206" i="7"/>
  <c r="R206" i="7"/>
  <c r="O206" i="7"/>
  <c r="Z205" i="7"/>
  <c r="V205" i="7"/>
  <c r="R205" i="7"/>
  <c r="O205" i="7"/>
  <c r="Z204" i="7"/>
  <c r="V204" i="7"/>
  <c r="R204" i="7"/>
  <c r="O204" i="7"/>
  <c r="Z203" i="7"/>
  <c r="V203" i="7"/>
  <c r="R203" i="7"/>
  <c r="O203" i="7"/>
  <c r="Z202" i="7"/>
  <c r="V202" i="7"/>
  <c r="R202" i="7"/>
  <c r="O202" i="7"/>
  <c r="Z201" i="7"/>
  <c r="V201" i="7"/>
  <c r="R201" i="7"/>
  <c r="O201" i="7"/>
  <c r="Z200" i="7"/>
  <c r="V200" i="7"/>
  <c r="R200" i="7"/>
  <c r="O200" i="7"/>
  <c r="Z199" i="7"/>
  <c r="V199" i="7"/>
  <c r="R199" i="7"/>
  <c r="O199" i="7"/>
  <c r="Z198" i="7"/>
  <c r="V198" i="7"/>
  <c r="R198" i="7"/>
  <c r="O198" i="7"/>
  <c r="Z197" i="7"/>
  <c r="V197" i="7"/>
  <c r="R197" i="7"/>
  <c r="O197" i="7"/>
  <c r="Z196" i="7"/>
  <c r="V196" i="7"/>
  <c r="R196" i="7"/>
  <c r="O196" i="7"/>
  <c r="Z195" i="7"/>
  <c r="V195" i="7"/>
  <c r="R195" i="7"/>
  <c r="O195" i="7"/>
  <c r="Z194" i="7"/>
  <c r="V194" i="7"/>
  <c r="R194" i="7"/>
  <c r="O194" i="7"/>
  <c r="Z193" i="7"/>
  <c r="V193" i="7"/>
  <c r="R193" i="7"/>
  <c r="O193" i="7"/>
  <c r="Z192" i="7"/>
  <c r="V192" i="7"/>
  <c r="R192" i="7"/>
  <c r="O192" i="7"/>
  <c r="Z191" i="7"/>
  <c r="V191" i="7"/>
  <c r="R191" i="7"/>
  <c r="O191" i="7"/>
  <c r="Z190" i="7"/>
  <c r="V190" i="7"/>
  <c r="R190" i="7"/>
  <c r="O190" i="7"/>
  <c r="Z189" i="7"/>
  <c r="V189" i="7"/>
  <c r="R189" i="7"/>
  <c r="O189" i="7"/>
  <c r="Z188" i="7"/>
  <c r="V188" i="7"/>
  <c r="R188" i="7"/>
  <c r="O188" i="7"/>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124" i="4" l="1"/>
  <c r="S227" i="4"/>
  <c r="S151" i="4"/>
  <c r="S163" i="4"/>
  <c r="S99" i="4"/>
  <c r="S22" i="4"/>
  <c r="S137" i="4"/>
  <c r="S105" i="4"/>
  <c r="S34" i="4"/>
  <c r="S244" i="4"/>
  <c r="S95" i="4"/>
  <c r="S240" i="4"/>
  <c r="S193" i="4"/>
  <c r="S71" i="4"/>
  <c r="S45" i="4"/>
  <c r="S2" i="4"/>
  <c r="S209" i="4"/>
  <c r="S235" i="4"/>
  <c r="S108" i="4"/>
  <c r="S120" i="4"/>
  <c r="S144" i="4"/>
  <c r="S16" i="4"/>
  <c r="S260" i="4"/>
  <c r="S212" i="4"/>
  <c r="S21" i="4"/>
  <c r="S157" i="4"/>
  <c r="S170" i="4"/>
  <c r="S97" i="4"/>
  <c r="S118" i="4"/>
  <c r="S247" i="4"/>
  <c r="S159" i="4"/>
  <c r="S215" i="4"/>
  <c r="S202" i="4"/>
  <c r="S122" i="4"/>
  <c r="S177" i="4"/>
  <c r="S98" i="4"/>
  <c r="S54" i="4"/>
  <c r="S243" i="4"/>
  <c r="S68" i="4"/>
  <c r="S256" i="4"/>
  <c r="S88" i="4"/>
  <c r="S266" i="4"/>
  <c r="S154" i="4"/>
  <c r="S216" i="4"/>
  <c r="S145" i="4"/>
  <c r="S100" i="4"/>
  <c r="S30" i="4"/>
  <c r="S67" i="4"/>
  <c r="S35" i="4"/>
  <c r="S270" i="4"/>
  <c r="S115" i="4"/>
  <c r="S112" i="4"/>
  <c r="S188" i="4"/>
  <c r="S225" i="4"/>
  <c r="S131" i="4"/>
  <c r="S191" i="4"/>
  <c r="S69" i="4"/>
  <c r="S127" i="4"/>
  <c r="S4" i="4"/>
  <c r="S135" i="4"/>
  <c r="S86" i="4"/>
  <c r="S101" i="4"/>
  <c r="S221" i="4"/>
  <c r="S204" i="4"/>
  <c r="S17" i="4"/>
  <c r="S167" i="4"/>
  <c r="S259" i="4"/>
  <c r="S52" i="4"/>
  <c r="S64" i="4"/>
  <c r="S257" i="4"/>
  <c r="S40" i="4"/>
  <c r="S79" i="4"/>
  <c r="S134" i="4"/>
  <c r="S206" i="4"/>
  <c r="S91" i="4"/>
  <c r="S83" i="4"/>
  <c r="S232" i="4"/>
  <c r="S102" i="4"/>
  <c r="S162" i="4"/>
  <c r="S160" i="4"/>
  <c r="S126" i="4"/>
  <c r="S210" i="4"/>
  <c r="S213" i="4"/>
  <c r="S146" i="4"/>
  <c r="S28" i="4"/>
  <c r="S187" i="4"/>
  <c r="S253" i="4"/>
  <c r="S220" i="4"/>
  <c r="S272" i="4"/>
  <c r="S171" i="4"/>
  <c r="S147" i="4"/>
  <c r="S224" i="4"/>
  <c r="S158" i="4"/>
  <c r="S194" i="4"/>
  <c r="S76" i="4"/>
  <c r="S13" i="4"/>
  <c r="S192" i="4"/>
  <c r="S175" i="4"/>
  <c r="S268" i="4"/>
  <c r="S5" i="4"/>
  <c r="S117" i="4"/>
  <c r="S36" i="4"/>
  <c r="S24" i="4"/>
  <c r="S32" i="4"/>
  <c r="S33" i="4"/>
  <c r="S262" i="4"/>
  <c r="S148" i="4"/>
  <c r="S138" i="4"/>
  <c r="S271" i="4"/>
  <c r="S153" i="4"/>
  <c r="S233" i="4"/>
  <c r="S190" i="4"/>
  <c r="S197" i="4"/>
  <c r="S203" i="4"/>
  <c r="S161" i="4"/>
  <c r="S199" i="4"/>
  <c r="S29" i="4"/>
  <c r="S181" i="4"/>
  <c r="S168" i="4"/>
  <c r="S81" i="4"/>
  <c r="S114" i="4"/>
  <c r="S186" i="4"/>
  <c r="S132" i="4"/>
  <c r="S275" i="4"/>
  <c r="S136" i="4"/>
  <c r="S55" i="4"/>
  <c r="S116" i="4"/>
  <c r="S78" i="4"/>
  <c r="S59" i="4"/>
  <c r="S31" i="4"/>
  <c r="S104" i="4"/>
  <c r="S51" i="4"/>
  <c r="S53" i="4"/>
  <c r="S75" i="4"/>
  <c r="S183" i="4"/>
  <c r="S165" i="4"/>
  <c r="S267" i="4"/>
  <c r="S219" i="4"/>
  <c r="S133" i="4"/>
  <c r="S201" i="4"/>
  <c r="S149" i="4"/>
  <c r="S226" i="4"/>
  <c r="S12" i="4"/>
  <c r="S19" i="4"/>
  <c r="S63" i="4"/>
  <c r="S87" i="4"/>
  <c r="S62" i="4"/>
  <c r="S179" i="4"/>
  <c r="S178" i="4"/>
  <c r="S121" i="4"/>
  <c r="S140" i="4"/>
  <c r="S84" i="4"/>
  <c r="S196" i="4"/>
  <c r="S94" i="4"/>
  <c r="S208" i="4"/>
  <c r="S85" i="4"/>
  <c r="S173" i="4"/>
  <c r="S254" i="4"/>
  <c r="S182" i="4"/>
  <c r="S228" i="4"/>
  <c r="S239" i="4"/>
  <c r="S207" i="4"/>
  <c r="S234" i="4"/>
  <c r="S49" i="4"/>
  <c r="S172" i="4"/>
  <c r="S41" i="4"/>
  <c r="S174" i="4"/>
  <c r="S82" i="4"/>
  <c r="S119" i="4"/>
  <c r="S130" i="4"/>
  <c r="S23" i="4"/>
  <c r="S43" i="4"/>
  <c r="S223" i="4"/>
  <c r="S231" i="4"/>
  <c r="S150" i="4"/>
  <c r="S26" i="4"/>
  <c r="S70" i="4"/>
  <c r="S77" i="4"/>
  <c r="S111" i="4"/>
  <c r="S6" i="4"/>
  <c r="S222" i="4"/>
  <c r="S229" i="4"/>
  <c r="S125" i="4"/>
  <c r="S38" i="4"/>
  <c r="S103" i="4"/>
  <c r="S217" i="4"/>
  <c r="S80" i="4"/>
  <c r="S200" i="4"/>
  <c r="S48" i="4"/>
  <c r="S15" i="4"/>
  <c r="S93" i="4"/>
  <c r="S236" i="4"/>
  <c r="S205" i="4"/>
  <c r="S214" i="4"/>
  <c r="S18" i="4"/>
  <c r="S65" i="4"/>
  <c r="S184" i="4"/>
  <c r="S7" i="4"/>
  <c r="S189" i="4"/>
  <c r="S72" i="4"/>
  <c r="S109" i="4"/>
  <c r="S156" i="4"/>
  <c r="S73" i="4"/>
  <c r="S164" i="4"/>
  <c r="S46" i="4"/>
  <c r="S143" i="4"/>
  <c r="S141" i="4"/>
  <c r="S218" i="4"/>
  <c r="S47" i="4"/>
  <c r="S96" i="4"/>
  <c r="S9" i="4"/>
  <c r="S237" i="4"/>
  <c r="S142" i="4"/>
  <c r="S56" i="4"/>
  <c r="S274" i="4"/>
  <c r="S230" i="4"/>
  <c r="S248" i="4"/>
  <c r="S90" i="4"/>
  <c r="S89" i="4"/>
  <c r="S58" i="4"/>
  <c r="S92" i="4"/>
  <c r="S113" i="4"/>
  <c r="S129" i="4"/>
  <c r="S50" i="4"/>
  <c r="S185" i="4"/>
  <c r="S152" i="4"/>
  <c r="S60" i="4"/>
  <c r="S14" i="4"/>
  <c r="S37" i="4"/>
  <c r="S57" i="4"/>
  <c r="S3" i="4"/>
  <c r="S39" i="4"/>
  <c r="S258" i="4"/>
  <c r="S241" i="4"/>
  <c r="S139" i="4"/>
  <c r="S265" i="4"/>
  <c r="S249" i="4"/>
  <c r="S180" i="4"/>
  <c r="S263" i="4"/>
  <c r="S155" i="4"/>
  <c r="S107" i="4"/>
  <c r="S25" i="4"/>
  <c r="S273" i="4"/>
  <c r="S10" i="4"/>
  <c r="S264" i="4"/>
  <c r="S110" i="4"/>
  <c r="S238" i="4"/>
  <c r="S261" i="4"/>
  <c r="S198" i="4"/>
  <c r="S74" i="4"/>
  <c r="S166" i="4"/>
  <c r="S128" i="4"/>
  <c r="S8" i="4"/>
  <c r="S20" i="4"/>
  <c r="S269" i="4"/>
  <c r="S27" i="4"/>
  <c r="S123" i="4"/>
  <c r="S42" i="4"/>
  <c r="S252" i="4"/>
  <c r="S169" i="4"/>
  <c r="S106" i="4"/>
  <c r="S255" i="4"/>
  <c r="S250" i="4"/>
  <c r="S44" i="4"/>
  <c r="S211" i="4"/>
  <c r="S66" i="4"/>
  <c r="S242" i="4"/>
  <c r="S61" i="4"/>
  <c r="S251" i="4"/>
  <c r="S176" i="4"/>
  <c r="S245" i="4"/>
  <c r="S246" i="4"/>
  <c r="S11" i="4"/>
  <c r="S195" i="4"/>
  <c r="P124" i="4"/>
  <c r="P227" i="4"/>
  <c r="P151" i="4"/>
  <c r="P163" i="4"/>
  <c r="P99" i="4"/>
  <c r="P22" i="4"/>
  <c r="P137" i="4"/>
  <c r="P105" i="4"/>
  <c r="P34" i="4"/>
  <c r="P244" i="4"/>
  <c r="P95" i="4"/>
  <c r="P240" i="4"/>
  <c r="P193" i="4"/>
  <c r="P71" i="4"/>
  <c r="P45" i="4"/>
  <c r="P2" i="4"/>
  <c r="P209" i="4"/>
  <c r="P235" i="4"/>
  <c r="P108" i="4"/>
  <c r="P120" i="4"/>
  <c r="P144" i="4"/>
  <c r="P16" i="4"/>
  <c r="P260" i="4"/>
  <c r="P212" i="4"/>
  <c r="P21" i="4"/>
  <c r="P157" i="4"/>
  <c r="P170" i="4"/>
  <c r="P97" i="4"/>
  <c r="P118" i="4"/>
  <c r="P247" i="4"/>
  <c r="P159" i="4"/>
  <c r="P215" i="4"/>
  <c r="P202" i="4"/>
  <c r="P122" i="4"/>
  <c r="P177" i="4"/>
  <c r="P98" i="4"/>
  <c r="P54" i="4"/>
  <c r="P243" i="4"/>
  <c r="P68" i="4"/>
  <c r="P256" i="4"/>
  <c r="P88" i="4"/>
  <c r="P266" i="4"/>
  <c r="P154" i="4"/>
  <c r="P216" i="4"/>
  <c r="P145" i="4"/>
  <c r="P100" i="4"/>
  <c r="P30" i="4"/>
  <c r="P67" i="4"/>
  <c r="P35" i="4"/>
  <c r="P270" i="4"/>
  <c r="P115" i="4"/>
  <c r="P112" i="4"/>
  <c r="P188" i="4"/>
  <c r="P225" i="4"/>
  <c r="P131" i="4"/>
  <c r="P191" i="4"/>
  <c r="P69" i="4"/>
  <c r="P127" i="4"/>
  <c r="P4" i="4"/>
  <c r="P135" i="4"/>
  <c r="P86" i="4"/>
  <c r="P101" i="4"/>
  <c r="P221" i="4"/>
  <c r="P204" i="4"/>
  <c r="P17" i="4"/>
  <c r="P167" i="4"/>
  <c r="P259" i="4"/>
  <c r="P52" i="4"/>
  <c r="P64" i="4"/>
  <c r="P257" i="4"/>
  <c r="P40" i="4"/>
  <c r="P79" i="4"/>
  <c r="P134" i="4"/>
  <c r="P206" i="4"/>
  <c r="P91" i="4"/>
  <c r="P83" i="4"/>
  <c r="P232" i="4"/>
  <c r="P102" i="4"/>
  <c r="P162" i="4"/>
  <c r="P160" i="4"/>
  <c r="P126" i="4"/>
  <c r="P210" i="4"/>
  <c r="P213" i="4"/>
  <c r="P146" i="4"/>
  <c r="P28" i="4"/>
  <c r="P187" i="4"/>
  <c r="P253" i="4"/>
  <c r="P220" i="4"/>
  <c r="P272" i="4"/>
  <c r="P171" i="4"/>
  <c r="P147" i="4"/>
  <c r="P224" i="4"/>
  <c r="P158" i="4"/>
  <c r="P194" i="4"/>
  <c r="P76" i="4"/>
  <c r="P13" i="4"/>
  <c r="P192" i="4"/>
  <c r="P175" i="4"/>
  <c r="P268" i="4"/>
  <c r="P5" i="4"/>
  <c r="P117" i="4"/>
  <c r="P36" i="4"/>
  <c r="P24" i="4"/>
  <c r="P32" i="4"/>
  <c r="P33" i="4"/>
  <c r="P262" i="4"/>
  <c r="P148" i="4"/>
  <c r="P138" i="4"/>
  <c r="P271" i="4"/>
  <c r="P153" i="4"/>
  <c r="P233" i="4"/>
  <c r="P190" i="4"/>
  <c r="P197" i="4"/>
  <c r="P203" i="4"/>
  <c r="P161" i="4"/>
  <c r="P199" i="4"/>
  <c r="P29" i="4"/>
  <c r="P181" i="4"/>
  <c r="P168" i="4"/>
  <c r="P81" i="4"/>
  <c r="P114" i="4"/>
  <c r="P186" i="4"/>
  <c r="P132" i="4"/>
  <c r="P275" i="4"/>
  <c r="P136" i="4"/>
  <c r="P55" i="4"/>
  <c r="P116" i="4"/>
  <c r="P78" i="4"/>
  <c r="P59" i="4"/>
  <c r="P31" i="4"/>
  <c r="P104" i="4"/>
  <c r="P51" i="4"/>
  <c r="P53" i="4"/>
  <c r="P75" i="4"/>
  <c r="P183" i="4"/>
  <c r="P165" i="4"/>
  <c r="P267" i="4"/>
  <c r="P219" i="4"/>
  <c r="P133" i="4"/>
  <c r="P201" i="4"/>
  <c r="P149" i="4"/>
  <c r="P226" i="4"/>
  <c r="P12" i="4"/>
  <c r="P19" i="4"/>
  <c r="P63" i="4"/>
  <c r="P87" i="4"/>
  <c r="P62" i="4"/>
  <c r="P179" i="4"/>
  <c r="P178" i="4"/>
  <c r="P121" i="4"/>
  <c r="P140" i="4"/>
  <c r="P84" i="4"/>
  <c r="P196" i="4"/>
  <c r="P94" i="4"/>
  <c r="P208" i="4"/>
  <c r="P85" i="4"/>
  <c r="P173" i="4"/>
  <c r="P254" i="4"/>
  <c r="P182" i="4"/>
  <c r="P228" i="4"/>
  <c r="P239" i="4"/>
  <c r="P207" i="4"/>
  <c r="P234" i="4"/>
  <c r="P49" i="4"/>
  <c r="P172" i="4"/>
  <c r="P41" i="4"/>
  <c r="P174" i="4"/>
  <c r="P82" i="4"/>
  <c r="P119" i="4"/>
  <c r="P130" i="4"/>
  <c r="P23" i="4"/>
  <c r="P43" i="4"/>
  <c r="P223" i="4"/>
  <c r="P231" i="4"/>
  <c r="P150" i="4"/>
  <c r="P26" i="4"/>
  <c r="P70" i="4"/>
  <c r="P77" i="4"/>
  <c r="P111" i="4"/>
  <c r="P6" i="4"/>
  <c r="P222" i="4"/>
  <c r="P229" i="4"/>
  <c r="P125" i="4"/>
  <c r="P38" i="4"/>
  <c r="P103" i="4"/>
  <c r="P217" i="4"/>
  <c r="P80" i="4"/>
  <c r="P200" i="4"/>
  <c r="P48" i="4"/>
  <c r="P15" i="4"/>
  <c r="P93" i="4"/>
  <c r="P236" i="4"/>
  <c r="P205" i="4"/>
  <c r="P214" i="4"/>
  <c r="P18" i="4"/>
  <c r="P65" i="4"/>
  <c r="P184" i="4"/>
  <c r="P7" i="4"/>
  <c r="P189" i="4"/>
  <c r="P72" i="4"/>
  <c r="P109" i="4"/>
  <c r="P156" i="4"/>
  <c r="P73" i="4"/>
  <c r="P164" i="4"/>
  <c r="P46" i="4"/>
  <c r="P143" i="4"/>
  <c r="P141" i="4"/>
  <c r="P218" i="4"/>
  <c r="P47" i="4"/>
  <c r="P96" i="4"/>
  <c r="P9" i="4"/>
  <c r="P237" i="4"/>
  <c r="P142" i="4"/>
  <c r="P56" i="4"/>
  <c r="P274" i="4"/>
  <c r="P230" i="4"/>
  <c r="P248" i="4"/>
  <c r="P90" i="4"/>
  <c r="P89" i="4"/>
  <c r="P58" i="4"/>
  <c r="P92" i="4"/>
  <c r="P113" i="4"/>
  <c r="P129" i="4"/>
  <c r="P50" i="4"/>
  <c r="P185" i="4"/>
  <c r="P152" i="4"/>
  <c r="P60" i="4"/>
  <c r="P14" i="4"/>
  <c r="P37" i="4"/>
  <c r="P57" i="4"/>
  <c r="P3" i="4"/>
  <c r="P39" i="4"/>
  <c r="P258" i="4"/>
  <c r="P241" i="4"/>
  <c r="P139" i="4"/>
  <c r="P265" i="4"/>
  <c r="P249" i="4"/>
  <c r="P180" i="4"/>
  <c r="P263" i="4"/>
  <c r="P155" i="4"/>
  <c r="P107" i="4"/>
  <c r="P25" i="4"/>
  <c r="P273" i="4"/>
  <c r="P10" i="4"/>
  <c r="P264" i="4"/>
  <c r="P110" i="4"/>
  <c r="P238" i="4"/>
  <c r="P261" i="4"/>
  <c r="P198" i="4"/>
  <c r="P74" i="4"/>
  <c r="P166" i="4"/>
  <c r="P128" i="4"/>
  <c r="P8" i="4"/>
  <c r="P20" i="4"/>
  <c r="P269" i="4"/>
  <c r="P27" i="4"/>
  <c r="P123" i="4"/>
  <c r="P42" i="4"/>
  <c r="P252" i="4"/>
  <c r="P169" i="4"/>
  <c r="P106" i="4"/>
  <c r="P255" i="4"/>
  <c r="P250" i="4"/>
  <c r="P44" i="4"/>
  <c r="P211" i="4"/>
  <c r="P66" i="4"/>
  <c r="P242" i="4"/>
  <c r="P61" i="4"/>
  <c r="P251" i="4"/>
  <c r="P176" i="4"/>
  <c r="P245" i="4"/>
  <c r="P246" i="4"/>
  <c r="P11" i="4"/>
  <c r="P195" i="4"/>
  <c r="L124" i="4"/>
  <c r="L227" i="4"/>
  <c r="L151" i="4"/>
  <c r="L163" i="4"/>
  <c r="H163" i="4" s="1"/>
  <c r="L99" i="4"/>
  <c r="L22" i="4"/>
  <c r="L137" i="4"/>
  <c r="L105" i="4"/>
  <c r="L34" i="4"/>
  <c r="L244" i="4"/>
  <c r="L95" i="4"/>
  <c r="L240" i="4"/>
  <c r="H240" i="4" s="1"/>
  <c r="L193" i="4"/>
  <c r="L71" i="4"/>
  <c r="L45" i="4"/>
  <c r="L2" i="4"/>
  <c r="L209" i="4"/>
  <c r="L235" i="4"/>
  <c r="L108" i="4"/>
  <c r="L120" i="4"/>
  <c r="H120" i="4" s="1"/>
  <c r="L144" i="4"/>
  <c r="L16" i="4"/>
  <c r="L260" i="4"/>
  <c r="L212" i="4"/>
  <c r="L21" i="4"/>
  <c r="L157" i="4"/>
  <c r="L170" i="4"/>
  <c r="L97" i="4"/>
  <c r="H97" i="4" s="1"/>
  <c r="L118" i="4"/>
  <c r="L247" i="4"/>
  <c r="L159" i="4"/>
  <c r="L215" i="4"/>
  <c r="L202" i="4"/>
  <c r="L122" i="4"/>
  <c r="L177" i="4"/>
  <c r="L98" i="4"/>
  <c r="H98" i="4" s="1"/>
  <c r="L54" i="4"/>
  <c r="L243" i="4"/>
  <c r="L68" i="4"/>
  <c r="L256" i="4"/>
  <c r="L88" i="4"/>
  <c r="L266" i="4"/>
  <c r="L154" i="4"/>
  <c r="L216" i="4"/>
  <c r="H216" i="4" s="1"/>
  <c r="L145" i="4"/>
  <c r="L100" i="4"/>
  <c r="L30" i="4"/>
  <c r="L67" i="4"/>
  <c r="L35" i="4"/>
  <c r="L270" i="4"/>
  <c r="L115" i="4"/>
  <c r="L112" i="4"/>
  <c r="H112" i="4" s="1"/>
  <c r="L188" i="4"/>
  <c r="L225" i="4"/>
  <c r="L131" i="4"/>
  <c r="L191" i="4"/>
  <c r="L69" i="4"/>
  <c r="L127" i="4"/>
  <c r="L4" i="4"/>
  <c r="L135" i="4"/>
  <c r="H135" i="4" s="1"/>
  <c r="L86" i="4"/>
  <c r="L101" i="4"/>
  <c r="L221" i="4"/>
  <c r="L204" i="4"/>
  <c r="L17" i="4"/>
  <c r="L167" i="4"/>
  <c r="L259" i="4"/>
  <c r="L52" i="4"/>
  <c r="H52" i="4" s="1"/>
  <c r="L64" i="4"/>
  <c r="L257" i="4"/>
  <c r="L40" i="4"/>
  <c r="L79" i="4"/>
  <c r="L134" i="4"/>
  <c r="L206" i="4"/>
  <c r="L91" i="4"/>
  <c r="L83" i="4"/>
  <c r="H83" i="4" s="1"/>
  <c r="L232" i="4"/>
  <c r="L102" i="4"/>
  <c r="L162" i="4"/>
  <c r="L160" i="4"/>
  <c r="L126" i="4"/>
  <c r="L210" i="4"/>
  <c r="L213" i="4"/>
  <c r="L146" i="4"/>
  <c r="H146" i="4" s="1"/>
  <c r="L28" i="4"/>
  <c r="L187" i="4"/>
  <c r="L253" i="4"/>
  <c r="L220" i="4"/>
  <c r="L272" i="4"/>
  <c r="L171" i="4"/>
  <c r="L147" i="4"/>
  <c r="L224" i="4"/>
  <c r="H224" i="4" s="1"/>
  <c r="L158" i="4"/>
  <c r="L194" i="4"/>
  <c r="L76" i="4"/>
  <c r="L13" i="4"/>
  <c r="L192" i="4"/>
  <c r="L175" i="4"/>
  <c r="L268" i="4"/>
  <c r="L5" i="4"/>
  <c r="H5" i="4" s="1"/>
  <c r="L117" i="4"/>
  <c r="L36" i="4"/>
  <c r="L24" i="4"/>
  <c r="L32" i="4"/>
  <c r="L33" i="4"/>
  <c r="L262" i="4"/>
  <c r="L148" i="4"/>
  <c r="L138" i="4"/>
  <c r="H138" i="4" s="1"/>
  <c r="L271" i="4"/>
  <c r="L153" i="4"/>
  <c r="L233" i="4"/>
  <c r="L190" i="4"/>
  <c r="L197" i="4"/>
  <c r="L203" i="4"/>
  <c r="L161" i="4"/>
  <c r="L199" i="4"/>
  <c r="H199" i="4" s="1"/>
  <c r="L29" i="4"/>
  <c r="L181" i="4"/>
  <c r="L168" i="4"/>
  <c r="L81" i="4"/>
  <c r="L114" i="4"/>
  <c r="L186" i="4"/>
  <c r="L132" i="4"/>
  <c r="L275" i="4"/>
  <c r="H275" i="4" s="1"/>
  <c r="L136" i="4"/>
  <c r="L55" i="4"/>
  <c r="L116" i="4"/>
  <c r="L78" i="4"/>
  <c r="L59" i="4"/>
  <c r="L31" i="4"/>
  <c r="L104" i="4"/>
  <c r="L51" i="4"/>
  <c r="H51" i="4" s="1"/>
  <c r="L53" i="4"/>
  <c r="L75" i="4"/>
  <c r="L183" i="4"/>
  <c r="L165" i="4"/>
  <c r="L267" i="4"/>
  <c r="L219" i="4"/>
  <c r="L133" i="4"/>
  <c r="L201" i="4"/>
  <c r="H201" i="4" s="1"/>
  <c r="L149" i="4"/>
  <c r="L226" i="4"/>
  <c r="L12" i="4"/>
  <c r="L19" i="4"/>
  <c r="L63" i="4"/>
  <c r="L87" i="4"/>
  <c r="L62" i="4"/>
  <c r="L179" i="4"/>
  <c r="H179" i="4" s="1"/>
  <c r="L178" i="4"/>
  <c r="L121" i="4"/>
  <c r="L140" i="4"/>
  <c r="L84" i="4"/>
  <c r="L196" i="4"/>
  <c r="L94" i="4"/>
  <c r="L208" i="4"/>
  <c r="L85" i="4"/>
  <c r="H85" i="4" s="1"/>
  <c r="L173" i="4"/>
  <c r="L254" i="4"/>
  <c r="L182" i="4"/>
  <c r="L228" i="4"/>
  <c r="L239" i="4"/>
  <c r="L207" i="4"/>
  <c r="L234" i="4"/>
  <c r="L49" i="4"/>
  <c r="H49" i="4" s="1"/>
  <c r="L172" i="4"/>
  <c r="L41" i="4"/>
  <c r="L174" i="4"/>
  <c r="L82" i="4"/>
  <c r="L119" i="4"/>
  <c r="L130" i="4"/>
  <c r="L23" i="4"/>
  <c r="L43" i="4"/>
  <c r="H43" i="4" s="1"/>
  <c r="L223" i="4"/>
  <c r="L231" i="4"/>
  <c r="L150" i="4"/>
  <c r="L26" i="4"/>
  <c r="L70" i="4"/>
  <c r="L77" i="4"/>
  <c r="L111" i="4"/>
  <c r="L6" i="4"/>
  <c r="H6" i="4" s="1"/>
  <c r="L222" i="4"/>
  <c r="L229" i="4"/>
  <c r="L125" i="4"/>
  <c r="L38" i="4"/>
  <c r="L103" i="4"/>
  <c r="L217" i="4"/>
  <c r="L80" i="4"/>
  <c r="L200" i="4"/>
  <c r="H200" i="4" s="1"/>
  <c r="L48" i="4"/>
  <c r="L15" i="4"/>
  <c r="L93" i="4"/>
  <c r="L236" i="4"/>
  <c r="L205" i="4"/>
  <c r="L214" i="4"/>
  <c r="L18" i="4"/>
  <c r="L65" i="4"/>
  <c r="H65" i="4" s="1"/>
  <c r="L184" i="4"/>
  <c r="L7" i="4"/>
  <c r="L189" i="4"/>
  <c r="L72" i="4"/>
  <c r="L109" i="4"/>
  <c r="L156" i="4"/>
  <c r="L73" i="4"/>
  <c r="L164" i="4"/>
  <c r="H164" i="4" s="1"/>
  <c r="L46" i="4"/>
  <c r="L143" i="4"/>
  <c r="L141" i="4"/>
  <c r="L218" i="4"/>
  <c r="L47" i="4"/>
  <c r="L96" i="4"/>
  <c r="L9" i="4"/>
  <c r="L237" i="4"/>
  <c r="H237" i="4" s="1"/>
  <c r="L142" i="4"/>
  <c r="L56" i="4"/>
  <c r="L274" i="4"/>
  <c r="L230" i="4"/>
  <c r="L248" i="4"/>
  <c r="L90" i="4"/>
  <c r="L89" i="4"/>
  <c r="L58" i="4"/>
  <c r="H58" i="4" s="1"/>
  <c r="L92" i="4"/>
  <c r="L113" i="4"/>
  <c r="L129" i="4"/>
  <c r="L50" i="4"/>
  <c r="L185" i="4"/>
  <c r="L152" i="4"/>
  <c r="L60" i="4"/>
  <c r="L14" i="4"/>
  <c r="H14" i="4" s="1"/>
  <c r="L37" i="4"/>
  <c r="L57" i="4"/>
  <c r="L3" i="4"/>
  <c r="L39" i="4"/>
  <c r="L258" i="4"/>
  <c r="L241" i="4"/>
  <c r="L139" i="4"/>
  <c r="L265" i="4"/>
  <c r="H265" i="4" s="1"/>
  <c r="L249" i="4"/>
  <c r="L180" i="4"/>
  <c r="L263" i="4"/>
  <c r="L155" i="4"/>
  <c r="L107" i="4"/>
  <c r="L25" i="4"/>
  <c r="L273" i="4"/>
  <c r="L10" i="4"/>
  <c r="H10" i="4" s="1"/>
  <c r="L264" i="4"/>
  <c r="L110" i="4"/>
  <c r="L238" i="4"/>
  <c r="L261" i="4"/>
  <c r="L198" i="4"/>
  <c r="L74" i="4"/>
  <c r="L166" i="4"/>
  <c r="L128" i="4"/>
  <c r="H128" i="4" s="1"/>
  <c r="L8" i="4"/>
  <c r="L20" i="4"/>
  <c r="L269" i="4"/>
  <c r="L27" i="4"/>
  <c r="L123" i="4"/>
  <c r="L42" i="4"/>
  <c r="L252" i="4"/>
  <c r="L169" i="4"/>
  <c r="H169" i="4" s="1"/>
  <c r="L106" i="4"/>
  <c r="L255" i="4"/>
  <c r="L250" i="4"/>
  <c r="L44" i="4"/>
  <c r="L211" i="4"/>
  <c r="L66" i="4"/>
  <c r="L242" i="4"/>
  <c r="L61" i="4"/>
  <c r="H61" i="4" s="1"/>
  <c r="L251" i="4"/>
  <c r="L176" i="4"/>
  <c r="L245" i="4"/>
  <c r="L246" i="4"/>
  <c r="L11" i="4"/>
  <c r="L195" i="4"/>
  <c r="K124" i="4"/>
  <c r="K227" i="4"/>
  <c r="G227" i="4" s="1"/>
  <c r="K151" i="4"/>
  <c r="K163" i="4"/>
  <c r="K99" i="4"/>
  <c r="K22" i="4"/>
  <c r="K137" i="4"/>
  <c r="K105" i="4"/>
  <c r="K34" i="4"/>
  <c r="K244" i="4"/>
  <c r="G244" i="4" s="1"/>
  <c r="K95" i="4"/>
  <c r="K240" i="4"/>
  <c r="K193" i="4"/>
  <c r="K71" i="4"/>
  <c r="K45" i="4"/>
  <c r="K2" i="4"/>
  <c r="K209" i="4"/>
  <c r="K235" i="4"/>
  <c r="G235" i="4" s="1"/>
  <c r="K108" i="4"/>
  <c r="K120" i="4"/>
  <c r="K144" i="4"/>
  <c r="K16" i="4"/>
  <c r="K260" i="4"/>
  <c r="K212" i="4"/>
  <c r="K21" i="4"/>
  <c r="K157" i="4"/>
  <c r="G157" i="4" s="1"/>
  <c r="K170" i="4"/>
  <c r="K97" i="4"/>
  <c r="K118" i="4"/>
  <c r="K247" i="4"/>
  <c r="K159" i="4"/>
  <c r="K215" i="4"/>
  <c r="K202" i="4"/>
  <c r="K122" i="4"/>
  <c r="G122" i="4" s="1"/>
  <c r="K177" i="4"/>
  <c r="K98" i="4"/>
  <c r="K54" i="4"/>
  <c r="K243" i="4"/>
  <c r="K68" i="4"/>
  <c r="K256" i="4"/>
  <c r="K88" i="4"/>
  <c r="K266" i="4"/>
  <c r="G266" i="4" s="1"/>
  <c r="K154" i="4"/>
  <c r="K216" i="4"/>
  <c r="K145" i="4"/>
  <c r="K100" i="4"/>
  <c r="K30" i="4"/>
  <c r="K67" i="4"/>
  <c r="K35" i="4"/>
  <c r="K270" i="4"/>
  <c r="G270" i="4" s="1"/>
  <c r="K115" i="4"/>
  <c r="K112" i="4"/>
  <c r="K188" i="4"/>
  <c r="K225" i="4"/>
  <c r="K131" i="4"/>
  <c r="K191" i="4"/>
  <c r="K69" i="4"/>
  <c r="K127" i="4"/>
  <c r="G127" i="4" s="1"/>
  <c r="K4" i="4"/>
  <c r="K135" i="4"/>
  <c r="K86" i="4"/>
  <c r="K101" i="4"/>
  <c r="K221" i="4"/>
  <c r="K204" i="4"/>
  <c r="K17" i="4"/>
  <c r="K167" i="4"/>
  <c r="G167" i="4" s="1"/>
  <c r="K259" i="4"/>
  <c r="K52" i="4"/>
  <c r="K64" i="4"/>
  <c r="K257" i="4"/>
  <c r="K40" i="4"/>
  <c r="K79" i="4"/>
  <c r="K134" i="4"/>
  <c r="K206" i="4"/>
  <c r="G206" i="4" s="1"/>
  <c r="K91" i="4"/>
  <c r="K83" i="4"/>
  <c r="K232" i="4"/>
  <c r="K102" i="4"/>
  <c r="K162" i="4"/>
  <c r="K160" i="4"/>
  <c r="K126" i="4"/>
  <c r="K210" i="4"/>
  <c r="G210" i="4" s="1"/>
  <c r="K213" i="4"/>
  <c r="K146" i="4"/>
  <c r="K28" i="4"/>
  <c r="K187" i="4"/>
  <c r="K253" i="4"/>
  <c r="K220" i="4"/>
  <c r="K272" i="4"/>
  <c r="K171" i="4"/>
  <c r="G171" i="4" s="1"/>
  <c r="K147" i="4"/>
  <c r="K224" i="4"/>
  <c r="K158" i="4"/>
  <c r="K194" i="4"/>
  <c r="K76" i="4"/>
  <c r="K13" i="4"/>
  <c r="K192" i="4"/>
  <c r="K175" i="4"/>
  <c r="G175" i="4" s="1"/>
  <c r="K268" i="4"/>
  <c r="K5" i="4"/>
  <c r="K117" i="4"/>
  <c r="K36" i="4"/>
  <c r="K24" i="4"/>
  <c r="K32" i="4"/>
  <c r="K33" i="4"/>
  <c r="K262" i="4"/>
  <c r="G262" i="4" s="1"/>
  <c r="K148" i="4"/>
  <c r="K138" i="4"/>
  <c r="K271" i="4"/>
  <c r="K153" i="4"/>
  <c r="K233" i="4"/>
  <c r="K190" i="4"/>
  <c r="K197" i="4"/>
  <c r="K203" i="4"/>
  <c r="G203" i="4" s="1"/>
  <c r="K161" i="4"/>
  <c r="K199" i="4"/>
  <c r="K29" i="4"/>
  <c r="K181" i="4"/>
  <c r="K168" i="4"/>
  <c r="K81" i="4"/>
  <c r="K114" i="4"/>
  <c r="K186" i="4"/>
  <c r="G186" i="4" s="1"/>
  <c r="K132" i="4"/>
  <c r="K275" i="4"/>
  <c r="K136" i="4"/>
  <c r="K55" i="4"/>
  <c r="K116" i="4"/>
  <c r="K78" i="4"/>
  <c r="K59" i="4"/>
  <c r="K31" i="4"/>
  <c r="G31" i="4" s="1"/>
  <c r="K104" i="4"/>
  <c r="K51" i="4"/>
  <c r="K53" i="4"/>
  <c r="K75" i="4"/>
  <c r="K183" i="4"/>
  <c r="K165" i="4"/>
  <c r="K267" i="4"/>
  <c r="K219" i="4"/>
  <c r="G219" i="4" s="1"/>
  <c r="K133" i="4"/>
  <c r="K201" i="4"/>
  <c r="K149" i="4"/>
  <c r="K226" i="4"/>
  <c r="K12" i="4"/>
  <c r="K19" i="4"/>
  <c r="K63" i="4"/>
  <c r="K87" i="4"/>
  <c r="G87" i="4" s="1"/>
  <c r="K62" i="4"/>
  <c r="K179" i="4"/>
  <c r="K178" i="4"/>
  <c r="K121" i="4"/>
  <c r="K140" i="4"/>
  <c r="K84" i="4"/>
  <c r="K196" i="4"/>
  <c r="K94" i="4"/>
  <c r="G94" i="4" s="1"/>
  <c r="K208" i="4"/>
  <c r="K85" i="4"/>
  <c r="K173" i="4"/>
  <c r="K254" i="4"/>
  <c r="K182" i="4"/>
  <c r="K228" i="4"/>
  <c r="K239" i="4"/>
  <c r="K207" i="4"/>
  <c r="G207" i="4" s="1"/>
  <c r="K234" i="4"/>
  <c r="K49" i="4"/>
  <c r="K172" i="4"/>
  <c r="K41" i="4"/>
  <c r="K174" i="4"/>
  <c r="K82" i="4"/>
  <c r="K119" i="4"/>
  <c r="K130" i="4"/>
  <c r="G130" i="4" s="1"/>
  <c r="K23" i="4"/>
  <c r="K43" i="4"/>
  <c r="K223" i="4"/>
  <c r="K231" i="4"/>
  <c r="K150" i="4"/>
  <c r="K26" i="4"/>
  <c r="K70" i="4"/>
  <c r="K77" i="4"/>
  <c r="G77" i="4" s="1"/>
  <c r="K111" i="4"/>
  <c r="K6" i="4"/>
  <c r="K222" i="4"/>
  <c r="K229" i="4"/>
  <c r="K125" i="4"/>
  <c r="K38" i="4"/>
  <c r="K103" i="4"/>
  <c r="K217" i="4"/>
  <c r="G217" i="4" s="1"/>
  <c r="K80" i="4"/>
  <c r="K200" i="4"/>
  <c r="K48" i="4"/>
  <c r="K15" i="4"/>
  <c r="K93" i="4"/>
  <c r="K236" i="4"/>
  <c r="K205" i="4"/>
  <c r="K214" i="4"/>
  <c r="G214" i="4" s="1"/>
  <c r="K18" i="4"/>
  <c r="K65" i="4"/>
  <c r="K184" i="4"/>
  <c r="K7" i="4"/>
  <c r="K189" i="4"/>
  <c r="K72" i="4"/>
  <c r="K109" i="4"/>
  <c r="K156" i="4"/>
  <c r="G156" i="4" s="1"/>
  <c r="K73" i="4"/>
  <c r="K164" i="4"/>
  <c r="K46" i="4"/>
  <c r="K143" i="4"/>
  <c r="K141" i="4"/>
  <c r="K218" i="4"/>
  <c r="K47" i="4"/>
  <c r="K96" i="4"/>
  <c r="G96" i="4" s="1"/>
  <c r="K9" i="4"/>
  <c r="K237" i="4"/>
  <c r="K142" i="4"/>
  <c r="K56" i="4"/>
  <c r="K274" i="4"/>
  <c r="K230" i="4"/>
  <c r="K248" i="4"/>
  <c r="K90" i="4"/>
  <c r="G90" i="4" s="1"/>
  <c r="K89" i="4"/>
  <c r="K58" i="4"/>
  <c r="K92" i="4"/>
  <c r="K113" i="4"/>
  <c r="K129" i="4"/>
  <c r="K50" i="4"/>
  <c r="K185" i="4"/>
  <c r="K152" i="4"/>
  <c r="G152" i="4" s="1"/>
  <c r="K60" i="4"/>
  <c r="K14" i="4"/>
  <c r="K37" i="4"/>
  <c r="K57" i="4"/>
  <c r="K3" i="4"/>
  <c r="K39" i="4"/>
  <c r="K258" i="4"/>
  <c r="K241" i="4"/>
  <c r="G241" i="4" s="1"/>
  <c r="K139" i="4"/>
  <c r="K265" i="4"/>
  <c r="K249" i="4"/>
  <c r="K180" i="4"/>
  <c r="K263" i="4"/>
  <c r="K155" i="4"/>
  <c r="K107" i="4"/>
  <c r="K25" i="4"/>
  <c r="G25" i="4" s="1"/>
  <c r="K273" i="4"/>
  <c r="K10" i="4"/>
  <c r="K264" i="4"/>
  <c r="K110" i="4"/>
  <c r="K238" i="4"/>
  <c r="K261" i="4"/>
  <c r="K198" i="4"/>
  <c r="K74" i="4"/>
  <c r="G74" i="4" s="1"/>
  <c r="K166" i="4"/>
  <c r="K128" i="4"/>
  <c r="K8" i="4"/>
  <c r="K20" i="4"/>
  <c r="K269" i="4"/>
  <c r="K27" i="4"/>
  <c r="K123" i="4"/>
  <c r="K42" i="4"/>
  <c r="G42" i="4" s="1"/>
  <c r="K252" i="4"/>
  <c r="K169" i="4"/>
  <c r="K106" i="4"/>
  <c r="K255" i="4"/>
  <c r="K250" i="4"/>
  <c r="K44" i="4"/>
  <c r="K211" i="4"/>
  <c r="K66" i="4"/>
  <c r="G66" i="4" s="1"/>
  <c r="K242" i="4"/>
  <c r="K61" i="4"/>
  <c r="K251" i="4"/>
  <c r="K176" i="4"/>
  <c r="K245" i="4"/>
  <c r="K246" i="4"/>
  <c r="K11" i="4"/>
  <c r="K195" i="4"/>
  <c r="G195" i="4" s="1"/>
  <c r="W124" i="4"/>
  <c r="W227" i="4"/>
  <c r="W151" i="4"/>
  <c r="W163" i="4"/>
  <c r="W99" i="4"/>
  <c r="W22" i="4"/>
  <c r="W137" i="4"/>
  <c r="W105" i="4"/>
  <c r="W34" i="4"/>
  <c r="W244" i="4"/>
  <c r="W95" i="4"/>
  <c r="W240" i="4"/>
  <c r="W193" i="4"/>
  <c r="W71" i="4"/>
  <c r="W45" i="4"/>
  <c r="W2" i="4"/>
  <c r="W209" i="4"/>
  <c r="W235" i="4"/>
  <c r="W108" i="4"/>
  <c r="W120" i="4"/>
  <c r="W144" i="4"/>
  <c r="W16" i="4"/>
  <c r="W260" i="4"/>
  <c r="W212" i="4"/>
  <c r="W21" i="4"/>
  <c r="W157" i="4"/>
  <c r="W170" i="4"/>
  <c r="W97" i="4"/>
  <c r="W118" i="4"/>
  <c r="W247" i="4"/>
  <c r="W159" i="4"/>
  <c r="W215" i="4"/>
  <c r="W202" i="4"/>
  <c r="W122" i="4"/>
  <c r="W177" i="4"/>
  <c r="W98" i="4"/>
  <c r="W54" i="4"/>
  <c r="W243" i="4"/>
  <c r="W68" i="4"/>
  <c r="W256" i="4"/>
  <c r="W88" i="4"/>
  <c r="W266" i="4"/>
  <c r="W154" i="4"/>
  <c r="W216" i="4"/>
  <c r="W145" i="4"/>
  <c r="W100" i="4"/>
  <c r="W30" i="4"/>
  <c r="W67" i="4"/>
  <c r="W35" i="4"/>
  <c r="W270" i="4"/>
  <c r="W115" i="4"/>
  <c r="W112" i="4"/>
  <c r="W188" i="4"/>
  <c r="W225" i="4"/>
  <c r="W131" i="4"/>
  <c r="W191" i="4"/>
  <c r="W69" i="4"/>
  <c r="W127" i="4"/>
  <c r="W4" i="4"/>
  <c r="W135" i="4"/>
  <c r="W86" i="4"/>
  <c r="W101" i="4"/>
  <c r="W221" i="4"/>
  <c r="W204" i="4"/>
  <c r="W17" i="4"/>
  <c r="W167" i="4"/>
  <c r="W259" i="4"/>
  <c r="W52" i="4"/>
  <c r="W64" i="4"/>
  <c r="W257" i="4"/>
  <c r="W40" i="4"/>
  <c r="W79" i="4"/>
  <c r="W134" i="4"/>
  <c r="W206" i="4"/>
  <c r="W91" i="4"/>
  <c r="W83" i="4"/>
  <c r="W232" i="4"/>
  <c r="W102" i="4"/>
  <c r="W162" i="4"/>
  <c r="W160" i="4"/>
  <c r="W126" i="4"/>
  <c r="W210" i="4"/>
  <c r="W213" i="4"/>
  <c r="W146" i="4"/>
  <c r="W28" i="4"/>
  <c r="W187" i="4"/>
  <c r="W253" i="4"/>
  <c r="W220" i="4"/>
  <c r="W272" i="4"/>
  <c r="W171" i="4"/>
  <c r="W147" i="4"/>
  <c r="W224" i="4"/>
  <c r="W158" i="4"/>
  <c r="W194" i="4"/>
  <c r="W76" i="4"/>
  <c r="W13" i="4"/>
  <c r="W192" i="4"/>
  <c r="W175" i="4"/>
  <c r="W268" i="4"/>
  <c r="W5" i="4"/>
  <c r="W117" i="4"/>
  <c r="W36" i="4"/>
  <c r="W24" i="4"/>
  <c r="W32" i="4"/>
  <c r="W33" i="4"/>
  <c r="W262" i="4"/>
  <c r="W148" i="4"/>
  <c r="W138" i="4"/>
  <c r="W271" i="4"/>
  <c r="W153" i="4"/>
  <c r="W233" i="4"/>
  <c r="W190" i="4"/>
  <c r="W197" i="4"/>
  <c r="W203" i="4"/>
  <c r="W161" i="4"/>
  <c r="W199" i="4"/>
  <c r="W29" i="4"/>
  <c r="W181" i="4"/>
  <c r="W168" i="4"/>
  <c r="W81" i="4"/>
  <c r="W114" i="4"/>
  <c r="W186" i="4"/>
  <c r="W132" i="4"/>
  <c r="W275" i="4"/>
  <c r="W136" i="4"/>
  <c r="W55" i="4"/>
  <c r="W116" i="4"/>
  <c r="W78" i="4"/>
  <c r="W59" i="4"/>
  <c r="W31" i="4"/>
  <c r="W104" i="4"/>
  <c r="W51" i="4"/>
  <c r="W53" i="4"/>
  <c r="W75" i="4"/>
  <c r="W183" i="4"/>
  <c r="W165" i="4"/>
  <c r="W267" i="4"/>
  <c r="W219" i="4"/>
  <c r="W133" i="4"/>
  <c r="W201" i="4"/>
  <c r="W149" i="4"/>
  <c r="W226" i="4"/>
  <c r="W12" i="4"/>
  <c r="W19" i="4"/>
  <c r="W63" i="4"/>
  <c r="W87" i="4"/>
  <c r="W62" i="4"/>
  <c r="W179" i="4"/>
  <c r="W178" i="4"/>
  <c r="W121" i="4"/>
  <c r="W140" i="4"/>
  <c r="W84" i="4"/>
  <c r="W196" i="4"/>
  <c r="W94" i="4"/>
  <c r="W208" i="4"/>
  <c r="W85" i="4"/>
  <c r="W173" i="4"/>
  <c r="W254" i="4"/>
  <c r="W182" i="4"/>
  <c r="W228" i="4"/>
  <c r="W239" i="4"/>
  <c r="W207" i="4"/>
  <c r="W234" i="4"/>
  <c r="W49" i="4"/>
  <c r="W172" i="4"/>
  <c r="W41" i="4"/>
  <c r="W174" i="4"/>
  <c r="W82" i="4"/>
  <c r="W119" i="4"/>
  <c r="W130" i="4"/>
  <c r="W23" i="4"/>
  <c r="W43" i="4"/>
  <c r="W223" i="4"/>
  <c r="W231" i="4"/>
  <c r="W150" i="4"/>
  <c r="W26" i="4"/>
  <c r="W70" i="4"/>
  <c r="W77" i="4"/>
  <c r="W111" i="4"/>
  <c r="W6" i="4"/>
  <c r="W222" i="4"/>
  <c r="W229" i="4"/>
  <c r="W125" i="4"/>
  <c r="W38" i="4"/>
  <c r="W103" i="4"/>
  <c r="W217" i="4"/>
  <c r="W80" i="4"/>
  <c r="W200" i="4"/>
  <c r="W48" i="4"/>
  <c r="W15" i="4"/>
  <c r="W93" i="4"/>
  <c r="W236" i="4"/>
  <c r="W205" i="4"/>
  <c r="W214" i="4"/>
  <c r="W18" i="4"/>
  <c r="W65" i="4"/>
  <c r="W184" i="4"/>
  <c r="W7" i="4"/>
  <c r="W189" i="4"/>
  <c r="W72" i="4"/>
  <c r="W109" i="4"/>
  <c r="W156" i="4"/>
  <c r="W73" i="4"/>
  <c r="W164" i="4"/>
  <c r="W46" i="4"/>
  <c r="W143" i="4"/>
  <c r="W141" i="4"/>
  <c r="W218" i="4"/>
  <c r="W47" i="4"/>
  <c r="W96" i="4"/>
  <c r="W9" i="4"/>
  <c r="W237" i="4"/>
  <c r="W142" i="4"/>
  <c r="W56" i="4"/>
  <c r="W274" i="4"/>
  <c r="W230" i="4"/>
  <c r="W248" i="4"/>
  <c r="W90" i="4"/>
  <c r="W89" i="4"/>
  <c r="W58" i="4"/>
  <c r="W92" i="4"/>
  <c r="W113" i="4"/>
  <c r="W129" i="4"/>
  <c r="W50" i="4"/>
  <c r="W185" i="4"/>
  <c r="W152" i="4"/>
  <c r="W60" i="4"/>
  <c r="W14" i="4"/>
  <c r="W37" i="4"/>
  <c r="W57" i="4"/>
  <c r="W3" i="4"/>
  <c r="W39" i="4"/>
  <c r="W258" i="4"/>
  <c r="W241" i="4"/>
  <c r="W139" i="4"/>
  <c r="W265" i="4"/>
  <c r="W249" i="4"/>
  <c r="W180" i="4"/>
  <c r="W263" i="4"/>
  <c r="W155" i="4"/>
  <c r="W107" i="4"/>
  <c r="W25" i="4"/>
  <c r="W273" i="4"/>
  <c r="W10" i="4"/>
  <c r="W264" i="4"/>
  <c r="W110" i="4"/>
  <c r="W238" i="4"/>
  <c r="W261" i="4"/>
  <c r="W198" i="4"/>
  <c r="W74" i="4"/>
  <c r="W166" i="4"/>
  <c r="W128" i="4"/>
  <c r="W8" i="4"/>
  <c r="W20" i="4"/>
  <c r="W269" i="4"/>
  <c r="W27" i="4"/>
  <c r="W123" i="4"/>
  <c r="W42" i="4"/>
  <c r="W252" i="4"/>
  <c r="W169" i="4"/>
  <c r="W106" i="4"/>
  <c r="W255" i="4"/>
  <c r="W250" i="4"/>
  <c r="W44" i="4"/>
  <c r="W211" i="4"/>
  <c r="W66" i="4"/>
  <c r="W242" i="4"/>
  <c r="W61" i="4"/>
  <c r="W251" i="4"/>
  <c r="W176" i="4"/>
  <c r="W245" i="4"/>
  <c r="W246" i="4"/>
  <c r="W11" i="4"/>
  <c r="W195" i="4"/>
  <c r="I124" i="4"/>
  <c r="I227" i="4"/>
  <c r="I151" i="4"/>
  <c r="I163" i="4"/>
  <c r="I99" i="4"/>
  <c r="I22" i="4"/>
  <c r="I137" i="4"/>
  <c r="I105" i="4"/>
  <c r="I34" i="4"/>
  <c r="I244" i="4"/>
  <c r="I95" i="4"/>
  <c r="I240" i="4"/>
  <c r="I193" i="4"/>
  <c r="I71" i="4"/>
  <c r="I45" i="4"/>
  <c r="I2" i="4"/>
  <c r="I209" i="4"/>
  <c r="I235" i="4"/>
  <c r="I108" i="4"/>
  <c r="I120" i="4"/>
  <c r="I144" i="4"/>
  <c r="I16" i="4"/>
  <c r="I260" i="4"/>
  <c r="I212" i="4"/>
  <c r="I21" i="4"/>
  <c r="I157" i="4"/>
  <c r="I170" i="4"/>
  <c r="I97" i="4"/>
  <c r="I118" i="4"/>
  <c r="I247" i="4"/>
  <c r="I159" i="4"/>
  <c r="I215" i="4"/>
  <c r="I202" i="4"/>
  <c r="I122" i="4"/>
  <c r="I177" i="4"/>
  <c r="I98" i="4"/>
  <c r="I54" i="4"/>
  <c r="I243" i="4"/>
  <c r="I68" i="4"/>
  <c r="I256" i="4"/>
  <c r="I88" i="4"/>
  <c r="I266" i="4"/>
  <c r="I154" i="4"/>
  <c r="I216" i="4"/>
  <c r="I145" i="4"/>
  <c r="I100" i="4"/>
  <c r="I30" i="4"/>
  <c r="I67" i="4"/>
  <c r="I35" i="4"/>
  <c r="I270" i="4"/>
  <c r="I115" i="4"/>
  <c r="I112" i="4"/>
  <c r="I188" i="4"/>
  <c r="I225" i="4"/>
  <c r="I131" i="4"/>
  <c r="I191" i="4"/>
  <c r="I69" i="4"/>
  <c r="I127" i="4"/>
  <c r="I4" i="4"/>
  <c r="I135" i="4"/>
  <c r="I86" i="4"/>
  <c r="I101" i="4"/>
  <c r="I221" i="4"/>
  <c r="I204" i="4"/>
  <c r="I17" i="4"/>
  <c r="I167" i="4"/>
  <c r="I259" i="4"/>
  <c r="I52" i="4"/>
  <c r="I64" i="4"/>
  <c r="I257" i="4"/>
  <c r="I40" i="4"/>
  <c r="I79" i="4"/>
  <c r="I134" i="4"/>
  <c r="I206" i="4"/>
  <c r="I91" i="4"/>
  <c r="I83" i="4"/>
  <c r="I232" i="4"/>
  <c r="I102" i="4"/>
  <c r="I162" i="4"/>
  <c r="I160" i="4"/>
  <c r="I126" i="4"/>
  <c r="I210" i="4"/>
  <c r="I213" i="4"/>
  <c r="I146" i="4"/>
  <c r="I28" i="4"/>
  <c r="I187" i="4"/>
  <c r="I253" i="4"/>
  <c r="I220" i="4"/>
  <c r="I272" i="4"/>
  <c r="I171" i="4"/>
  <c r="I147" i="4"/>
  <c r="I224" i="4"/>
  <c r="I158" i="4"/>
  <c r="I194" i="4"/>
  <c r="I76" i="4"/>
  <c r="I13" i="4"/>
  <c r="I192" i="4"/>
  <c r="I175" i="4"/>
  <c r="I268" i="4"/>
  <c r="I5" i="4"/>
  <c r="I117" i="4"/>
  <c r="I36" i="4"/>
  <c r="I24" i="4"/>
  <c r="I32" i="4"/>
  <c r="I33" i="4"/>
  <c r="I262" i="4"/>
  <c r="I148" i="4"/>
  <c r="I138" i="4"/>
  <c r="I271" i="4"/>
  <c r="I153" i="4"/>
  <c r="I233" i="4"/>
  <c r="I190" i="4"/>
  <c r="I197" i="4"/>
  <c r="I203" i="4"/>
  <c r="I161" i="4"/>
  <c r="I199" i="4"/>
  <c r="I29" i="4"/>
  <c r="I181" i="4"/>
  <c r="I168" i="4"/>
  <c r="I81" i="4"/>
  <c r="I114" i="4"/>
  <c r="I186" i="4"/>
  <c r="I132" i="4"/>
  <c r="I275" i="4"/>
  <c r="I136" i="4"/>
  <c r="I55" i="4"/>
  <c r="I116" i="4"/>
  <c r="I78" i="4"/>
  <c r="I59" i="4"/>
  <c r="I31" i="4"/>
  <c r="I104" i="4"/>
  <c r="I51" i="4"/>
  <c r="I53" i="4"/>
  <c r="I75" i="4"/>
  <c r="I183" i="4"/>
  <c r="I165" i="4"/>
  <c r="I267" i="4"/>
  <c r="I219" i="4"/>
  <c r="I133" i="4"/>
  <c r="I201" i="4"/>
  <c r="I149" i="4"/>
  <c r="I226" i="4"/>
  <c r="I12" i="4"/>
  <c r="I19" i="4"/>
  <c r="I63" i="4"/>
  <c r="I87" i="4"/>
  <c r="I62" i="4"/>
  <c r="I179" i="4"/>
  <c r="I178" i="4"/>
  <c r="I121" i="4"/>
  <c r="I140" i="4"/>
  <c r="I84" i="4"/>
  <c r="I196" i="4"/>
  <c r="I94" i="4"/>
  <c r="I208" i="4"/>
  <c r="I85" i="4"/>
  <c r="I173" i="4"/>
  <c r="I254" i="4"/>
  <c r="I182" i="4"/>
  <c r="I228" i="4"/>
  <c r="I239" i="4"/>
  <c r="I207" i="4"/>
  <c r="I234" i="4"/>
  <c r="I49" i="4"/>
  <c r="I172" i="4"/>
  <c r="I41" i="4"/>
  <c r="I174" i="4"/>
  <c r="I82" i="4"/>
  <c r="I119" i="4"/>
  <c r="I130" i="4"/>
  <c r="I23" i="4"/>
  <c r="I43" i="4"/>
  <c r="I223" i="4"/>
  <c r="I231" i="4"/>
  <c r="I150" i="4"/>
  <c r="I26" i="4"/>
  <c r="I70" i="4"/>
  <c r="I77" i="4"/>
  <c r="I111" i="4"/>
  <c r="I6" i="4"/>
  <c r="I222" i="4"/>
  <c r="I229" i="4"/>
  <c r="I125" i="4"/>
  <c r="I38" i="4"/>
  <c r="I103" i="4"/>
  <c r="I217" i="4"/>
  <c r="I80" i="4"/>
  <c r="I200" i="4"/>
  <c r="I48" i="4"/>
  <c r="I15" i="4"/>
  <c r="I93" i="4"/>
  <c r="I236" i="4"/>
  <c r="I205" i="4"/>
  <c r="I214" i="4"/>
  <c r="I18" i="4"/>
  <c r="I65" i="4"/>
  <c r="I184" i="4"/>
  <c r="I7" i="4"/>
  <c r="I189" i="4"/>
  <c r="I72" i="4"/>
  <c r="I109" i="4"/>
  <c r="I156" i="4"/>
  <c r="I73" i="4"/>
  <c r="I164" i="4"/>
  <c r="I46" i="4"/>
  <c r="I143" i="4"/>
  <c r="I141" i="4"/>
  <c r="I218" i="4"/>
  <c r="I47" i="4"/>
  <c r="I96" i="4"/>
  <c r="I9" i="4"/>
  <c r="I237" i="4"/>
  <c r="I142" i="4"/>
  <c r="I56" i="4"/>
  <c r="I274" i="4"/>
  <c r="I230" i="4"/>
  <c r="I248" i="4"/>
  <c r="I90" i="4"/>
  <c r="I89" i="4"/>
  <c r="I58" i="4"/>
  <c r="I92" i="4"/>
  <c r="I113" i="4"/>
  <c r="I129" i="4"/>
  <c r="I50" i="4"/>
  <c r="I185" i="4"/>
  <c r="I152" i="4"/>
  <c r="I60" i="4"/>
  <c r="I14" i="4"/>
  <c r="I37" i="4"/>
  <c r="I57" i="4"/>
  <c r="I3" i="4"/>
  <c r="I39" i="4"/>
  <c r="I258" i="4"/>
  <c r="I241" i="4"/>
  <c r="I139" i="4"/>
  <c r="I265" i="4"/>
  <c r="I249" i="4"/>
  <c r="I180" i="4"/>
  <c r="I263" i="4"/>
  <c r="I155" i="4"/>
  <c r="I107" i="4"/>
  <c r="I25" i="4"/>
  <c r="I273" i="4"/>
  <c r="I10" i="4"/>
  <c r="I264" i="4"/>
  <c r="I110" i="4"/>
  <c r="I238" i="4"/>
  <c r="I261" i="4"/>
  <c r="I198" i="4"/>
  <c r="I74" i="4"/>
  <c r="I166" i="4"/>
  <c r="I128" i="4"/>
  <c r="I8" i="4"/>
  <c r="I20" i="4"/>
  <c r="I269" i="4"/>
  <c r="I27" i="4"/>
  <c r="I123" i="4"/>
  <c r="I42" i="4"/>
  <c r="I252" i="4"/>
  <c r="I169" i="4"/>
  <c r="I106" i="4"/>
  <c r="I255" i="4"/>
  <c r="I250" i="4"/>
  <c r="I44" i="4"/>
  <c r="I211" i="4"/>
  <c r="I66" i="4"/>
  <c r="I242" i="4"/>
  <c r="I61" i="4"/>
  <c r="I251" i="4"/>
  <c r="I176" i="4"/>
  <c r="I245" i="4"/>
  <c r="I246" i="4"/>
  <c r="I11" i="4"/>
  <c r="I195" i="4"/>
  <c r="J124" i="4"/>
  <c r="F124" i="4" s="1"/>
  <c r="J227" i="4"/>
  <c r="F227" i="4" s="1"/>
  <c r="J151" i="4"/>
  <c r="F151" i="4" s="1"/>
  <c r="J163" i="4"/>
  <c r="F163" i="4" s="1"/>
  <c r="J99" i="4"/>
  <c r="F99" i="4" s="1"/>
  <c r="J22" i="4"/>
  <c r="F22" i="4" s="1"/>
  <c r="J137" i="4"/>
  <c r="F137" i="4" s="1"/>
  <c r="J105" i="4"/>
  <c r="F105" i="4" s="1"/>
  <c r="J34" i="4"/>
  <c r="F34" i="4" s="1"/>
  <c r="J244" i="4"/>
  <c r="F244" i="4" s="1"/>
  <c r="J95" i="4"/>
  <c r="F95" i="4" s="1"/>
  <c r="J240" i="4"/>
  <c r="F240" i="4" s="1"/>
  <c r="J193" i="4"/>
  <c r="F193" i="4" s="1"/>
  <c r="J71" i="4"/>
  <c r="F71" i="4" s="1"/>
  <c r="J45" i="4"/>
  <c r="F45" i="4" s="1"/>
  <c r="J2" i="4"/>
  <c r="J209" i="4"/>
  <c r="F209" i="4" s="1"/>
  <c r="J235" i="4"/>
  <c r="F235" i="4" s="1"/>
  <c r="J108" i="4"/>
  <c r="F108" i="4" s="1"/>
  <c r="J120" i="4"/>
  <c r="F120" i="4" s="1"/>
  <c r="J144" i="4"/>
  <c r="F144" i="4" s="1"/>
  <c r="J16" i="4"/>
  <c r="F16" i="4" s="1"/>
  <c r="J260" i="4"/>
  <c r="F260" i="4" s="1"/>
  <c r="J212" i="4"/>
  <c r="F212" i="4" s="1"/>
  <c r="J21" i="4"/>
  <c r="F21" i="4" s="1"/>
  <c r="J157" i="4"/>
  <c r="F157" i="4" s="1"/>
  <c r="J170" i="4"/>
  <c r="F170" i="4" s="1"/>
  <c r="J97" i="4"/>
  <c r="F97" i="4" s="1"/>
  <c r="J118" i="4"/>
  <c r="F118" i="4" s="1"/>
  <c r="J247" i="4"/>
  <c r="F247" i="4" s="1"/>
  <c r="J159" i="4"/>
  <c r="F159" i="4" s="1"/>
  <c r="J215" i="4"/>
  <c r="F215" i="4" s="1"/>
  <c r="J202" i="4"/>
  <c r="F202" i="4" s="1"/>
  <c r="J122" i="4"/>
  <c r="F122" i="4" s="1"/>
  <c r="J177" i="4"/>
  <c r="F177" i="4" s="1"/>
  <c r="J98" i="4"/>
  <c r="F98" i="4" s="1"/>
  <c r="J54" i="4"/>
  <c r="F54" i="4" s="1"/>
  <c r="J243" i="4"/>
  <c r="F243" i="4" s="1"/>
  <c r="J68" i="4"/>
  <c r="F68" i="4" s="1"/>
  <c r="J256" i="4"/>
  <c r="F256" i="4" s="1"/>
  <c r="J88" i="4"/>
  <c r="F88" i="4" s="1"/>
  <c r="J266" i="4"/>
  <c r="F266" i="4" s="1"/>
  <c r="J154" i="4"/>
  <c r="F154" i="4" s="1"/>
  <c r="J216" i="4"/>
  <c r="F216" i="4" s="1"/>
  <c r="J145" i="4"/>
  <c r="F145" i="4" s="1"/>
  <c r="J100" i="4"/>
  <c r="F100" i="4" s="1"/>
  <c r="J30" i="4"/>
  <c r="F30" i="4" s="1"/>
  <c r="J67" i="4"/>
  <c r="F67" i="4" s="1"/>
  <c r="J35" i="4"/>
  <c r="F35" i="4" s="1"/>
  <c r="J270" i="4"/>
  <c r="F270" i="4" s="1"/>
  <c r="J115" i="4"/>
  <c r="F115" i="4" s="1"/>
  <c r="J112" i="4"/>
  <c r="F112" i="4" s="1"/>
  <c r="J188" i="4"/>
  <c r="F188" i="4" s="1"/>
  <c r="J225" i="4"/>
  <c r="F225" i="4" s="1"/>
  <c r="J131" i="4"/>
  <c r="F131" i="4" s="1"/>
  <c r="J191" i="4"/>
  <c r="F191" i="4" s="1"/>
  <c r="J69" i="4"/>
  <c r="F69" i="4" s="1"/>
  <c r="J127" i="4"/>
  <c r="F127" i="4" s="1"/>
  <c r="J4" i="4"/>
  <c r="F4" i="4" s="1"/>
  <c r="J135" i="4"/>
  <c r="F135" i="4" s="1"/>
  <c r="J86" i="4"/>
  <c r="F86" i="4" s="1"/>
  <c r="J101" i="4"/>
  <c r="F101" i="4" s="1"/>
  <c r="J221" i="4"/>
  <c r="F221" i="4" s="1"/>
  <c r="J204" i="4"/>
  <c r="F204" i="4" s="1"/>
  <c r="J17" i="4"/>
  <c r="F17" i="4" s="1"/>
  <c r="J167" i="4"/>
  <c r="F167" i="4" s="1"/>
  <c r="J259" i="4"/>
  <c r="F259" i="4" s="1"/>
  <c r="J52" i="4"/>
  <c r="F52" i="4" s="1"/>
  <c r="J64" i="4"/>
  <c r="F64" i="4" s="1"/>
  <c r="J257" i="4"/>
  <c r="F257" i="4" s="1"/>
  <c r="J40" i="4"/>
  <c r="F40" i="4" s="1"/>
  <c r="J79" i="4"/>
  <c r="F79" i="4" s="1"/>
  <c r="J134" i="4"/>
  <c r="F134" i="4" s="1"/>
  <c r="J206" i="4"/>
  <c r="F206" i="4" s="1"/>
  <c r="J91" i="4"/>
  <c r="F91" i="4" s="1"/>
  <c r="J83" i="4"/>
  <c r="F83" i="4" s="1"/>
  <c r="J232" i="4"/>
  <c r="F232" i="4" s="1"/>
  <c r="J102" i="4"/>
  <c r="F102" i="4" s="1"/>
  <c r="J162" i="4"/>
  <c r="F162" i="4" s="1"/>
  <c r="J160" i="4"/>
  <c r="F160" i="4" s="1"/>
  <c r="J126" i="4"/>
  <c r="F126" i="4" s="1"/>
  <c r="J210" i="4"/>
  <c r="F210" i="4" s="1"/>
  <c r="J213" i="4"/>
  <c r="F213" i="4" s="1"/>
  <c r="J146" i="4"/>
  <c r="F146" i="4" s="1"/>
  <c r="J28" i="4"/>
  <c r="F28" i="4" s="1"/>
  <c r="J187" i="4"/>
  <c r="F187" i="4" s="1"/>
  <c r="J253" i="4"/>
  <c r="F253" i="4" s="1"/>
  <c r="J220" i="4"/>
  <c r="F220" i="4" s="1"/>
  <c r="J272" i="4"/>
  <c r="F272" i="4" s="1"/>
  <c r="J171" i="4"/>
  <c r="F171" i="4" s="1"/>
  <c r="J147" i="4"/>
  <c r="F147" i="4" s="1"/>
  <c r="J224" i="4"/>
  <c r="F224" i="4" s="1"/>
  <c r="J158" i="4"/>
  <c r="F158" i="4" s="1"/>
  <c r="J194" i="4"/>
  <c r="F194" i="4" s="1"/>
  <c r="J76" i="4"/>
  <c r="F76" i="4" s="1"/>
  <c r="J13" i="4"/>
  <c r="F13" i="4" s="1"/>
  <c r="J192" i="4"/>
  <c r="F192" i="4" s="1"/>
  <c r="J175" i="4"/>
  <c r="F175" i="4" s="1"/>
  <c r="J268" i="4"/>
  <c r="F268" i="4" s="1"/>
  <c r="J5" i="4"/>
  <c r="F5" i="4" s="1"/>
  <c r="J117" i="4"/>
  <c r="F117" i="4" s="1"/>
  <c r="J36" i="4"/>
  <c r="F36" i="4" s="1"/>
  <c r="J24" i="4"/>
  <c r="F24" i="4" s="1"/>
  <c r="J32" i="4"/>
  <c r="F32" i="4" s="1"/>
  <c r="J33" i="4"/>
  <c r="F33" i="4" s="1"/>
  <c r="J262" i="4"/>
  <c r="F262" i="4" s="1"/>
  <c r="J148" i="4"/>
  <c r="F148" i="4" s="1"/>
  <c r="J138" i="4"/>
  <c r="F138" i="4" s="1"/>
  <c r="J271" i="4"/>
  <c r="F271" i="4" s="1"/>
  <c r="J153" i="4"/>
  <c r="F153" i="4" s="1"/>
  <c r="J233" i="4"/>
  <c r="F233" i="4" s="1"/>
  <c r="J190" i="4"/>
  <c r="F190" i="4" s="1"/>
  <c r="J197" i="4"/>
  <c r="F197" i="4" s="1"/>
  <c r="J203" i="4"/>
  <c r="F203" i="4" s="1"/>
  <c r="J161" i="4"/>
  <c r="F161" i="4" s="1"/>
  <c r="J199" i="4"/>
  <c r="F199" i="4" s="1"/>
  <c r="J29" i="4"/>
  <c r="F29" i="4" s="1"/>
  <c r="J181" i="4"/>
  <c r="F181" i="4" s="1"/>
  <c r="J168" i="4"/>
  <c r="F168" i="4" s="1"/>
  <c r="J81" i="4"/>
  <c r="F81" i="4" s="1"/>
  <c r="J114" i="4"/>
  <c r="F114" i="4" s="1"/>
  <c r="J186" i="4"/>
  <c r="F186" i="4" s="1"/>
  <c r="J132" i="4"/>
  <c r="F132" i="4" s="1"/>
  <c r="J275" i="4"/>
  <c r="F275" i="4" s="1"/>
  <c r="J136" i="4"/>
  <c r="F136" i="4" s="1"/>
  <c r="J55" i="4"/>
  <c r="F55" i="4" s="1"/>
  <c r="J116" i="4"/>
  <c r="F116" i="4" s="1"/>
  <c r="J78" i="4"/>
  <c r="F78" i="4" s="1"/>
  <c r="J59" i="4"/>
  <c r="F59" i="4" s="1"/>
  <c r="J31" i="4"/>
  <c r="F31" i="4" s="1"/>
  <c r="J104" i="4"/>
  <c r="F104" i="4" s="1"/>
  <c r="J51" i="4"/>
  <c r="F51" i="4" s="1"/>
  <c r="J53" i="4"/>
  <c r="F53" i="4" s="1"/>
  <c r="J75" i="4"/>
  <c r="F75" i="4" s="1"/>
  <c r="J183" i="4"/>
  <c r="F183" i="4" s="1"/>
  <c r="J165" i="4"/>
  <c r="F165" i="4" s="1"/>
  <c r="J267" i="4"/>
  <c r="F267" i="4" s="1"/>
  <c r="J219" i="4"/>
  <c r="F219" i="4" s="1"/>
  <c r="J133" i="4"/>
  <c r="F133" i="4" s="1"/>
  <c r="J201" i="4"/>
  <c r="F201" i="4" s="1"/>
  <c r="J149" i="4"/>
  <c r="F149" i="4" s="1"/>
  <c r="J226" i="4"/>
  <c r="F226" i="4" s="1"/>
  <c r="J12" i="4"/>
  <c r="F12" i="4" s="1"/>
  <c r="J19" i="4"/>
  <c r="F19" i="4" s="1"/>
  <c r="J63" i="4"/>
  <c r="F63" i="4" s="1"/>
  <c r="J87" i="4"/>
  <c r="F87" i="4" s="1"/>
  <c r="J62" i="4"/>
  <c r="F62" i="4" s="1"/>
  <c r="J179" i="4"/>
  <c r="F179" i="4" s="1"/>
  <c r="J178" i="4"/>
  <c r="F178" i="4" s="1"/>
  <c r="J121" i="4"/>
  <c r="F121" i="4" s="1"/>
  <c r="J140" i="4"/>
  <c r="F140" i="4" s="1"/>
  <c r="J84" i="4"/>
  <c r="F84" i="4" s="1"/>
  <c r="J196" i="4"/>
  <c r="F196" i="4" s="1"/>
  <c r="J94" i="4"/>
  <c r="F94" i="4" s="1"/>
  <c r="J208" i="4"/>
  <c r="F208" i="4" s="1"/>
  <c r="J85" i="4"/>
  <c r="F85" i="4" s="1"/>
  <c r="J173" i="4"/>
  <c r="F173" i="4" s="1"/>
  <c r="J254" i="4"/>
  <c r="F254" i="4" s="1"/>
  <c r="J182" i="4"/>
  <c r="F182" i="4" s="1"/>
  <c r="J228" i="4"/>
  <c r="F228" i="4" s="1"/>
  <c r="J239" i="4"/>
  <c r="F239" i="4" s="1"/>
  <c r="J207" i="4"/>
  <c r="F207" i="4" s="1"/>
  <c r="J234" i="4"/>
  <c r="F234" i="4" s="1"/>
  <c r="J49" i="4"/>
  <c r="F49" i="4" s="1"/>
  <c r="J172" i="4"/>
  <c r="F172" i="4" s="1"/>
  <c r="J41" i="4"/>
  <c r="F41" i="4" s="1"/>
  <c r="J174" i="4"/>
  <c r="F174" i="4" s="1"/>
  <c r="J82" i="4"/>
  <c r="F82" i="4" s="1"/>
  <c r="J119" i="4"/>
  <c r="F119" i="4" s="1"/>
  <c r="J130" i="4"/>
  <c r="F130" i="4" s="1"/>
  <c r="J23" i="4"/>
  <c r="F23" i="4" s="1"/>
  <c r="J43" i="4"/>
  <c r="F43" i="4" s="1"/>
  <c r="J223" i="4"/>
  <c r="F223" i="4" s="1"/>
  <c r="J231" i="4"/>
  <c r="F231" i="4" s="1"/>
  <c r="J150" i="4"/>
  <c r="F150" i="4" s="1"/>
  <c r="J26" i="4"/>
  <c r="F26" i="4" s="1"/>
  <c r="J70" i="4"/>
  <c r="F70" i="4" s="1"/>
  <c r="J77" i="4"/>
  <c r="F77" i="4" s="1"/>
  <c r="J111" i="4"/>
  <c r="F111" i="4" s="1"/>
  <c r="J6" i="4"/>
  <c r="F6" i="4" s="1"/>
  <c r="J222" i="4"/>
  <c r="F222" i="4" s="1"/>
  <c r="J229" i="4"/>
  <c r="F229" i="4" s="1"/>
  <c r="J125" i="4"/>
  <c r="F125" i="4" s="1"/>
  <c r="J38" i="4"/>
  <c r="F38" i="4" s="1"/>
  <c r="J103" i="4"/>
  <c r="F103" i="4" s="1"/>
  <c r="J217" i="4"/>
  <c r="F217" i="4" s="1"/>
  <c r="J80" i="4"/>
  <c r="F80" i="4" s="1"/>
  <c r="J200" i="4"/>
  <c r="F200" i="4" s="1"/>
  <c r="J48" i="4"/>
  <c r="F48" i="4" s="1"/>
  <c r="J15" i="4"/>
  <c r="F15" i="4" s="1"/>
  <c r="J93" i="4"/>
  <c r="F93" i="4" s="1"/>
  <c r="J236" i="4"/>
  <c r="F236" i="4" s="1"/>
  <c r="J205" i="4"/>
  <c r="F205" i="4" s="1"/>
  <c r="J214" i="4"/>
  <c r="F214" i="4" s="1"/>
  <c r="J18" i="4"/>
  <c r="F18" i="4" s="1"/>
  <c r="J65" i="4"/>
  <c r="F65" i="4" s="1"/>
  <c r="J184" i="4"/>
  <c r="F184" i="4" s="1"/>
  <c r="J7" i="4"/>
  <c r="F7" i="4" s="1"/>
  <c r="J189" i="4"/>
  <c r="F189" i="4" s="1"/>
  <c r="J72" i="4"/>
  <c r="F72" i="4" s="1"/>
  <c r="J109" i="4"/>
  <c r="F109" i="4" s="1"/>
  <c r="J156" i="4"/>
  <c r="F156" i="4" s="1"/>
  <c r="J73" i="4"/>
  <c r="F73" i="4" s="1"/>
  <c r="J164" i="4"/>
  <c r="F164" i="4" s="1"/>
  <c r="J46" i="4"/>
  <c r="F46" i="4" s="1"/>
  <c r="J143" i="4"/>
  <c r="F143" i="4" s="1"/>
  <c r="J141" i="4"/>
  <c r="F141" i="4" s="1"/>
  <c r="J218" i="4"/>
  <c r="F218" i="4" s="1"/>
  <c r="J47" i="4"/>
  <c r="F47" i="4" s="1"/>
  <c r="J96" i="4"/>
  <c r="F96" i="4" s="1"/>
  <c r="J9" i="4"/>
  <c r="F9" i="4" s="1"/>
  <c r="J237" i="4"/>
  <c r="F237" i="4" s="1"/>
  <c r="J142" i="4"/>
  <c r="F142" i="4" s="1"/>
  <c r="J56" i="4"/>
  <c r="F56" i="4" s="1"/>
  <c r="J274" i="4"/>
  <c r="F274" i="4" s="1"/>
  <c r="J230" i="4"/>
  <c r="F230" i="4" s="1"/>
  <c r="J248" i="4"/>
  <c r="F248" i="4" s="1"/>
  <c r="J90" i="4"/>
  <c r="F90" i="4" s="1"/>
  <c r="J89" i="4"/>
  <c r="F89" i="4" s="1"/>
  <c r="J58" i="4"/>
  <c r="F58" i="4" s="1"/>
  <c r="J92" i="4"/>
  <c r="F92" i="4" s="1"/>
  <c r="J113" i="4"/>
  <c r="F113" i="4" s="1"/>
  <c r="J129" i="4"/>
  <c r="F129" i="4" s="1"/>
  <c r="J50" i="4"/>
  <c r="F50" i="4" s="1"/>
  <c r="J185" i="4"/>
  <c r="F185" i="4" s="1"/>
  <c r="J152" i="4"/>
  <c r="F152" i="4" s="1"/>
  <c r="J60" i="4"/>
  <c r="F60" i="4" s="1"/>
  <c r="J14" i="4"/>
  <c r="F14" i="4" s="1"/>
  <c r="J37" i="4"/>
  <c r="F37" i="4" s="1"/>
  <c r="J57" i="4"/>
  <c r="F57" i="4" s="1"/>
  <c r="J3" i="4"/>
  <c r="F3" i="4" s="1"/>
  <c r="J39" i="4"/>
  <c r="F39" i="4" s="1"/>
  <c r="J258" i="4"/>
  <c r="F258" i="4" s="1"/>
  <c r="J241" i="4"/>
  <c r="F241" i="4" s="1"/>
  <c r="J139" i="4"/>
  <c r="F139" i="4" s="1"/>
  <c r="J265" i="4"/>
  <c r="F265" i="4" s="1"/>
  <c r="J249" i="4"/>
  <c r="F249" i="4" s="1"/>
  <c r="J180" i="4"/>
  <c r="F180" i="4" s="1"/>
  <c r="J263" i="4"/>
  <c r="F263" i="4" s="1"/>
  <c r="J155" i="4"/>
  <c r="F155" i="4" s="1"/>
  <c r="J107" i="4"/>
  <c r="F107" i="4" s="1"/>
  <c r="J25" i="4"/>
  <c r="F25" i="4" s="1"/>
  <c r="J273" i="4"/>
  <c r="F273" i="4" s="1"/>
  <c r="J10" i="4"/>
  <c r="F10" i="4" s="1"/>
  <c r="J264" i="4"/>
  <c r="F264" i="4" s="1"/>
  <c r="J110" i="4"/>
  <c r="F110" i="4" s="1"/>
  <c r="J238" i="4"/>
  <c r="F238" i="4" s="1"/>
  <c r="J261" i="4"/>
  <c r="F261" i="4" s="1"/>
  <c r="J198" i="4"/>
  <c r="F198" i="4" s="1"/>
  <c r="J74" i="4"/>
  <c r="F74" i="4" s="1"/>
  <c r="J166" i="4"/>
  <c r="F166" i="4" s="1"/>
  <c r="J128" i="4"/>
  <c r="F128" i="4" s="1"/>
  <c r="J8" i="4"/>
  <c r="F8" i="4" s="1"/>
  <c r="J20" i="4"/>
  <c r="F20" i="4" s="1"/>
  <c r="J269" i="4"/>
  <c r="F269" i="4" s="1"/>
  <c r="J27" i="4"/>
  <c r="F27" i="4" s="1"/>
  <c r="J123" i="4"/>
  <c r="F123" i="4" s="1"/>
  <c r="J42" i="4"/>
  <c r="F42" i="4" s="1"/>
  <c r="J252" i="4"/>
  <c r="F252" i="4" s="1"/>
  <c r="J169" i="4"/>
  <c r="F169" i="4" s="1"/>
  <c r="J106" i="4"/>
  <c r="F106" i="4" s="1"/>
  <c r="J255" i="4"/>
  <c r="F255" i="4" s="1"/>
  <c r="J250" i="4"/>
  <c r="F250" i="4" s="1"/>
  <c r="J44" i="4"/>
  <c r="F44" i="4" s="1"/>
  <c r="J211" i="4"/>
  <c r="F211" i="4" s="1"/>
  <c r="J66" i="4"/>
  <c r="F66" i="4" s="1"/>
  <c r="J242" i="4"/>
  <c r="F242" i="4" s="1"/>
  <c r="J61" i="4"/>
  <c r="F61" i="4" s="1"/>
  <c r="J251" i="4"/>
  <c r="F251" i="4" s="1"/>
  <c r="J176" i="4"/>
  <c r="F176" i="4" s="1"/>
  <c r="J245" i="4"/>
  <c r="F245" i="4" s="1"/>
  <c r="J246" i="4"/>
  <c r="F246" i="4" s="1"/>
  <c r="J11" i="4"/>
  <c r="F11" i="4" s="1"/>
  <c r="J195" i="4"/>
  <c r="F195" i="4" s="1"/>
  <c r="H124" i="4"/>
  <c r="H227" i="4"/>
  <c r="H151" i="4"/>
  <c r="H99" i="4"/>
  <c r="H22" i="4"/>
  <c r="H137" i="4"/>
  <c r="H105" i="4"/>
  <c r="H34" i="4"/>
  <c r="H244" i="4"/>
  <c r="H95" i="4"/>
  <c r="H193" i="4"/>
  <c r="H71" i="4"/>
  <c r="H45" i="4"/>
  <c r="H2" i="4"/>
  <c r="H209" i="4"/>
  <c r="H235" i="4"/>
  <c r="H108" i="4"/>
  <c r="H144" i="4"/>
  <c r="H16" i="4"/>
  <c r="H260" i="4"/>
  <c r="H212" i="4"/>
  <c r="H21" i="4"/>
  <c r="H157" i="4"/>
  <c r="H170" i="4"/>
  <c r="H118" i="4"/>
  <c r="H247" i="4"/>
  <c r="H159" i="4"/>
  <c r="H215" i="4"/>
  <c r="H202" i="4"/>
  <c r="H122" i="4"/>
  <c r="H177" i="4"/>
  <c r="H54" i="4"/>
  <c r="H243" i="4"/>
  <c r="H68" i="4"/>
  <c r="H256" i="4"/>
  <c r="H88" i="4"/>
  <c r="H266" i="4"/>
  <c r="H154" i="4"/>
  <c r="H145" i="4"/>
  <c r="H100" i="4"/>
  <c r="H30" i="4"/>
  <c r="H67" i="4"/>
  <c r="H35" i="4"/>
  <c r="H270" i="4"/>
  <c r="H115" i="4"/>
  <c r="H188" i="4"/>
  <c r="H225" i="4"/>
  <c r="H131" i="4"/>
  <c r="H191" i="4"/>
  <c r="H69" i="4"/>
  <c r="H127" i="4"/>
  <c r="H4" i="4"/>
  <c r="H86" i="4"/>
  <c r="H101" i="4"/>
  <c r="H221" i="4"/>
  <c r="H204" i="4"/>
  <c r="H17" i="4"/>
  <c r="H167" i="4"/>
  <c r="H259" i="4"/>
  <c r="H64" i="4"/>
  <c r="H257" i="4"/>
  <c r="H40" i="4"/>
  <c r="H79" i="4"/>
  <c r="H134" i="4"/>
  <c r="H206" i="4"/>
  <c r="H91" i="4"/>
  <c r="H232" i="4"/>
  <c r="H102" i="4"/>
  <c r="H162" i="4"/>
  <c r="H160" i="4"/>
  <c r="H126" i="4"/>
  <c r="H210" i="4"/>
  <c r="H213" i="4"/>
  <c r="H28" i="4"/>
  <c r="H187" i="4"/>
  <c r="H253" i="4"/>
  <c r="H220" i="4"/>
  <c r="H272" i="4"/>
  <c r="H171" i="4"/>
  <c r="H147" i="4"/>
  <c r="H158" i="4"/>
  <c r="H194" i="4"/>
  <c r="H76" i="4"/>
  <c r="H13" i="4"/>
  <c r="H192" i="4"/>
  <c r="H175" i="4"/>
  <c r="H268" i="4"/>
  <c r="H117" i="4"/>
  <c r="H36" i="4"/>
  <c r="H24" i="4"/>
  <c r="H32" i="4"/>
  <c r="H33" i="4"/>
  <c r="H262" i="4"/>
  <c r="H148" i="4"/>
  <c r="H271" i="4"/>
  <c r="H153" i="4"/>
  <c r="H233" i="4"/>
  <c r="H190" i="4"/>
  <c r="H197" i="4"/>
  <c r="H203" i="4"/>
  <c r="H161" i="4"/>
  <c r="H29" i="4"/>
  <c r="H181" i="4"/>
  <c r="H168" i="4"/>
  <c r="H81" i="4"/>
  <c r="H114" i="4"/>
  <c r="H186" i="4"/>
  <c r="H132" i="4"/>
  <c r="H136" i="4"/>
  <c r="H55" i="4"/>
  <c r="H116" i="4"/>
  <c r="H78" i="4"/>
  <c r="H59" i="4"/>
  <c r="H31" i="4"/>
  <c r="H104" i="4"/>
  <c r="H53" i="4"/>
  <c r="H75" i="4"/>
  <c r="H183" i="4"/>
  <c r="H165" i="4"/>
  <c r="H267" i="4"/>
  <c r="H219" i="4"/>
  <c r="H133" i="4"/>
  <c r="H149" i="4"/>
  <c r="H226" i="4"/>
  <c r="H12" i="4"/>
  <c r="H19" i="4"/>
  <c r="H63" i="4"/>
  <c r="H87" i="4"/>
  <c r="H62" i="4"/>
  <c r="H178" i="4"/>
  <c r="H121" i="4"/>
  <c r="H140" i="4"/>
  <c r="H84" i="4"/>
  <c r="H196" i="4"/>
  <c r="H94" i="4"/>
  <c r="H208" i="4"/>
  <c r="H173" i="4"/>
  <c r="H254" i="4"/>
  <c r="H182" i="4"/>
  <c r="H228" i="4"/>
  <c r="H239" i="4"/>
  <c r="H207" i="4"/>
  <c r="H234" i="4"/>
  <c r="H172" i="4"/>
  <c r="H41" i="4"/>
  <c r="H174" i="4"/>
  <c r="H82" i="4"/>
  <c r="H119" i="4"/>
  <c r="H130" i="4"/>
  <c r="H23" i="4"/>
  <c r="H223" i="4"/>
  <c r="H231" i="4"/>
  <c r="H150" i="4"/>
  <c r="H26" i="4"/>
  <c r="H70" i="4"/>
  <c r="H77" i="4"/>
  <c r="H111" i="4"/>
  <c r="H222" i="4"/>
  <c r="H229" i="4"/>
  <c r="H125" i="4"/>
  <c r="H38" i="4"/>
  <c r="H103" i="4"/>
  <c r="H217" i="4"/>
  <c r="H80" i="4"/>
  <c r="H48" i="4"/>
  <c r="H15" i="4"/>
  <c r="H93" i="4"/>
  <c r="H236" i="4"/>
  <c r="H205" i="4"/>
  <c r="H214" i="4"/>
  <c r="H18" i="4"/>
  <c r="H184" i="4"/>
  <c r="H7" i="4"/>
  <c r="H189" i="4"/>
  <c r="H72" i="4"/>
  <c r="H109" i="4"/>
  <c r="H156" i="4"/>
  <c r="H73" i="4"/>
  <c r="H46" i="4"/>
  <c r="H143" i="4"/>
  <c r="H141" i="4"/>
  <c r="H218" i="4"/>
  <c r="H47" i="4"/>
  <c r="H96" i="4"/>
  <c r="H9" i="4"/>
  <c r="H142" i="4"/>
  <c r="H56" i="4"/>
  <c r="H274" i="4"/>
  <c r="H230" i="4"/>
  <c r="H248" i="4"/>
  <c r="H90" i="4"/>
  <c r="H89" i="4"/>
  <c r="H92" i="4"/>
  <c r="H113" i="4"/>
  <c r="H129" i="4"/>
  <c r="H50" i="4"/>
  <c r="H185" i="4"/>
  <c r="H152" i="4"/>
  <c r="H60" i="4"/>
  <c r="H37" i="4"/>
  <c r="H57" i="4"/>
  <c r="H3" i="4"/>
  <c r="H39" i="4"/>
  <c r="H258" i="4"/>
  <c r="H241" i="4"/>
  <c r="H139" i="4"/>
  <c r="H249" i="4"/>
  <c r="H180" i="4"/>
  <c r="H263" i="4"/>
  <c r="H155" i="4"/>
  <c r="H107" i="4"/>
  <c r="H25" i="4"/>
  <c r="H273" i="4"/>
  <c r="H264" i="4"/>
  <c r="H110" i="4"/>
  <c r="H238" i="4"/>
  <c r="H261" i="4"/>
  <c r="H198" i="4"/>
  <c r="H74" i="4"/>
  <c r="H166" i="4"/>
  <c r="H8" i="4"/>
  <c r="H20" i="4"/>
  <c r="H269" i="4"/>
  <c r="H27" i="4"/>
  <c r="H123" i="4"/>
  <c r="H42" i="4"/>
  <c r="H252" i="4"/>
  <c r="H106" i="4"/>
  <c r="H255" i="4"/>
  <c r="H250" i="4"/>
  <c r="H44" i="4"/>
  <c r="H211" i="4"/>
  <c r="H66" i="4"/>
  <c r="H242" i="4"/>
  <c r="H251" i="4"/>
  <c r="H176" i="4"/>
  <c r="H245" i="4"/>
  <c r="H246" i="4"/>
  <c r="H11" i="4"/>
  <c r="H195" i="4"/>
  <c r="G124" i="4"/>
  <c r="G151" i="4"/>
  <c r="G163" i="4"/>
  <c r="G99" i="4"/>
  <c r="G22" i="4"/>
  <c r="G137" i="4"/>
  <c r="G105" i="4"/>
  <c r="G34" i="4"/>
  <c r="G95" i="4"/>
  <c r="G240" i="4"/>
  <c r="G193" i="4"/>
  <c r="G71" i="4"/>
  <c r="G45" i="4"/>
  <c r="G2" i="4"/>
  <c r="G209" i="4"/>
  <c r="G108" i="4"/>
  <c r="G120" i="4"/>
  <c r="G144" i="4"/>
  <c r="G16" i="4"/>
  <c r="G260" i="4"/>
  <c r="G212" i="4"/>
  <c r="G21" i="4"/>
  <c r="G170" i="4"/>
  <c r="G97" i="4"/>
  <c r="G118" i="4"/>
  <c r="G247" i="4"/>
  <c r="G159" i="4"/>
  <c r="G215" i="4"/>
  <c r="G202" i="4"/>
  <c r="G177" i="4"/>
  <c r="G98" i="4"/>
  <c r="G54" i="4"/>
  <c r="G243" i="4"/>
  <c r="G68" i="4"/>
  <c r="G256" i="4"/>
  <c r="G88" i="4"/>
  <c r="G154" i="4"/>
  <c r="G216" i="4"/>
  <c r="G145" i="4"/>
  <c r="G100" i="4"/>
  <c r="G30" i="4"/>
  <c r="G67" i="4"/>
  <c r="G35" i="4"/>
  <c r="G115" i="4"/>
  <c r="G112" i="4"/>
  <c r="G188" i="4"/>
  <c r="G225" i="4"/>
  <c r="G131" i="4"/>
  <c r="G191" i="4"/>
  <c r="G69" i="4"/>
  <c r="G4" i="4"/>
  <c r="G135" i="4"/>
  <c r="G86" i="4"/>
  <c r="G101" i="4"/>
  <c r="G221" i="4"/>
  <c r="G204" i="4"/>
  <c r="G17" i="4"/>
  <c r="G259" i="4"/>
  <c r="G52" i="4"/>
  <c r="G64" i="4"/>
  <c r="G257" i="4"/>
  <c r="G40" i="4"/>
  <c r="G79" i="4"/>
  <c r="G134" i="4"/>
  <c r="G91" i="4"/>
  <c r="G83" i="4"/>
  <c r="G232" i="4"/>
  <c r="G102" i="4"/>
  <c r="G162" i="4"/>
  <c r="G160" i="4"/>
  <c r="G126" i="4"/>
  <c r="G213" i="4"/>
  <c r="G146" i="4"/>
  <c r="G28" i="4"/>
  <c r="G187" i="4"/>
  <c r="G253" i="4"/>
  <c r="G220" i="4"/>
  <c r="G272" i="4"/>
  <c r="G147" i="4"/>
  <c r="G224" i="4"/>
  <c r="G158" i="4"/>
  <c r="G194" i="4"/>
  <c r="G76" i="4"/>
  <c r="G13" i="4"/>
  <c r="G192" i="4"/>
  <c r="G268" i="4"/>
  <c r="G5" i="4"/>
  <c r="G117" i="4"/>
  <c r="G36" i="4"/>
  <c r="G24" i="4"/>
  <c r="G32" i="4"/>
  <c r="G33" i="4"/>
  <c r="G148" i="4"/>
  <c r="G138" i="4"/>
  <c r="G271" i="4"/>
  <c r="G153" i="4"/>
  <c r="G233" i="4"/>
  <c r="G190" i="4"/>
  <c r="G197" i="4"/>
  <c r="G161" i="4"/>
  <c r="G199" i="4"/>
  <c r="G29" i="4"/>
  <c r="G181" i="4"/>
  <c r="G168" i="4"/>
  <c r="G81" i="4"/>
  <c r="G114" i="4"/>
  <c r="G132" i="4"/>
  <c r="G275" i="4"/>
  <c r="G136" i="4"/>
  <c r="G55" i="4"/>
  <c r="G116" i="4"/>
  <c r="G78" i="4"/>
  <c r="G59" i="4"/>
  <c r="G104" i="4"/>
  <c r="G51" i="4"/>
  <c r="G53" i="4"/>
  <c r="G75" i="4"/>
  <c r="G183" i="4"/>
  <c r="G165" i="4"/>
  <c r="G267" i="4"/>
  <c r="G133" i="4"/>
  <c r="G201" i="4"/>
  <c r="G149" i="4"/>
  <c r="G226" i="4"/>
  <c r="G12" i="4"/>
  <c r="G19" i="4"/>
  <c r="G63" i="4"/>
  <c r="G62" i="4"/>
  <c r="G179" i="4"/>
  <c r="G178" i="4"/>
  <c r="G121" i="4"/>
  <c r="G140" i="4"/>
  <c r="G84" i="4"/>
  <c r="G196" i="4"/>
  <c r="G208" i="4"/>
  <c r="G85" i="4"/>
  <c r="G173" i="4"/>
  <c r="G254" i="4"/>
  <c r="G182" i="4"/>
  <c r="G228" i="4"/>
  <c r="G239" i="4"/>
  <c r="G234" i="4"/>
  <c r="G49" i="4"/>
  <c r="G172" i="4"/>
  <c r="G41" i="4"/>
  <c r="G174" i="4"/>
  <c r="G82" i="4"/>
  <c r="G119" i="4"/>
  <c r="G23" i="4"/>
  <c r="G43" i="4"/>
  <c r="G223" i="4"/>
  <c r="G231" i="4"/>
  <c r="G150" i="4"/>
  <c r="G26" i="4"/>
  <c r="G70" i="4"/>
  <c r="G111" i="4"/>
  <c r="G6" i="4"/>
  <c r="G222" i="4"/>
  <c r="G229" i="4"/>
  <c r="G125" i="4"/>
  <c r="G38" i="4"/>
  <c r="G103" i="4"/>
  <c r="G80" i="4"/>
  <c r="G200" i="4"/>
  <c r="G48" i="4"/>
  <c r="G15" i="4"/>
  <c r="G93" i="4"/>
  <c r="G236" i="4"/>
  <c r="G205" i="4"/>
  <c r="G18" i="4"/>
  <c r="G65" i="4"/>
  <c r="G184" i="4"/>
  <c r="G7" i="4"/>
  <c r="G189" i="4"/>
  <c r="G72" i="4"/>
  <c r="G109" i="4"/>
  <c r="G73" i="4"/>
  <c r="G164" i="4"/>
  <c r="G46" i="4"/>
  <c r="G143" i="4"/>
  <c r="G141" i="4"/>
  <c r="G218" i="4"/>
  <c r="G47" i="4"/>
  <c r="G9" i="4"/>
  <c r="G237" i="4"/>
  <c r="G142" i="4"/>
  <c r="G56" i="4"/>
  <c r="G274" i="4"/>
  <c r="G230" i="4"/>
  <c r="G248" i="4"/>
  <c r="G89" i="4"/>
  <c r="G58" i="4"/>
  <c r="G92" i="4"/>
  <c r="G113" i="4"/>
  <c r="G129" i="4"/>
  <c r="G50" i="4"/>
  <c r="G185" i="4"/>
  <c r="G60" i="4"/>
  <c r="G14" i="4"/>
  <c r="G37" i="4"/>
  <c r="G57" i="4"/>
  <c r="G3" i="4"/>
  <c r="G39" i="4"/>
  <c r="G258" i="4"/>
  <c r="G139" i="4"/>
  <c r="G265" i="4"/>
  <c r="G249" i="4"/>
  <c r="G180" i="4"/>
  <c r="G263" i="4"/>
  <c r="G155" i="4"/>
  <c r="G107" i="4"/>
  <c r="G273" i="4"/>
  <c r="G10" i="4"/>
  <c r="G264" i="4"/>
  <c r="G110" i="4"/>
  <c r="G238" i="4"/>
  <c r="G261" i="4"/>
  <c r="G198" i="4"/>
  <c r="G166" i="4"/>
  <c r="G128" i="4"/>
  <c r="G8" i="4"/>
  <c r="G20" i="4"/>
  <c r="G269" i="4"/>
  <c r="G27" i="4"/>
  <c r="G123" i="4"/>
  <c r="G252" i="4"/>
  <c r="G169" i="4"/>
  <c r="G106" i="4"/>
  <c r="G255" i="4"/>
  <c r="G250" i="4"/>
  <c r="G44" i="4"/>
  <c r="G211" i="4"/>
  <c r="G242" i="4"/>
  <c r="G61" i="4"/>
  <c r="G251" i="4"/>
  <c r="G176" i="4"/>
  <c r="G245" i="4"/>
  <c r="G246" i="4"/>
  <c r="G11" i="4"/>
  <c r="C6" i="6" l="1"/>
  <c r="C4" i="6"/>
  <c r="C5" i="6"/>
  <c r="U9" i="6"/>
  <c r="W9" i="6" s="1"/>
  <c r="U27" i="6"/>
  <c r="F2" i="4"/>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<sst xmlns="http://schemas.openxmlformats.org/spreadsheetml/2006/main" count="4005" uniqueCount="744">
  <si>
    <t>LITTLE SISTERS OF THE POOR</t>
  </si>
  <si>
    <t>MADISON HEALTH AND REHABILITATION CENTER</t>
  </si>
  <si>
    <t>ESSEX NURSING AND REHABILITATION CENTER</t>
  </si>
  <si>
    <t>LAUREL HEIGHTS HOME FOR THE ELDERLY</t>
  </si>
  <si>
    <t>SPRING CREEK POST-ACUTE AND REHABILITATION CENTER</t>
  </si>
  <si>
    <t>MORGANTOWN CARE &amp; REHABILITATION CENTER</t>
  </si>
  <si>
    <t>OWENSBORO HEALTH MUHLENBERG COMMUNITY HOSPITAL LTC</t>
  </si>
  <si>
    <t>HILLSIDE CENTER</t>
  </si>
  <si>
    <t>BRIGHTON CORNERSTONE GROUP, LLC</t>
  </si>
  <si>
    <t>MADISONVILLE HEALTH AND REHABILITATION, LLC</t>
  </si>
  <si>
    <t>JOHNSON MATHERS NURSING HOME</t>
  </si>
  <si>
    <t>CHRISTIAN HEALTH CENTER</t>
  </si>
  <si>
    <t>THE PAVILION AT KENTON</t>
  </si>
  <si>
    <t>HIGHLANDS NURSING AND REHABILITATION</t>
  </si>
  <si>
    <t>THE GRANDVIEW NURSING AND REHABILITATION FACILITY</t>
  </si>
  <si>
    <t>SALEM SPRINGLAKE HEALTH &amp; REHABILITATION CENTER</t>
  </si>
  <si>
    <t>FULTON NURSING AND REHABILITATION, LLC</t>
  </si>
  <si>
    <t>COLONIAL CENTER</t>
  </si>
  <si>
    <t>AUBURN HEALTH CARE</t>
  </si>
  <si>
    <t>SIGNATURE HEALTHCARE AT SUMMIT MANOR REHAB &amp; WELLN</t>
  </si>
  <si>
    <t>SUNRISE MANOR NURSING HOME</t>
  </si>
  <si>
    <t>KENWOOD HEALTH AND REHABILITATION CENTER</t>
  </si>
  <si>
    <t>LANDMARK OF LANCASTER REHABILITATION AND NURSING C</t>
  </si>
  <si>
    <t>MAYFAIR MANOR</t>
  </si>
  <si>
    <t>BRADFORD HEIGHTS NURSING &amp; REHABILITATION</t>
  </si>
  <si>
    <t>TWIN RIVERS NURSING AND REHABILITATION CENTER</t>
  </si>
  <si>
    <t>SIGNATURE HEALTHCARE OF BOWLING GREEN</t>
  </si>
  <si>
    <t>BRIDGE POINT CENTER</t>
  </si>
  <si>
    <t>NHC HEALTHCARE, GLASGOW</t>
  </si>
  <si>
    <t>PIKEVILLE NURSING AND REHAB CENTER</t>
  </si>
  <si>
    <t>HILLCREEK REHAB AND CARE, LLC</t>
  </si>
  <si>
    <t>LANDMARK OF IROQUOIS PARK REHAB AND NURSING CENTER</t>
  </si>
  <si>
    <t>THE TERRACE NURSING AND REHABILITATION CENTER</t>
  </si>
  <si>
    <t>NIM HENSON GERIATRIC CENTER</t>
  </si>
  <si>
    <t>SIGNATURE HEALTHCARE OF ELIZABETHTOWN</t>
  </si>
  <si>
    <t>SIGNATURE HEALTHCARE AT HILLCREST</t>
  </si>
  <si>
    <t>LANDMARK OF LOUISVILLE REHABILITATION AND NURSING</t>
  </si>
  <si>
    <t>REDBANKS</t>
  </si>
  <si>
    <t>HILLCREST HEALTH AND REHABILITATION CENTER</t>
  </si>
  <si>
    <t>DANVILLE CENTRE FOR HEALTH &amp; REHABILITATION</t>
  </si>
  <si>
    <t>THE JORDAN CENTER</t>
  </si>
  <si>
    <t>FRANCISCAN HEALTH CARE CENTER</t>
  </si>
  <si>
    <t>TRADEWATER POINTE</t>
  </si>
  <si>
    <t>HAZARD HEALTH AND REHABILITATION CENTER</t>
  </si>
  <si>
    <t>WESLEY MANOR</t>
  </si>
  <si>
    <t>NAZARETH HOME</t>
  </si>
  <si>
    <t>SIGNATURE HEALTHCARE OF GEORGETOWN</t>
  </si>
  <si>
    <t>MAYFIELD HEALTH AND REHABILITATION</t>
  </si>
  <si>
    <t>HOMESTEAD POST ACUTE</t>
  </si>
  <si>
    <t>CEDAR RIDGE HEALTH CAMPUS</t>
  </si>
  <si>
    <t>FOUNTAIN CIRCLE CARE &amp; REHABILITATION CENTER</t>
  </si>
  <si>
    <t>WILLIAMSBURG HEALTH AND REHABILITATION CENTER</t>
  </si>
  <si>
    <t>LANDMARK OF BARDSTOWN REHABILITATION AND NURSING</t>
  </si>
  <si>
    <t>KNOTT COUNTY HEALTH AND REHABILITATION CENTER</t>
  </si>
  <si>
    <t>RIVERVIEW HEALTH CARE CENTER</t>
  </si>
  <si>
    <t>SOMERWOODS NURSING AND REHABILITATION CENTER</t>
  </si>
  <si>
    <t>LIFE CARE CENTER OF MOREHEAD</t>
  </si>
  <si>
    <t>ROCKCASTLE REGIONAL HOSPITAL AND RESPIRATORY CARE</t>
  </si>
  <si>
    <t>FRANKFORT REHAB AND CARE, LLC</t>
  </si>
  <si>
    <t>LEXINGTON COUNTRY PLACE</t>
  </si>
  <si>
    <t>BARBOURVILLE HEALTH AND REHABILITATION CENTER</t>
  </si>
  <si>
    <t>LYNDON WOODS CARE &amp; REHAB, LLC</t>
  </si>
  <si>
    <t>HARLAN HEALTH AND REHABILITATION CENTER</t>
  </si>
  <si>
    <t>HOPKINS CENTER</t>
  </si>
  <si>
    <t>SIGNATURE HEALTHCARE OF MONROE COUNTY REHAB &amp; WELL</t>
  </si>
  <si>
    <t>SIGNATURE HEALTHCARE AT JEFFERSON MANOR REHAB &amp; WE</t>
  </si>
  <si>
    <t>BRADFORD SQUARE CENTER</t>
  </si>
  <si>
    <t>PARKVIEW NURSING &amp; REHABILITATION CENTER</t>
  </si>
  <si>
    <t>TUG VALLEY ARH SKILLED NURSING FACILITY</t>
  </si>
  <si>
    <t>CUMBERLAND NURSING AND REHABILITATION CENTER</t>
  </si>
  <si>
    <t>FLORENCE PARK CARE CENTER</t>
  </si>
  <si>
    <t>TREYTON OAK TOWERS</t>
  </si>
  <si>
    <t>CLIFTON OAKS CARE AND REHAB CENTER, LLC</t>
  </si>
  <si>
    <t>GRAYSON NURSING AND REHABILITATION</t>
  </si>
  <si>
    <t>LOUISVILLE EAST POST ACUTE</t>
  </si>
  <si>
    <t>SIGNATURE HEALTHCARE AT NORTH HARDIN REHAB &amp; WELLN</t>
  </si>
  <si>
    <t>HELMWOOD HEALTHCARE CENTER</t>
  </si>
  <si>
    <t>GREENWOOD NURSING &amp; REHABILITATION CENTER</t>
  </si>
  <si>
    <t>ST MATTHEWS CARE AND REHAB CENTER, LLC</t>
  </si>
  <si>
    <t>HYDEN HEALTH AND REHABILITATION CENTER</t>
  </si>
  <si>
    <t>OAKVIEW NURSING &amp; REHABILITATION CENTER</t>
  </si>
  <si>
    <t>NORTHPOINT/LEXINGTON HEALTHCARE CENTER</t>
  </si>
  <si>
    <t>LETCHER MANOR</t>
  </si>
  <si>
    <t>SIGNATURE HEALTHCARE AT TANBARK REHAB &amp; WELLNESS C</t>
  </si>
  <si>
    <t>SIGNATURE HEALTHCARE OF CARROLLTON REHAB &amp; WELLNES</t>
  </si>
  <si>
    <t>MAYSVILLE NURSING AND REHABILITATION FACILITY</t>
  </si>
  <si>
    <t>CARMEL MANOR</t>
  </si>
  <si>
    <t>RIVERSIDE CARE &amp; REHABILITATION CENTER</t>
  </si>
  <si>
    <t>THE WILLOWS AT HARRODSBURG</t>
  </si>
  <si>
    <t>SIGNATURE HEALTHCARE OF MCCREARY COUNTY REHAB &amp; WE</t>
  </si>
  <si>
    <t>WOLFE COUNTY HEALTH AND REHABILITATION CENTER</t>
  </si>
  <si>
    <t>PINE MEADOWS POST ACUTE</t>
  </si>
  <si>
    <t>METCALFE HEALTH CARE CENTER</t>
  </si>
  <si>
    <t>SOMERSET NURSING AND REHABILITATION FACILITY</t>
  </si>
  <si>
    <t>NICHOLASVILLE NURSING AND REHABILITATION</t>
  </si>
  <si>
    <t>SALYERSVILLE NURSING AND REHABILITATION CENTER</t>
  </si>
  <si>
    <t>GOOD SHEPHERD HEALTH AND REHABILITATION</t>
  </si>
  <si>
    <t>BOWLING GREEN NURSING AND REHABILITATION CENTER</t>
  </si>
  <si>
    <t>ROSEDALE GREEN</t>
  </si>
  <si>
    <t>PROVIDENCE POINTE HEALTHCARE</t>
  </si>
  <si>
    <t>WESTERN STATE NURSING FACILITY</t>
  </si>
  <si>
    <t>BARREN COUNTY NURSING AND REHABILITATION</t>
  </si>
  <si>
    <t>LANDMARK OF ELKHORN CITY REHABILITATION AND NURSIN</t>
  </si>
  <si>
    <t>CALVERT CITY CONVALESCENT CENTER</t>
  </si>
  <si>
    <t>CHAUTAUQUA HEALTH AND REHABILITATION</t>
  </si>
  <si>
    <t>CHEROKEE PARK REHABILITATION</t>
  </si>
  <si>
    <t>VANCEBURG REHAB AND CARE, LLC</t>
  </si>
  <si>
    <t>MIDDLESBORO NURSING AND REHABILITATION FACILITY</t>
  </si>
  <si>
    <t>MADONNA MANOR</t>
  </si>
  <si>
    <t>WINDSOR CARE CENTER</t>
  </si>
  <si>
    <t>MOUNTAIN VIEW NURSING AND REHABILITATION CENTER</t>
  </si>
  <si>
    <t>STANFORD CARE AND REHAB, LLC</t>
  </si>
  <si>
    <t>ROCKCASTLE HEALTH AND REHABILITATION CENTER</t>
  </si>
  <si>
    <t>SAYRE CHRISTIAN VILLAGE NURSING HOME</t>
  </si>
  <si>
    <t>SIGNATURE HEALTHCARE AT JACKSON MANOR REHAB &amp; WELL</t>
  </si>
  <si>
    <t>OAKMONT MANOR</t>
  </si>
  <si>
    <t>SHADY LAWN NURSING AND REHABILITATION CENTER</t>
  </si>
  <si>
    <t>CARTER NURSING AND REHABILITATION</t>
  </si>
  <si>
    <t>RIDGEWAY NURSING &amp; REHABILITATION FACILITY</t>
  </si>
  <si>
    <t>PARKVIEW POST-ACUTE AND REHABILITATION CENTER</t>
  </si>
  <si>
    <t>GREEN HILL REHAB AND CARE, LLC</t>
  </si>
  <si>
    <t>LAKE WAY NURSING AND REHABILITATION CENTER</t>
  </si>
  <si>
    <t>RIVERS EDGE NURSING AND REHABILITATION CENTER</t>
  </si>
  <si>
    <t>WURTLAND NURSING AND REHABILITATION</t>
  </si>
  <si>
    <t>DAWSON SPRINGS HEALTH AND REHABILITATION CENTER</t>
  </si>
  <si>
    <t>LANDMARK OF DANVILLE REHABILITATION AND NURSING CE</t>
  </si>
  <si>
    <t>GRANT HEALTHCARE AND REHABILITATION</t>
  </si>
  <si>
    <t>ELIZABETHTOWN NURSING AND REHABILITATION CENTER</t>
  </si>
  <si>
    <t>CEDARS OF LEBANON NURSING CENTER</t>
  </si>
  <si>
    <t>JEFFERSONTOWN REHABILITATION</t>
  </si>
  <si>
    <t>CRITTENDEN COUNTY HEALTH &amp; REHABILITATION CENTER</t>
  </si>
  <si>
    <t>CUMBERLAND VALLEY MANOR</t>
  </si>
  <si>
    <t>GLENVIEW HEALTH AND REHABILITATION</t>
  </si>
  <si>
    <t>RIVER HAVEN NURSING AND REHABILITATION CENTER</t>
  </si>
  <si>
    <t>OWSLEY COUNTY HEALTH CARE CENTER, INC</t>
  </si>
  <si>
    <t>WEST LIBERTY NURSING AND REHABILITATION</t>
  </si>
  <si>
    <t>SIGNATURE HEALTHCARE OF HARTFORD REHAB &amp; WELLNESS</t>
  </si>
  <si>
    <t>LORETTO MOTHERHOUSE INFIRMARY</t>
  </si>
  <si>
    <t>SIGNATURE HEALTHCARE AT HERITAGE HALL REHAB &amp; WELL</t>
  </si>
  <si>
    <t>MILLS NURSING &amp; REHABILITATION</t>
  </si>
  <si>
    <t>SOUTH SHORE NURSING AND REHABILITATION</t>
  </si>
  <si>
    <t>BOURBON HEIGHTS NURSING HOME</t>
  </si>
  <si>
    <t>BRECKINRIDGE MEMORIAL NURSING FACILITY</t>
  </si>
  <si>
    <t>FAIR OAKS HEALTH AND REHABILITATION</t>
  </si>
  <si>
    <t>HARRODSBURG HEALTH &amp; REHABILITATION CENTER</t>
  </si>
  <si>
    <t>REGENCY CENTER</t>
  </si>
  <si>
    <t>REDBANKS COLONIAL TERRACE</t>
  </si>
  <si>
    <t>LANDMARK OF LAUREL CREEK REHABILITATION AND NURSIN</t>
  </si>
  <si>
    <t>MAPLE HEALTH AND REHABILITATION</t>
  </si>
  <si>
    <t>HARBORVIEW DOVER, LLC</t>
  </si>
  <si>
    <t>SANSBURY CARE CENTER</t>
  </si>
  <si>
    <t>HICKS GOLDEN YEARS NURSING HOME</t>
  </si>
  <si>
    <t>SIGNATURE HEALTHCARE AT SUMMERFIELD REHAB &amp; WELLNE</t>
  </si>
  <si>
    <t>HARDINSBURG NURSING AND REHABILITATION CENTER</t>
  </si>
  <si>
    <t>PRESTONSBURG HEALTH CARE CENTER</t>
  </si>
  <si>
    <t>THE WILLOWS AT SPRINGHURST</t>
  </si>
  <si>
    <t>RIDGEWOOD TERRACE NURSING HOME</t>
  </si>
  <si>
    <t>SPRING VIEW NURSING &amp; REHABILITATION</t>
  </si>
  <si>
    <t>THE EPISCOPAL CHURCH HOME</t>
  </si>
  <si>
    <t>SIGNATURE HEALTHCARE AT ROCKFORD REHAB &amp; WELLNESS</t>
  </si>
  <si>
    <t>STONECREEK HEALTH AND REHABILITATION</t>
  </si>
  <si>
    <t>CREEKWOOD NURSING &amp; REHABILITATION</t>
  </si>
  <si>
    <t>PIONEER TRACE GROUP, LLC</t>
  </si>
  <si>
    <t>CLINTON COUNTY CARE AND REHABILITATION CENTER</t>
  </si>
  <si>
    <t>PRINCETON NURSING &amp; REHABILITATION</t>
  </si>
  <si>
    <t>GREENVILLE NURSING AND REHABILITATION</t>
  </si>
  <si>
    <t>LANDMARK OF KUTTAWA, A REHABILITATION &amp; NURSING CE</t>
  </si>
  <si>
    <t>LIFE CARE CENTER OF LA CENTER</t>
  </si>
  <si>
    <t>CAL TURNER REHAB AND SPECIALTY CARE</t>
  </si>
  <si>
    <t>CLINTON-HICKMAN COUNTY NURSING FACILITY</t>
  </si>
  <si>
    <t>SIGNATURE HEALTHCARE OF SPENCER COUNTY</t>
  </si>
  <si>
    <t>ST ELIZABETH FT THOMAS SNF</t>
  </si>
  <si>
    <t>MORGANFIELD NURSING AND REHABILITATION CENTER</t>
  </si>
  <si>
    <t>CAMPBELLSVILLE NURSING AND REHABILITATION CENTER</t>
  </si>
  <si>
    <t>FRANKLIN-SIMPSON NURSING AND REHABILITATION CENTER</t>
  </si>
  <si>
    <t>GRAND HAVEN NURSING HOME</t>
  </si>
  <si>
    <t>KLONDIKE CENTER</t>
  </si>
  <si>
    <t>BEAVER DAM NURSING &amp; REHAB CENTER, INC</t>
  </si>
  <si>
    <t>SIGNATURE HEALTHCARE OF SOUTH LOUISVILLE</t>
  </si>
  <si>
    <t>SPRINGFIELD NURSING AND REHABILITATION CENTER</t>
  </si>
  <si>
    <t>LEE COUNTY CARE AND REHABILITATION CENTER</t>
  </si>
  <si>
    <t>CHRISTIAN HEIGHTS NURSING AND REHABILITATION CENTE</t>
  </si>
  <si>
    <t>IRVINE NURSING AND REHABILITATION CENTER</t>
  </si>
  <si>
    <t>SIGNATURE HEALTHCARE OF GLASGOW REHAB &amp; WELLNESS C</t>
  </si>
  <si>
    <t>GREEN ACRES HEALTHCARE</t>
  </si>
  <si>
    <t>SIGNATURE HEALTHCARE AT COLONIAL REHAB &amp; WELLNESS</t>
  </si>
  <si>
    <t>COVINGTON'S CONVALESCENT CENTER</t>
  </si>
  <si>
    <t>BRACKEN POST-ACUTE AND REHABILITATION CENTER</t>
  </si>
  <si>
    <t>HERMITAGE CARE AND REHABILITATION CENTER</t>
  </si>
  <si>
    <t>SYCAMORE HEIGHTS HEALTH AND REHABILITATION</t>
  </si>
  <si>
    <t>SIGNATURE HEALTHCARE AT JEFFERSON PLACE REHAB &amp; WE</t>
  </si>
  <si>
    <t>SIGNATURE HEALTHCARE OF EAST LOUISVILLE</t>
  </si>
  <si>
    <t>BRANDENBURG NURSING AND REHABILITATION CENTER</t>
  </si>
  <si>
    <t>FORDSVILLE NURSING AND REHABILITATION CENTER</t>
  </si>
  <si>
    <t>RIVER VALLEY NURSING HOME</t>
  </si>
  <si>
    <t>BEDFORD SPRINGS HEALTH AND REHABILITATION</t>
  </si>
  <si>
    <t>ROBERTSON COUNTY HEALTH CARE FACILITY</t>
  </si>
  <si>
    <t>GALLATIN NURSING &amp; REHAB</t>
  </si>
  <si>
    <t>KINDRED HOSPITAL - LOUISVILLE</t>
  </si>
  <si>
    <t>NEW CASTLE NURSING &amp; REHAB</t>
  </si>
  <si>
    <t>GLASGOW STATE NURSING FACILITY</t>
  </si>
  <si>
    <t>OWENTON HEALTHCARE AND REHABILITATION</t>
  </si>
  <si>
    <t>CORBIN HEALTH AND REHABILITATION CENTER</t>
  </si>
  <si>
    <t>MASONIC HOME OF SHELBYVILLE</t>
  </si>
  <si>
    <t>MARTIN COUNTY HEALTH CARE FACILITY</t>
  </si>
  <si>
    <t>SIGNATURE HEALTHCARE OF HART COUNTY REHAB &amp; WELLNE</t>
  </si>
  <si>
    <t>COUNTRYSIDE CENTER FOR REHABILITATION AND NURSING</t>
  </si>
  <si>
    <t>HIGHLANDSPRING OF FT THOMAS</t>
  </si>
  <si>
    <t>BEREA HEALTH AND REHABILITATION</t>
  </si>
  <si>
    <t>T J SAMSON COMMUNITY HOSPITAL</t>
  </si>
  <si>
    <t>MASONIC HOME OF LOUISVILLE</t>
  </si>
  <si>
    <t>EDGEMONT HEALTHCARE</t>
  </si>
  <si>
    <t>WOODLAND OAKS</t>
  </si>
  <si>
    <t>ST ELIZABETH FLORENCE SNF</t>
  </si>
  <si>
    <t>THE TRANSITIONAL CARE CENTER OF OWENSBORO</t>
  </si>
  <si>
    <t>HEARTLAND VILLA CENTER</t>
  </si>
  <si>
    <t>HEARTHSTONE PLACE</t>
  </si>
  <si>
    <t>EDMONSON CENTER</t>
  </si>
  <si>
    <t>HENDERSON NURSING AND REHABILITATION CENTER</t>
  </si>
  <si>
    <t>LAKE CUMBERLAND REGIONAL HOSPITAL SCU</t>
  </si>
  <si>
    <t>LIBERTY CARE AND REHABILITATION CENTER</t>
  </si>
  <si>
    <t>CRESTVIEW HEALTHCARE AND REHABILITATION</t>
  </si>
  <si>
    <t>RIVER'S BEND RETIREMENT COMMUNITY</t>
  </si>
  <si>
    <t>MOUNTAIN MANOR OF PAINTSVILLE</t>
  </si>
  <si>
    <t>ELLIOTT NURSING AND REHABILITATION</t>
  </si>
  <si>
    <t>BOYD NURSING AND REHABILITATION</t>
  </si>
  <si>
    <t>EDGEWOOD ESTATES</t>
  </si>
  <si>
    <t>BAPTIST HEALTH HARDIN</t>
  </si>
  <si>
    <t>CLARK REGIONAL MEDICAL CENTER</t>
  </si>
  <si>
    <t>TRI-CITIES NURSING AND REHABILITATION CENTER</t>
  </si>
  <si>
    <t>THE HERITAGE</t>
  </si>
  <si>
    <t>MAGNOLIA VILLAGE</t>
  </si>
  <si>
    <t>WELLINGTON PARC OF OWENSBORO</t>
  </si>
  <si>
    <t>THE VILLAGE OF LEBANON II, LLC</t>
  </si>
  <si>
    <t>RICHWOOD NURSING &amp; REHAB</t>
  </si>
  <si>
    <t>VILLAGE CARE CENTER</t>
  </si>
  <si>
    <t>NAZARETH HOME CLIFTON</t>
  </si>
  <si>
    <t>KENSINGTON CENTER</t>
  </si>
  <si>
    <t>CAMBRIDGE PLACE GROUP, LLC</t>
  </si>
  <si>
    <t>WOODCREST NURSING AND REHABILITATION CENTER</t>
  </si>
  <si>
    <t>BLUEGRASS CARE &amp; REHABILITATION CENTER</t>
  </si>
  <si>
    <t>VILLASPRING OF ERLANGER</t>
  </si>
  <si>
    <t>KINGSBROOK LIFECARE CENTER</t>
  </si>
  <si>
    <t>TELFORD TERRACE</t>
  </si>
  <si>
    <t>VALHALLA POST ACUTE</t>
  </si>
  <si>
    <t>SENECA PLACE</t>
  </si>
  <si>
    <t>GLEN RIDGE HEALTH CAMPUS</t>
  </si>
  <si>
    <t>PARK TERRACE HEALTH CAMPUS</t>
  </si>
  <si>
    <t>LEXINGTON PREMIER NURSING &amp; REHAB, LLC</t>
  </si>
  <si>
    <t>BEDROCK HC AT GREEN MEADOWS, LLC</t>
  </si>
  <si>
    <t>BRECKINRIDGE PLACE</t>
  </si>
  <si>
    <t>WESTPORT PLACE HEALTH CAMPUS</t>
  </si>
  <si>
    <t>CARDINAL HILL SKILLED REHABILITATION UNIT</t>
  </si>
  <si>
    <t>LANDMARK OF RIVER CITY REHABILITATION AND NURSING</t>
  </si>
  <si>
    <t>CLINTON PLACE</t>
  </si>
  <si>
    <t>THE WILLOWS AT HAMBURG</t>
  </si>
  <si>
    <t>PAUL E PATTON EASTERN KY VETERANS CENTER</t>
  </si>
  <si>
    <t>JOSEPH EDDIE BALLARD WESTERN KENTUCKY VETERANS CEN</t>
  </si>
  <si>
    <t>THOMSON-HOOD VETERANS CENTER</t>
  </si>
  <si>
    <t>THE WILLOWS AT CITATION</t>
  </si>
  <si>
    <t>COLDSPRING TRANSITIONAL CARE CENTER</t>
  </si>
  <si>
    <t>SIGNATURE HEALTHCARE AT U OF L MARY &amp; ELIZABETH H</t>
  </si>
  <si>
    <t>FOREST SPRINGS HEALTH CAMPUS</t>
  </si>
  <si>
    <t>THE HOME PLACE AT MIDWAY</t>
  </si>
  <si>
    <t>EMERALD TRACE</t>
  </si>
  <si>
    <t>THE WILLOWS AT FRITZ FARM</t>
  </si>
  <si>
    <t>RADCLIFF VETERANS CENTER</t>
  </si>
  <si>
    <t>THE SEASONS AT ALEXANDRIA</t>
  </si>
  <si>
    <t>THE SPRINGS AT STONY BROOK</t>
  </si>
  <si>
    <t>BOONESPRING TRANSITIONAL CARE CENTER, LLC</t>
  </si>
  <si>
    <t>SANDERS RIDGE HEALTH CAMPUS</t>
  </si>
  <si>
    <t>MASONIC HOME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</si>
  <si>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</si>
  <si>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</si>
  <si>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</si>
  <si>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</si>
  <si>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</si>
  <si>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</si>
  <si>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</si>
  <si>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</si>
  <si>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</si>
  <si>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</si>
  <si>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</si>
  <si>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</si>
  <si>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</si>
  <si>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</si>
  <si>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</si>
  <si>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</si>
  <si>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</si>
  <si>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</si>
  <si>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</si>
  <si>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</si>
  <si>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</si>
  <si>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</si>
  <si>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</si>
  <si>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</si>
  <si>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</si>
  <si>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</si>
  <si>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</si>
  <si>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</si>
  <si>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</si>
  <si>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</si>
  <si>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</si>
  <si>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</si>
  <si>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</si>
  <si>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</si>
  <si>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</si>
  <si>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</si>
  <si>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</si>
  <si>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</si>
  <si>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</si>
  <si>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</si>
  <si>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</si>
  <si>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</si>
  <si>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</si>
  <si>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</si>
  <si>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</si>
  <si>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</si>
  <si>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</si>
  <si>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</si>
  <si>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</si>
  <si>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</si>
  <si>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</si>
  <si>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Franklin</t>
  </si>
  <si>
    <t>Jefferson</t>
  </si>
  <si>
    <t>Montgomery</t>
  </si>
  <si>
    <t>Marshall</t>
  </si>
  <si>
    <t>Morgan</t>
  </si>
  <si>
    <t>Perry</t>
  </si>
  <si>
    <t>Madison</t>
  </si>
  <si>
    <t>Washington</t>
  </si>
  <si>
    <t>Clay</t>
  </si>
  <si>
    <t>Lawrence</t>
  </si>
  <si>
    <t>Shelby</t>
  </si>
  <si>
    <t>Marion</t>
  </si>
  <si>
    <t>Fayette</t>
  </si>
  <si>
    <t>Russell</t>
  </si>
  <si>
    <t>Butler</t>
  </si>
  <si>
    <t>Jackson</t>
  </si>
  <si>
    <t>Lee</t>
  </si>
  <si>
    <t>Pike</t>
  </si>
  <si>
    <t>Monroe</t>
  </si>
  <si>
    <t>Henry</t>
  </si>
  <si>
    <t>Johnson</t>
  </si>
  <si>
    <t>Union</t>
  </si>
  <si>
    <t>Boone</t>
  </si>
  <si>
    <t>Crittenden</t>
  </si>
  <si>
    <t>Pulaski</t>
  </si>
  <si>
    <t>Clark</t>
  </si>
  <si>
    <t>Carroll</t>
  </si>
  <si>
    <t>Fulton</t>
  </si>
  <si>
    <t>Grant</t>
  </si>
  <si>
    <t>Logan</t>
  </si>
  <si>
    <t>Lincoln</t>
  </si>
  <si>
    <t>Martin</t>
  </si>
  <si>
    <t>Taylor</t>
  </si>
  <si>
    <t>Floyd</t>
  </si>
  <si>
    <t>Warren</t>
  </si>
  <si>
    <t>Hancock</t>
  </si>
  <si>
    <t>Wayne</t>
  </si>
  <si>
    <t>Hart</t>
  </si>
  <si>
    <t>Knox</t>
  </si>
  <si>
    <t>Mc Lean</t>
  </si>
  <si>
    <t>Christian</t>
  </si>
  <si>
    <t>Woodford</t>
  </si>
  <si>
    <t>Clinton</t>
  </si>
  <si>
    <t>Livingston</t>
  </si>
  <si>
    <t>Mason</t>
  </si>
  <si>
    <t>Hardin</t>
  </si>
  <si>
    <t>Mercer</t>
  </si>
  <si>
    <t>Cumberland</t>
  </si>
  <si>
    <t>Gallatin</t>
  </si>
  <si>
    <t>Henderson</t>
  </si>
  <si>
    <t>Scott</t>
  </si>
  <si>
    <t>Allen</t>
  </si>
  <si>
    <t>Whitley</t>
  </si>
  <si>
    <t>Daviess</t>
  </si>
  <si>
    <t>Spencer</t>
  </si>
  <si>
    <t>Harrison</t>
  </si>
  <si>
    <t>Ohio</t>
  </si>
  <si>
    <t>Owen</t>
  </si>
  <si>
    <t>Webster</t>
  </si>
  <si>
    <t>Lyon</t>
  </si>
  <si>
    <t>Adair</t>
  </si>
  <si>
    <t>Bourbon</t>
  </si>
  <si>
    <t>Anderson</t>
  </si>
  <si>
    <t>Meade</t>
  </si>
  <si>
    <t>Laurel</t>
  </si>
  <si>
    <t>Calloway</t>
  </si>
  <si>
    <t>Muhlenberg</t>
  </si>
  <si>
    <t>Hopkins</t>
  </si>
  <si>
    <t>Nicholas</t>
  </si>
  <si>
    <t>Kenton</t>
  </si>
  <si>
    <t>Larue</t>
  </si>
  <si>
    <t>Garrard</t>
  </si>
  <si>
    <t>Barren</t>
  </si>
  <si>
    <t>Breathitt</t>
  </si>
  <si>
    <t>Boyle</t>
  </si>
  <si>
    <t>Graves</t>
  </si>
  <si>
    <t>Nelson</t>
  </si>
  <si>
    <t>Knott</t>
  </si>
  <si>
    <t>Rowan</t>
  </si>
  <si>
    <t>Rockcastle</t>
  </si>
  <si>
    <t>Harlan</t>
  </si>
  <si>
    <t>Mc Cracken</t>
  </si>
  <si>
    <t>Grayson</t>
  </si>
  <si>
    <t>Leslie</t>
  </si>
  <si>
    <t>Letcher</t>
  </si>
  <si>
    <t>Campbell</t>
  </si>
  <si>
    <t>Mc Creary</t>
  </si>
  <si>
    <t>Wolfe</t>
  </si>
  <si>
    <t>Metcalfe</t>
  </si>
  <si>
    <t>Jessamine</t>
  </si>
  <si>
    <t>Magoffin</t>
  </si>
  <si>
    <t>Lewis</t>
  </si>
  <si>
    <t>Bell</t>
  </si>
  <si>
    <t>Greenup</t>
  </si>
  <si>
    <t>Trigg</t>
  </si>
  <si>
    <t>Carter</t>
  </si>
  <si>
    <t>Bath</t>
  </si>
  <si>
    <t>Green</t>
  </si>
  <si>
    <t>Owsley</t>
  </si>
  <si>
    <t>Breckinridge</t>
  </si>
  <si>
    <t>Fleming</t>
  </si>
  <si>
    <t>Caldwell</t>
  </si>
  <si>
    <t>Ballard</t>
  </si>
  <si>
    <t>Hickman</t>
  </si>
  <si>
    <t>Simpson</t>
  </si>
  <si>
    <t>Estill</t>
  </si>
  <si>
    <t>Bracken</t>
  </si>
  <si>
    <t>Pendleton</t>
  </si>
  <si>
    <t>Trimble</t>
  </si>
  <si>
    <t>Robertson</t>
  </si>
  <si>
    <t>Carlisle</t>
  </si>
  <si>
    <t>Boyd</t>
  </si>
  <si>
    <t>Todd</t>
  </si>
  <si>
    <t>Edmonson</t>
  </si>
  <si>
    <t>Casey</t>
  </si>
  <si>
    <t>Elliott</t>
  </si>
  <si>
    <t>Menifee</t>
  </si>
  <si>
    <t>Oldham</t>
  </si>
  <si>
    <t>Bullitt</t>
  </si>
  <si>
    <t>RUSSELLVILLE</t>
  </si>
  <si>
    <t>FLORENCE</t>
  </si>
  <si>
    <t>MARION</t>
  </si>
  <si>
    <t>ASHLAND</t>
  </si>
  <si>
    <t>BUTLER</t>
  </si>
  <si>
    <t>JACKSON</t>
  </si>
  <si>
    <t>GREENVILLE</t>
  </si>
  <si>
    <t>HARTFORD</t>
  </si>
  <si>
    <t>AUBURN</t>
  </si>
  <si>
    <t>MONTICELLO</t>
  </si>
  <si>
    <t>BENTON</t>
  </si>
  <si>
    <t>SALEM</t>
  </si>
  <si>
    <t>PARIS</t>
  </si>
  <si>
    <t>BOONEVILLE</t>
  </si>
  <si>
    <t>CARLISLE</t>
  </si>
  <si>
    <t>CLINTON</t>
  </si>
  <si>
    <t>DANVILLE</t>
  </si>
  <si>
    <t>RICHMOND</t>
  </si>
  <si>
    <t>LANCASTER</t>
  </si>
  <si>
    <t>IRVINE</t>
  </si>
  <si>
    <t>LOUISVILLE</t>
  </si>
  <si>
    <t>SPRINGFIELD</t>
  </si>
  <si>
    <t>MANCHESTER</t>
  </si>
  <si>
    <t>GEORGETOWN</t>
  </si>
  <si>
    <t>NEW CASTLE</t>
  </si>
  <si>
    <t>AUGUSTA</t>
  </si>
  <si>
    <t>CALHOUN</t>
  </si>
  <si>
    <t>CARROLLTON</t>
  </si>
  <si>
    <t>COVINGTON</t>
  </si>
  <si>
    <t>MIDWAY</t>
  </si>
  <si>
    <t>ALBANY</t>
  </si>
  <si>
    <t>BEDFORD</t>
  </si>
  <si>
    <t>MOUNT VERNON</t>
  </si>
  <si>
    <t>HARLAN</t>
  </si>
  <si>
    <t>WEST LIBERTY</t>
  </si>
  <si>
    <t>WILLIAMSBURG</t>
  </si>
  <si>
    <t>PRINCETON</t>
  </si>
  <si>
    <t>SHELBYVILLE</t>
  </si>
  <si>
    <t>LEBANON</t>
  </si>
  <si>
    <t>COLUMBIA</t>
  </si>
  <si>
    <t>LA GRANGE</t>
  </si>
  <si>
    <t>MOUNT STERLING</t>
  </si>
  <si>
    <t>WINCHESTER</t>
  </si>
  <si>
    <t>FRANKFORT</t>
  </si>
  <si>
    <t>WARSAW</t>
  </si>
  <si>
    <t>LAWRENCEBURG</t>
  </si>
  <si>
    <t>FRANKLIN</t>
  </si>
  <si>
    <t>GREENSBURG</t>
  </si>
  <si>
    <t>LIBERTY</t>
  </si>
  <si>
    <t>ALEXANDRIA</t>
  </si>
  <si>
    <t>MORGANTOWN</t>
  </si>
  <si>
    <t>LONDON</t>
  </si>
  <si>
    <t>MURRAY</t>
  </si>
  <si>
    <t>MADISONVILLE</t>
  </si>
  <si>
    <t>CAMPBELLSVILLE</t>
  </si>
  <si>
    <t>FULTON</t>
  </si>
  <si>
    <t>BOWLING GREEN</t>
  </si>
  <si>
    <t>HODGENVILLE</t>
  </si>
  <si>
    <t>LEXINGTON</t>
  </si>
  <si>
    <t>HOPKINSVILLE</t>
  </si>
  <si>
    <t>OWENSBORO</t>
  </si>
  <si>
    <t>GLASGOW</t>
  </si>
  <si>
    <t>PIKEVILLE</t>
  </si>
  <si>
    <t>BEREA</t>
  </si>
  <si>
    <t>ELIZABETHTOWN</t>
  </si>
  <si>
    <t>HENDERSON</t>
  </si>
  <si>
    <t>CORBIN</t>
  </si>
  <si>
    <t>LOUISA</t>
  </si>
  <si>
    <t>DAWSON SPRINGS</t>
  </si>
  <si>
    <t>HAZARD</t>
  </si>
  <si>
    <t>MAYFIELD</t>
  </si>
  <si>
    <t>CYNTHIANA</t>
  </si>
  <si>
    <t>BARDSTOWN</t>
  </si>
  <si>
    <t>HINDMAN</t>
  </si>
  <si>
    <t>PRESTONSBURG</t>
  </si>
  <si>
    <t>SOMERSET</t>
  </si>
  <si>
    <t>MOREHEAD</t>
  </si>
  <si>
    <t>BARBOURVILLE</t>
  </si>
  <si>
    <t>WOODBURN</t>
  </si>
  <si>
    <t>TOMPKINSVILLE</t>
  </si>
  <si>
    <t>PADUCAH</t>
  </si>
  <si>
    <t>SOUTH WILLIAMSON</t>
  </si>
  <si>
    <t>LEITCHFIELD</t>
  </si>
  <si>
    <t>RADCLIFF</t>
  </si>
  <si>
    <t>HYDEN</t>
  </si>
  <si>
    <t>CALVERT CITY</t>
  </si>
  <si>
    <t>WHITESBURG</t>
  </si>
  <si>
    <t>MAYSVILLE</t>
  </si>
  <si>
    <t>FORT THOMAS</t>
  </si>
  <si>
    <t>HARRODSBURG</t>
  </si>
  <si>
    <t>PINE KNOT</t>
  </si>
  <si>
    <t>CAMPTON</t>
  </si>
  <si>
    <t>EDMONTON</t>
  </si>
  <si>
    <t>NICHOLASVILLE</t>
  </si>
  <si>
    <t>SALYERSVILLE</t>
  </si>
  <si>
    <t>PHELPS</t>
  </si>
  <si>
    <t>ELKHORN CITY</t>
  </si>
  <si>
    <t>VANCEBURG</t>
  </si>
  <si>
    <t>MIDDLESBORO</t>
  </si>
  <si>
    <t>VILLA HILLS</t>
  </si>
  <si>
    <t>PINEVILLE</t>
  </si>
  <si>
    <t>STANFORD</t>
  </si>
  <si>
    <t>BRODHEAD</t>
  </si>
  <si>
    <t>ANNVILLE</t>
  </si>
  <si>
    <t>FLATWOODS</t>
  </si>
  <si>
    <t>CADIZ</t>
  </si>
  <si>
    <t>GRAYSON</t>
  </si>
  <si>
    <t>OWINGSVILLE</t>
  </si>
  <si>
    <t>PROSPECT</t>
  </si>
  <si>
    <t>WURTLAND</t>
  </si>
  <si>
    <t>WILLIAMSTOWN</t>
  </si>
  <si>
    <t>JEFFERSONTOWN</t>
  </si>
  <si>
    <t>BURKESVILLE</t>
  </si>
  <si>
    <t>NERINX</t>
  </si>
  <si>
    <t>SOUTH SHORE</t>
  </si>
  <si>
    <t>HARDINSBURG</t>
  </si>
  <si>
    <t>JAMESTOWN</t>
  </si>
  <si>
    <t>SEBREE</t>
  </si>
  <si>
    <t>SAINT CATHARINE</t>
  </si>
  <si>
    <t>FLEMINGSBURG</t>
  </si>
  <si>
    <t>KUTTAWA</t>
  </si>
  <si>
    <t>LA CENTER</t>
  </si>
  <si>
    <t>SCOTTSVILLE</t>
  </si>
  <si>
    <t>TAYLORSVILLE</t>
  </si>
  <si>
    <t>MORGANFIELD</t>
  </si>
  <si>
    <t>BEAVER DAM</t>
  </si>
  <si>
    <t>BEATTYVILLE</t>
  </si>
  <si>
    <t>PEMBROKE</t>
  </si>
  <si>
    <t>BRANDENBURG</t>
  </si>
  <si>
    <t>FORDSVILLE</t>
  </si>
  <si>
    <t>MOUNT OLIVET</t>
  </si>
  <si>
    <t>OWENTON</t>
  </si>
  <si>
    <t>INEZ</t>
  </si>
  <si>
    <t>HORSE CAVE</t>
  </si>
  <si>
    <t>BARDWELL</t>
  </si>
  <si>
    <t>LEWISPORT</t>
  </si>
  <si>
    <t>ELKTON</t>
  </si>
  <si>
    <t>BROWNSVILLE</t>
  </si>
  <si>
    <t>PAINTSVILLE</t>
  </si>
  <si>
    <t>SANDY HOOK</t>
  </si>
  <si>
    <t>FRENCHBURG</t>
  </si>
  <si>
    <t>CUMBERLAND</t>
  </si>
  <si>
    <t>ERLANGER</t>
  </si>
  <si>
    <t>ELSMERE</t>
  </si>
  <si>
    <t>MOUNT WASHINGTON</t>
  </si>
  <si>
    <t>HANSON</t>
  </si>
  <si>
    <t>WILMORE</t>
  </si>
  <si>
    <t>COLD SPRING</t>
  </si>
  <si>
    <t>UNION</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</si>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</sst>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275" totalsRowShown="0" headerRowDxfId="131">
  <autoFilter ref="A1:AG275" xr:uid="{F6C3CB19-CE12-4B14-8BE9-BE2DA56924F3}"/>
  <sortState xmlns:xlrd2="http://schemas.microsoft.com/office/spreadsheetml/2017/richdata2" ref="A2:AG275">
    <sortCondition ref="A1:A275"/>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275" totalsRowShown="0" headerRowDxfId="102">
  <autoFilter ref="A1:AN275" xr:uid="{F6C3CB19-CE12-4B14-8BE9-BE2DA56924F3}"/>
  <sortState xmlns:xlrd2="http://schemas.microsoft.com/office/spreadsheetml/2017/richdata2" ref="A2:AN275">
    <sortCondition ref="A1:A275"/>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275" totalsRowShown="0" headerRowDxfId="67">
  <autoFilter ref="A1:AI275" xr:uid="{0BC5ADF1-15D4-4F74-902E-CBC634AC45F1}"/>
  <sortState xmlns:xlrd2="http://schemas.microsoft.com/office/spreadsheetml/2017/richdata2" ref="A2:AI1">
    <sortCondition ref="A1"/>
  </sortState>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466"/>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591</v>
      </c>
      <c r="B1" s="2" t="s">
        <v>593</v>
      </c>
      <c r="C1" s="2" t="s">
        <v>594</v>
      </c>
      <c r="D1" s="2" t="s">
        <v>595</v>
      </c>
      <c r="E1" s="2" t="s">
        <v>596</v>
      </c>
      <c r="F1" s="2" t="s">
        <v>597</v>
      </c>
      <c r="G1" s="2" t="s">
        <v>598</v>
      </c>
      <c r="H1" s="2" t="s">
        <v>599</v>
      </c>
      <c r="I1" s="2" t="s">
        <v>600</v>
      </c>
      <c r="J1" s="2" t="s">
        <v>601</v>
      </c>
      <c r="K1" s="2" t="s">
        <v>602</v>
      </c>
      <c r="L1" s="2" t="s">
        <v>603</v>
      </c>
      <c r="M1" s="2" t="s">
        <v>604</v>
      </c>
      <c r="N1" s="2" t="s">
        <v>605</v>
      </c>
      <c r="O1" s="2" t="s">
        <v>606</v>
      </c>
      <c r="P1" s="2" t="s">
        <v>607</v>
      </c>
      <c r="Q1" s="2" t="s">
        <v>608</v>
      </c>
      <c r="R1" s="2" t="s">
        <v>609</v>
      </c>
      <c r="S1" s="2" t="s">
        <v>610</v>
      </c>
      <c r="T1" s="2" t="s">
        <v>611</v>
      </c>
      <c r="U1" s="2" t="s">
        <v>612</v>
      </c>
      <c r="V1" s="2" t="s">
        <v>613</v>
      </c>
      <c r="W1" s="2" t="s">
        <v>614</v>
      </c>
      <c r="X1" s="2" t="s">
        <v>615</v>
      </c>
      <c r="Y1" s="2" t="s">
        <v>616</v>
      </c>
      <c r="Z1" s="2" t="s">
        <v>617</v>
      </c>
      <c r="AA1" s="2" t="s">
        <v>618</v>
      </c>
      <c r="AB1" s="2" t="s">
        <v>619</v>
      </c>
      <c r="AC1" s="2" t="s">
        <v>620</v>
      </c>
      <c r="AD1" s="2" t="s">
        <v>621</v>
      </c>
      <c r="AE1" s="2" t="s">
        <v>622</v>
      </c>
      <c r="AF1" s="2" t="s">
        <v>623</v>
      </c>
      <c r="AG1" s="3" t="s">
        <v>624</v>
      </c>
    </row>
    <row r="2" spans="1:34" x14ac:dyDescent="0.25">
      <c r="A2" t="s">
        <v>289</v>
      </c>
      <c r="B2" t="s">
        <v>18</v>
      </c>
      <c r="C2" t="s">
        <v>450</v>
      </c>
      <c r="D2" t="s">
        <v>352</v>
      </c>
      <c r="E2" s="4">
        <v>38.065217391304351</v>
      </c>
      <c r="F2" s="4">
        <f>Nurse[[#This Row],[Total Nurse Staff Hours]]/Nurse[[#This Row],[MDS Census]]</f>
        <v>4.5146887492861216</v>
      </c>
      <c r="G2" s="4">
        <f>Nurse[[#This Row],[Total Direct Care Staff Hours]]/Nurse[[#This Row],[MDS Census]]</f>
        <v>4.2291376356367776</v>
      </c>
      <c r="H2" s="4">
        <f>Nurse[[#This Row],[Total RN Hours (w/ Admin, DON)]]/Nurse[[#This Row],[MDS Census]]</f>
        <v>0.79053683609366066</v>
      </c>
      <c r="I2" s="4">
        <f>Nurse[[#This Row],[RN Hours (excl. Admin, DON)]]/Nurse[[#This Row],[MDS Census]]</f>
        <v>0.50498572244431739</v>
      </c>
      <c r="J2" s="4">
        <f>SUM(Nurse[[#This Row],[RN Hours (excl. Admin, DON)]],Nurse[[#This Row],[RN Admin Hours]],Nurse[[#This Row],[RN DON Hours]],Nurse[[#This Row],[LPN Hours (excl. Admin)]],Nurse[[#This Row],[LPN Admin Hours]],Nurse[[#This Row],[CNA Hours]],Nurse[[#This Row],[NA TR Hours]],Nurse[[#This Row],[Med Aide/Tech Hours]])</f>
        <v>171.85260869565215</v>
      </c>
      <c r="K2" s="4">
        <f>SUM(Nurse[[#This Row],[RN Hours (excl. Admin, DON)]],Nurse[[#This Row],[LPN Hours (excl. Admin)]],Nurse[[#This Row],[CNA Hours]],Nurse[[#This Row],[NA TR Hours]],Nurse[[#This Row],[Med Aide/Tech Hours]])</f>
        <v>160.98304347826084</v>
      </c>
      <c r="L2" s="4">
        <f>SUM(Nurse[[#This Row],[RN Hours (excl. Admin, DON)]],Nurse[[#This Row],[RN Admin Hours]],Nurse[[#This Row],[RN DON Hours]])</f>
        <v>30.091956521739128</v>
      </c>
      <c r="M2" s="4">
        <v>19.222391304347823</v>
      </c>
      <c r="N2" s="4">
        <v>5.3913043478260869</v>
      </c>
      <c r="O2" s="4">
        <v>5.4782608695652177</v>
      </c>
      <c r="P2" s="4">
        <f>SUM(Nurse[[#This Row],[LPN Hours (excl. Admin)]],Nurse[[#This Row],[LPN Admin Hours]])</f>
        <v>36.302391304347822</v>
      </c>
      <c r="Q2" s="4">
        <v>36.302391304347822</v>
      </c>
      <c r="R2" s="4">
        <v>0</v>
      </c>
      <c r="S2" s="4">
        <f>SUM(Nurse[[#This Row],[CNA Hours]],Nurse[[#This Row],[NA TR Hours]],Nurse[[#This Row],[Med Aide/Tech Hours]])</f>
        <v>105.45826086956519</v>
      </c>
      <c r="T2" s="4">
        <v>83.236739130434756</v>
      </c>
      <c r="U2" s="4">
        <v>13.481956521739132</v>
      </c>
      <c r="V2" s="4">
        <v>8.7395652173913074</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 s="4">
        <v>0</v>
      </c>
      <c r="Y2" s="4">
        <v>0</v>
      </c>
      <c r="Z2" s="4">
        <v>0</v>
      </c>
      <c r="AA2" s="4">
        <v>0</v>
      </c>
      <c r="AB2" s="4">
        <v>0</v>
      </c>
      <c r="AC2" s="4">
        <v>0</v>
      </c>
      <c r="AD2" s="4">
        <v>0</v>
      </c>
      <c r="AE2" s="4">
        <v>0</v>
      </c>
      <c r="AF2" s="1">
        <v>185049</v>
      </c>
      <c r="AG2" s="1">
        <v>4</v>
      </c>
      <c r="AH2"/>
    </row>
    <row r="3" spans="1:34" x14ac:dyDescent="0.25">
      <c r="A3" t="s">
        <v>289</v>
      </c>
      <c r="B3" t="s">
        <v>227</v>
      </c>
      <c r="C3" t="s">
        <v>506</v>
      </c>
      <c r="D3" t="s">
        <v>368</v>
      </c>
      <c r="E3" s="4">
        <v>6.3804347826086953</v>
      </c>
      <c r="F3" s="4">
        <f>Nurse[[#This Row],[Total Nurse Staff Hours]]/Nurse[[#This Row],[MDS Census]]</f>
        <v>8.0581771720613293</v>
      </c>
      <c r="G3" s="4">
        <f>Nurse[[#This Row],[Total Direct Care Staff Hours]]/Nurse[[#This Row],[MDS Census]]</f>
        <v>7.2708688245315161</v>
      </c>
      <c r="H3" s="4">
        <f>Nurse[[#This Row],[Total RN Hours (w/ Admin, DON)]]/Nurse[[#This Row],[MDS Census]]</f>
        <v>4.9167802385008521</v>
      </c>
      <c r="I3" s="4">
        <f>Nurse[[#This Row],[RN Hours (excl. Admin, DON)]]/Nurse[[#This Row],[MDS Census]]</f>
        <v>4.1294718909710397</v>
      </c>
      <c r="J3" s="4">
        <f>SUM(Nurse[[#This Row],[RN Hours (excl. Admin, DON)]],Nurse[[#This Row],[RN Admin Hours]],Nurse[[#This Row],[RN DON Hours]],Nurse[[#This Row],[LPN Hours (excl. Admin)]],Nurse[[#This Row],[LPN Admin Hours]],Nurse[[#This Row],[CNA Hours]],Nurse[[#This Row],[NA TR Hours]],Nurse[[#This Row],[Med Aide/Tech Hours]])</f>
        <v>51.41467391304348</v>
      </c>
      <c r="K3" s="4">
        <f>SUM(Nurse[[#This Row],[RN Hours (excl. Admin, DON)]],Nurse[[#This Row],[LPN Hours (excl. Admin)]],Nurse[[#This Row],[CNA Hours]],Nurse[[#This Row],[NA TR Hours]],Nurse[[#This Row],[Med Aide/Tech Hours]])</f>
        <v>46.391304347826086</v>
      </c>
      <c r="L3" s="4">
        <f>SUM(Nurse[[#This Row],[RN Hours (excl. Admin, DON)]],Nurse[[#This Row],[RN Admin Hours]],Nurse[[#This Row],[RN DON Hours]])</f>
        <v>31.371195652173913</v>
      </c>
      <c r="M3" s="4">
        <v>26.347826086956523</v>
      </c>
      <c r="N3" s="4">
        <v>5.0233695652173909</v>
      </c>
      <c r="O3" s="4">
        <v>0</v>
      </c>
      <c r="P3" s="4">
        <f>SUM(Nurse[[#This Row],[LPN Hours (excl. Admin)]],Nurse[[#This Row],[LPN Admin Hours]])</f>
        <v>3.3913043478260869</v>
      </c>
      <c r="Q3" s="4">
        <v>3.3913043478260869</v>
      </c>
      <c r="R3" s="4">
        <v>0</v>
      </c>
      <c r="S3" s="4">
        <f>SUM(Nurse[[#This Row],[CNA Hours]],Nurse[[#This Row],[NA TR Hours]],Nurse[[#This Row],[Med Aide/Tech Hours]])</f>
        <v>16.652173913043477</v>
      </c>
      <c r="T3" s="4">
        <v>16.652173913043477</v>
      </c>
      <c r="U3" s="4">
        <v>0</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 s="4">
        <v>0</v>
      </c>
      <c r="Y3" s="4">
        <v>0</v>
      </c>
      <c r="Z3" s="4">
        <v>0</v>
      </c>
      <c r="AA3" s="4">
        <v>0</v>
      </c>
      <c r="AB3" s="4">
        <v>0</v>
      </c>
      <c r="AC3" s="4">
        <v>0</v>
      </c>
      <c r="AD3" s="4">
        <v>0</v>
      </c>
      <c r="AE3" s="4">
        <v>0</v>
      </c>
      <c r="AF3" s="1">
        <v>185427</v>
      </c>
      <c r="AG3" s="1">
        <v>4</v>
      </c>
      <c r="AH3"/>
    </row>
    <row r="4" spans="1:34" x14ac:dyDescent="0.25">
      <c r="A4" t="s">
        <v>289</v>
      </c>
      <c r="B4" t="s">
        <v>60</v>
      </c>
      <c r="C4" t="s">
        <v>519</v>
      </c>
      <c r="D4" t="s">
        <v>361</v>
      </c>
      <c r="E4" s="4">
        <v>118.15217391304348</v>
      </c>
      <c r="F4" s="4">
        <f>Nurse[[#This Row],[Total Nurse Staff Hours]]/Nurse[[#This Row],[MDS Census]]</f>
        <v>4.158582336706532</v>
      </c>
      <c r="G4" s="4">
        <f>Nurse[[#This Row],[Total Direct Care Staff Hours]]/Nurse[[#This Row],[MDS Census]]</f>
        <v>3.8825676172953081</v>
      </c>
      <c r="H4" s="4">
        <f>Nurse[[#This Row],[Total RN Hours (w/ Admin, DON)]]/Nurse[[#This Row],[MDS Census]]</f>
        <v>0.64770009199632006</v>
      </c>
      <c r="I4" s="4">
        <f>Nurse[[#This Row],[RN Hours (excl. Admin, DON)]]/Nurse[[#This Row],[MDS Census]]</f>
        <v>0.4277046918123274</v>
      </c>
      <c r="J4" s="4">
        <f>SUM(Nurse[[#This Row],[RN Hours (excl. Admin, DON)]],Nurse[[#This Row],[RN Admin Hours]],Nurse[[#This Row],[RN DON Hours]],Nurse[[#This Row],[LPN Hours (excl. Admin)]],Nurse[[#This Row],[LPN Admin Hours]],Nurse[[#This Row],[CNA Hours]],Nurse[[#This Row],[NA TR Hours]],Nurse[[#This Row],[Med Aide/Tech Hours]])</f>
        <v>491.34554347826088</v>
      </c>
      <c r="K4" s="4">
        <f>SUM(Nurse[[#This Row],[RN Hours (excl. Admin, DON)]],Nurse[[#This Row],[LPN Hours (excl. Admin)]],Nurse[[#This Row],[CNA Hours]],Nurse[[#This Row],[NA TR Hours]],Nurse[[#This Row],[Med Aide/Tech Hours]])</f>
        <v>458.73380434782609</v>
      </c>
      <c r="L4" s="4">
        <f>SUM(Nurse[[#This Row],[RN Hours (excl. Admin, DON)]],Nurse[[#This Row],[RN Admin Hours]],Nurse[[#This Row],[RN DON Hours]])</f>
        <v>76.52717391304347</v>
      </c>
      <c r="M4" s="4">
        <v>50.53423913043477</v>
      </c>
      <c r="N4" s="4">
        <v>23.210326086956524</v>
      </c>
      <c r="O4" s="4">
        <v>2.7826086956521738</v>
      </c>
      <c r="P4" s="4">
        <f>SUM(Nurse[[#This Row],[LPN Hours (excl. Admin)]],Nurse[[#This Row],[LPN Admin Hours]])</f>
        <v>62.250434782608679</v>
      </c>
      <c r="Q4" s="4">
        <v>55.631630434782593</v>
      </c>
      <c r="R4" s="4">
        <v>6.6188043478260861</v>
      </c>
      <c r="S4" s="4">
        <f>SUM(Nurse[[#This Row],[CNA Hours]],Nurse[[#This Row],[NA TR Hours]],Nurse[[#This Row],[Med Aide/Tech Hours]])</f>
        <v>352.56793478260875</v>
      </c>
      <c r="T4" s="4">
        <v>297.92380434782615</v>
      </c>
      <c r="U4" s="4">
        <v>36.130217391304342</v>
      </c>
      <c r="V4" s="4">
        <v>18.513913043478258</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132.76565217391305</v>
      </c>
      <c r="X4" s="4">
        <v>0</v>
      </c>
      <c r="Y4" s="4">
        <v>0.96739130434782605</v>
      </c>
      <c r="Z4" s="4">
        <v>0</v>
      </c>
      <c r="AA4" s="4">
        <v>3.7119565217391304</v>
      </c>
      <c r="AB4" s="4">
        <v>1.8478260869565218E-2</v>
      </c>
      <c r="AC4" s="4">
        <v>127.92434782608699</v>
      </c>
      <c r="AD4" s="4">
        <v>0.14347826086956522</v>
      </c>
      <c r="AE4" s="4">
        <v>0</v>
      </c>
      <c r="AF4" s="1">
        <v>185164</v>
      </c>
      <c r="AG4" s="1">
        <v>4</v>
      </c>
      <c r="AH4"/>
    </row>
    <row r="5" spans="1:34" x14ac:dyDescent="0.25">
      <c r="A5" t="s">
        <v>289</v>
      </c>
      <c r="B5" t="s">
        <v>101</v>
      </c>
      <c r="C5" t="s">
        <v>503</v>
      </c>
      <c r="D5" t="s">
        <v>395</v>
      </c>
      <c r="E5" s="4">
        <v>79.445652173913047</v>
      </c>
      <c r="F5" s="4">
        <f>Nurse[[#This Row],[Total Nurse Staff Hours]]/Nurse[[#This Row],[MDS Census]]</f>
        <v>3.3050759337802709</v>
      </c>
      <c r="G5" s="4">
        <f>Nurse[[#This Row],[Total Direct Care Staff Hours]]/Nurse[[#This Row],[MDS Census]]</f>
        <v>2.981617184293337</v>
      </c>
      <c r="H5" s="4">
        <f>Nurse[[#This Row],[Total RN Hours (w/ Admin, DON)]]/Nurse[[#This Row],[MDS Census]]</f>
        <v>0.56271172527021474</v>
      </c>
      <c r="I5" s="4">
        <f>Nurse[[#This Row],[RN Hours (excl. Admin, DON)]]/Nurse[[#This Row],[MDS Census]]</f>
        <v>0.2994116842249282</v>
      </c>
      <c r="J5" s="4">
        <f>SUM(Nurse[[#This Row],[RN Hours (excl. Admin, DON)]],Nurse[[#This Row],[RN Admin Hours]],Nurse[[#This Row],[RN DON Hours]],Nurse[[#This Row],[LPN Hours (excl. Admin)]],Nurse[[#This Row],[LPN Admin Hours]],Nurse[[#This Row],[CNA Hours]],Nurse[[#This Row],[NA TR Hours]],Nurse[[#This Row],[Med Aide/Tech Hours]])</f>
        <v>262.57391304347829</v>
      </c>
      <c r="K5" s="4">
        <f>SUM(Nurse[[#This Row],[RN Hours (excl. Admin, DON)]],Nurse[[#This Row],[LPN Hours (excl. Admin)]],Nurse[[#This Row],[CNA Hours]],Nurse[[#This Row],[NA TR Hours]],Nurse[[#This Row],[Med Aide/Tech Hours]])</f>
        <v>236.87652173913045</v>
      </c>
      <c r="L5" s="4">
        <f>SUM(Nurse[[#This Row],[RN Hours (excl. Admin, DON)]],Nurse[[#This Row],[RN Admin Hours]],Nurse[[#This Row],[RN DON Hours]])</f>
        <v>44.704999999999998</v>
      </c>
      <c r="M5" s="4">
        <v>23.786956521739132</v>
      </c>
      <c r="N5" s="4">
        <v>15.178913043478259</v>
      </c>
      <c r="O5" s="4">
        <v>5.7391304347826084</v>
      </c>
      <c r="P5" s="4">
        <f>SUM(Nurse[[#This Row],[LPN Hours (excl. Admin)]],Nurse[[#This Row],[LPN Admin Hours]])</f>
        <v>43.221304347826099</v>
      </c>
      <c r="Q5" s="4">
        <v>38.441956521739144</v>
      </c>
      <c r="R5" s="4">
        <v>4.7793478260869566</v>
      </c>
      <c r="S5" s="4">
        <f>SUM(Nurse[[#This Row],[CNA Hours]],Nurse[[#This Row],[NA TR Hours]],Nurse[[#This Row],[Med Aide/Tech Hours]])</f>
        <v>174.6476086956522</v>
      </c>
      <c r="T5" s="4">
        <v>152.08434782608697</v>
      </c>
      <c r="U5" s="4">
        <v>0</v>
      </c>
      <c r="V5" s="4">
        <v>22.563260869565219</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 s="4">
        <v>0</v>
      </c>
      <c r="Y5" s="4">
        <v>0</v>
      </c>
      <c r="Z5" s="4">
        <v>0</v>
      </c>
      <c r="AA5" s="4">
        <v>0</v>
      </c>
      <c r="AB5" s="4">
        <v>0</v>
      </c>
      <c r="AC5" s="4">
        <v>0</v>
      </c>
      <c r="AD5" s="4">
        <v>0</v>
      </c>
      <c r="AE5" s="4">
        <v>0</v>
      </c>
      <c r="AF5" s="1">
        <v>185229</v>
      </c>
      <c r="AG5" s="1">
        <v>4</v>
      </c>
      <c r="AH5"/>
    </row>
    <row r="6" spans="1:34" x14ac:dyDescent="0.25">
      <c r="A6" t="s">
        <v>289</v>
      </c>
      <c r="B6" t="s">
        <v>177</v>
      </c>
      <c r="C6" t="s">
        <v>567</v>
      </c>
      <c r="D6" t="s">
        <v>379</v>
      </c>
      <c r="E6" s="4">
        <v>55.467391304347828</v>
      </c>
      <c r="F6" s="4">
        <f>Nurse[[#This Row],[Total Nurse Staff Hours]]/Nurse[[#This Row],[MDS Census]]</f>
        <v>2.9471252204585534</v>
      </c>
      <c r="G6" s="4">
        <f>Nurse[[#This Row],[Total Direct Care Staff Hours]]/Nurse[[#This Row],[MDS Census]]</f>
        <v>2.4853380364491473</v>
      </c>
      <c r="H6" s="4">
        <f>Nurse[[#This Row],[Total RN Hours (w/ Admin, DON)]]/Nurse[[#This Row],[MDS Census]]</f>
        <v>0.91073486184597308</v>
      </c>
      <c r="I6" s="4">
        <f>Nurse[[#This Row],[RN Hours (excl. Admin, DON)]]/Nurse[[#This Row],[MDS Census]]</f>
        <v>0.48510288065843638</v>
      </c>
      <c r="J6" s="4">
        <f>SUM(Nurse[[#This Row],[RN Hours (excl. Admin, DON)]],Nurse[[#This Row],[RN Admin Hours]],Nurse[[#This Row],[RN DON Hours]],Nurse[[#This Row],[LPN Hours (excl. Admin)]],Nurse[[#This Row],[LPN Admin Hours]],Nurse[[#This Row],[CNA Hours]],Nurse[[#This Row],[NA TR Hours]],Nurse[[#This Row],[Med Aide/Tech Hours]])</f>
        <v>163.46934782608693</v>
      </c>
      <c r="K6" s="4">
        <f>SUM(Nurse[[#This Row],[RN Hours (excl. Admin, DON)]],Nurse[[#This Row],[LPN Hours (excl. Admin)]],Nurse[[#This Row],[CNA Hours]],Nurse[[#This Row],[NA TR Hours]],Nurse[[#This Row],[Med Aide/Tech Hours]])</f>
        <v>137.85521739130434</v>
      </c>
      <c r="L6" s="4">
        <f>SUM(Nurse[[#This Row],[RN Hours (excl. Admin, DON)]],Nurse[[#This Row],[RN Admin Hours]],Nurse[[#This Row],[RN DON Hours]])</f>
        <v>50.516086956521747</v>
      </c>
      <c r="M6" s="4">
        <v>26.907391304347836</v>
      </c>
      <c r="N6" s="4">
        <v>17.793478260869566</v>
      </c>
      <c r="O6" s="4">
        <v>5.8152173913043477</v>
      </c>
      <c r="P6" s="4">
        <f>SUM(Nurse[[#This Row],[LPN Hours (excl. Admin)]],Nurse[[#This Row],[LPN Admin Hours]])</f>
        <v>11.204021739130432</v>
      </c>
      <c r="Q6" s="4">
        <v>9.1985869565217371</v>
      </c>
      <c r="R6" s="4">
        <v>2.0054347826086958</v>
      </c>
      <c r="S6" s="4">
        <f>SUM(Nurse[[#This Row],[CNA Hours]],Nurse[[#This Row],[NA TR Hours]],Nurse[[#This Row],[Med Aide/Tech Hours]])</f>
        <v>101.74923913043476</v>
      </c>
      <c r="T6" s="4">
        <v>62.464673913043455</v>
      </c>
      <c r="U6" s="4">
        <v>0</v>
      </c>
      <c r="V6" s="4">
        <v>39.284565217391304</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8.4184782608695645</v>
      </c>
      <c r="X6" s="4">
        <v>0</v>
      </c>
      <c r="Y6" s="4">
        <v>5.0652173913043477</v>
      </c>
      <c r="Z6" s="4">
        <v>0</v>
      </c>
      <c r="AA6" s="4">
        <v>0.36956521739130432</v>
      </c>
      <c r="AB6" s="4">
        <v>2.0054347826086958</v>
      </c>
      <c r="AC6" s="4">
        <v>0.97826086956521741</v>
      </c>
      <c r="AD6" s="4">
        <v>0</v>
      </c>
      <c r="AE6" s="4">
        <v>0</v>
      </c>
      <c r="AF6" s="1">
        <v>185334</v>
      </c>
      <c r="AG6" s="1">
        <v>4</v>
      </c>
      <c r="AH6"/>
    </row>
    <row r="7" spans="1:34" x14ac:dyDescent="0.25">
      <c r="A7" t="s">
        <v>289</v>
      </c>
      <c r="B7" t="s">
        <v>195</v>
      </c>
      <c r="C7" t="s">
        <v>473</v>
      </c>
      <c r="D7" t="s">
        <v>431</v>
      </c>
      <c r="E7" s="4">
        <v>40.402173913043477</v>
      </c>
      <c r="F7" s="4">
        <f>Nurse[[#This Row],[Total Nurse Staff Hours]]/Nurse[[#This Row],[MDS Census]]</f>
        <v>3.3345170836696258</v>
      </c>
      <c r="G7" s="4">
        <f>Nurse[[#This Row],[Total Direct Care Staff Hours]]/Nurse[[#This Row],[MDS Census]]</f>
        <v>2.9136454129674472</v>
      </c>
      <c r="H7" s="4">
        <f>Nurse[[#This Row],[Total RN Hours (w/ Admin, DON)]]/Nurse[[#This Row],[MDS Census]]</f>
        <v>0.62540220608017227</v>
      </c>
      <c r="I7" s="4">
        <f>Nurse[[#This Row],[RN Hours (excl. Admin, DON)]]/Nurse[[#This Row],[MDS Census]]</f>
        <v>0.22385256927629821</v>
      </c>
      <c r="J7" s="4">
        <f>SUM(Nurse[[#This Row],[RN Hours (excl. Admin, DON)]],Nurse[[#This Row],[RN Admin Hours]],Nurse[[#This Row],[RN DON Hours]],Nurse[[#This Row],[LPN Hours (excl. Admin)]],Nurse[[#This Row],[LPN Admin Hours]],Nurse[[#This Row],[CNA Hours]],Nurse[[#This Row],[NA TR Hours]],Nurse[[#This Row],[Med Aide/Tech Hours]])</f>
        <v>134.72173913043477</v>
      </c>
      <c r="K7" s="4">
        <f>SUM(Nurse[[#This Row],[RN Hours (excl. Admin, DON)]],Nurse[[#This Row],[LPN Hours (excl. Admin)]],Nurse[[#This Row],[CNA Hours]],Nurse[[#This Row],[NA TR Hours]],Nurse[[#This Row],[Med Aide/Tech Hours]])</f>
        <v>117.71760869565217</v>
      </c>
      <c r="L7" s="4">
        <f>SUM(Nurse[[#This Row],[RN Hours (excl. Admin, DON)]],Nurse[[#This Row],[RN Admin Hours]],Nurse[[#This Row],[RN DON Hours]])</f>
        <v>25.267608695652179</v>
      </c>
      <c r="M7" s="4">
        <v>9.0441304347826126</v>
      </c>
      <c r="N7" s="4">
        <v>10.38108695652174</v>
      </c>
      <c r="O7" s="4">
        <v>5.8423913043478262</v>
      </c>
      <c r="P7" s="4">
        <f>SUM(Nurse[[#This Row],[LPN Hours (excl. Admin)]],Nurse[[#This Row],[LPN Admin Hours]])</f>
        <v>38.084347826086955</v>
      </c>
      <c r="Q7" s="4">
        <v>37.303695652173914</v>
      </c>
      <c r="R7" s="4">
        <v>0.78065217391304353</v>
      </c>
      <c r="S7" s="4">
        <f>SUM(Nurse[[#This Row],[CNA Hours]],Nurse[[#This Row],[NA TR Hours]],Nurse[[#This Row],[Med Aide/Tech Hours]])</f>
        <v>71.369782608695644</v>
      </c>
      <c r="T7" s="4">
        <v>68.387065217391296</v>
      </c>
      <c r="U7" s="4">
        <v>0</v>
      </c>
      <c r="V7" s="4">
        <v>2.9827173913043477</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1.2342391304347826</v>
      </c>
      <c r="X7" s="4">
        <v>0.76141304347826089</v>
      </c>
      <c r="Y7" s="4">
        <v>0</v>
      </c>
      <c r="Z7" s="4">
        <v>0</v>
      </c>
      <c r="AA7" s="4">
        <v>7.0652173913043473E-2</v>
      </c>
      <c r="AB7" s="4">
        <v>0</v>
      </c>
      <c r="AC7" s="4">
        <v>0.19565217391304349</v>
      </c>
      <c r="AD7" s="4">
        <v>0</v>
      </c>
      <c r="AE7" s="4">
        <v>0.20652173913043478</v>
      </c>
      <c r="AF7" s="1">
        <v>185358</v>
      </c>
      <c r="AG7" s="1">
        <v>4</v>
      </c>
      <c r="AH7"/>
    </row>
    <row r="8" spans="1:34" x14ac:dyDescent="0.25">
      <c r="A8" t="s">
        <v>289</v>
      </c>
      <c r="B8" t="s">
        <v>249</v>
      </c>
      <c r="C8" t="s">
        <v>586</v>
      </c>
      <c r="D8" t="s">
        <v>441</v>
      </c>
      <c r="E8" s="4">
        <v>85.076086956521735</v>
      </c>
      <c r="F8" s="4">
        <f>Nurse[[#This Row],[Total Nurse Staff Hours]]/Nurse[[#This Row],[MDS Census]]</f>
        <v>2.2145726331927942</v>
      </c>
      <c r="G8" s="4">
        <f>Nurse[[#This Row],[Total Direct Care Staff Hours]]/Nurse[[#This Row],[MDS Census]]</f>
        <v>1.8790634981474386</v>
      </c>
      <c r="H8" s="4">
        <f>Nurse[[#This Row],[Total RN Hours (w/ Admin, DON)]]/Nurse[[#This Row],[MDS Census]]</f>
        <v>0.44494442315063237</v>
      </c>
      <c r="I8" s="4">
        <f>Nurse[[#This Row],[RN Hours (excl. Admin, DON)]]/Nurse[[#This Row],[MDS Census]]</f>
        <v>0.21120224862654913</v>
      </c>
      <c r="J8" s="4">
        <f>SUM(Nurse[[#This Row],[RN Hours (excl. Admin, DON)]],Nurse[[#This Row],[RN Admin Hours]],Nurse[[#This Row],[RN DON Hours]],Nurse[[#This Row],[LPN Hours (excl. Admin)]],Nurse[[#This Row],[LPN Admin Hours]],Nurse[[#This Row],[CNA Hours]],Nurse[[#This Row],[NA TR Hours]],Nurse[[#This Row],[Med Aide/Tech Hours]])</f>
        <v>188.40717391304347</v>
      </c>
      <c r="K8" s="4">
        <f>SUM(Nurse[[#This Row],[RN Hours (excl. Admin, DON)]],Nurse[[#This Row],[LPN Hours (excl. Admin)]],Nurse[[#This Row],[CNA Hours]],Nurse[[#This Row],[NA TR Hours]],Nurse[[#This Row],[Med Aide/Tech Hours]])</f>
        <v>159.8633695652174</v>
      </c>
      <c r="L8" s="4">
        <f>SUM(Nurse[[#This Row],[RN Hours (excl. Admin, DON)]],Nurse[[#This Row],[RN Admin Hours]],Nurse[[#This Row],[RN DON Hours]])</f>
        <v>37.854130434782604</v>
      </c>
      <c r="M8" s="4">
        <v>17.968260869565217</v>
      </c>
      <c r="N8" s="4">
        <v>14.233695652173912</v>
      </c>
      <c r="O8" s="4">
        <v>5.6521739130434785</v>
      </c>
      <c r="P8" s="4">
        <f>SUM(Nurse[[#This Row],[LPN Hours (excl. Admin)]],Nurse[[#This Row],[LPN Admin Hours]])</f>
        <v>60.029891304347814</v>
      </c>
      <c r="Q8" s="4">
        <v>51.371956521739115</v>
      </c>
      <c r="R8" s="4">
        <v>8.657934782608697</v>
      </c>
      <c r="S8" s="4">
        <f>SUM(Nurse[[#This Row],[CNA Hours]],Nurse[[#This Row],[NA TR Hours]],Nurse[[#This Row],[Med Aide/Tech Hours]])</f>
        <v>90.523152173913047</v>
      </c>
      <c r="T8" s="4">
        <v>87.454891304347825</v>
      </c>
      <c r="U8" s="4">
        <v>0</v>
      </c>
      <c r="V8" s="4">
        <v>3.0682608695652185</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0.32608695652173914</v>
      </c>
      <c r="X8" s="4">
        <v>0</v>
      </c>
      <c r="Y8" s="4">
        <v>0.32608695652173914</v>
      </c>
      <c r="Z8" s="4">
        <v>0</v>
      </c>
      <c r="AA8" s="4">
        <v>0</v>
      </c>
      <c r="AB8" s="4">
        <v>0</v>
      </c>
      <c r="AC8" s="4">
        <v>0</v>
      </c>
      <c r="AD8" s="4">
        <v>0</v>
      </c>
      <c r="AE8" s="4">
        <v>0</v>
      </c>
      <c r="AF8" s="1">
        <v>185464</v>
      </c>
      <c r="AG8" s="1">
        <v>4</v>
      </c>
      <c r="AH8"/>
    </row>
    <row r="9" spans="1:34" x14ac:dyDescent="0.25">
      <c r="A9" t="s">
        <v>289</v>
      </c>
      <c r="B9" t="s">
        <v>208</v>
      </c>
      <c r="C9" t="s">
        <v>505</v>
      </c>
      <c r="D9" t="s">
        <v>329</v>
      </c>
      <c r="E9" s="4">
        <v>70.326086956521735</v>
      </c>
      <c r="F9" s="4">
        <f>Nurse[[#This Row],[Total Nurse Staff Hours]]/Nurse[[#This Row],[MDS Census]]</f>
        <v>3.7339799072642981</v>
      </c>
      <c r="G9" s="4">
        <f>Nurse[[#This Row],[Total Direct Care Staff Hours]]/Nurse[[#This Row],[MDS Census]]</f>
        <v>3.3671993817619792</v>
      </c>
      <c r="H9" s="4">
        <f>Nurse[[#This Row],[Total RN Hours (w/ Admin, DON)]]/Nurse[[#This Row],[MDS Census]]</f>
        <v>0.63603554868624435</v>
      </c>
      <c r="I9" s="4">
        <f>Nurse[[#This Row],[RN Hours (excl. Admin, DON)]]/Nurse[[#This Row],[MDS Census]]</f>
        <v>0.44697372488408049</v>
      </c>
      <c r="J9" s="4">
        <f>SUM(Nurse[[#This Row],[RN Hours (excl. Admin, DON)]],Nurse[[#This Row],[RN Admin Hours]],Nurse[[#This Row],[RN DON Hours]],Nurse[[#This Row],[LPN Hours (excl. Admin)]],Nurse[[#This Row],[LPN Admin Hours]],Nurse[[#This Row],[CNA Hours]],Nurse[[#This Row],[NA TR Hours]],Nurse[[#This Row],[Med Aide/Tech Hours]])</f>
        <v>262.596195652174</v>
      </c>
      <c r="K9" s="4">
        <f>SUM(Nurse[[#This Row],[RN Hours (excl. Admin, DON)]],Nurse[[#This Row],[LPN Hours (excl. Admin)]],Nurse[[#This Row],[CNA Hours]],Nurse[[#This Row],[NA TR Hours]],Nurse[[#This Row],[Med Aide/Tech Hours]])</f>
        <v>236.80195652173919</v>
      </c>
      <c r="L9" s="4">
        <f>SUM(Nurse[[#This Row],[RN Hours (excl. Admin, DON)]],Nurse[[#This Row],[RN Admin Hours]],Nurse[[#This Row],[RN DON Hours]])</f>
        <v>44.729891304347831</v>
      </c>
      <c r="M9" s="4">
        <v>31.433913043478267</v>
      </c>
      <c r="N9" s="4">
        <v>7.9046739130434771</v>
      </c>
      <c r="O9" s="4">
        <v>5.3913043478260869</v>
      </c>
      <c r="P9" s="4">
        <f>SUM(Nurse[[#This Row],[LPN Hours (excl. Admin)]],Nurse[[#This Row],[LPN Admin Hours]])</f>
        <v>60.194565217391286</v>
      </c>
      <c r="Q9" s="4">
        <v>47.696304347826072</v>
      </c>
      <c r="R9" s="4">
        <v>12.498260869565215</v>
      </c>
      <c r="S9" s="4">
        <f>SUM(Nurse[[#This Row],[CNA Hours]],Nurse[[#This Row],[NA TR Hours]],Nurse[[#This Row],[Med Aide/Tech Hours]])</f>
        <v>157.67173913043484</v>
      </c>
      <c r="T9" s="4">
        <v>129.93304347826094</v>
      </c>
      <c r="U9" s="4">
        <v>13.70923913043478</v>
      </c>
      <c r="V9" s="4">
        <v>14.029456521739128</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27.006521739130442</v>
      </c>
      <c r="X9" s="4">
        <v>1.7357608695652174</v>
      </c>
      <c r="Y9" s="4">
        <v>0</v>
      </c>
      <c r="Z9" s="4">
        <v>0</v>
      </c>
      <c r="AA9" s="4">
        <v>7.5870652173913031</v>
      </c>
      <c r="AB9" s="4">
        <v>0</v>
      </c>
      <c r="AC9" s="4">
        <v>17.68369565217392</v>
      </c>
      <c r="AD9" s="4">
        <v>0</v>
      </c>
      <c r="AE9" s="4">
        <v>0</v>
      </c>
      <c r="AF9" s="1">
        <v>185384</v>
      </c>
      <c r="AG9" s="1">
        <v>4</v>
      </c>
      <c r="AH9"/>
    </row>
    <row r="10" spans="1:34" x14ac:dyDescent="0.25">
      <c r="A10" t="s">
        <v>289</v>
      </c>
      <c r="B10" t="s">
        <v>240</v>
      </c>
      <c r="C10" t="s">
        <v>500</v>
      </c>
      <c r="D10" t="s">
        <v>335</v>
      </c>
      <c r="E10" s="4">
        <v>102.23913043478261</v>
      </c>
      <c r="F10" s="4">
        <f>Nurse[[#This Row],[Total Nurse Staff Hours]]/Nurse[[#This Row],[MDS Census]]</f>
        <v>3.546814799064427</v>
      </c>
      <c r="G10" s="4">
        <f>Nurse[[#This Row],[Total Direct Care Staff Hours]]/Nurse[[#This Row],[MDS Census]]</f>
        <v>3.2388858175632578</v>
      </c>
      <c r="H10" s="4">
        <f>Nurse[[#This Row],[Total RN Hours (w/ Admin, DON)]]/Nurse[[#This Row],[MDS Census]]</f>
        <v>0.51909525834573667</v>
      </c>
      <c r="I10" s="4">
        <f>Nurse[[#This Row],[RN Hours (excl. Admin, DON)]]/Nurse[[#This Row],[MDS Census]]</f>
        <v>0.35749627897086955</v>
      </c>
      <c r="J10" s="4">
        <f>SUM(Nurse[[#This Row],[RN Hours (excl. Admin, DON)]],Nurse[[#This Row],[RN Admin Hours]],Nurse[[#This Row],[RN DON Hours]],Nurse[[#This Row],[LPN Hours (excl. Admin)]],Nurse[[#This Row],[LPN Admin Hours]],Nurse[[#This Row],[CNA Hours]],Nurse[[#This Row],[NA TR Hours]],Nurse[[#This Row],[Med Aide/Tech Hours]])</f>
        <v>362.62326086956523</v>
      </c>
      <c r="K10" s="4">
        <f>SUM(Nurse[[#This Row],[RN Hours (excl. Admin, DON)]],Nurse[[#This Row],[LPN Hours (excl. Admin)]],Nurse[[#This Row],[CNA Hours]],Nurse[[#This Row],[NA TR Hours]],Nurse[[#This Row],[Med Aide/Tech Hours]])</f>
        <v>331.14086956521743</v>
      </c>
      <c r="L10" s="4">
        <f>SUM(Nurse[[#This Row],[RN Hours (excl. Admin, DON)]],Nurse[[#This Row],[RN Admin Hours]],Nurse[[#This Row],[RN DON Hours]])</f>
        <v>53.071847826086945</v>
      </c>
      <c r="M10" s="4">
        <v>36.550108695652163</v>
      </c>
      <c r="N10" s="4">
        <v>10.782608695652174</v>
      </c>
      <c r="O10" s="4">
        <v>5.7391304347826084</v>
      </c>
      <c r="P10" s="4">
        <f>SUM(Nurse[[#This Row],[LPN Hours (excl. Admin)]],Nurse[[#This Row],[LPN Admin Hours]])</f>
        <v>68.760326086956553</v>
      </c>
      <c r="Q10" s="4">
        <v>53.799673913043506</v>
      </c>
      <c r="R10" s="4">
        <v>14.960652173913045</v>
      </c>
      <c r="S10" s="4">
        <f>SUM(Nurse[[#This Row],[CNA Hours]],Nurse[[#This Row],[NA TR Hours]],Nurse[[#This Row],[Med Aide/Tech Hours]])</f>
        <v>240.79108695652172</v>
      </c>
      <c r="T10" s="4">
        <v>190.22489130434781</v>
      </c>
      <c r="U10" s="4">
        <v>23.371304347826079</v>
      </c>
      <c r="V10" s="4">
        <v>27.194891304347831</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10.349565217391302</v>
      </c>
      <c r="X10" s="4">
        <v>3.9174999999999982</v>
      </c>
      <c r="Y10" s="4">
        <v>0</v>
      </c>
      <c r="Z10" s="4">
        <v>0</v>
      </c>
      <c r="AA10" s="4">
        <v>1.7797826086956523</v>
      </c>
      <c r="AB10" s="4">
        <v>9.2391304347826081E-2</v>
      </c>
      <c r="AC10" s="4">
        <v>4.3017391304347825</v>
      </c>
      <c r="AD10" s="4">
        <v>0</v>
      </c>
      <c r="AE10" s="4">
        <v>0.25815217391304346</v>
      </c>
      <c r="AF10" s="1">
        <v>185446</v>
      </c>
      <c r="AG10" s="1">
        <v>4</v>
      </c>
      <c r="AH10"/>
    </row>
    <row r="11" spans="1:34" x14ac:dyDescent="0.25">
      <c r="A11" t="s">
        <v>289</v>
      </c>
      <c r="B11" t="s">
        <v>269</v>
      </c>
      <c r="C11" t="s">
        <v>590</v>
      </c>
      <c r="D11" t="s">
        <v>345</v>
      </c>
      <c r="E11" s="4">
        <v>123.09782608695652</v>
      </c>
      <c r="F11" s="4">
        <f>Nurse[[#This Row],[Total Nurse Staff Hours]]/Nurse[[#This Row],[MDS Census]]</f>
        <v>3.5450225165562923</v>
      </c>
      <c r="G11" s="4">
        <f>Nurse[[#This Row],[Total Direct Care Staff Hours]]/Nurse[[#This Row],[MDS Census]]</f>
        <v>3.1206366445916127</v>
      </c>
      <c r="H11" s="4">
        <f>Nurse[[#This Row],[Total RN Hours (w/ Admin, DON)]]/Nurse[[#This Row],[MDS Census]]</f>
        <v>0.70393554083885224</v>
      </c>
      <c r="I11" s="4">
        <f>Nurse[[#This Row],[RN Hours (excl. Admin, DON)]]/Nurse[[#This Row],[MDS Census]]</f>
        <v>0.34534304635761592</v>
      </c>
      <c r="J11" s="4">
        <f>SUM(Nurse[[#This Row],[RN Hours (excl. Admin, DON)]],Nurse[[#This Row],[RN Admin Hours]],Nurse[[#This Row],[RN DON Hours]],Nurse[[#This Row],[LPN Hours (excl. Admin)]],Nurse[[#This Row],[LPN Admin Hours]],Nurse[[#This Row],[CNA Hours]],Nurse[[#This Row],[NA TR Hours]],Nurse[[#This Row],[Med Aide/Tech Hours]])</f>
        <v>436.38456521739141</v>
      </c>
      <c r="K11" s="4">
        <f>SUM(Nurse[[#This Row],[RN Hours (excl. Admin, DON)]],Nurse[[#This Row],[LPN Hours (excl. Admin)]],Nurse[[#This Row],[CNA Hours]],Nurse[[#This Row],[NA TR Hours]],Nurse[[#This Row],[Med Aide/Tech Hours]])</f>
        <v>384.14358695652186</v>
      </c>
      <c r="L11" s="4">
        <f>SUM(Nurse[[#This Row],[RN Hours (excl. Admin, DON)]],Nurse[[#This Row],[RN Admin Hours]],Nurse[[#This Row],[RN DON Hours]])</f>
        <v>86.65293478260871</v>
      </c>
      <c r="M11" s="4">
        <v>42.510978260869564</v>
      </c>
      <c r="N11" s="4">
        <v>37.231630434782623</v>
      </c>
      <c r="O11" s="4">
        <v>6.9103260869565215</v>
      </c>
      <c r="P11" s="4">
        <f>SUM(Nurse[[#This Row],[LPN Hours (excl. Admin)]],Nurse[[#This Row],[LPN Admin Hours]])</f>
        <v>86.899891304347847</v>
      </c>
      <c r="Q11" s="4">
        <v>78.800869565217411</v>
      </c>
      <c r="R11" s="4">
        <v>8.0990217391304355</v>
      </c>
      <c r="S11" s="4">
        <f>SUM(Nurse[[#This Row],[CNA Hours]],Nurse[[#This Row],[NA TR Hours]],Nurse[[#This Row],[Med Aide/Tech Hours]])</f>
        <v>262.83173913043487</v>
      </c>
      <c r="T11" s="4">
        <v>252.58478260869572</v>
      </c>
      <c r="U11" s="4">
        <v>10.246956521739127</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 s="4">
        <v>0</v>
      </c>
      <c r="Y11" s="4">
        <v>0</v>
      </c>
      <c r="Z11" s="4">
        <v>0</v>
      </c>
      <c r="AA11" s="4">
        <v>0</v>
      </c>
      <c r="AB11" s="4">
        <v>0</v>
      </c>
      <c r="AC11" s="4">
        <v>0</v>
      </c>
      <c r="AD11" s="4">
        <v>0</v>
      </c>
      <c r="AE11" s="4">
        <v>0</v>
      </c>
      <c r="AF11" s="1">
        <v>185486</v>
      </c>
      <c r="AG11" s="1">
        <v>4</v>
      </c>
      <c r="AH11"/>
    </row>
    <row r="12" spans="1:34" x14ac:dyDescent="0.25">
      <c r="A12" t="s">
        <v>289</v>
      </c>
      <c r="B12" t="s">
        <v>141</v>
      </c>
      <c r="C12" t="s">
        <v>454</v>
      </c>
      <c r="D12" t="s">
        <v>384</v>
      </c>
      <c r="E12" s="4">
        <v>86.326086956521735</v>
      </c>
      <c r="F12" s="4">
        <f>Nurse[[#This Row],[Total Nurse Staff Hours]]/Nurse[[#This Row],[MDS Census]]</f>
        <v>4.7246512213548222</v>
      </c>
      <c r="G12" s="4">
        <f>Nurse[[#This Row],[Total Direct Care Staff Hours]]/Nurse[[#This Row],[MDS Census]]</f>
        <v>4.3187408713170479</v>
      </c>
      <c r="H12" s="4">
        <f>Nurse[[#This Row],[Total RN Hours (w/ Admin, DON)]]/Nurse[[#This Row],[MDS Census]]</f>
        <v>0.46451271719969789</v>
      </c>
      <c r="I12" s="4">
        <f>Nurse[[#This Row],[RN Hours (excl. Admin, DON)]]/Nurse[[#This Row],[MDS Census]]</f>
        <v>0.33163686728783687</v>
      </c>
      <c r="J12" s="4">
        <f>SUM(Nurse[[#This Row],[RN Hours (excl. Admin, DON)]],Nurse[[#This Row],[RN Admin Hours]],Nurse[[#This Row],[RN DON Hours]],Nurse[[#This Row],[LPN Hours (excl. Admin)]],Nurse[[#This Row],[LPN Admin Hours]],Nurse[[#This Row],[CNA Hours]],Nurse[[#This Row],[NA TR Hours]],Nurse[[#This Row],[Med Aide/Tech Hours]])</f>
        <v>407.86065217391302</v>
      </c>
      <c r="K12" s="4">
        <f>SUM(Nurse[[#This Row],[RN Hours (excl. Admin, DON)]],Nurse[[#This Row],[LPN Hours (excl. Admin)]],Nurse[[#This Row],[CNA Hours]],Nurse[[#This Row],[NA TR Hours]],Nurse[[#This Row],[Med Aide/Tech Hours]])</f>
        <v>372.81999999999994</v>
      </c>
      <c r="L12" s="4">
        <f>SUM(Nurse[[#This Row],[RN Hours (excl. Admin, DON)]],Nurse[[#This Row],[RN Admin Hours]],Nurse[[#This Row],[RN DON Hours]])</f>
        <v>40.099565217391309</v>
      </c>
      <c r="M12" s="4">
        <v>28.628913043478263</v>
      </c>
      <c r="N12" s="4">
        <v>5.6980434782608711</v>
      </c>
      <c r="O12" s="4">
        <v>5.772608695652174</v>
      </c>
      <c r="P12" s="4">
        <f>SUM(Nurse[[#This Row],[LPN Hours (excl. Admin)]],Nurse[[#This Row],[LPN Admin Hours]])</f>
        <v>75.508260869565234</v>
      </c>
      <c r="Q12" s="4">
        <v>51.938260869565234</v>
      </c>
      <c r="R12" s="4">
        <v>23.570000000000004</v>
      </c>
      <c r="S12" s="4">
        <f>SUM(Nurse[[#This Row],[CNA Hours]],Nurse[[#This Row],[NA TR Hours]],Nurse[[#This Row],[Med Aide/Tech Hours]])</f>
        <v>292.25282608695647</v>
      </c>
      <c r="T12" s="4">
        <v>216.57999999999993</v>
      </c>
      <c r="U12" s="4">
        <v>25.322608695652182</v>
      </c>
      <c r="V12" s="4">
        <v>50.350217391304362</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19.430217391304339</v>
      </c>
      <c r="X12" s="4">
        <v>0</v>
      </c>
      <c r="Y12" s="4">
        <v>0</v>
      </c>
      <c r="Z12" s="4">
        <v>0</v>
      </c>
      <c r="AA12" s="4">
        <v>4.1092391304347835</v>
      </c>
      <c r="AB12" s="4">
        <v>0</v>
      </c>
      <c r="AC12" s="4">
        <v>15.320978260869557</v>
      </c>
      <c r="AD12" s="4">
        <v>0</v>
      </c>
      <c r="AE12" s="4">
        <v>0</v>
      </c>
      <c r="AF12" s="1">
        <v>185283</v>
      </c>
      <c r="AG12" s="1">
        <v>4</v>
      </c>
      <c r="AH12"/>
    </row>
    <row r="13" spans="1:34" x14ac:dyDescent="0.25">
      <c r="A13" t="s">
        <v>289</v>
      </c>
      <c r="B13" t="s">
        <v>97</v>
      </c>
      <c r="C13" t="s">
        <v>498</v>
      </c>
      <c r="D13" t="s">
        <v>357</v>
      </c>
      <c r="E13" s="4">
        <v>57.260869565217391</v>
      </c>
      <c r="F13" s="4">
        <f>Nurse[[#This Row],[Total Nurse Staff Hours]]/Nurse[[#This Row],[MDS Census]]</f>
        <v>3.7255903568716784</v>
      </c>
      <c r="G13" s="4">
        <f>Nurse[[#This Row],[Total Direct Care Staff Hours]]/Nurse[[#This Row],[MDS Census]]</f>
        <v>3.2442919514047079</v>
      </c>
      <c r="H13" s="4">
        <f>Nurse[[#This Row],[Total RN Hours (w/ Admin, DON)]]/Nurse[[#This Row],[MDS Census]]</f>
        <v>0.68521829916476851</v>
      </c>
      <c r="I13" s="4">
        <f>Nurse[[#This Row],[RN Hours (excl. Admin, DON)]]/Nurse[[#This Row],[MDS Census]]</f>
        <v>0.20391989369779803</v>
      </c>
      <c r="J13" s="4">
        <f>SUM(Nurse[[#This Row],[RN Hours (excl. Admin, DON)]],Nurse[[#This Row],[RN Admin Hours]],Nurse[[#This Row],[RN DON Hours]],Nurse[[#This Row],[LPN Hours (excl. Admin)]],Nurse[[#This Row],[LPN Admin Hours]],Nurse[[#This Row],[CNA Hours]],Nurse[[#This Row],[NA TR Hours]],Nurse[[#This Row],[Med Aide/Tech Hours]])</f>
        <v>213.33054347826089</v>
      </c>
      <c r="K13" s="4">
        <f>SUM(Nurse[[#This Row],[RN Hours (excl. Admin, DON)]],Nurse[[#This Row],[LPN Hours (excl. Admin)]],Nurse[[#This Row],[CNA Hours]],Nurse[[#This Row],[NA TR Hours]],Nurse[[#This Row],[Med Aide/Tech Hours]])</f>
        <v>185.77097826086958</v>
      </c>
      <c r="L13" s="4">
        <f>SUM(Nurse[[#This Row],[RN Hours (excl. Admin, DON)]],Nurse[[#This Row],[RN Admin Hours]],Nurse[[#This Row],[RN DON Hours]])</f>
        <v>39.236195652173919</v>
      </c>
      <c r="M13" s="4">
        <v>11.676630434782609</v>
      </c>
      <c r="N13" s="4">
        <v>21.994347826086958</v>
      </c>
      <c r="O13" s="4">
        <v>5.5652173913043477</v>
      </c>
      <c r="P13" s="4">
        <f>SUM(Nurse[[#This Row],[LPN Hours (excl. Admin)]],Nurse[[#This Row],[LPN Admin Hours]])</f>
        <v>44.446739130434779</v>
      </c>
      <c r="Q13" s="4">
        <v>44.446739130434779</v>
      </c>
      <c r="R13" s="4">
        <v>0</v>
      </c>
      <c r="S13" s="4">
        <f>SUM(Nurse[[#This Row],[CNA Hours]],Nurse[[#This Row],[NA TR Hours]],Nurse[[#This Row],[Med Aide/Tech Hours]])</f>
        <v>129.6476086956522</v>
      </c>
      <c r="T13" s="4">
        <v>101.6476086956522</v>
      </c>
      <c r="U13" s="4">
        <v>19.203804347826086</v>
      </c>
      <c r="V13" s="4">
        <v>8.7961956521739122</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 s="4">
        <v>0</v>
      </c>
      <c r="Y13" s="4">
        <v>0</v>
      </c>
      <c r="Z13" s="4">
        <v>0</v>
      </c>
      <c r="AA13" s="4">
        <v>0</v>
      </c>
      <c r="AB13" s="4">
        <v>0</v>
      </c>
      <c r="AC13" s="4">
        <v>0</v>
      </c>
      <c r="AD13" s="4">
        <v>0</v>
      </c>
      <c r="AE13" s="4">
        <v>0</v>
      </c>
      <c r="AF13" s="1">
        <v>185224</v>
      </c>
      <c r="AG13" s="1">
        <v>4</v>
      </c>
      <c r="AH13"/>
    </row>
    <row r="14" spans="1:34" x14ac:dyDescent="0.25">
      <c r="A14" t="s">
        <v>289</v>
      </c>
      <c r="B14" t="s">
        <v>225</v>
      </c>
      <c r="C14" t="s">
        <v>445</v>
      </c>
      <c r="D14" t="s">
        <v>434</v>
      </c>
      <c r="E14" s="4">
        <v>52.869565217391305</v>
      </c>
      <c r="F14" s="4">
        <f>Nurse[[#This Row],[Total Nurse Staff Hours]]/Nurse[[#This Row],[MDS Census]]</f>
        <v>3.426870888157894</v>
      </c>
      <c r="G14" s="4">
        <f>Nurse[[#This Row],[Total Direct Care Staff Hours]]/Nurse[[#This Row],[MDS Census]]</f>
        <v>3.0943297697368415</v>
      </c>
      <c r="H14" s="4">
        <f>Nurse[[#This Row],[Total RN Hours (w/ Admin, DON)]]/Nurse[[#This Row],[MDS Census]]</f>
        <v>0.53375411184210531</v>
      </c>
      <c r="I14" s="4">
        <f>Nurse[[#This Row],[RN Hours (excl. Admin, DON)]]/Nurse[[#This Row],[MDS Census]]</f>
        <v>0.22290707236842108</v>
      </c>
      <c r="J14" s="4">
        <f>SUM(Nurse[[#This Row],[RN Hours (excl. Admin, DON)]],Nurse[[#This Row],[RN Admin Hours]],Nurse[[#This Row],[RN DON Hours]],Nurse[[#This Row],[LPN Hours (excl. Admin)]],Nurse[[#This Row],[LPN Admin Hours]],Nurse[[#This Row],[CNA Hours]],Nurse[[#This Row],[NA TR Hours]],Nurse[[#This Row],[Med Aide/Tech Hours]])</f>
        <v>181.17717391304345</v>
      </c>
      <c r="K14" s="4">
        <f>SUM(Nurse[[#This Row],[RN Hours (excl. Admin, DON)]],Nurse[[#This Row],[LPN Hours (excl. Admin)]],Nurse[[#This Row],[CNA Hours]],Nurse[[#This Row],[NA TR Hours]],Nurse[[#This Row],[Med Aide/Tech Hours]])</f>
        <v>163.59586956521736</v>
      </c>
      <c r="L14" s="4">
        <f>SUM(Nurse[[#This Row],[RN Hours (excl. Admin, DON)]],Nurse[[#This Row],[RN Admin Hours]],Nurse[[#This Row],[RN DON Hours]])</f>
        <v>28.21934782608696</v>
      </c>
      <c r="M14" s="4">
        <v>11.785000000000002</v>
      </c>
      <c r="N14" s="4">
        <v>11.13</v>
      </c>
      <c r="O14" s="4">
        <v>5.3043478260869561</v>
      </c>
      <c r="P14" s="4">
        <f>SUM(Nurse[[#This Row],[LPN Hours (excl. Admin)]],Nurse[[#This Row],[LPN Admin Hours]])</f>
        <v>46.76945652173913</v>
      </c>
      <c r="Q14" s="4">
        <v>45.622500000000002</v>
      </c>
      <c r="R14" s="4">
        <v>1.1469565217391307</v>
      </c>
      <c r="S14" s="4">
        <f>SUM(Nurse[[#This Row],[CNA Hours]],Nurse[[#This Row],[NA TR Hours]],Nurse[[#This Row],[Med Aide/Tech Hours]])</f>
        <v>106.18836956521737</v>
      </c>
      <c r="T14" s="4">
        <v>94.621413043478242</v>
      </c>
      <c r="U14" s="4">
        <v>0</v>
      </c>
      <c r="V14" s="4">
        <v>11.566956521739126</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 s="4">
        <v>0</v>
      </c>
      <c r="Y14" s="4">
        <v>0</v>
      </c>
      <c r="Z14" s="4">
        <v>0</v>
      </c>
      <c r="AA14" s="4">
        <v>0</v>
      </c>
      <c r="AB14" s="4">
        <v>0</v>
      </c>
      <c r="AC14" s="4">
        <v>0</v>
      </c>
      <c r="AD14" s="4">
        <v>0</v>
      </c>
      <c r="AE14" s="4">
        <v>0</v>
      </c>
      <c r="AF14" s="1">
        <v>185418</v>
      </c>
      <c r="AG14" s="1">
        <v>4</v>
      </c>
      <c r="AH14"/>
    </row>
    <row r="15" spans="1:34" x14ac:dyDescent="0.25">
      <c r="A15" t="s">
        <v>289</v>
      </c>
      <c r="B15" t="s">
        <v>187</v>
      </c>
      <c r="C15" t="s">
        <v>467</v>
      </c>
      <c r="D15" t="s">
        <v>429</v>
      </c>
      <c r="E15" s="4">
        <v>27.25</v>
      </c>
      <c r="F15" s="4">
        <f>Nurse[[#This Row],[Total Nurse Staff Hours]]/Nurse[[#This Row],[MDS Census]]</f>
        <v>2.9032110091743122</v>
      </c>
      <c r="G15" s="4">
        <f>Nurse[[#This Row],[Total Direct Care Staff Hours]]/Nurse[[#This Row],[MDS Census]]</f>
        <v>2.3953609892301557</v>
      </c>
      <c r="H15" s="4">
        <f>Nurse[[#This Row],[Total RN Hours (w/ Admin, DON)]]/Nurse[[#This Row],[MDS Census]]</f>
        <v>1.0336577582768247</v>
      </c>
      <c r="I15" s="4">
        <f>Nurse[[#This Row],[RN Hours (excl. Admin, DON)]]/Nurse[[#This Row],[MDS Census]]</f>
        <v>0.52580773833266825</v>
      </c>
      <c r="J15" s="4">
        <f>SUM(Nurse[[#This Row],[RN Hours (excl. Admin, DON)]],Nurse[[#This Row],[RN Admin Hours]],Nurse[[#This Row],[RN DON Hours]],Nurse[[#This Row],[LPN Hours (excl. Admin)]],Nurse[[#This Row],[LPN Admin Hours]],Nurse[[#This Row],[CNA Hours]],Nurse[[#This Row],[NA TR Hours]],Nurse[[#This Row],[Med Aide/Tech Hours]])</f>
        <v>79.112500000000011</v>
      </c>
      <c r="K15" s="4">
        <f>SUM(Nurse[[#This Row],[RN Hours (excl. Admin, DON)]],Nurse[[#This Row],[LPN Hours (excl. Admin)]],Nurse[[#This Row],[CNA Hours]],Nurse[[#This Row],[NA TR Hours]],Nurse[[#This Row],[Med Aide/Tech Hours]])</f>
        <v>65.27358695652174</v>
      </c>
      <c r="L15" s="4">
        <f>SUM(Nurse[[#This Row],[RN Hours (excl. Admin, DON)]],Nurse[[#This Row],[RN Admin Hours]],Nurse[[#This Row],[RN DON Hours]])</f>
        <v>28.167173913043474</v>
      </c>
      <c r="M15" s="4">
        <v>14.328260869565211</v>
      </c>
      <c r="N15" s="4">
        <v>8.0997826086956533</v>
      </c>
      <c r="O15" s="4">
        <v>5.7391304347826084</v>
      </c>
      <c r="P15" s="4">
        <f>SUM(Nurse[[#This Row],[LPN Hours (excl. Admin)]],Nurse[[#This Row],[LPN Admin Hours]])</f>
        <v>20.334456521739131</v>
      </c>
      <c r="Q15" s="4">
        <v>20.334456521739131</v>
      </c>
      <c r="R15" s="4">
        <v>0</v>
      </c>
      <c r="S15" s="4">
        <f>SUM(Nurse[[#This Row],[CNA Hours]],Nurse[[#This Row],[NA TR Hours]],Nurse[[#This Row],[Med Aide/Tech Hours]])</f>
        <v>30.610869565217403</v>
      </c>
      <c r="T15" s="4">
        <v>30.610869565217403</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2.0434782608695654</v>
      </c>
      <c r="X15" s="4">
        <v>0</v>
      </c>
      <c r="Y15" s="4">
        <v>0</v>
      </c>
      <c r="Z15" s="4">
        <v>0</v>
      </c>
      <c r="AA15" s="4">
        <v>0.25</v>
      </c>
      <c r="AB15" s="4">
        <v>0</v>
      </c>
      <c r="AC15" s="4">
        <v>1.7934782608695652</v>
      </c>
      <c r="AD15" s="4">
        <v>0</v>
      </c>
      <c r="AE15" s="4">
        <v>0</v>
      </c>
      <c r="AF15" s="1">
        <v>185344</v>
      </c>
      <c r="AG15" s="1">
        <v>4</v>
      </c>
      <c r="AH15"/>
    </row>
    <row r="16" spans="1:34" x14ac:dyDescent="0.25">
      <c r="A16" t="s">
        <v>289</v>
      </c>
      <c r="B16" t="s">
        <v>24</v>
      </c>
      <c r="C16" t="s">
        <v>501</v>
      </c>
      <c r="D16" t="s">
        <v>363</v>
      </c>
      <c r="E16" s="4">
        <v>79.880434782608702</v>
      </c>
      <c r="F16" s="4">
        <f>Nurse[[#This Row],[Total Nurse Staff Hours]]/Nurse[[#This Row],[MDS Census]]</f>
        <v>3.5693114709484268</v>
      </c>
      <c r="G16" s="4">
        <f>Nurse[[#This Row],[Total Direct Care Staff Hours]]/Nurse[[#This Row],[MDS Census]]</f>
        <v>3.2826071574363849</v>
      </c>
      <c r="H16" s="4">
        <f>Nurse[[#This Row],[Total RN Hours (w/ Admin, DON)]]/Nurse[[#This Row],[MDS Census]]</f>
        <v>0.38378282759559118</v>
      </c>
      <c r="I16" s="4">
        <f>Nurse[[#This Row],[RN Hours (excl. Admin, DON)]]/Nurse[[#This Row],[MDS Census]]</f>
        <v>0.21102598993060276</v>
      </c>
      <c r="J16" s="4">
        <f>SUM(Nurse[[#This Row],[RN Hours (excl. Admin, DON)]],Nurse[[#This Row],[RN Admin Hours]],Nurse[[#This Row],[RN DON Hours]],Nurse[[#This Row],[LPN Hours (excl. Admin)]],Nurse[[#This Row],[LPN Admin Hours]],Nurse[[#This Row],[CNA Hours]],Nurse[[#This Row],[NA TR Hours]],Nurse[[#This Row],[Med Aide/Tech Hours]])</f>
        <v>285.11815217391296</v>
      </c>
      <c r="K16" s="4">
        <f>SUM(Nurse[[#This Row],[RN Hours (excl. Admin, DON)]],Nurse[[#This Row],[LPN Hours (excl. Admin)]],Nurse[[#This Row],[CNA Hours]],Nurse[[#This Row],[NA TR Hours]],Nurse[[#This Row],[Med Aide/Tech Hours]])</f>
        <v>262.21608695652168</v>
      </c>
      <c r="L16" s="4">
        <f>SUM(Nurse[[#This Row],[RN Hours (excl. Admin, DON)]],Nurse[[#This Row],[RN Admin Hours]],Nurse[[#This Row],[RN DON Hours]])</f>
        <v>30.656739130434779</v>
      </c>
      <c r="M16" s="4">
        <v>16.856847826086955</v>
      </c>
      <c r="N16" s="4">
        <v>7.8871739130434779</v>
      </c>
      <c r="O16" s="4">
        <v>5.9127173913043478</v>
      </c>
      <c r="P16" s="4">
        <f>SUM(Nurse[[#This Row],[LPN Hours (excl. Admin)]],Nurse[[#This Row],[LPN Admin Hours]])</f>
        <v>81.959021739130435</v>
      </c>
      <c r="Q16" s="4">
        <v>72.856847826086963</v>
      </c>
      <c r="R16" s="4">
        <v>9.102173913043476</v>
      </c>
      <c r="S16" s="4">
        <f>SUM(Nurse[[#This Row],[CNA Hours]],Nurse[[#This Row],[NA TR Hours]],Nurse[[#This Row],[Med Aide/Tech Hours]])</f>
        <v>172.50239130434775</v>
      </c>
      <c r="T16" s="4">
        <v>152.14358695652166</v>
      </c>
      <c r="U16" s="4">
        <v>0</v>
      </c>
      <c r="V16" s="4">
        <v>20.358804347826094</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114.92782608695653</v>
      </c>
      <c r="X16" s="4">
        <v>5.3938043478260882</v>
      </c>
      <c r="Y16" s="4">
        <v>0</v>
      </c>
      <c r="Z16" s="4">
        <v>0</v>
      </c>
      <c r="AA16" s="4">
        <v>52.503695652173924</v>
      </c>
      <c r="AB16" s="4">
        <v>0</v>
      </c>
      <c r="AC16" s="4">
        <v>46.021086956521742</v>
      </c>
      <c r="AD16" s="4">
        <v>0</v>
      </c>
      <c r="AE16" s="4">
        <v>11.00923913043478</v>
      </c>
      <c r="AF16" s="1">
        <v>185076</v>
      </c>
      <c r="AG16" s="1">
        <v>4</v>
      </c>
      <c r="AH16"/>
    </row>
    <row r="17" spans="1:34" x14ac:dyDescent="0.25">
      <c r="A17" t="s">
        <v>289</v>
      </c>
      <c r="B17" t="s">
        <v>66</v>
      </c>
      <c r="C17" t="s">
        <v>485</v>
      </c>
      <c r="D17" t="s">
        <v>323</v>
      </c>
      <c r="E17" s="4">
        <v>82.097826086956516</v>
      </c>
      <c r="F17" s="4">
        <f>Nurse[[#This Row],[Total Nurse Staff Hours]]/Nurse[[#This Row],[MDS Census]]</f>
        <v>3.3773110022507606</v>
      </c>
      <c r="G17" s="4">
        <f>Nurse[[#This Row],[Total Direct Care Staff Hours]]/Nurse[[#This Row],[MDS Census]]</f>
        <v>3.1155329008341055</v>
      </c>
      <c r="H17" s="4">
        <f>Nurse[[#This Row],[Total RN Hours (w/ Admin, DON)]]/Nurse[[#This Row],[MDS Census]]</f>
        <v>0.53440884416788037</v>
      </c>
      <c r="I17" s="4">
        <f>Nurse[[#This Row],[RN Hours (excl. Admin, DON)]]/Nurse[[#This Row],[MDS Census]]</f>
        <v>0.28123659473057067</v>
      </c>
      <c r="J17" s="4">
        <f>SUM(Nurse[[#This Row],[RN Hours (excl. Admin, DON)]],Nurse[[#This Row],[RN Admin Hours]],Nurse[[#This Row],[RN DON Hours]],Nurse[[#This Row],[LPN Hours (excl. Admin)]],Nurse[[#This Row],[LPN Admin Hours]],Nurse[[#This Row],[CNA Hours]],Nurse[[#This Row],[NA TR Hours]],Nurse[[#This Row],[Med Aide/Tech Hours]])</f>
        <v>277.26989130434777</v>
      </c>
      <c r="K17" s="4">
        <f>SUM(Nurse[[#This Row],[RN Hours (excl. Admin, DON)]],Nurse[[#This Row],[LPN Hours (excl. Admin)]],Nurse[[#This Row],[CNA Hours]],Nurse[[#This Row],[NA TR Hours]],Nurse[[#This Row],[Med Aide/Tech Hours]])</f>
        <v>255.77847826086952</v>
      </c>
      <c r="L17" s="4">
        <f>SUM(Nurse[[#This Row],[RN Hours (excl. Admin, DON)]],Nurse[[#This Row],[RN Admin Hours]],Nurse[[#This Row],[RN DON Hours]])</f>
        <v>43.873804347826088</v>
      </c>
      <c r="M17" s="4">
        <v>23.088913043478261</v>
      </c>
      <c r="N17" s="4">
        <v>15.524021739130438</v>
      </c>
      <c r="O17" s="4">
        <v>5.2608695652173916</v>
      </c>
      <c r="P17" s="4">
        <f>SUM(Nurse[[#This Row],[LPN Hours (excl. Admin)]],Nurse[[#This Row],[LPN Admin Hours]])</f>
        <v>77.855869565217361</v>
      </c>
      <c r="Q17" s="4">
        <v>77.149347826086924</v>
      </c>
      <c r="R17" s="4">
        <v>0.70652173913043481</v>
      </c>
      <c r="S17" s="4">
        <f>SUM(Nurse[[#This Row],[CNA Hours]],Nurse[[#This Row],[NA TR Hours]],Nurse[[#This Row],[Med Aide/Tech Hours]])</f>
        <v>155.54021739130434</v>
      </c>
      <c r="T17" s="4">
        <v>145.58565217391305</v>
      </c>
      <c r="U17" s="4">
        <v>9.9545652173913037</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80.460652173913019</v>
      </c>
      <c r="X17" s="4">
        <v>0</v>
      </c>
      <c r="Y17" s="4">
        <v>0</v>
      </c>
      <c r="Z17" s="4">
        <v>0</v>
      </c>
      <c r="AA17" s="4">
        <v>16.533260869565218</v>
      </c>
      <c r="AB17" s="4">
        <v>0</v>
      </c>
      <c r="AC17" s="4">
        <v>63.9273913043478</v>
      </c>
      <c r="AD17" s="4">
        <v>0</v>
      </c>
      <c r="AE17" s="4">
        <v>0</v>
      </c>
      <c r="AF17" s="1">
        <v>185170</v>
      </c>
      <c r="AG17" s="1">
        <v>4</v>
      </c>
      <c r="AH17"/>
    </row>
    <row r="18" spans="1:34" x14ac:dyDescent="0.25">
      <c r="A18" t="s">
        <v>289</v>
      </c>
      <c r="B18" t="s">
        <v>192</v>
      </c>
      <c r="C18" t="s">
        <v>570</v>
      </c>
      <c r="D18" t="s">
        <v>386</v>
      </c>
      <c r="E18" s="4">
        <v>46.869565217391305</v>
      </c>
      <c r="F18" s="4">
        <f>Nurse[[#This Row],[Total Nurse Staff Hours]]/Nurse[[#This Row],[MDS Census]]</f>
        <v>3.0451692949907234</v>
      </c>
      <c r="G18" s="4">
        <f>Nurse[[#This Row],[Total Direct Care Staff Hours]]/Nurse[[#This Row],[MDS Census]]</f>
        <v>2.5663195732838591</v>
      </c>
      <c r="H18" s="4">
        <f>Nurse[[#This Row],[Total RN Hours (w/ Admin, DON)]]/Nurse[[#This Row],[MDS Census]]</f>
        <v>0.4033974953617811</v>
      </c>
      <c r="I18" s="4">
        <f>Nurse[[#This Row],[RN Hours (excl. Admin, DON)]]/Nurse[[#This Row],[MDS Census]]</f>
        <v>0.16592068645640073</v>
      </c>
      <c r="J18" s="4">
        <f>SUM(Nurse[[#This Row],[RN Hours (excl. Admin, DON)]],Nurse[[#This Row],[RN Admin Hours]],Nurse[[#This Row],[RN DON Hours]],Nurse[[#This Row],[LPN Hours (excl. Admin)]],Nurse[[#This Row],[LPN Admin Hours]],Nurse[[#This Row],[CNA Hours]],Nurse[[#This Row],[NA TR Hours]],Nurse[[#This Row],[Med Aide/Tech Hours]])</f>
        <v>142.72576086956522</v>
      </c>
      <c r="K18" s="4">
        <f>SUM(Nurse[[#This Row],[RN Hours (excl. Admin, DON)]],Nurse[[#This Row],[LPN Hours (excl. Admin)]],Nurse[[#This Row],[CNA Hours]],Nurse[[#This Row],[NA TR Hours]],Nurse[[#This Row],[Med Aide/Tech Hours]])</f>
        <v>120.28228260869565</v>
      </c>
      <c r="L18" s="4">
        <f>SUM(Nurse[[#This Row],[RN Hours (excl. Admin, DON)]],Nurse[[#This Row],[RN Admin Hours]],Nurse[[#This Row],[RN DON Hours]])</f>
        <v>18.907065217391306</v>
      </c>
      <c r="M18" s="4">
        <v>7.776630434782609</v>
      </c>
      <c r="N18" s="4">
        <v>5.2173913043478262</v>
      </c>
      <c r="O18" s="4">
        <v>5.9130434782608692</v>
      </c>
      <c r="P18" s="4">
        <f>SUM(Nurse[[#This Row],[LPN Hours (excl. Admin)]],Nurse[[#This Row],[LPN Admin Hours]])</f>
        <v>32.541956521739131</v>
      </c>
      <c r="Q18" s="4">
        <v>21.228913043478261</v>
      </c>
      <c r="R18" s="4">
        <v>11.31304347826087</v>
      </c>
      <c r="S18" s="4">
        <f>SUM(Nurse[[#This Row],[CNA Hours]],Nurse[[#This Row],[NA TR Hours]],Nurse[[#This Row],[Med Aide/Tech Hours]])</f>
        <v>91.276739130434777</v>
      </c>
      <c r="T18" s="4">
        <v>58.90152173913043</v>
      </c>
      <c r="U18" s="4">
        <v>25.150760869565215</v>
      </c>
      <c r="V18" s="4">
        <v>7.2244565217391301</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25.125652173913043</v>
      </c>
      <c r="X18" s="4">
        <v>1.9782608695652173</v>
      </c>
      <c r="Y18" s="4">
        <v>0</v>
      </c>
      <c r="Z18" s="4">
        <v>0</v>
      </c>
      <c r="AA18" s="4">
        <v>4.8620652173913044</v>
      </c>
      <c r="AB18" s="4">
        <v>0</v>
      </c>
      <c r="AC18" s="4">
        <v>15.122282608695652</v>
      </c>
      <c r="AD18" s="4">
        <v>0</v>
      </c>
      <c r="AE18" s="4">
        <v>3.1630434782608696</v>
      </c>
      <c r="AF18" s="1">
        <v>185353</v>
      </c>
      <c r="AG18" s="1">
        <v>4</v>
      </c>
      <c r="AH18"/>
    </row>
    <row r="19" spans="1:34" x14ac:dyDescent="0.25">
      <c r="A19" t="s">
        <v>289</v>
      </c>
      <c r="B19" t="s">
        <v>142</v>
      </c>
      <c r="C19" t="s">
        <v>557</v>
      </c>
      <c r="D19" t="s">
        <v>422</v>
      </c>
      <c r="E19" s="4">
        <v>18.402173913043477</v>
      </c>
      <c r="F19" s="4">
        <f>Nurse[[#This Row],[Total Nurse Staff Hours]]/Nurse[[#This Row],[MDS Census]]</f>
        <v>4.4924335499114001</v>
      </c>
      <c r="G19" s="4">
        <f>Nurse[[#This Row],[Total Direct Care Staff Hours]]/Nurse[[#This Row],[MDS Census]]</f>
        <v>4.0983992911990548</v>
      </c>
      <c r="H19" s="4">
        <f>Nurse[[#This Row],[Total RN Hours (w/ Admin, DON)]]/Nurse[[#This Row],[MDS Census]]</f>
        <v>1.0562374483165977</v>
      </c>
      <c r="I19" s="4">
        <f>Nurse[[#This Row],[RN Hours (excl. Admin, DON)]]/Nurse[[#This Row],[MDS Census]]</f>
        <v>0.67047253396337869</v>
      </c>
      <c r="J19" s="4">
        <f>SUM(Nurse[[#This Row],[RN Hours (excl. Admin, DON)]],Nurse[[#This Row],[RN Admin Hours]],Nurse[[#This Row],[RN DON Hours]],Nurse[[#This Row],[LPN Hours (excl. Admin)]],Nurse[[#This Row],[LPN Admin Hours]],Nurse[[#This Row],[CNA Hours]],Nurse[[#This Row],[NA TR Hours]],Nurse[[#This Row],[Med Aide/Tech Hours]])</f>
        <v>82.670543478260868</v>
      </c>
      <c r="K19" s="4">
        <f>SUM(Nurse[[#This Row],[RN Hours (excl. Admin, DON)]],Nurse[[#This Row],[LPN Hours (excl. Admin)]],Nurse[[#This Row],[CNA Hours]],Nurse[[#This Row],[NA TR Hours]],Nurse[[#This Row],[Med Aide/Tech Hours]])</f>
        <v>75.419456521739122</v>
      </c>
      <c r="L19" s="4">
        <f>SUM(Nurse[[#This Row],[RN Hours (excl. Admin, DON)]],Nurse[[#This Row],[RN Admin Hours]],Nurse[[#This Row],[RN DON Hours]])</f>
        <v>19.437065217391304</v>
      </c>
      <c r="M19" s="4">
        <v>12.338152173913043</v>
      </c>
      <c r="N19" s="4">
        <v>0.88152173913043474</v>
      </c>
      <c r="O19" s="4">
        <v>6.2173913043478262</v>
      </c>
      <c r="P19" s="4">
        <f>SUM(Nurse[[#This Row],[LPN Hours (excl. Admin)]],Nurse[[#This Row],[LPN Admin Hours]])</f>
        <v>9.7576086956521717</v>
      </c>
      <c r="Q19" s="4">
        <v>9.6054347826086932</v>
      </c>
      <c r="R19" s="4">
        <v>0.15217391304347827</v>
      </c>
      <c r="S19" s="4">
        <f>SUM(Nurse[[#This Row],[CNA Hours]],Nurse[[#This Row],[NA TR Hours]],Nurse[[#This Row],[Med Aide/Tech Hours]])</f>
        <v>53.475869565217387</v>
      </c>
      <c r="T19" s="4">
        <v>53.475869565217387</v>
      </c>
      <c r="U19" s="4">
        <v>0</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3.2228260869565215</v>
      </c>
      <c r="X19" s="4">
        <v>0</v>
      </c>
      <c r="Y19" s="4">
        <v>0</v>
      </c>
      <c r="Z19" s="4">
        <v>0</v>
      </c>
      <c r="AA19" s="4">
        <v>2.9565217391304346</v>
      </c>
      <c r="AB19" s="4">
        <v>0</v>
      </c>
      <c r="AC19" s="4">
        <v>0.26630434782608697</v>
      </c>
      <c r="AD19" s="4">
        <v>0</v>
      </c>
      <c r="AE19" s="4">
        <v>0</v>
      </c>
      <c r="AF19" s="1">
        <v>185285</v>
      </c>
      <c r="AG19" s="1">
        <v>4</v>
      </c>
      <c r="AH19"/>
    </row>
    <row r="20" spans="1:34" x14ac:dyDescent="0.25">
      <c r="A20" t="s">
        <v>289</v>
      </c>
      <c r="B20" t="s">
        <v>250</v>
      </c>
      <c r="C20" t="s">
        <v>566</v>
      </c>
      <c r="D20" t="s">
        <v>344</v>
      </c>
      <c r="E20" s="4">
        <v>21.097826086956523</v>
      </c>
      <c r="F20" s="4">
        <f>Nurse[[#This Row],[Total Nurse Staff Hours]]/Nurse[[#This Row],[MDS Census]]</f>
        <v>5.0022102009273572</v>
      </c>
      <c r="G20" s="4">
        <f>Nurse[[#This Row],[Total Direct Care Staff Hours]]/Nurse[[#This Row],[MDS Census]]</f>
        <v>4.4888253477588869</v>
      </c>
      <c r="H20" s="4">
        <f>Nurse[[#This Row],[Total RN Hours (w/ Admin, DON)]]/Nurse[[#This Row],[MDS Census]]</f>
        <v>1.0047037609479652</v>
      </c>
      <c r="I20" s="4">
        <f>Nurse[[#This Row],[RN Hours (excl. Admin, DON)]]/Nurse[[#This Row],[MDS Census]]</f>
        <v>0.84460587326120573</v>
      </c>
      <c r="J20" s="4">
        <f>SUM(Nurse[[#This Row],[RN Hours (excl. Admin, DON)]],Nurse[[#This Row],[RN Admin Hours]],Nurse[[#This Row],[RN DON Hours]],Nurse[[#This Row],[LPN Hours (excl. Admin)]],Nurse[[#This Row],[LPN Admin Hours]],Nurse[[#This Row],[CNA Hours]],Nurse[[#This Row],[NA TR Hours]],Nurse[[#This Row],[Med Aide/Tech Hours]])</f>
        <v>105.53576086956522</v>
      </c>
      <c r="K20" s="4">
        <f>SUM(Nurse[[#This Row],[RN Hours (excl. Admin, DON)]],Nurse[[#This Row],[LPN Hours (excl. Admin)]],Nurse[[#This Row],[CNA Hours]],Nurse[[#This Row],[NA TR Hours]],Nurse[[#This Row],[Med Aide/Tech Hours]])</f>
        <v>94.704456521739132</v>
      </c>
      <c r="L20" s="4">
        <f>SUM(Nurse[[#This Row],[RN Hours (excl. Admin, DON)]],Nurse[[#This Row],[RN Admin Hours]],Nurse[[#This Row],[RN DON Hours]])</f>
        <v>21.197065217391309</v>
      </c>
      <c r="M20" s="4">
        <v>17.819347826086961</v>
      </c>
      <c r="N20" s="4">
        <v>0</v>
      </c>
      <c r="O20" s="4">
        <v>3.3777173913043477</v>
      </c>
      <c r="P20" s="4">
        <f>SUM(Nurse[[#This Row],[LPN Hours (excl. Admin)]],Nurse[[#This Row],[LPN Admin Hours]])</f>
        <v>21.642500000000002</v>
      </c>
      <c r="Q20" s="4">
        <v>14.188913043478262</v>
      </c>
      <c r="R20" s="4">
        <v>7.4535869565217405</v>
      </c>
      <c r="S20" s="4">
        <f>SUM(Nurse[[#This Row],[CNA Hours]],Nurse[[#This Row],[NA TR Hours]],Nurse[[#This Row],[Med Aide/Tech Hours]])</f>
        <v>62.69619565217392</v>
      </c>
      <c r="T20" s="4">
        <v>45.806630434782612</v>
      </c>
      <c r="U20" s="4">
        <v>3.5439130434782604</v>
      </c>
      <c r="V20" s="4">
        <v>13.345652173913043</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19.77315217391304</v>
      </c>
      <c r="X20" s="4">
        <v>2.7358695652173912</v>
      </c>
      <c r="Y20" s="4">
        <v>0</v>
      </c>
      <c r="Z20" s="4">
        <v>3.3777173913043477</v>
      </c>
      <c r="AA20" s="4">
        <v>2.2663043478260869</v>
      </c>
      <c r="AB20" s="4">
        <v>0</v>
      </c>
      <c r="AC20" s="4">
        <v>11.393260869565216</v>
      </c>
      <c r="AD20" s="4">
        <v>0</v>
      </c>
      <c r="AE20" s="4">
        <v>0</v>
      </c>
      <c r="AF20" s="1">
        <v>185465</v>
      </c>
      <c r="AG20" s="1">
        <v>4</v>
      </c>
      <c r="AH20"/>
    </row>
    <row r="21" spans="1:34" x14ac:dyDescent="0.25">
      <c r="A21" t="s">
        <v>289</v>
      </c>
      <c r="B21" t="s">
        <v>27</v>
      </c>
      <c r="C21" t="s">
        <v>443</v>
      </c>
      <c r="D21" t="s">
        <v>345</v>
      </c>
      <c r="E21" s="4">
        <v>123.01086956521739</v>
      </c>
      <c r="F21" s="4">
        <f>Nurse[[#This Row],[Total Nurse Staff Hours]]/Nurse[[#This Row],[MDS Census]]</f>
        <v>2.949209154369532</v>
      </c>
      <c r="G21" s="4">
        <f>Nurse[[#This Row],[Total Direct Care Staff Hours]]/Nurse[[#This Row],[MDS Census]]</f>
        <v>2.7612149863037905</v>
      </c>
      <c r="H21" s="4">
        <f>Nurse[[#This Row],[Total RN Hours (w/ Admin, DON)]]/Nurse[[#This Row],[MDS Census]]</f>
        <v>0.29942210833259703</v>
      </c>
      <c r="I21" s="4">
        <f>Nurse[[#This Row],[RN Hours (excl. Admin, DON)]]/Nurse[[#This Row],[MDS Census]]</f>
        <v>0.13001060351683316</v>
      </c>
      <c r="J21" s="4">
        <f>SUM(Nurse[[#This Row],[RN Hours (excl. Admin, DON)]],Nurse[[#This Row],[RN Admin Hours]],Nurse[[#This Row],[RN DON Hours]],Nurse[[#This Row],[LPN Hours (excl. Admin)]],Nurse[[#This Row],[LPN Admin Hours]],Nurse[[#This Row],[CNA Hours]],Nurse[[#This Row],[NA TR Hours]],Nurse[[#This Row],[Med Aide/Tech Hours]])</f>
        <v>362.78478260869559</v>
      </c>
      <c r="K21" s="4">
        <f>SUM(Nurse[[#This Row],[RN Hours (excl. Admin, DON)]],Nurse[[#This Row],[LPN Hours (excl. Admin)]],Nurse[[#This Row],[CNA Hours]],Nurse[[#This Row],[NA TR Hours]],Nurse[[#This Row],[Med Aide/Tech Hours]])</f>
        <v>339.65945652173912</v>
      </c>
      <c r="L21" s="4">
        <f>SUM(Nurse[[#This Row],[RN Hours (excl. Admin, DON)]],Nurse[[#This Row],[RN Admin Hours]],Nurse[[#This Row],[RN DON Hours]])</f>
        <v>36.832173913043484</v>
      </c>
      <c r="M21" s="4">
        <v>15.992717391304357</v>
      </c>
      <c r="N21" s="4">
        <v>15.795978260869566</v>
      </c>
      <c r="O21" s="4">
        <v>5.0434782608695654</v>
      </c>
      <c r="P21" s="4">
        <f>SUM(Nurse[[#This Row],[LPN Hours (excl. Admin)]],Nurse[[#This Row],[LPN Admin Hours]])</f>
        <v>138.22554347826082</v>
      </c>
      <c r="Q21" s="4">
        <v>135.93967391304344</v>
      </c>
      <c r="R21" s="4">
        <v>2.2858695652173915</v>
      </c>
      <c r="S21" s="4">
        <f>SUM(Nurse[[#This Row],[CNA Hours]],Nurse[[#This Row],[NA TR Hours]],Nurse[[#This Row],[Med Aide/Tech Hours]])</f>
        <v>187.72706521739133</v>
      </c>
      <c r="T21" s="4">
        <v>182.85358695652175</v>
      </c>
      <c r="U21" s="4">
        <v>4.8734782608695637</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170.93913043478261</v>
      </c>
      <c r="X21" s="4">
        <v>0</v>
      </c>
      <c r="Y21" s="4">
        <v>0</v>
      </c>
      <c r="Z21" s="4">
        <v>0</v>
      </c>
      <c r="AA21" s="4">
        <v>59.21141304347826</v>
      </c>
      <c r="AB21" s="4">
        <v>0</v>
      </c>
      <c r="AC21" s="4">
        <v>111.72771739130434</v>
      </c>
      <c r="AD21" s="4">
        <v>0</v>
      </c>
      <c r="AE21" s="4">
        <v>0</v>
      </c>
      <c r="AF21" s="1">
        <v>185090</v>
      </c>
      <c r="AG21" s="1">
        <v>4</v>
      </c>
      <c r="AH21"/>
    </row>
    <row r="22" spans="1:34" x14ac:dyDescent="0.25">
      <c r="A22" t="s">
        <v>289</v>
      </c>
      <c r="B22" t="s">
        <v>8</v>
      </c>
      <c r="C22" t="s">
        <v>495</v>
      </c>
      <c r="D22" t="s">
        <v>390</v>
      </c>
      <c r="E22" s="4">
        <v>37.195652173913047</v>
      </c>
      <c r="F22" s="4">
        <f>Nurse[[#This Row],[Total Nurse Staff Hours]]/Nurse[[#This Row],[MDS Census]]</f>
        <v>4.1705143191116303</v>
      </c>
      <c r="G22" s="4">
        <f>Nurse[[#This Row],[Total Direct Care Staff Hours]]/Nurse[[#This Row],[MDS Census]]</f>
        <v>3.7251607247223846</v>
      </c>
      <c r="H22" s="4">
        <f>Nurse[[#This Row],[Total RN Hours (w/ Admin, DON)]]/Nurse[[#This Row],[MDS Census]]</f>
        <v>0.46201052016364696</v>
      </c>
      <c r="I22" s="4">
        <f>Nurse[[#This Row],[RN Hours (excl. Admin, DON)]]/Nurse[[#This Row],[MDS Census]]</f>
        <v>0.13120981881940383</v>
      </c>
      <c r="J22" s="4">
        <f>SUM(Nurse[[#This Row],[RN Hours (excl. Admin, DON)]],Nurse[[#This Row],[RN Admin Hours]],Nurse[[#This Row],[RN DON Hours]],Nurse[[#This Row],[LPN Hours (excl. Admin)]],Nurse[[#This Row],[LPN Admin Hours]],Nurse[[#This Row],[CNA Hours]],Nurse[[#This Row],[NA TR Hours]],Nurse[[#This Row],[Med Aide/Tech Hours]])</f>
        <v>155.125</v>
      </c>
      <c r="K22" s="4">
        <f>SUM(Nurse[[#This Row],[RN Hours (excl. Admin, DON)]],Nurse[[#This Row],[LPN Hours (excl. Admin)]],Nurse[[#This Row],[CNA Hours]],Nurse[[#This Row],[NA TR Hours]],Nurse[[#This Row],[Med Aide/Tech Hours]])</f>
        <v>138.55978260869566</v>
      </c>
      <c r="L22" s="4">
        <f>SUM(Nurse[[#This Row],[RN Hours (excl. Admin, DON)]],Nurse[[#This Row],[RN Admin Hours]],Nurse[[#This Row],[RN DON Hours]])</f>
        <v>17.184782608695652</v>
      </c>
      <c r="M22" s="4">
        <v>4.8804347826086953</v>
      </c>
      <c r="N22" s="4">
        <v>6</v>
      </c>
      <c r="O22" s="4">
        <v>6.3043478260869561</v>
      </c>
      <c r="P22" s="4">
        <f>SUM(Nurse[[#This Row],[LPN Hours (excl. Admin)]],Nurse[[#This Row],[LPN Admin Hours]])</f>
        <v>48.692934782608695</v>
      </c>
      <c r="Q22" s="4">
        <v>44.432065217391305</v>
      </c>
      <c r="R22" s="4">
        <v>4.2608695652173916</v>
      </c>
      <c r="S22" s="4">
        <f>SUM(Nurse[[#This Row],[CNA Hours]],Nurse[[#This Row],[NA TR Hours]],Nurse[[#This Row],[Med Aide/Tech Hours]])</f>
        <v>89.247282608695656</v>
      </c>
      <c r="T22" s="4">
        <v>73.706521739130437</v>
      </c>
      <c r="U22" s="4">
        <v>0</v>
      </c>
      <c r="V22" s="4">
        <v>15.540760869565217</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 s="4">
        <v>0</v>
      </c>
      <c r="Y22" s="4">
        <v>0</v>
      </c>
      <c r="Z22" s="4">
        <v>0</v>
      </c>
      <c r="AA22" s="4">
        <v>0</v>
      </c>
      <c r="AB22" s="4">
        <v>0</v>
      </c>
      <c r="AC22" s="4">
        <v>0</v>
      </c>
      <c r="AD22" s="4">
        <v>0</v>
      </c>
      <c r="AE22" s="4">
        <v>0</v>
      </c>
      <c r="AF22" s="1">
        <v>185013</v>
      </c>
      <c r="AG22" s="1">
        <v>4</v>
      </c>
      <c r="AH22"/>
    </row>
    <row r="23" spans="1:34" x14ac:dyDescent="0.25">
      <c r="A23" t="s">
        <v>289</v>
      </c>
      <c r="B23" t="s">
        <v>168</v>
      </c>
      <c r="C23" t="s">
        <v>564</v>
      </c>
      <c r="D23" t="s">
        <v>374</v>
      </c>
      <c r="E23" s="4">
        <v>94.119565217391298</v>
      </c>
      <c r="F23" s="4">
        <f>Nurse[[#This Row],[Total Nurse Staff Hours]]/Nurse[[#This Row],[MDS Census]]</f>
        <v>3.5200138584132121</v>
      </c>
      <c r="G23" s="4">
        <f>Nurse[[#This Row],[Total Direct Care Staff Hours]]/Nurse[[#This Row],[MDS Census]]</f>
        <v>3.2351657235246569</v>
      </c>
      <c r="H23" s="4">
        <f>Nurse[[#This Row],[Total RN Hours (w/ Admin, DON)]]/Nurse[[#This Row],[MDS Census]]</f>
        <v>0.64827347268737745</v>
      </c>
      <c r="I23" s="4">
        <f>Nurse[[#This Row],[RN Hours (excl. Admin, DON)]]/Nurse[[#This Row],[MDS Census]]</f>
        <v>0.37942025638064453</v>
      </c>
      <c r="J23" s="4">
        <f>SUM(Nurse[[#This Row],[RN Hours (excl. Admin, DON)]],Nurse[[#This Row],[RN Admin Hours]],Nurse[[#This Row],[RN DON Hours]],Nurse[[#This Row],[LPN Hours (excl. Admin)]],Nurse[[#This Row],[LPN Admin Hours]],Nurse[[#This Row],[CNA Hours]],Nurse[[#This Row],[NA TR Hours]],Nurse[[#This Row],[Med Aide/Tech Hours]])</f>
        <v>331.30217391304348</v>
      </c>
      <c r="K23" s="4">
        <f>SUM(Nurse[[#This Row],[RN Hours (excl. Admin, DON)]],Nurse[[#This Row],[LPN Hours (excl. Admin)]],Nurse[[#This Row],[CNA Hours]],Nurse[[#This Row],[NA TR Hours]],Nurse[[#This Row],[Med Aide/Tech Hours]])</f>
        <v>304.49239130434785</v>
      </c>
      <c r="L23" s="4">
        <f>SUM(Nurse[[#This Row],[RN Hours (excl. Admin, DON)]],Nurse[[#This Row],[RN Admin Hours]],Nurse[[#This Row],[RN DON Hours]])</f>
        <v>61.015217391304354</v>
      </c>
      <c r="M23" s="4">
        <v>35.710869565217401</v>
      </c>
      <c r="N23" s="4">
        <v>20</v>
      </c>
      <c r="O23" s="4">
        <v>5.3043478260869561</v>
      </c>
      <c r="P23" s="4">
        <f>SUM(Nurse[[#This Row],[LPN Hours (excl. Admin)]],Nurse[[#This Row],[LPN Admin Hours]])</f>
        <v>67.951086956521749</v>
      </c>
      <c r="Q23" s="4">
        <v>66.445652173913047</v>
      </c>
      <c r="R23" s="4">
        <v>1.5054347826086956</v>
      </c>
      <c r="S23" s="4">
        <f>SUM(Nurse[[#This Row],[CNA Hours]],Nurse[[#This Row],[NA TR Hours]],Nurse[[#This Row],[Med Aide/Tech Hours]])</f>
        <v>202.33586956521742</v>
      </c>
      <c r="T23" s="4">
        <v>199.35434782608698</v>
      </c>
      <c r="U23" s="4">
        <v>2.9815217391304349</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 s="4">
        <v>0</v>
      </c>
      <c r="Y23" s="4">
        <v>0</v>
      </c>
      <c r="Z23" s="4">
        <v>0</v>
      </c>
      <c r="AA23" s="4">
        <v>0</v>
      </c>
      <c r="AB23" s="4">
        <v>0</v>
      </c>
      <c r="AC23" s="4">
        <v>0</v>
      </c>
      <c r="AD23" s="4">
        <v>0</v>
      </c>
      <c r="AE23" s="4">
        <v>0</v>
      </c>
      <c r="AF23" s="1">
        <v>185325</v>
      </c>
      <c r="AG23" s="1">
        <v>4</v>
      </c>
      <c r="AH23"/>
    </row>
    <row r="24" spans="1:34" x14ac:dyDescent="0.25">
      <c r="A24" t="s">
        <v>289</v>
      </c>
      <c r="B24" t="s">
        <v>103</v>
      </c>
      <c r="C24" t="s">
        <v>527</v>
      </c>
      <c r="D24" t="s">
        <v>326</v>
      </c>
      <c r="E24" s="4">
        <v>75.760869565217391</v>
      </c>
      <c r="F24" s="4">
        <f>Nurse[[#This Row],[Total Nurse Staff Hours]]/Nurse[[#This Row],[MDS Census]]</f>
        <v>4.1496843615494976</v>
      </c>
      <c r="G24" s="4">
        <f>Nurse[[#This Row],[Total Direct Care Staff Hours]]/Nurse[[#This Row],[MDS Census]]</f>
        <v>3.9186657101865139</v>
      </c>
      <c r="H24" s="4">
        <f>Nurse[[#This Row],[Total RN Hours (w/ Admin, DON)]]/Nurse[[#This Row],[MDS Census]]</f>
        <v>0.73915351506456273</v>
      </c>
      <c r="I24" s="4">
        <f>Nurse[[#This Row],[RN Hours (excl. Admin, DON)]]/Nurse[[#This Row],[MDS Census]]</f>
        <v>0.65931133428981381</v>
      </c>
      <c r="J24" s="4">
        <f>SUM(Nurse[[#This Row],[RN Hours (excl. Admin, DON)]],Nurse[[#This Row],[RN Admin Hours]],Nurse[[#This Row],[RN DON Hours]],Nurse[[#This Row],[LPN Hours (excl. Admin)]],Nurse[[#This Row],[LPN Admin Hours]],Nurse[[#This Row],[CNA Hours]],Nurse[[#This Row],[NA TR Hours]],Nurse[[#This Row],[Med Aide/Tech Hours]])</f>
        <v>314.38369565217391</v>
      </c>
      <c r="K24" s="4">
        <f>SUM(Nurse[[#This Row],[RN Hours (excl. Admin, DON)]],Nurse[[#This Row],[LPN Hours (excl. Admin)]],Nurse[[#This Row],[CNA Hours]],Nurse[[#This Row],[NA TR Hours]],Nurse[[#This Row],[Med Aide/Tech Hours]])</f>
        <v>296.88152173913045</v>
      </c>
      <c r="L24" s="4">
        <f>SUM(Nurse[[#This Row],[RN Hours (excl. Admin, DON)]],Nurse[[#This Row],[RN Admin Hours]],Nurse[[#This Row],[RN DON Hours]])</f>
        <v>55.998913043478282</v>
      </c>
      <c r="M24" s="4">
        <v>49.950000000000024</v>
      </c>
      <c r="N24" s="4">
        <v>0</v>
      </c>
      <c r="O24" s="4">
        <v>6.0489130434782599</v>
      </c>
      <c r="P24" s="4">
        <f>SUM(Nurse[[#This Row],[LPN Hours (excl. Admin)]],Nurse[[#This Row],[LPN Admin Hours]])</f>
        <v>58.331521739130444</v>
      </c>
      <c r="Q24" s="4">
        <v>46.878260869565231</v>
      </c>
      <c r="R24" s="4">
        <v>11.453260869565213</v>
      </c>
      <c r="S24" s="4">
        <f>SUM(Nurse[[#This Row],[CNA Hours]],Nurse[[#This Row],[NA TR Hours]],Nurse[[#This Row],[Med Aide/Tech Hours]])</f>
        <v>200.05326086956521</v>
      </c>
      <c r="T24" s="4">
        <v>179.94673913043476</v>
      </c>
      <c r="U24" s="4">
        <v>2.9032608695652171</v>
      </c>
      <c r="V24" s="4">
        <v>17.203260869565213</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 s="4">
        <v>0</v>
      </c>
      <c r="Y24" s="4">
        <v>0</v>
      </c>
      <c r="Z24" s="4">
        <v>0</v>
      </c>
      <c r="AA24" s="4">
        <v>0</v>
      </c>
      <c r="AB24" s="4">
        <v>0</v>
      </c>
      <c r="AC24" s="4">
        <v>0</v>
      </c>
      <c r="AD24" s="4">
        <v>0</v>
      </c>
      <c r="AE24" s="4">
        <v>0</v>
      </c>
      <c r="AF24" s="1">
        <v>185234</v>
      </c>
      <c r="AG24" s="1">
        <v>4</v>
      </c>
      <c r="AH24"/>
    </row>
    <row r="25" spans="1:34" x14ac:dyDescent="0.25">
      <c r="A25" t="s">
        <v>289</v>
      </c>
      <c r="B25" t="s">
        <v>238</v>
      </c>
      <c r="C25" t="s">
        <v>500</v>
      </c>
      <c r="D25" t="s">
        <v>335</v>
      </c>
      <c r="E25" s="4">
        <v>85.554347826086953</v>
      </c>
      <c r="F25" s="4">
        <f>Nurse[[#This Row],[Total Nurse Staff Hours]]/Nurse[[#This Row],[MDS Census]]</f>
        <v>3.2667386609071278</v>
      </c>
      <c r="G25" s="4">
        <f>Nurse[[#This Row],[Total Direct Care Staff Hours]]/Nurse[[#This Row],[MDS Census]]</f>
        <v>2.8624063016135186</v>
      </c>
      <c r="H25" s="4">
        <f>Nurse[[#This Row],[Total RN Hours (w/ Admin, DON)]]/Nurse[[#This Row],[MDS Census]]</f>
        <v>0.37460297293863548</v>
      </c>
      <c r="I25" s="4">
        <f>Nurse[[#This Row],[RN Hours (excl. Admin, DON)]]/Nurse[[#This Row],[MDS Census]]</f>
        <v>0.16563969000127049</v>
      </c>
      <c r="J25" s="4">
        <f>SUM(Nurse[[#This Row],[RN Hours (excl. Admin, DON)]],Nurse[[#This Row],[RN Admin Hours]],Nurse[[#This Row],[RN DON Hours]],Nurse[[#This Row],[LPN Hours (excl. Admin)]],Nurse[[#This Row],[LPN Admin Hours]],Nurse[[#This Row],[CNA Hours]],Nurse[[#This Row],[NA TR Hours]],Nurse[[#This Row],[Med Aide/Tech Hours]])</f>
        <v>279.48369565217394</v>
      </c>
      <c r="K25" s="4">
        <f>SUM(Nurse[[#This Row],[RN Hours (excl. Admin, DON)]],Nurse[[#This Row],[LPN Hours (excl. Admin)]],Nurse[[#This Row],[CNA Hours]],Nurse[[#This Row],[NA TR Hours]],Nurse[[#This Row],[Med Aide/Tech Hours]])</f>
        <v>244.89130434782612</v>
      </c>
      <c r="L25" s="4">
        <f>SUM(Nurse[[#This Row],[RN Hours (excl. Admin, DON)]],Nurse[[#This Row],[RN Admin Hours]],Nurse[[#This Row],[RN DON Hours]])</f>
        <v>32.048913043478258</v>
      </c>
      <c r="M25" s="4">
        <v>14.171195652173912</v>
      </c>
      <c r="N25" s="4">
        <v>12.225543478260869</v>
      </c>
      <c r="O25" s="4">
        <v>5.6521739130434785</v>
      </c>
      <c r="P25" s="4">
        <f>SUM(Nurse[[#This Row],[LPN Hours (excl. Admin)]],Nurse[[#This Row],[LPN Admin Hours]])</f>
        <v>55.619565217391305</v>
      </c>
      <c r="Q25" s="4">
        <v>38.904891304347828</v>
      </c>
      <c r="R25" s="4">
        <v>16.714673913043477</v>
      </c>
      <c r="S25" s="4">
        <f>SUM(Nurse[[#This Row],[CNA Hours]],Nurse[[#This Row],[NA TR Hours]],Nurse[[#This Row],[Med Aide/Tech Hours]])</f>
        <v>191.81521739130437</v>
      </c>
      <c r="T25" s="4">
        <v>172.4483695652174</v>
      </c>
      <c r="U25" s="4">
        <v>0</v>
      </c>
      <c r="V25" s="4">
        <v>19.366847826086957</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44.597826086956523</v>
      </c>
      <c r="X25" s="4">
        <v>0.2608695652173913</v>
      </c>
      <c r="Y25" s="4">
        <v>0</v>
      </c>
      <c r="Z25" s="4">
        <v>0</v>
      </c>
      <c r="AA25" s="4">
        <v>2.9402173913043477</v>
      </c>
      <c r="AB25" s="4">
        <v>0</v>
      </c>
      <c r="AC25" s="4">
        <v>38.875</v>
      </c>
      <c r="AD25" s="4">
        <v>0</v>
      </c>
      <c r="AE25" s="4">
        <v>2.5217391304347827</v>
      </c>
      <c r="AF25" s="1">
        <v>185444</v>
      </c>
      <c r="AG25" s="1">
        <v>4</v>
      </c>
      <c r="AH25"/>
    </row>
    <row r="26" spans="1:34" x14ac:dyDescent="0.25">
      <c r="A26" t="s">
        <v>289</v>
      </c>
      <c r="B26" t="s">
        <v>173</v>
      </c>
      <c r="C26" t="s">
        <v>496</v>
      </c>
      <c r="D26" t="s">
        <v>355</v>
      </c>
      <c r="E26" s="4">
        <v>55.619565217391305</v>
      </c>
      <c r="F26" s="4">
        <f>Nurse[[#This Row],[Total Nurse Staff Hours]]/Nurse[[#This Row],[MDS Census]]</f>
        <v>3.4270080125073279</v>
      </c>
      <c r="G26" s="4">
        <f>Nurse[[#This Row],[Total Direct Care Staff Hours]]/Nurse[[#This Row],[MDS Census]]</f>
        <v>3.0089896423685749</v>
      </c>
      <c r="H26" s="4">
        <f>Nurse[[#This Row],[Total RN Hours (w/ Admin, DON)]]/Nurse[[#This Row],[MDS Census]]</f>
        <v>0.78674027750635145</v>
      </c>
      <c r="I26" s="4">
        <f>Nurse[[#This Row],[RN Hours (excl. Admin, DON)]]/Nurse[[#This Row],[MDS Census]]</f>
        <v>0.46086574164549537</v>
      </c>
      <c r="J26" s="4">
        <f>SUM(Nurse[[#This Row],[RN Hours (excl. Admin, DON)]],Nurse[[#This Row],[RN Admin Hours]],Nurse[[#This Row],[RN DON Hours]],Nurse[[#This Row],[LPN Hours (excl. Admin)]],Nurse[[#This Row],[LPN Admin Hours]],Nurse[[#This Row],[CNA Hours]],Nurse[[#This Row],[NA TR Hours]],Nurse[[#This Row],[Med Aide/Tech Hours]])</f>
        <v>190.60869565217388</v>
      </c>
      <c r="K26" s="4">
        <f>SUM(Nurse[[#This Row],[RN Hours (excl. Admin, DON)]],Nurse[[#This Row],[LPN Hours (excl. Admin)]],Nurse[[#This Row],[CNA Hours]],Nurse[[#This Row],[NA TR Hours]],Nurse[[#This Row],[Med Aide/Tech Hours]])</f>
        <v>167.35869565217388</v>
      </c>
      <c r="L26" s="4">
        <f>SUM(Nurse[[#This Row],[RN Hours (excl. Admin, DON)]],Nurse[[#This Row],[RN Admin Hours]],Nurse[[#This Row],[RN DON Hours]])</f>
        <v>43.758152173913047</v>
      </c>
      <c r="M26" s="4">
        <v>25.633152173913043</v>
      </c>
      <c r="N26" s="4">
        <v>13.168478260869565</v>
      </c>
      <c r="O26" s="4">
        <v>4.9565217391304346</v>
      </c>
      <c r="P26" s="4">
        <f>SUM(Nurse[[#This Row],[LPN Hours (excl. Admin)]],Nurse[[#This Row],[LPN Admin Hours]])</f>
        <v>40.760869565217391</v>
      </c>
      <c r="Q26" s="4">
        <v>35.635869565217391</v>
      </c>
      <c r="R26" s="4">
        <v>5.125</v>
      </c>
      <c r="S26" s="4">
        <f>SUM(Nurse[[#This Row],[CNA Hours]],Nurse[[#This Row],[NA TR Hours]],Nurse[[#This Row],[Med Aide/Tech Hours]])</f>
        <v>106.08967391304348</v>
      </c>
      <c r="T26" s="4">
        <v>82.361413043478265</v>
      </c>
      <c r="U26" s="4">
        <v>6.7173913043478262</v>
      </c>
      <c r="V26" s="4">
        <v>17.010869565217391</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 s="4">
        <v>0</v>
      </c>
      <c r="Y26" s="4">
        <v>0</v>
      </c>
      <c r="Z26" s="4">
        <v>0</v>
      </c>
      <c r="AA26" s="4">
        <v>0</v>
      </c>
      <c r="AB26" s="4">
        <v>0</v>
      </c>
      <c r="AC26" s="4">
        <v>0</v>
      </c>
      <c r="AD26" s="4">
        <v>0</v>
      </c>
      <c r="AE26" s="4">
        <v>0</v>
      </c>
      <c r="AF26" s="1">
        <v>185330</v>
      </c>
      <c r="AG26" s="1">
        <v>4</v>
      </c>
      <c r="AH26"/>
    </row>
    <row r="27" spans="1:34" x14ac:dyDescent="0.25">
      <c r="A27" t="s">
        <v>289</v>
      </c>
      <c r="B27" t="s">
        <v>252</v>
      </c>
      <c r="C27" t="s">
        <v>500</v>
      </c>
      <c r="D27" t="s">
        <v>335</v>
      </c>
      <c r="E27" s="4">
        <v>31.010869565217391</v>
      </c>
      <c r="F27" s="4">
        <f>Nurse[[#This Row],[Total Nurse Staff Hours]]/Nurse[[#This Row],[MDS Census]]</f>
        <v>5.1190150718541885</v>
      </c>
      <c r="G27" s="4">
        <f>Nurse[[#This Row],[Total Direct Care Staff Hours]]/Nurse[[#This Row],[MDS Census]]</f>
        <v>4.5659866806869962</v>
      </c>
      <c r="H27" s="4">
        <f>Nurse[[#This Row],[Total RN Hours (w/ Admin, DON)]]/Nurse[[#This Row],[MDS Census]]</f>
        <v>1.1927549947423761</v>
      </c>
      <c r="I27" s="4">
        <f>Nurse[[#This Row],[RN Hours (excl. Admin, DON)]]/Nurse[[#This Row],[MDS Census]]</f>
        <v>0.63972660357518385</v>
      </c>
      <c r="J27" s="4">
        <f>SUM(Nurse[[#This Row],[RN Hours (excl. Admin, DON)]],Nurse[[#This Row],[RN Admin Hours]],Nurse[[#This Row],[RN DON Hours]],Nurse[[#This Row],[LPN Hours (excl. Admin)]],Nurse[[#This Row],[LPN Admin Hours]],Nurse[[#This Row],[CNA Hours]],Nurse[[#This Row],[NA TR Hours]],Nurse[[#This Row],[Med Aide/Tech Hours]])</f>
        <v>158.74510869565216</v>
      </c>
      <c r="K27" s="4">
        <f>SUM(Nurse[[#This Row],[RN Hours (excl. Admin, DON)]],Nurse[[#This Row],[LPN Hours (excl. Admin)]],Nurse[[#This Row],[CNA Hours]],Nurse[[#This Row],[NA TR Hours]],Nurse[[#This Row],[Med Aide/Tech Hours]])</f>
        <v>141.59521739130435</v>
      </c>
      <c r="L27" s="4">
        <f>SUM(Nurse[[#This Row],[RN Hours (excl. Admin, DON)]],Nurse[[#This Row],[RN Admin Hours]],Nurse[[#This Row],[RN DON Hours]])</f>
        <v>36.988369565217383</v>
      </c>
      <c r="M27" s="4">
        <v>19.838478260869561</v>
      </c>
      <c r="N27" s="4">
        <v>12.367282608695652</v>
      </c>
      <c r="O27" s="4">
        <v>4.7826086956521738</v>
      </c>
      <c r="P27" s="4">
        <f>SUM(Nurse[[#This Row],[LPN Hours (excl. Admin)]],Nurse[[#This Row],[LPN Admin Hours]])</f>
        <v>56.556956521739117</v>
      </c>
      <c r="Q27" s="4">
        <v>56.556956521739117</v>
      </c>
      <c r="R27" s="4">
        <v>0</v>
      </c>
      <c r="S27" s="4">
        <f>SUM(Nurse[[#This Row],[CNA Hours]],Nurse[[#This Row],[NA TR Hours]],Nurse[[#This Row],[Med Aide/Tech Hours]])</f>
        <v>65.199782608695656</v>
      </c>
      <c r="T27" s="4">
        <v>65.199782608695656</v>
      </c>
      <c r="U27" s="4">
        <v>0</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 s="4">
        <v>0</v>
      </c>
      <c r="Y27" s="4">
        <v>0</v>
      </c>
      <c r="Z27" s="4">
        <v>0</v>
      </c>
      <c r="AA27" s="4">
        <v>0</v>
      </c>
      <c r="AB27" s="4">
        <v>0</v>
      </c>
      <c r="AC27" s="4">
        <v>0</v>
      </c>
      <c r="AD27" s="4">
        <v>0</v>
      </c>
      <c r="AE27" s="4">
        <v>0</v>
      </c>
      <c r="AF27" s="1">
        <v>185467</v>
      </c>
      <c r="AG27" s="1">
        <v>4</v>
      </c>
      <c r="AH27"/>
    </row>
    <row r="28" spans="1:34" x14ac:dyDescent="0.25">
      <c r="A28" t="s">
        <v>289</v>
      </c>
      <c r="B28" t="s">
        <v>86</v>
      </c>
      <c r="C28" t="s">
        <v>530</v>
      </c>
      <c r="D28" t="s">
        <v>408</v>
      </c>
      <c r="E28" s="4">
        <v>47.032608695652172</v>
      </c>
      <c r="F28" s="4">
        <f>Nurse[[#This Row],[Total Nurse Staff Hours]]/Nurse[[#This Row],[MDS Census]]</f>
        <v>4.3535082042985911</v>
      </c>
      <c r="G28" s="4">
        <f>Nurse[[#This Row],[Total Direct Care Staff Hours]]/Nurse[[#This Row],[MDS Census]]</f>
        <v>4.118125722209383</v>
      </c>
      <c r="H28" s="4">
        <f>Nurse[[#This Row],[Total RN Hours (w/ Admin, DON)]]/Nurse[[#This Row],[MDS Census]]</f>
        <v>0.92234804714582852</v>
      </c>
      <c r="I28" s="4">
        <f>Nurse[[#This Row],[RN Hours (excl. Admin, DON)]]/Nurse[[#This Row],[MDS Census]]</f>
        <v>0.68696556505662121</v>
      </c>
      <c r="J28" s="4">
        <f>SUM(Nurse[[#This Row],[RN Hours (excl. Admin, DON)]],Nurse[[#This Row],[RN Admin Hours]],Nurse[[#This Row],[RN DON Hours]],Nurse[[#This Row],[LPN Hours (excl. Admin)]],Nurse[[#This Row],[LPN Admin Hours]],Nurse[[#This Row],[CNA Hours]],Nurse[[#This Row],[NA TR Hours]],Nurse[[#This Row],[Med Aide/Tech Hours]])</f>
        <v>204.75684782608698</v>
      </c>
      <c r="K28" s="4">
        <f>SUM(Nurse[[#This Row],[RN Hours (excl. Admin, DON)]],Nurse[[#This Row],[LPN Hours (excl. Admin)]],Nurse[[#This Row],[CNA Hours]],Nurse[[#This Row],[NA TR Hours]],Nurse[[#This Row],[Med Aide/Tech Hours]])</f>
        <v>193.68619565217392</v>
      </c>
      <c r="L28" s="4">
        <f>SUM(Nurse[[#This Row],[RN Hours (excl. Admin, DON)]],Nurse[[#This Row],[RN Admin Hours]],Nurse[[#This Row],[RN DON Hours]])</f>
        <v>43.380434782608695</v>
      </c>
      <c r="M28" s="4">
        <v>32.309782608695649</v>
      </c>
      <c r="N28" s="4">
        <v>6.8070652173913047</v>
      </c>
      <c r="O28" s="4">
        <v>4.2635869565217392</v>
      </c>
      <c r="P28" s="4">
        <f>SUM(Nurse[[#This Row],[LPN Hours (excl. Admin)]],Nurse[[#This Row],[LPN Admin Hours]])</f>
        <v>40.671195652173914</v>
      </c>
      <c r="Q28" s="4">
        <v>40.671195652173914</v>
      </c>
      <c r="R28" s="4">
        <v>0</v>
      </c>
      <c r="S28" s="4">
        <f>SUM(Nurse[[#This Row],[CNA Hours]],Nurse[[#This Row],[NA TR Hours]],Nurse[[#This Row],[Med Aide/Tech Hours]])</f>
        <v>120.70521739130436</v>
      </c>
      <c r="T28" s="4">
        <v>120.70521739130436</v>
      </c>
      <c r="U28" s="4">
        <v>0</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100.88728260869566</v>
      </c>
      <c r="X28" s="4">
        <v>5.0570652173913047</v>
      </c>
      <c r="Y28" s="4">
        <v>5.141304347826086</v>
      </c>
      <c r="Z28" s="4">
        <v>2.0027173913043477</v>
      </c>
      <c r="AA28" s="4">
        <v>28.611413043478262</v>
      </c>
      <c r="AB28" s="4">
        <v>0</v>
      </c>
      <c r="AC28" s="4">
        <v>60.074782608695656</v>
      </c>
      <c r="AD28" s="4">
        <v>0</v>
      </c>
      <c r="AE28" s="4">
        <v>0</v>
      </c>
      <c r="AF28" s="1">
        <v>185208</v>
      </c>
      <c r="AG28" s="1">
        <v>4</v>
      </c>
      <c r="AH28"/>
    </row>
    <row r="29" spans="1:34" x14ac:dyDescent="0.25">
      <c r="A29" t="s">
        <v>289</v>
      </c>
      <c r="B29" t="s">
        <v>117</v>
      </c>
      <c r="C29" t="s">
        <v>548</v>
      </c>
      <c r="D29" t="s">
        <v>418</v>
      </c>
      <c r="E29" s="4">
        <v>112.21739130434783</v>
      </c>
      <c r="F29" s="4">
        <f>Nurse[[#This Row],[Total Nurse Staff Hours]]/Nurse[[#This Row],[MDS Census]]</f>
        <v>2.4795040681906233</v>
      </c>
      <c r="G29" s="4">
        <f>Nurse[[#This Row],[Total Direct Care Staff Hours]]/Nurse[[#This Row],[MDS Census]]</f>
        <v>2.2258252615265399</v>
      </c>
      <c r="H29" s="4">
        <f>Nurse[[#This Row],[Total RN Hours (w/ Admin, DON)]]/Nurse[[#This Row],[MDS Census]]</f>
        <v>0.42899941882991088</v>
      </c>
      <c r="I29" s="4">
        <f>Nurse[[#This Row],[RN Hours (excl. Admin, DON)]]/Nurse[[#This Row],[MDS Census]]</f>
        <v>0.20004261913986823</v>
      </c>
      <c r="J29" s="4">
        <f>SUM(Nurse[[#This Row],[RN Hours (excl. Admin, DON)]],Nurse[[#This Row],[RN Admin Hours]],Nurse[[#This Row],[RN DON Hours]],Nurse[[#This Row],[LPN Hours (excl. Admin)]],Nurse[[#This Row],[LPN Admin Hours]],Nurse[[#This Row],[CNA Hours]],Nurse[[#This Row],[NA TR Hours]],Nurse[[#This Row],[Med Aide/Tech Hours]])</f>
        <v>278.24347826086949</v>
      </c>
      <c r="K29" s="4">
        <f>SUM(Nurse[[#This Row],[RN Hours (excl. Admin, DON)]],Nurse[[#This Row],[LPN Hours (excl. Admin)]],Nurse[[#This Row],[CNA Hours]],Nurse[[#This Row],[NA TR Hours]],Nurse[[#This Row],[Med Aide/Tech Hours]])</f>
        <v>249.77630434782606</v>
      </c>
      <c r="L29" s="4">
        <f>SUM(Nurse[[#This Row],[RN Hours (excl. Admin, DON)]],Nurse[[#This Row],[RN Admin Hours]],Nurse[[#This Row],[RN DON Hours]])</f>
        <v>48.141195652173913</v>
      </c>
      <c r="M29" s="4">
        <v>22.448260869565214</v>
      </c>
      <c r="N29" s="4">
        <v>20.997282608695652</v>
      </c>
      <c r="O29" s="4">
        <v>4.6956521739130439</v>
      </c>
      <c r="P29" s="4">
        <f>SUM(Nurse[[#This Row],[LPN Hours (excl. Admin)]],Nurse[[#This Row],[LPN Admin Hours]])</f>
        <v>62.059456521739094</v>
      </c>
      <c r="Q29" s="4">
        <v>59.285217391304315</v>
      </c>
      <c r="R29" s="4">
        <v>2.7742391304347827</v>
      </c>
      <c r="S29" s="4">
        <f>SUM(Nurse[[#This Row],[CNA Hours]],Nurse[[#This Row],[NA TR Hours]],Nurse[[#This Row],[Med Aide/Tech Hours]])</f>
        <v>168.04282608695652</v>
      </c>
      <c r="T29" s="4">
        <v>160.31217391304347</v>
      </c>
      <c r="U29" s="4">
        <v>5.3963043478260868</v>
      </c>
      <c r="V29" s="4">
        <v>2.3343478260869568</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8.8464130434782593</v>
      </c>
      <c r="X29" s="4">
        <v>0</v>
      </c>
      <c r="Y29" s="4">
        <v>0.74728260869565222</v>
      </c>
      <c r="Z29" s="4">
        <v>0</v>
      </c>
      <c r="AA29" s="4">
        <v>5.1969565217391294</v>
      </c>
      <c r="AB29" s="4">
        <v>0</v>
      </c>
      <c r="AC29" s="4">
        <v>2.902173913043478</v>
      </c>
      <c r="AD29" s="4">
        <v>0</v>
      </c>
      <c r="AE29" s="4">
        <v>0</v>
      </c>
      <c r="AF29" s="1">
        <v>185253</v>
      </c>
      <c r="AG29" s="1">
        <v>4</v>
      </c>
      <c r="AH29"/>
    </row>
    <row r="30" spans="1:34" x14ac:dyDescent="0.25">
      <c r="A30" t="s">
        <v>289</v>
      </c>
      <c r="B30" t="s">
        <v>49</v>
      </c>
      <c r="C30" t="s">
        <v>513</v>
      </c>
      <c r="D30" t="s">
        <v>378</v>
      </c>
      <c r="E30" s="4">
        <v>47.423913043478258</v>
      </c>
      <c r="F30" s="4">
        <f>Nurse[[#This Row],[Total Nurse Staff Hours]]/Nurse[[#This Row],[MDS Census]]</f>
        <v>3.5498143479257402</v>
      </c>
      <c r="G30" s="4">
        <f>Nurse[[#This Row],[Total Direct Care Staff Hours]]/Nurse[[#This Row],[MDS Census]]</f>
        <v>3.1785193674077483</v>
      </c>
      <c r="H30" s="4">
        <f>Nurse[[#This Row],[Total RN Hours (w/ Admin, DON)]]/Nurse[[#This Row],[MDS Census]]</f>
        <v>1.1036488654595467</v>
      </c>
      <c r="I30" s="4">
        <f>Nurse[[#This Row],[RN Hours (excl. Admin, DON)]]/Nurse[[#This Row],[MDS Census]]</f>
        <v>0.96102681641072707</v>
      </c>
      <c r="J30" s="4">
        <f>SUM(Nurse[[#This Row],[RN Hours (excl. Admin, DON)]],Nurse[[#This Row],[RN Admin Hours]],Nurse[[#This Row],[RN DON Hours]],Nurse[[#This Row],[LPN Hours (excl. Admin)]],Nurse[[#This Row],[LPN Admin Hours]],Nurse[[#This Row],[CNA Hours]],Nurse[[#This Row],[NA TR Hours]],Nurse[[#This Row],[Med Aide/Tech Hours]])</f>
        <v>168.34608695652179</v>
      </c>
      <c r="K30" s="4">
        <f>SUM(Nurse[[#This Row],[RN Hours (excl. Admin, DON)]],Nurse[[#This Row],[LPN Hours (excl. Admin)]],Nurse[[#This Row],[CNA Hours]],Nurse[[#This Row],[NA TR Hours]],Nurse[[#This Row],[Med Aide/Tech Hours]])</f>
        <v>150.73782608695657</v>
      </c>
      <c r="L30" s="4">
        <f>SUM(Nurse[[#This Row],[RN Hours (excl. Admin, DON)]],Nurse[[#This Row],[RN Admin Hours]],Nurse[[#This Row],[RN DON Hours]])</f>
        <v>52.339347826086971</v>
      </c>
      <c r="M30" s="4">
        <v>45.575652173913063</v>
      </c>
      <c r="N30" s="4">
        <v>1.7093478260869568</v>
      </c>
      <c r="O30" s="4">
        <v>5.0543478260869561</v>
      </c>
      <c r="P30" s="4">
        <f>SUM(Nurse[[#This Row],[LPN Hours (excl. Admin)]],Nurse[[#This Row],[LPN Admin Hours]])</f>
        <v>41.503260869565217</v>
      </c>
      <c r="Q30" s="4">
        <v>30.658695652173911</v>
      </c>
      <c r="R30" s="4">
        <v>10.844565217391304</v>
      </c>
      <c r="S30" s="4">
        <f>SUM(Nurse[[#This Row],[CNA Hours]],Nurse[[#This Row],[NA TR Hours]],Nurse[[#This Row],[Med Aide/Tech Hours]])</f>
        <v>74.503478260869599</v>
      </c>
      <c r="T30" s="4">
        <v>61.446304347826121</v>
      </c>
      <c r="U30" s="4">
        <v>0</v>
      </c>
      <c r="V30" s="4">
        <v>13.057173913043473</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 s="4">
        <v>0</v>
      </c>
      <c r="Y30" s="4">
        <v>0</v>
      </c>
      <c r="Z30" s="4">
        <v>0</v>
      </c>
      <c r="AA30" s="4">
        <v>0</v>
      </c>
      <c r="AB30" s="4">
        <v>0</v>
      </c>
      <c r="AC30" s="4">
        <v>0</v>
      </c>
      <c r="AD30" s="4">
        <v>0</v>
      </c>
      <c r="AE30" s="4">
        <v>0</v>
      </c>
      <c r="AF30" s="1">
        <v>185145</v>
      </c>
      <c r="AG30" s="1">
        <v>4</v>
      </c>
      <c r="AH30"/>
    </row>
    <row r="31" spans="1:34" x14ac:dyDescent="0.25">
      <c r="A31" t="s">
        <v>289</v>
      </c>
      <c r="B31" t="s">
        <v>128</v>
      </c>
      <c r="C31" t="s">
        <v>480</v>
      </c>
      <c r="D31" t="s">
        <v>334</v>
      </c>
      <c r="E31" s="4">
        <v>32.423913043478258</v>
      </c>
      <c r="F31" s="4">
        <f>Nurse[[#This Row],[Total Nurse Staff Hours]]/Nurse[[#This Row],[MDS Census]]</f>
        <v>4.4954743546765012</v>
      </c>
      <c r="G31" s="4">
        <f>Nurse[[#This Row],[Total Direct Care Staff Hours]]/Nurse[[#This Row],[MDS Census]]</f>
        <v>4.034864230640296</v>
      </c>
      <c r="H31" s="4">
        <f>Nurse[[#This Row],[Total RN Hours (w/ Admin, DON)]]/Nurse[[#This Row],[MDS Census]]</f>
        <v>0.31469996647670134</v>
      </c>
      <c r="I31" s="4">
        <f>Nurse[[#This Row],[RN Hours (excl. Admin, DON)]]/Nurse[[#This Row],[MDS Census]]</f>
        <v>0.2570398927254442</v>
      </c>
      <c r="J31" s="4">
        <f>SUM(Nurse[[#This Row],[RN Hours (excl. Admin, DON)]],Nurse[[#This Row],[RN Admin Hours]],Nurse[[#This Row],[RN DON Hours]],Nurse[[#This Row],[LPN Hours (excl. Admin)]],Nurse[[#This Row],[LPN Admin Hours]],Nurse[[#This Row],[CNA Hours]],Nurse[[#This Row],[NA TR Hours]],Nurse[[#This Row],[Med Aide/Tech Hours]])</f>
        <v>145.7608695652174</v>
      </c>
      <c r="K31" s="4">
        <f>SUM(Nurse[[#This Row],[RN Hours (excl. Admin, DON)]],Nurse[[#This Row],[LPN Hours (excl. Admin)]],Nurse[[#This Row],[CNA Hours]],Nurse[[#This Row],[NA TR Hours]],Nurse[[#This Row],[Med Aide/Tech Hours]])</f>
        <v>130.82608695652175</v>
      </c>
      <c r="L31" s="4">
        <f>SUM(Nurse[[#This Row],[RN Hours (excl. Admin, DON)]],Nurse[[#This Row],[RN Admin Hours]],Nurse[[#This Row],[RN DON Hours]])</f>
        <v>10.203804347826088</v>
      </c>
      <c r="M31" s="4">
        <v>8.3342391304347831</v>
      </c>
      <c r="N31" s="4">
        <v>0</v>
      </c>
      <c r="O31" s="4">
        <v>1.8695652173913044</v>
      </c>
      <c r="P31" s="4">
        <f>SUM(Nurse[[#This Row],[LPN Hours (excl. Admin)]],Nurse[[#This Row],[LPN Admin Hours]])</f>
        <v>53.826086956521735</v>
      </c>
      <c r="Q31" s="4">
        <v>40.760869565217391</v>
      </c>
      <c r="R31" s="4">
        <v>13.065217391304348</v>
      </c>
      <c r="S31" s="4">
        <f>SUM(Nurse[[#This Row],[CNA Hours]],Nurse[[#This Row],[NA TR Hours]],Nurse[[#This Row],[Med Aide/Tech Hours]])</f>
        <v>81.730978260869563</v>
      </c>
      <c r="T31" s="4">
        <v>78.747282608695656</v>
      </c>
      <c r="U31" s="4">
        <v>0</v>
      </c>
      <c r="V31" s="4">
        <v>2.9836956521739131</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40.850543478260867</v>
      </c>
      <c r="X31" s="4">
        <v>3.5380434782608696</v>
      </c>
      <c r="Y31" s="4">
        <v>0</v>
      </c>
      <c r="Z31" s="4">
        <v>0</v>
      </c>
      <c r="AA31" s="4">
        <v>11.472826086956522</v>
      </c>
      <c r="AB31" s="4">
        <v>0</v>
      </c>
      <c r="AC31" s="4">
        <v>25.839673913043477</v>
      </c>
      <c r="AD31" s="4">
        <v>0</v>
      </c>
      <c r="AE31" s="4">
        <v>0</v>
      </c>
      <c r="AF31" s="1">
        <v>185267</v>
      </c>
      <c r="AG31" s="1">
        <v>4</v>
      </c>
      <c r="AH31"/>
    </row>
    <row r="32" spans="1:34" x14ac:dyDescent="0.25">
      <c r="A32" t="s">
        <v>289</v>
      </c>
      <c r="B32" t="s">
        <v>104</v>
      </c>
      <c r="C32" t="s">
        <v>502</v>
      </c>
      <c r="D32" t="s">
        <v>376</v>
      </c>
      <c r="E32" s="4">
        <v>108.27173913043478</v>
      </c>
      <c r="F32" s="4">
        <f>Nurse[[#This Row],[Total Nurse Staff Hours]]/Nurse[[#This Row],[MDS Census]]</f>
        <v>3.1391095271559077</v>
      </c>
      <c r="G32" s="4">
        <f>Nurse[[#This Row],[Total Direct Care Staff Hours]]/Nurse[[#This Row],[MDS Census]]</f>
        <v>2.8203523742596128</v>
      </c>
      <c r="H32" s="4">
        <f>Nurse[[#This Row],[Total RN Hours (w/ Admin, DON)]]/Nurse[[#This Row],[MDS Census]]</f>
        <v>0.44768195964260632</v>
      </c>
      <c r="I32" s="4">
        <f>Nurse[[#This Row],[RN Hours (excl. Admin, DON)]]/Nurse[[#This Row],[MDS Census]]</f>
        <v>0.16869089448850519</v>
      </c>
      <c r="J32" s="4">
        <f>SUM(Nurse[[#This Row],[RN Hours (excl. Admin, DON)]],Nurse[[#This Row],[RN Admin Hours]],Nurse[[#This Row],[RN DON Hours]],Nurse[[#This Row],[LPN Hours (excl. Admin)]],Nurse[[#This Row],[LPN Admin Hours]],Nurse[[#This Row],[CNA Hours]],Nurse[[#This Row],[NA TR Hours]],Nurse[[#This Row],[Med Aide/Tech Hours]])</f>
        <v>339.87684782608693</v>
      </c>
      <c r="K32" s="4">
        <f>SUM(Nurse[[#This Row],[RN Hours (excl. Admin, DON)]],Nurse[[#This Row],[LPN Hours (excl. Admin)]],Nurse[[#This Row],[CNA Hours]],Nurse[[#This Row],[NA TR Hours]],Nurse[[#This Row],[Med Aide/Tech Hours]])</f>
        <v>305.36445652173916</v>
      </c>
      <c r="L32" s="4">
        <f>SUM(Nurse[[#This Row],[RN Hours (excl. Admin, DON)]],Nurse[[#This Row],[RN Admin Hours]],Nurse[[#This Row],[RN DON Hours]])</f>
        <v>48.471304347826106</v>
      </c>
      <c r="M32" s="4">
        <v>18.264456521739131</v>
      </c>
      <c r="N32" s="4">
        <v>24.549239130434799</v>
      </c>
      <c r="O32" s="4">
        <v>5.6576086956521738</v>
      </c>
      <c r="P32" s="4">
        <f>SUM(Nurse[[#This Row],[LPN Hours (excl. Admin)]],Nurse[[#This Row],[LPN Admin Hours]])</f>
        <v>95.164130434782606</v>
      </c>
      <c r="Q32" s="4">
        <v>90.858586956521734</v>
      </c>
      <c r="R32" s="4">
        <v>4.3055434782608693</v>
      </c>
      <c r="S32" s="4">
        <f>SUM(Nurse[[#This Row],[CNA Hours]],Nurse[[#This Row],[NA TR Hours]],Nurse[[#This Row],[Med Aide/Tech Hours]])</f>
        <v>196.24141304347827</v>
      </c>
      <c r="T32" s="4">
        <v>170.01304347826087</v>
      </c>
      <c r="U32" s="4">
        <v>0</v>
      </c>
      <c r="V32" s="4">
        <v>26.228369565217399</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127.99173913043481</v>
      </c>
      <c r="X32" s="4">
        <v>4.1252173913043482</v>
      </c>
      <c r="Y32" s="4">
        <v>0</v>
      </c>
      <c r="Z32" s="4">
        <v>0</v>
      </c>
      <c r="AA32" s="4">
        <v>52.463695652173939</v>
      </c>
      <c r="AB32" s="4">
        <v>0</v>
      </c>
      <c r="AC32" s="4">
        <v>71.402826086956523</v>
      </c>
      <c r="AD32" s="4">
        <v>0</v>
      </c>
      <c r="AE32" s="4">
        <v>0</v>
      </c>
      <c r="AF32" s="1">
        <v>185236</v>
      </c>
      <c r="AG32" s="1">
        <v>4</v>
      </c>
      <c r="AH32"/>
    </row>
    <row r="33" spans="1:34" x14ac:dyDescent="0.25">
      <c r="A33" t="s">
        <v>289</v>
      </c>
      <c r="B33" t="s">
        <v>105</v>
      </c>
      <c r="C33" t="s">
        <v>462</v>
      </c>
      <c r="D33" t="s">
        <v>324</v>
      </c>
      <c r="E33" s="4">
        <v>72.543478260869563</v>
      </c>
      <c r="F33" s="4">
        <f>Nurse[[#This Row],[Total Nurse Staff Hours]]/Nurse[[#This Row],[MDS Census]]</f>
        <v>4.0234192388372794</v>
      </c>
      <c r="G33" s="4">
        <f>Nurse[[#This Row],[Total Direct Care Staff Hours]]/Nurse[[#This Row],[MDS Census]]</f>
        <v>3.582292478273899</v>
      </c>
      <c r="H33" s="4">
        <f>Nurse[[#This Row],[Total RN Hours (w/ Admin, DON)]]/Nurse[[#This Row],[MDS Census]]</f>
        <v>0.71730146838477682</v>
      </c>
      <c r="I33" s="4">
        <f>Nurse[[#This Row],[RN Hours (excl. Admin, DON)]]/Nurse[[#This Row],[MDS Census]]</f>
        <v>0.51840275696733595</v>
      </c>
      <c r="J33" s="4">
        <f>SUM(Nurse[[#This Row],[RN Hours (excl. Admin, DON)]],Nurse[[#This Row],[RN Admin Hours]],Nurse[[#This Row],[RN DON Hours]],Nurse[[#This Row],[LPN Hours (excl. Admin)]],Nurse[[#This Row],[LPN Admin Hours]],Nurse[[#This Row],[CNA Hours]],Nurse[[#This Row],[NA TR Hours]],Nurse[[#This Row],[Med Aide/Tech Hours]])</f>
        <v>291.87282608695654</v>
      </c>
      <c r="K33" s="4">
        <f>SUM(Nurse[[#This Row],[RN Hours (excl. Admin, DON)]],Nurse[[#This Row],[LPN Hours (excl. Admin)]],Nurse[[#This Row],[CNA Hours]],Nurse[[#This Row],[NA TR Hours]],Nurse[[#This Row],[Med Aide/Tech Hours]])</f>
        <v>259.87195652173915</v>
      </c>
      <c r="L33" s="4">
        <f>SUM(Nurse[[#This Row],[RN Hours (excl. Admin, DON)]],Nurse[[#This Row],[RN Admin Hours]],Nurse[[#This Row],[RN DON Hours]])</f>
        <v>52.03554347826087</v>
      </c>
      <c r="M33" s="4">
        <v>37.606739130434782</v>
      </c>
      <c r="N33" s="4">
        <v>8.6896739130434764</v>
      </c>
      <c r="O33" s="4">
        <v>5.7391304347826084</v>
      </c>
      <c r="P33" s="4">
        <f>SUM(Nurse[[#This Row],[LPN Hours (excl. Admin)]],Nurse[[#This Row],[LPN Admin Hours]])</f>
        <v>82.177391304347836</v>
      </c>
      <c r="Q33" s="4">
        <v>64.605326086956524</v>
      </c>
      <c r="R33" s="4">
        <v>17.572065217391309</v>
      </c>
      <c r="S33" s="4">
        <f>SUM(Nurse[[#This Row],[CNA Hours]],Nurse[[#This Row],[NA TR Hours]],Nurse[[#This Row],[Med Aide/Tech Hours]])</f>
        <v>157.65989130434784</v>
      </c>
      <c r="T33" s="4">
        <v>157.65989130434784</v>
      </c>
      <c r="U33" s="4">
        <v>0</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87.002500000000026</v>
      </c>
      <c r="X33" s="4">
        <v>10.211304347826086</v>
      </c>
      <c r="Y33" s="4">
        <v>0</v>
      </c>
      <c r="Z33" s="4">
        <v>0</v>
      </c>
      <c r="AA33" s="4">
        <v>13.31978260869565</v>
      </c>
      <c r="AB33" s="4">
        <v>0.13315217391304349</v>
      </c>
      <c r="AC33" s="4">
        <v>63.338260869565254</v>
      </c>
      <c r="AD33" s="4">
        <v>0</v>
      </c>
      <c r="AE33" s="4">
        <v>0</v>
      </c>
      <c r="AF33" s="1">
        <v>185237</v>
      </c>
      <c r="AG33" s="1">
        <v>4</v>
      </c>
      <c r="AH33"/>
    </row>
    <row r="34" spans="1:34" x14ac:dyDescent="0.25">
      <c r="A34" t="s">
        <v>289</v>
      </c>
      <c r="B34" t="s">
        <v>11</v>
      </c>
      <c r="C34" t="s">
        <v>462</v>
      </c>
      <c r="D34" t="s">
        <v>324</v>
      </c>
      <c r="E34" s="4">
        <v>94.75</v>
      </c>
      <c r="F34" s="4">
        <f>Nurse[[#This Row],[Total Nurse Staff Hours]]/Nurse[[#This Row],[MDS Census]]</f>
        <v>3.8268613054950094</v>
      </c>
      <c r="G34" s="4">
        <f>Nurse[[#This Row],[Total Direct Care Staff Hours]]/Nurse[[#This Row],[MDS Census]]</f>
        <v>3.5006619249741879</v>
      </c>
      <c r="H34" s="4">
        <f>Nurse[[#This Row],[Total RN Hours (w/ Admin, DON)]]/Nurse[[#This Row],[MDS Census]]</f>
        <v>0.43994149363313056</v>
      </c>
      <c r="I34" s="4">
        <f>Nurse[[#This Row],[RN Hours (excl. Admin, DON)]]/Nurse[[#This Row],[MDS Census]]</f>
        <v>0.17885969943787991</v>
      </c>
      <c r="J34" s="4">
        <f>SUM(Nurse[[#This Row],[RN Hours (excl. Admin, DON)]],Nurse[[#This Row],[RN Admin Hours]],Nurse[[#This Row],[RN DON Hours]],Nurse[[#This Row],[LPN Hours (excl. Admin)]],Nurse[[#This Row],[LPN Admin Hours]],Nurse[[#This Row],[CNA Hours]],Nurse[[#This Row],[NA TR Hours]],Nurse[[#This Row],[Med Aide/Tech Hours]])</f>
        <v>362.59510869565213</v>
      </c>
      <c r="K34" s="4">
        <f>SUM(Nurse[[#This Row],[RN Hours (excl. Admin, DON)]],Nurse[[#This Row],[LPN Hours (excl. Admin)]],Nurse[[#This Row],[CNA Hours]],Nurse[[#This Row],[NA TR Hours]],Nurse[[#This Row],[Med Aide/Tech Hours]])</f>
        <v>331.68771739130432</v>
      </c>
      <c r="L34" s="4">
        <f>SUM(Nurse[[#This Row],[RN Hours (excl. Admin, DON)]],Nurse[[#This Row],[RN Admin Hours]],Nurse[[#This Row],[RN DON Hours]])</f>
        <v>41.684456521739122</v>
      </c>
      <c r="M34" s="4">
        <v>16.946956521739121</v>
      </c>
      <c r="N34" s="4">
        <v>17.780978260869563</v>
      </c>
      <c r="O34" s="4">
        <v>6.9565217391304346</v>
      </c>
      <c r="P34" s="4">
        <f>SUM(Nurse[[#This Row],[LPN Hours (excl. Admin)]],Nurse[[#This Row],[LPN Admin Hours]])</f>
        <v>100.92315217391304</v>
      </c>
      <c r="Q34" s="4">
        <v>94.75326086956521</v>
      </c>
      <c r="R34" s="4">
        <v>6.1698913043478258</v>
      </c>
      <c r="S34" s="4">
        <f>SUM(Nurse[[#This Row],[CNA Hours]],Nurse[[#This Row],[NA TR Hours]],Nurse[[#This Row],[Med Aide/Tech Hours]])</f>
        <v>219.98749999999995</v>
      </c>
      <c r="T34" s="4">
        <v>206.27369565217387</v>
      </c>
      <c r="U34" s="4">
        <v>0</v>
      </c>
      <c r="V34" s="4">
        <v>13.713804347826089</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110.17076086956519</v>
      </c>
      <c r="X34" s="4">
        <v>1.053804347826087</v>
      </c>
      <c r="Y34" s="4">
        <v>0</v>
      </c>
      <c r="Z34" s="4">
        <v>0</v>
      </c>
      <c r="AA34" s="4">
        <v>37.111956521739131</v>
      </c>
      <c r="AB34" s="4">
        <v>0</v>
      </c>
      <c r="AC34" s="4">
        <v>72.004999999999967</v>
      </c>
      <c r="AD34" s="4">
        <v>0</v>
      </c>
      <c r="AE34" s="4">
        <v>0</v>
      </c>
      <c r="AF34" s="1">
        <v>185029</v>
      </c>
      <c r="AG34" s="1">
        <v>4</v>
      </c>
      <c r="AH34"/>
    </row>
    <row r="35" spans="1:34" x14ac:dyDescent="0.25">
      <c r="A35" t="s">
        <v>289</v>
      </c>
      <c r="B35" t="s">
        <v>11</v>
      </c>
      <c r="C35" t="s">
        <v>501</v>
      </c>
      <c r="D35" t="s">
        <v>363</v>
      </c>
      <c r="E35" s="4">
        <v>100.44565217391305</v>
      </c>
      <c r="F35" s="4">
        <f>Nurse[[#This Row],[Total Nurse Staff Hours]]/Nurse[[#This Row],[MDS Census]]</f>
        <v>3.6102110161237966</v>
      </c>
      <c r="G35" s="4">
        <f>Nurse[[#This Row],[Total Direct Care Staff Hours]]/Nurse[[#This Row],[MDS Census]]</f>
        <v>3.281145979872309</v>
      </c>
      <c r="H35" s="4">
        <f>Nurse[[#This Row],[Total RN Hours (w/ Admin, DON)]]/Nurse[[#This Row],[MDS Census]]</f>
        <v>0.68246618331349429</v>
      </c>
      <c r="I35" s="4">
        <f>Nurse[[#This Row],[RN Hours (excl. Admin, DON)]]/Nurse[[#This Row],[MDS Census]]</f>
        <v>0.40069905854344778</v>
      </c>
      <c r="J35" s="4">
        <f>SUM(Nurse[[#This Row],[RN Hours (excl. Admin, DON)]],Nurse[[#This Row],[RN Admin Hours]],Nurse[[#This Row],[RN DON Hours]],Nurse[[#This Row],[LPN Hours (excl. Admin)]],Nurse[[#This Row],[LPN Admin Hours]],Nurse[[#This Row],[CNA Hours]],Nurse[[#This Row],[NA TR Hours]],Nurse[[#This Row],[Med Aide/Tech Hours]])</f>
        <v>362.63000000000005</v>
      </c>
      <c r="K35" s="4">
        <f>SUM(Nurse[[#This Row],[RN Hours (excl. Admin, DON)]],Nurse[[#This Row],[LPN Hours (excl. Admin)]],Nurse[[#This Row],[CNA Hours]],Nurse[[#This Row],[NA TR Hours]],Nurse[[#This Row],[Med Aide/Tech Hours]])</f>
        <v>329.57684782608703</v>
      </c>
      <c r="L35" s="4">
        <f>SUM(Nurse[[#This Row],[RN Hours (excl. Admin, DON)]],Nurse[[#This Row],[RN Admin Hours]],Nurse[[#This Row],[RN DON Hours]])</f>
        <v>68.550760869565224</v>
      </c>
      <c r="M35" s="4">
        <v>40.248478260869575</v>
      </c>
      <c r="N35" s="4">
        <v>22.8195652173913</v>
      </c>
      <c r="O35" s="4">
        <v>5.4827173913043472</v>
      </c>
      <c r="P35" s="4">
        <f>SUM(Nurse[[#This Row],[LPN Hours (excl. Admin)]],Nurse[[#This Row],[LPN Admin Hours]])</f>
        <v>84.365000000000038</v>
      </c>
      <c r="Q35" s="4">
        <v>79.614130434782638</v>
      </c>
      <c r="R35" s="4">
        <v>4.7508695652173927</v>
      </c>
      <c r="S35" s="4">
        <f>SUM(Nurse[[#This Row],[CNA Hours]],Nurse[[#This Row],[NA TR Hours]],Nurse[[#This Row],[Med Aide/Tech Hours]])</f>
        <v>209.71423913043481</v>
      </c>
      <c r="T35" s="4">
        <v>195.9664130434783</v>
      </c>
      <c r="U35" s="4">
        <v>0</v>
      </c>
      <c r="V35" s="4">
        <v>13.747826086956522</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78.176086956521743</v>
      </c>
      <c r="X35" s="4">
        <v>14.095652173913043</v>
      </c>
      <c r="Y35" s="4">
        <v>0</v>
      </c>
      <c r="Z35" s="4">
        <v>0</v>
      </c>
      <c r="AA35" s="4">
        <v>25.778260869565216</v>
      </c>
      <c r="AB35" s="4">
        <v>0</v>
      </c>
      <c r="AC35" s="4">
        <v>38.302173913043475</v>
      </c>
      <c r="AD35" s="4">
        <v>0</v>
      </c>
      <c r="AE35" s="4">
        <v>0</v>
      </c>
      <c r="AF35" s="1">
        <v>185147</v>
      </c>
      <c r="AG35" s="1">
        <v>4</v>
      </c>
      <c r="AH35"/>
    </row>
    <row r="36" spans="1:34" x14ac:dyDescent="0.25">
      <c r="A36" t="s">
        <v>289</v>
      </c>
      <c r="B36" t="s">
        <v>11</v>
      </c>
      <c r="C36" t="s">
        <v>508</v>
      </c>
      <c r="D36" t="s">
        <v>375</v>
      </c>
      <c r="E36" s="4">
        <v>87.793478260869563</v>
      </c>
      <c r="F36" s="4">
        <f>Nurse[[#This Row],[Total Nurse Staff Hours]]/Nurse[[#This Row],[MDS Census]]</f>
        <v>3.9619896000990478</v>
      </c>
      <c r="G36" s="4">
        <f>Nurse[[#This Row],[Total Direct Care Staff Hours]]/Nurse[[#This Row],[MDS Census]]</f>
        <v>3.6207614213197976</v>
      </c>
      <c r="H36" s="4">
        <f>Nurse[[#This Row],[Total RN Hours (w/ Admin, DON)]]/Nurse[[#This Row],[MDS Census]]</f>
        <v>0.81450538566299391</v>
      </c>
      <c r="I36" s="4">
        <f>Nurse[[#This Row],[RN Hours (excl. Admin, DON)]]/Nurse[[#This Row],[MDS Census]]</f>
        <v>0.59870744088151562</v>
      </c>
      <c r="J36" s="4">
        <f>SUM(Nurse[[#This Row],[RN Hours (excl. Admin, DON)]],Nurse[[#This Row],[RN Admin Hours]],Nurse[[#This Row],[RN DON Hours]],Nurse[[#This Row],[LPN Hours (excl. Admin)]],Nurse[[#This Row],[LPN Admin Hours]],Nurse[[#This Row],[CNA Hours]],Nurse[[#This Row],[NA TR Hours]],Nurse[[#This Row],[Med Aide/Tech Hours]])</f>
        <v>347.83684782608702</v>
      </c>
      <c r="K36" s="4">
        <f>SUM(Nurse[[#This Row],[RN Hours (excl. Admin, DON)]],Nurse[[#This Row],[LPN Hours (excl. Admin)]],Nurse[[#This Row],[CNA Hours]],Nurse[[#This Row],[NA TR Hours]],Nurse[[#This Row],[Med Aide/Tech Hours]])</f>
        <v>317.87923913043483</v>
      </c>
      <c r="L36" s="4">
        <f>SUM(Nurse[[#This Row],[RN Hours (excl. Admin, DON)]],Nurse[[#This Row],[RN Admin Hours]],Nurse[[#This Row],[RN DON Hours]])</f>
        <v>71.508260869565234</v>
      </c>
      <c r="M36" s="4">
        <v>52.562608695652187</v>
      </c>
      <c r="N36" s="4">
        <v>13.989130434782609</v>
      </c>
      <c r="O36" s="4">
        <v>4.9565217391304346</v>
      </c>
      <c r="P36" s="4">
        <f>SUM(Nurse[[#This Row],[LPN Hours (excl. Admin)]],Nurse[[#This Row],[LPN Admin Hours]])</f>
        <v>56.417717391304329</v>
      </c>
      <c r="Q36" s="4">
        <v>45.405760869565206</v>
      </c>
      <c r="R36" s="4">
        <v>11.011956521739124</v>
      </c>
      <c r="S36" s="4">
        <f>SUM(Nurse[[#This Row],[CNA Hours]],Nurse[[#This Row],[NA TR Hours]],Nurse[[#This Row],[Med Aide/Tech Hours]])</f>
        <v>219.91086956521744</v>
      </c>
      <c r="T36" s="4">
        <v>178.60489130434789</v>
      </c>
      <c r="U36" s="4">
        <v>3.6373913043478252</v>
      </c>
      <c r="V36" s="4">
        <v>37.668586956521729</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19.055543478260866</v>
      </c>
      <c r="X36" s="4">
        <v>0</v>
      </c>
      <c r="Y36" s="4">
        <v>0</v>
      </c>
      <c r="Z36" s="4">
        <v>0</v>
      </c>
      <c r="AA36" s="4">
        <v>5.1190217391304342</v>
      </c>
      <c r="AB36" s="4">
        <v>0</v>
      </c>
      <c r="AC36" s="4">
        <v>13.936521739130432</v>
      </c>
      <c r="AD36" s="4">
        <v>0</v>
      </c>
      <c r="AE36" s="4">
        <v>0</v>
      </c>
      <c r="AF36" s="1">
        <v>185232</v>
      </c>
      <c r="AG36" s="1">
        <v>4</v>
      </c>
      <c r="AH36"/>
    </row>
    <row r="37" spans="1:34" x14ac:dyDescent="0.25">
      <c r="A37" t="s">
        <v>289</v>
      </c>
      <c r="B37" t="s">
        <v>11</v>
      </c>
      <c r="C37" t="s">
        <v>498</v>
      </c>
      <c r="D37" t="s">
        <v>357</v>
      </c>
      <c r="E37" s="4">
        <v>41.478260869565219</v>
      </c>
      <c r="F37" s="4">
        <f>Nurse[[#This Row],[Total Nurse Staff Hours]]/Nurse[[#This Row],[MDS Census]]</f>
        <v>5.215749475890985</v>
      </c>
      <c r="G37" s="4">
        <f>Nurse[[#This Row],[Total Direct Care Staff Hours]]/Nurse[[#This Row],[MDS Census]]</f>
        <v>4.6552725366876313</v>
      </c>
      <c r="H37" s="4">
        <f>Nurse[[#This Row],[Total RN Hours (w/ Admin, DON)]]/Nurse[[#This Row],[MDS Census]]</f>
        <v>0.72341457023060796</v>
      </c>
      <c r="I37" s="4">
        <f>Nurse[[#This Row],[RN Hours (excl. Admin, DON)]]/Nurse[[#This Row],[MDS Census]]</f>
        <v>0.33509433962264151</v>
      </c>
      <c r="J37" s="4">
        <f>SUM(Nurse[[#This Row],[RN Hours (excl. Admin, DON)]],Nurse[[#This Row],[RN Admin Hours]],Nurse[[#This Row],[RN DON Hours]],Nurse[[#This Row],[LPN Hours (excl. Admin)]],Nurse[[#This Row],[LPN Admin Hours]],Nurse[[#This Row],[CNA Hours]],Nurse[[#This Row],[NA TR Hours]],Nurse[[#This Row],[Med Aide/Tech Hours]])</f>
        <v>216.34021739130435</v>
      </c>
      <c r="K37" s="4">
        <f>SUM(Nurse[[#This Row],[RN Hours (excl. Admin, DON)]],Nurse[[#This Row],[LPN Hours (excl. Admin)]],Nurse[[#This Row],[CNA Hours]],Nurse[[#This Row],[NA TR Hours]],Nurse[[#This Row],[Med Aide/Tech Hours]])</f>
        <v>193.09260869565219</v>
      </c>
      <c r="L37" s="4">
        <f>SUM(Nurse[[#This Row],[RN Hours (excl. Admin, DON)]],Nurse[[#This Row],[RN Admin Hours]],Nurse[[#This Row],[RN DON Hours]])</f>
        <v>30.005978260869565</v>
      </c>
      <c r="M37" s="4">
        <v>13.899130434782609</v>
      </c>
      <c r="N37" s="4">
        <v>8.5123913043478243</v>
      </c>
      <c r="O37" s="4">
        <v>7.5944565217391302</v>
      </c>
      <c r="P37" s="4">
        <f>SUM(Nurse[[#This Row],[LPN Hours (excl. Admin)]],Nurse[[#This Row],[LPN Admin Hours]])</f>
        <v>34.091195652173923</v>
      </c>
      <c r="Q37" s="4">
        <v>26.950434782608703</v>
      </c>
      <c r="R37" s="4">
        <v>7.1407608695652183</v>
      </c>
      <c r="S37" s="4">
        <f>SUM(Nurse[[#This Row],[CNA Hours]],Nurse[[#This Row],[NA TR Hours]],Nurse[[#This Row],[Med Aide/Tech Hours]])</f>
        <v>152.24304347826086</v>
      </c>
      <c r="T37" s="4">
        <v>135.6970652173913</v>
      </c>
      <c r="U37" s="4">
        <v>2.1481521739130436</v>
      </c>
      <c r="V37" s="4">
        <v>14.39782608695652</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55.565217391304351</v>
      </c>
      <c r="X37" s="4">
        <v>0</v>
      </c>
      <c r="Y37" s="4">
        <v>0</v>
      </c>
      <c r="Z37" s="4">
        <v>0</v>
      </c>
      <c r="AA37" s="4">
        <v>8.125</v>
      </c>
      <c r="AB37" s="4">
        <v>0</v>
      </c>
      <c r="AC37" s="4">
        <v>47.440217391304351</v>
      </c>
      <c r="AD37" s="4">
        <v>0</v>
      </c>
      <c r="AE37" s="4">
        <v>0</v>
      </c>
      <c r="AF37" s="1">
        <v>185419</v>
      </c>
      <c r="AG37" s="1">
        <v>4</v>
      </c>
      <c r="AH37"/>
    </row>
    <row r="38" spans="1:34" x14ac:dyDescent="0.25">
      <c r="A38" t="s">
        <v>289</v>
      </c>
      <c r="B38" t="s">
        <v>181</v>
      </c>
      <c r="C38" t="s">
        <v>569</v>
      </c>
      <c r="D38" t="s">
        <v>363</v>
      </c>
      <c r="E38" s="4">
        <v>48.478260869565219</v>
      </c>
      <c r="F38" s="4">
        <f>Nurse[[#This Row],[Total Nurse Staff Hours]]/Nurse[[#This Row],[MDS Census]]</f>
        <v>3.0457959641255603</v>
      </c>
      <c r="G38" s="4">
        <f>Nurse[[#This Row],[Total Direct Care Staff Hours]]/Nurse[[#This Row],[MDS Census]]</f>
        <v>2.8308856502242148</v>
      </c>
      <c r="H38" s="4">
        <f>Nurse[[#This Row],[Total RN Hours (w/ Admin, DON)]]/Nurse[[#This Row],[MDS Census]]</f>
        <v>0.48951793721973086</v>
      </c>
      <c r="I38" s="4">
        <f>Nurse[[#This Row],[RN Hours (excl. Admin, DON)]]/Nurse[[#This Row],[MDS Census]]</f>
        <v>0.35852017937219727</v>
      </c>
      <c r="J38" s="4">
        <f>SUM(Nurse[[#This Row],[RN Hours (excl. Admin, DON)]],Nurse[[#This Row],[RN Admin Hours]],Nurse[[#This Row],[RN DON Hours]],Nurse[[#This Row],[LPN Hours (excl. Admin)]],Nurse[[#This Row],[LPN Admin Hours]],Nurse[[#This Row],[CNA Hours]],Nurse[[#This Row],[NA TR Hours]],Nurse[[#This Row],[Med Aide/Tech Hours]])</f>
        <v>147.65489130434781</v>
      </c>
      <c r="K38" s="4">
        <f>SUM(Nurse[[#This Row],[RN Hours (excl. Admin, DON)]],Nurse[[#This Row],[LPN Hours (excl. Admin)]],Nurse[[#This Row],[CNA Hours]],Nurse[[#This Row],[NA TR Hours]],Nurse[[#This Row],[Med Aide/Tech Hours]])</f>
        <v>137.23641304347825</v>
      </c>
      <c r="L38" s="4">
        <f>SUM(Nurse[[#This Row],[RN Hours (excl. Admin, DON)]],Nurse[[#This Row],[RN Admin Hours]],Nurse[[#This Row],[RN DON Hours]])</f>
        <v>23.730978260869563</v>
      </c>
      <c r="M38" s="4">
        <v>17.380434782608695</v>
      </c>
      <c r="N38" s="4">
        <v>2.5244565217391304</v>
      </c>
      <c r="O38" s="4">
        <v>3.8260869565217392</v>
      </c>
      <c r="P38" s="4">
        <f>SUM(Nurse[[#This Row],[LPN Hours (excl. Admin)]],Nurse[[#This Row],[LPN Admin Hours]])</f>
        <v>47.491847826086953</v>
      </c>
      <c r="Q38" s="4">
        <v>43.423913043478258</v>
      </c>
      <c r="R38" s="4">
        <v>4.0679347826086953</v>
      </c>
      <c r="S38" s="4">
        <f>SUM(Nurse[[#This Row],[CNA Hours]],Nurse[[#This Row],[NA TR Hours]],Nurse[[#This Row],[Med Aide/Tech Hours]])</f>
        <v>76.432065217391298</v>
      </c>
      <c r="T38" s="4">
        <v>69.399456521739125</v>
      </c>
      <c r="U38" s="4">
        <v>7.0326086956521738</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 s="4">
        <v>0</v>
      </c>
      <c r="Y38" s="4">
        <v>0</v>
      </c>
      <c r="Z38" s="4">
        <v>0</v>
      </c>
      <c r="AA38" s="4">
        <v>0</v>
      </c>
      <c r="AB38" s="4">
        <v>0</v>
      </c>
      <c r="AC38" s="4">
        <v>0</v>
      </c>
      <c r="AD38" s="4">
        <v>0</v>
      </c>
      <c r="AE38" s="4">
        <v>0</v>
      </c>
      <c r="AF38" s="1">
        <v>185338</v>
      </c>
      <c r="AG38" s="1">
        <v>4</v>
      </c>
      <c r="AH38"/>
    </row>
    <row r="39" spans="1:34" x14ac:dyDescent="0.25">
      <c r="A39" t="s">
        <v>289</v>
      </c>
      <c r="B39" t="s">
        <v>228</v>
      </c>
      <c r="C39" t="s">
        <v>484</v>
      </c>
      <c r="D39" t="s">
        <v>348</v>
      </c>
      <c r="E39" s="4">
        <v>13.774647887323944</v>
      </c>
      <c r="F39" s="4">
        <f>Nurse[[#This Row],[Total Nurse Staff Hours]]/Nurse[[#This Row],[MDS Census]]</f>
        <v>5.1912065439672794</v>
      </c>
      <c r="G39" s="4">
        <f>Nurse[[#This Row],[Total Direct Care Staff Hours]]/Nurse[[#This Row],[MDS Census]]</f>
        <v>4.7740286298568506</v>
      </c>
      <c r="H39" s="4">
        <f>Nurse[[#This Row],[Total RN Hours (w/ Admin, DON)]]/Nurse[[#This Row],[MDS Census]]</f>
        <v>2.0963701431492843</v>
      </c>
      <c r="I39" s="4">
        <f>Nurse[[#This Row],[RN Hours (excl. Admin, DON)]]/Nurse[[#This Row],[MDS Census]]</f>
        <v>1.6791922290388548</v>
      </c>
      <c r="J39" s="4">
        <f>SUM(Nurse[[#This Row],[RN Hours (excl. Admin, DON)]],Nurse[[#This Row],[RN Admin Hours]],Nurse[[#This Row],[RN DON Hours]],Nurse[[#This Row],[LPN Hours (excl. Admin)]],Nurse[[#This Row],[LPN Admin Hours]],Nurse[[#This Row],[CNA Hours]],Nurse[[#This Row],[NA TR Hours]],Nurse[[#This Row],[Med Aide/Tech Hours]])</f>
        <v>71.507042253521121</v>
      </c>
      <c r="K39" s="4">
        <f>SUM(Nurse[[#This Row],[RN Hours (excl. Admin, DON)]],Nurse[[#This Row],[LPN Hours (excl. Admin)]],Nurse[[#This Row],[CNA Hours]],Nurse[[#This Row],[NA TR Hours]],Nurse[[#This Row],[Med Aide/Tech Hours]])</f>
        <v>65.760563380281695</v>
      </c>
      <c r="L39" s="4">
        <f>SUM(Nurse[[#This Row],[RN Hours (excl. Admin, DON)]],Nurse[[#This Row],[RN Admin Hours]],Nurse[[#This Row],[RN DON Hours]])</f>
        <v>28.87676056338028</v>
      </c>
      <c r="M39" s="4">
        <v>23.130281690140844</v>
      </c>
      <c r="N39" s="4">
        <v>5.746478873239437</v>
      </c>
      <c r="O39" s="4">
        <v>0</v>
      </c>
      <c r="P39" s="4">
        <f>SUM(Nurse[[#This Row],[LPN Hours (excl. Admin)]],Nurse[[#This Row],[LPN Admin Hours]])</f>
        <v>16.8943661971831</v>
      </c>
      <c r="Q39" s="4">
        <v>16.8943661971831</v>
      </c>
      <c r="R39" s="4">
        <v>0</v>
      </c>
      <c r="S39" s="4">
        <f>SUM(Nurse[[#This Row],[CNA Hours]],Nurse[[#This Row],[NA TR Hours]],Nurse[[#This Row],[Med Aide/Tech Hours]])</f>
        <v>25.735915492957748</v>
      </c>
      <c r="T39" s="4">
        <v>25.735915492957748</v>
      </c>
      <c r="U39" s="4">
        <v>0</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9" s="4">
        <v>0</v>
      </c>
      <c r="Y39" s="4">
        <v>0</v>
      </c>
      <c r="Z39" s="4">
        <v>0</v>
      </c>
      <c r="AA39" s="4">
        <v>0</v>
      </c>
      <c r="AB39" s="4">
        <v>0</v>
      </c>
      <c r="AC39" s="4">
        <v>0</v>
      </c>
      <c r="AD39" s="4">
        <v>0</v>
      </c>
      <c r="AE39" s="4">
        <v>0</v>
      </c>
      <c r="AF39" s="1">
        <v>185428</v>
      </c>
      <c r="AG39" s="1">
        <v>4</v>
      </c>
      <c r="AH39"/>
    </row>
    <row r="40" spans="1:34" x14ac:dyDescent="0.25">
      <c r="A40" t="s">
        <v>289</v>
      </c>
      <c r="B40" t="s">
        <v>72</v>
      </c>
      <c r="C40" t="s">
        <v>462</v>
      </c>
      <c r="D40" t="s">
        <v>324</v>
      </c>
      <c r="E40" s="4">
        <v>93.836956521739125</v>
      </c>
      <c r="F40" s="4">
        <f>Nurse[[#This Row],[Total Nurse Staff Hours]]/Nurse[[#This Row],[MDS Census]]</f>
        <v>3.5136800648673696</v>
      </c>
      <c r="G40" s="4">
        <f>Nurse[[#This Row],[Total Direct Care Staff Hours]]/Nurse[[#This Row],[MDS Census]]</f>
        <v>3.2072686204100553</v>
      </c>
      <c r="H40" s="4">
        <f>Nurse[[#This Row],[Total RN Hours (w/ Admin, DON)]]/Nurse[[#This Row],[MDS Census]]</f>
        <v>0.58202478860187656</v>
      </c>
      <c r="I40" s="4">
        <f>Nurse[[#This Row],[RN Hours (excl. Admin, DON)]]/Nurse[[#This Row],[MDS Census]]</f>
        <v>0.41985636511062202</v>
      </c>
      <c r="J40" s="4">
        <f>SUM(Nurse[[#This Row],[RN Hours (excl. Admin, DON)]],Nurse[[#This Row],[RN Admin Hours]],Nurse[[#This Row],[RN DON Hours]],Nurse[[#This Row],[LPN Hours (excl. Admin)]],Nurse[[#This Row],[LPN Admin Hours]],Nurse[[#This Row],[CNA Hours]],Nurse[[#This Row],[NA TR Hours]],Nurse[[#This Row],[Med Aide/Tech Hours]])</f>
        <v>329.71304347826089</v>
      </c>
      <c r="K40" s="4">
        <f>SUM(Nurse[[#This Row],[RN Hours (excl. Admin, DON)]],Nurse[[#This Row],[LPN Hours (excl. Admin)]],Nurse[[#This Row],[CNA Hours]],Nurse[[#This Row],[NA TR Hours]],Nurse[[#This Row],[Med Aide/Tech Hours]])</f>
        <v>300.96032608695657</v>
      </c>
      <c r="L40" s="4">
        <f>SUM(Nurse[[#This Row],[RN Hours (excl. Admin, DON)]],Nurse[[#This Row],[RN Admin Hours]],Nurse[[#This Row],[RN DON Hours]])</f>
        <v>54.615434782608695</v>
      </c>
      <c r="M40" s="4">
        <v>39.398043478260867</v>
      </c>
      <c r="N40" s="4">
        <v>9.7391304347826093</v>
      </c>
      <c r="O40" s="4">
        <v>5.4782608695652177</v>
      </c>
      <c r="P40" s="4">
        <f>SUM(Nurse[[#This Row],[LPN Hours (excl. Admin)]],Nurse[[#This Row],[LPN Admin Hours]])</f>
        <v>72.201304347826095</v>
      </c>
      <c r="Q40" s="4">
        <v>58.665978260869572</v>
      </c>
      <c r="R40" s="4">
        <v>13.535326086956522</v>
      </c>
      <c r="S40" s="4">
        <f>SUM(Nurse[[#This Row],[CNA Hours]],Nurse[[#This Row],[NA TR Hours]],Nurse[[#This Row],[Med Aide/Tech Hours]])</f>
        <v>202.89630434782609</v>
      </c>
      <c r="T40" s="4">
        <v>138.4979347826087</v>
      </c>
      <c r="U40" s="4">
        <v>26.884782608695652</v>
      </c>
      <c r="V40" s="4">
        <v>37.513586956521742</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33.858152173913041</v>
      </c>
      <c r="X40" s="4">
        <v>12.922500000000001</v>
      </c>
      <c r="Y40" s="4">
        <v>0.34782608695652173</v>
      </c>
      <c r="Z40" s="4">
        <v>0</v>
      </c>
      <c r="AA40" s="4">
        <v>14.948586956521739</v>
      </c>
      <c r="AB40" s="4">
        <v>0</v>
      </c>
      <c r="AC40" s="4">
        <v>5.6392391304347829</v>
      </c>
      <c r="AD40" s="4">
        <v>0</v>
      </c>
      <c r="AE40" s="4">
        <v>0</v>
      </c>
      <c r="AF40" s="1">
        <v>185176</v>
      </c>
      <c r="AG40" s="1">
        <v>4</v>
      </c>
      <c r="AH40"/>
    </row>
    <row r="41" spans="1:34" x14ac:dyDescent="0.25">
      <c r="A41" t="s">
        <v>289</v>
      </c>
      <c r="B41" t="s">
        <v>163</v>
      </c>
      <c r="C41" t="s">
        <v>472</v>
      </c>
      <c r="D41" t="s">
        <v>365</v>
      </c>
      <c r="E41" s="4">
        <v>46.076086956521742</v>
      </c>
      <c r="F41" s="4">
        <f>Nurse[[#This Row],[Total Nurse Staff Hours]]/Nurse[[#This Row],[MDS Census]]</f>
        <v>3.916838877093654</v>
      </c>
      <c r="G41" s="4">
        <f>Nurse[[#This Row],[Total Direct Care Staff Hours]]/Nurse[[#This Row],[MDS Census]]</f>
        <v>3.4612125501297473</v>
      </c>
      <c r="H41" s="4">
        <f>Nurse[[#This Row],[Total RN Hours (w/ Admin, DON)]]/Nurse[[#This Row],[MDS Census]]</f>
        <v>0.64177872139655578</v>
      </c>
      <c r="I41" s="4">
        <f>Nurse[[#This Row],[RN Hours (excl. Admin, DON)]]/Nurse[[#This Row],[MDS Census]]</f>
        <v>0.18744987025241805</v>
      </c>
      <c r="J41" s="4">
        <f>SUM(Nurse[[#This Row],[RN Hours (excl. Admin, DON)]],Nurse[[#This Row],[RN Admin Hours]],Nurse[[#This Row],[RN DON Hours]],Nurse[[#This Row],[LPN Hours (excl. Admin)]],Nurse[[#This Row],[LPN Admin Hours]],Nurse[[#This Row],[CNA Hours]],Nurse[[#This Row],[NA TR Hours]],Nurse[[#This Row],[Med Aide/Tech Hours]])</f>
        <v>180.47260869565218</v>
      </c>
      <c r="K41" s="4">
        <f>SUM(Nurse[[#This Row],[RN Hours (excl. Admin, DON)]],Nurse[[#This Row],[LPN Hours (excl. Admin)]],Nurse[[#This Row],[CNA Hours]],Nurse[[#This Row],[NA TR Hours]],Nurse[[#This Row],[Med Aide/Tech Hours]])</f>
        <v>159.4791304347826</v>
      </c>
      <c r="L41" s="4">
        <f>SUM(Nurse[[#This Row],[RN Hours (excl. Admin, DON)]],Nurse[[#This Row],[RN Admin Hours]],Nurse[[#This Row],[RN DON Hours]])</f>
        <v>29.570652173913047</v>
      </c>
      <c r="M41" s="4">
        <v>8.6369565217391315</v>
      </c>
      <c r="N41" s="4">
        <v>15.542391304347829</v>
      </c>
      <c r="O41" s="4">
        <v>5.3913043478260869</v>
      </c>
      <c r="P41" s="4">
        <f>SUM(Nurse[[#This Row],[LPN Hours (excl. Admin)]],Nurse[[#This Row],[LPN Admin Hours]])</f>
        <v>55.226956521739112</v>
      </c>
      <c r="Q41" s="4">
        <v>55.167173913043463</v>
      </c>
      <c r="R41" s="4">
        <v>5.9782608695652176E-2</v>
      </c>
      <c r="S41" s="4">
        <f>SUM(Nurse[[#This Row],[CNA Hours]],Nurse[[#This Row],[NA TR Hours]],Nurse[[#This Row],[Med Aide/Tech Hours]])</f>
        <v>95.675000000000011</v>
      </c>
      <c r="T41" s="4">
        <v>91.571086956521754</v>
      </c>
      <c r="U41" s="4">
        <v>4.1039130434782605</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5.9782608695652176E-2</v>
      </c>
      <c r="X41" s="4">
        <v>0</v>
      </c>
      <c r="Y41" s="4">
        <v>0</v>
      </c>
      <c r="Z41" s="4">
        <v>0</v>
      </c>
      <c r="AA41" s="4">
        <v>0</v>
      </c>
      <c r="AB41" s="4">
        <v>5.9782608695652176E-2</v>
      </c>
      <c r="AC41" s="4">
        <v>0</v>
      </c>
      <c r="AD41" s="4">
        <v>0</v>
      </c>
      <c r="AE41" s="4">
        <v>0</v>
      </c>
      <c r="AF41" s="1">
        <v>185315</v>
      </c>
      <c r="AG41" s="1">
        <v>4</v>
      </c>
      <c r="AH41"/>
    </row>
    <row r="42" spans="1:34" x14ac:dyDescent="0.25">
      <c r="A42" t="s">
        <v>289</v>
      </c>
      <c r="B42" t="s">
        <v>254</v>
      </c>
      <c r="C42" t="s">
        <v>457</v>
      </c>
      <c r="D42" t="s">
        <v>426</v>
      </c>
      <c r="E42" s="4">
        <v>62.380434782608695</v>
      </c>
      <c r="F42" s="4">
        <f>Nurse[[#This Row],[Total Nurse Staff Hours]]/Nurse[[#This Row],[MDS Census]]</f>
        <v>3.2379194981704127</v>
      </c>
      <c r="G42" s="4">
        <f>Nurse[[#This Row],[Total Direct Care Staff Hours]]/Nurse[[#This Row],[MDS Census]]</f>
        <v>2.9797943892664227</v>
      </c>
      <c r="H42" s="4">
        <f>Nurse[[#This Row],[Total RN Hours (w/ Admin, DON)]]/Nurse[[#This Row],[MDS Census]]</f>
        <v>0.46981181390486138</v>
      </c>
      <c r="I42" s="4">
        <f>Nurse[[#This Row],[RN Hours (excl. Admin, DON)]]/Nurse[[#This Row],[MDS Census]]</f>
        <v>0.21168670500087117</v>
      </c>
      <c r="J42" s="4">
        <f>SUM(Nurse[[#This Row],[RN Hours (excl. Admin, DON)]],Nurse[[#This Row],[RN Admin Hours]],Nurse[[#This Row],[RN DON Hours]],Nurse[[#This Row],[LPN Hours (excl. Admin)]],Nurse[[#This Row],[LPN Admin Hours]],Nurse[[#This Row],[CNA Hours]],Nurse[[#This Row],[NA TR Hours]],Nurse[[#This Row],[Med Aide/Tech Hours]])</f>
        <v>201.98282608695649</v>
      </c>
      <c r="K42" s="4">
        <f>SUM(Nurse[[#This Row],[RN Hours (excl. Admin, DON)]],Nurse[[#This Row],[LPN Hours (excl. Admin)]],Nurse[[#This Row],[CNA Hours]],Nurse[[#This Row],[NA TR Hours]],Nurse[[#This Row],[Med Aide/Tech Hours]])</f>
        <v>185.88086956521738</v>
      </c>
      <c r="L42" s="4">
        <f>SUM(Nurse[[#This Row],[RN Hours (excl. Admin, DON)]],Nurse[[#This Row],[RN Admin Hours]],Nurse[[#This Row],[RN DON Hours]])</f>
        <v>29.307065217391298</v>
      </c>
      <c r="M42" s="4">
        <v>13.20510869565217</v>
      </c>
      <c r="N42" s="4">
        <v>10.383913043478261</v>
      </c>
      <c r="O42" s="4">
        <v>5.7180434782608689</v>
      </c>
      <c r="P42" s="4">
        <f>SUM(Nurse[[#This Row],[LPN Hours (excl. Admin)]],Nurse[[#This Row],[LPN Admin Hours]])</f>
        <v>48.633043478260866</v>
      </c>
      <c r="Q42" s="4">
        <v>48.633043478260866</v>
      </c>
      <c r="R42" s="4">
        <v>0</v>
      </c>
      <c r="S42" s="4">
        <f>SUM(Nurse[[#This Row],[CNA Hours]],Nurse[[#This Row],[NA TR Hours]],Nurse[[#This Row],[Med Aide/Tech Hours]])</f>
        <v>124.04271739130435</v>
      </c>
      <c r="T42" s="4">
        <v>124.04271739130435</v>
      </c>
      <c r="U42" s="4">
        <v>0</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 s="4">
        <v>0</v>
      </c>
      <c r="Y42" s="4">
        <v>0</v>
      </c>
      <c r="Z42" s="4">
        <v>0</v>
      </c>
      <c r="AA42" s="4">
        <v>0</v>
      </c>
      <c r="AB42" s="4">
        <v>0</v>
      </c>
      <c r="AC42" s="4">
        <v>0</v>
      </c>
      <c r="AD42" s="4">
        <v>0</v>
      </c>
      <c r="AE42" s="4">
        <v>0</v>
      </c>
      <c r="AF42" s="1">
        <v>185469</v>
      </c>
      <c r="AG42" s="1">
        <v>4</v>
      </c>
      <c r="AH42"/>
    </row>
    <row r="43" spans="1:34" x14ac:dyDescent="0.25">
      <c r="A43" t="s">
        <v>289</v>
      </c>
      <c r="B43" t="s">
        <v>169</v>
      </c>
      <c r="C43" t="s">
        <v>457</v>
      </c>
      <c r="D43" t="s">
        <v>426</v>
      </c>
      <c r="E43" s="4">
        <v>36.815217391304351</v>
      </c>
      <c r="F43" s="4">
        <f>Nurse[[#This Row],[Total Nurse Staff Hours]]/Nurse[[#This Row],[MDS Census]]</f>
        <v>4.2813551815766164</v>
      </c>
      <c r="G43" s="4">
        <f>Nurse[[#This Row],[Total Direct Care Staff Hours]]/Nurse[[#This Row],[MDS Census]]</f>
        <v>3.5966784765279005</v>
      </c>
      <c r="H43" s="4">
        <f>Nurse[[#This Row],[Total RN Hours (w/ Admin, DON)]]/Nurse[[#This Row],[MDS Census]]</f>
        <v>0.93517862415116615</v>
      </c>
      <c r="I43" s="4">
        <f>Nurse[[#This Row],[RN Hours (excl. Admin, DON)]]/Nurse[[#This Row],[MDS Census]]</f>
        <v>0.53327428402716259</v>
      </c>
      <c r="J43" s="4">
        <f>SUM(Nurse[[#This Row],[RN Hours (excl. Admin, DON)]],Nurse[[#This Row],[RN Admin Hours]],Nurse[[#This Row],[RN DON Hours]],Nurse[[#This Row],[LPN Hours (excl. Admin)]],Nurse[[#This Row],[LPN Admin Hours]],Nurse[[#This Row],[CNA Hours]],Nurse[[#This Row],[NA TR Hours]],Nurse[[#This Row],[Med Aide/Tech Hours]])</f>
        <v>157.61902173913043</v>
      </c>
      <c r="K43" s="4">
        <f>SUM(Nurse[[#This Row],[RN Hours (excl. Admin, DON)]],Nurse[[#This Row],[LPN Hours (excl. Admin)]],Nurse[[#This Row],[CNA Hours]],Nurse[[#This Row],[NA TR Hours]],Nurse[[#This Row],[Med Aide/Tech Hours]])</f>
        <v>132.41249999999999</v>
      </c>
      <c r="L43" s="4">
        <f>SUM(Nurse[[#This Row],[RN Hours (excl. Admin, DON)]],Nurse[[#This Row],[RN Admin Hours]],Nurse[[#This Row],[RN DON Hours]])</f>
        <v>34.428804347826087</v>
      </c>
      <c r="M43" s="4">
        <v>19.632608695652173</v>
      </c>
      <c r="N43" s="4">
        <v>9.2853260869565215</v>
      </c>
      <c r="O43" s="4">
        <v>5.5108695652173916</v>
      </c>
      <c r="P43" s="4">
        <f>SUM(Nurse[[#This Row],[LPN Hours (excl. Admin)]],Nurse[[#This Row],[LPN Admin Hours]])</f>
        <v>41.747282608695649</v>
      </c>
      <c r="Q43" s="4">
        <v>31.336956521739129</v>
      </c>
      <c r="R43" s="4">
        <v>10.410326086956522</v>
      </c>
      <c r="S43" s="4">
        <f>SUM(Nurse[[#This Row],[CNA Hours]],Nurse[[#This Row],[NA TR Hours]],Nurse[[#This Row],[Med Aide/Tech Hours]])</f>
        <v>81.442934782608702</v>
      </c>
      <c r="T43" s="4">
        <v>75.589673913043484</v>
      </c>
      <c r="U43" s="4">
        <v>0</v>
      </c>
      <c r="V43" s="4">
        <v>5.8532608695652177</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3" s="4">
        <v>0</v>
      </c>
      <c r="Y43" s="4">
        <v>0</v>
      </c>
      <c r="Z43" s="4">
        <v>0</v>
      </c>
      <c r="AA43" s="4">
        <v>0</v>
      </c>
      <c r="AB43" s="4">
        <v>0</v>
      </c>
      <c r="AC43" s="4">
        <v>0</v>
      </c>
      <c r="AD43" s="4">
        <v>0</v>
      </c>
      <c r="AE43" s="4">
        <v>0</v>
      </c>
      <c r="AF43" s="1">
        <v>185326</v>
      </c>
      <c r="AG43" s="1">
        <v>4</v>
      </c>
      <c r="AH43"/>
    </row>
    <row r="44" spans="1:34" x14ac:dyDescent="0.25">
      <c r="A44" t="s">
        <v>289</v>
      </c>
      <c r="B44" t="s">
        <v>260</v>
      </c>
      <c r="C44" t="s">
        <v>589</v>
      </c>
      <c r="D44" t="s">
        <v>408</v>
      </c>
      <c r="E44" s="4">
        <v>121.6195652173913</v>
      </c>
      <c r="F44" s="4">
        <f>Nurse[[#This Row],[Total Nurse Staff Hours]]/Nurse[[#This Row],[MDS Census]]</f>
        <v>3.0858736258825643</v>
      </c>
      <c r="G44" s="4">
        <f>Nurse[[#This Row],[Total Direct Care Staff Hours]]/Nurse[[#This Row],[MDS Census]]</f>
        <v>2.6880185896862998</v>
      </c>
      <c r="H44" s="4">
        <f>Nurse[[#This Row],[Total RN Hours (w/ Admin, DON)]]/Nurse[[#This Row],[MDS Census]]</f>
        <v>0.65147645008490496</v>
      </c>
      <c r="I44" s="4">
        <f>Nurse[[#This Row],[RN Hours (excl. Admin, DON)]]/Nurse[[#This Row],[MDS Census]]</f>
        <v>0.30806953257663794</v>
      </c>
      <c r="J44" s="4">
        <f>SUM(Nurse[[#This Row],[RN Hours (excl. Admin, DON)]],Nurse[[#This Row],[RN Admin Hours]],Nurse[[#This Row],[RN DON Hours]],Nurse[[#This Row],[LPN Hours (excl. Admin)]],Nurse[[#This Row],[LPN Admin Hours]],Nurse[[#This Row],[CNA Hours]],Nurse[[#This Row],[NA TR Hours]],Nurse[[#This Row],[Med Aide/Tech Hours]])</f>
        <v>375.30260869565228</v>
      </c>
      <c r="K44" s="4">
        <f>SUM(Nurse[[#This Row],[RN Hours (excl. Admin, DON)]],Nurse[[#This Row],[LPN Hours (excl. Admin)]],Nurse[[#This Row],[CNA Hours]],Nurse[[#This Row],[NA TR Hours]],Nurse[[#This Row],[Med Aide/Tech Hours]])</f>
        <v>326.91565217391314</v>
      </c>
      <c r="L44" s="4">
        <f>SUM(Nurse[[#This Row],[RN Hours (excl. Admin, DON)]],Nurse[[#This Row],[RN Admin Hours]],Nurse[[#This Row],[RN DON Hours]])</f>
        <v>79.23228260869567</v>
      </c>
      <c r="M44" s="4">
        <v>37.467282608695669</v>
      </c>
      <c r="N44" s="4">
        <v>32.423695652173926</v>
      </c>
      <c r="O44" s="4">
        <v>9.3413043478260871</v>
      </c>
      <c r="P44" s="4">
        <f>SUM(Nurse[[#This Row],[LPN Hours (excl. Admin)]],Nurse[[#This Row],[LPN Admin Hours]])</f>
        <v>101.35282608695653</v>
      </c>
      <c r="Q44" s="4">
        <v>94.73086956521739</v>
      </c>
      <c r="R44" s="4">
        <v>6.621956521739131</v>
      </c>
      <c r="S44" s="4">
        <f>SUM(Nurse[[#This Row],[CNA Hours]],Nurse[[#This Row],[NA TR Hours]],Nurse[[#This Row],[Med Aide/Tech Hours]])</f>
        <v>194.71750000000009</v>
      </c>
      <c r="T44" s="4">
        <v>180.90141304347836</v>
      </c>
      <c r="U44" s="4">
        <v>13.816086956521739</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4" s="4">
        <v>0</v>
      </c>
      <c r="Y44" s="4">
        <v>0</v>
      </c>
      <c r="Z44" s="4">
        <v>0</v>
      </c>
      <c r="AA44" s="4">
        <v>0</v>
      </c>
      <c r="AB44" s="4">
        <v>0</v>
      </c>
      <c r="AC44" s="4">
        <v>0</v>
      </c>
      <c r="AD44" s="4">
        <v>0</v>
      </c>
      <c r="AE44" s="4">
        <v>0</v>
      </c>
      <c r="AF44" s="1">
        <v>185476</v>
      </c>
      <c r="AG44" s="1">
        <v>4</v>
      </c>
      <c r="AH44"/>
    </row>
    <row r="45" spans="1:34" x14ac:dyDescent="0.25">
      <c r="A45" t="s">
        <v>289</v>
      </c>
      <c r="B45" t="s">
        <v>17</v>
      </c>
      <c r="C45" t="s">
        <v>498</v>
      </c>
      <c r="D45" t="s">
        <v>357</v>
      </c>
      <c r="E45" s="4">
        <v>40.413043478260867</v>
      </c>
      <c r="F45" s="4">
        <f>Nurse[[#This Row],[Total Nurse Staff Hours]]/Nurse[[#This Row],[MDS Census]]</f>
        <v>2.7753604088219475</v>
      </c>
      <c r="G45" s="4">
        <f>Nurse[[#This Row],[Total Direct Care Staff Hours]]/Nurse[[#This Row],[MDS Census]]</f>
        <v>2.4751694459386768</v>
      </c>
      <c r="H45" s="4">
        <f>Nurse[[#This Row],[Total RN Hours (w/ Admin, DON)]]/Nurse[[#This Row],[MDS Census]]</f>
        <v>0.87244755244755257</v>
      </c>
      <c r="I45" s="4">
        <f>Nurse[[#This Row],[RN Hours (excl. Admin, DON)]]/Nurse[[#This Row],[MDS Census]]</f>
        <v>0.73473910704679934</v>
      </c>
      <c r="J45" s="4">
        <f>SUM(Nurse[[#This Row],[RN Hours (excl. Admin, DON)]],Nurse[[#This Row],[RN Admin Hours]],Nurse[[#This Row],[RN DON Hours]],Nurse[[#This Row],[LPN Hours (excl. Admin)]],Nurse[[#This Row],[LPN Admin Hours]],Nurse[[#This Row],[CNA Hours]],Nurse[[#This Row],[NA TR Hours]],Nurse[[#This Row],[Med Aide/Tech Hours]])</f>
        <v>112.16076086956522</v>
      </c>
      <c r="K45" s="4">
        <f>SUM(Nurse[[#This Row],[RN Hours (excl. Admin, DON)]],Nurse[[#This Row],[LPN Hours (excl. Admin)]],Nurse[[#This Row],[CNA Hours]],Nurse[[#This Row],[NA TR Hours]],Nurse[[#This Row],[Med Aide/Tech Hours]])</f>
        <v>100.02913043478262</v>
      </c>
      <c r="L45" s="4">
        <f>SUM(Nurse[[#This Row],[RN Hours (excl. Admin, DON)]],Nurse[[#This Row],[RN Admin Hours]],Nurse[[#This Row],[RN DON Hours]])</f>
        <v>35.25826086956522</v>
      </c>
      <c r="M45" s="4">
        <v>29.693043478260869</v>
      </c>
      <c r="N45" s="4">
        <v>0</v>
      </c>
      <c r="O45" s="4">
        <v>5.5652173913043477</v>
      </c>
      <c r="P45" s="4">
        <f>SUM(Nurse[[#This Row],[LPN Hours (excl. Admin)]],Nurse[[#This Row],[LPN Admin Hours]])</f>
        <v>21.978913043478265</v>
      </c>
      <c r="Q45" s="4">
        <v>15.412500000000005</v>
      </c>
      <c r="R45" s="4">
        <v>6.5664130434782608</v>
      </c>
      <c r="S45" s="4">
        <f>SUM(Nurse[[#This Row],[CNA Hours]],Nurse[[#This Row],[NA TR Hours]],Nurse[[#This Row],[Med Aide/Tech Hours]])</f>
        <v>54.923586956521739</v>
      </c>
      <c r="T45" s="4">
        <v>54.923586956521739</v>
      </c>
      <c r="U45" s="4">
        <v>0</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36.489999999999995</v>
      </c>
      <c r="X45" s="4">
        <v>3.1068478260869563</v>
      </c>
      <c r="Y45" s="4">
        <v>0</v>
      </c>
      <c r="Z45" s="4">
        <v>0</v>
      </c>
      <c r="AA45" s="4">
        <v>1.6742391304347826</v>
      </c>
      <c r="AB45" s="4">
        <v>0</v>
      </c>
      <c r="AC45" s="4">
        <v>31.708913043478258</v>
      </c>
      <c r="AD45" s="4">
        <v>0</v>
      </c>
      <c r="AE45" s="4">
        <v>0</v>
      </c>
      <c r="AF45" s="1">
        <v>185048</v>
      </c>
      <c r="AG45" s="1">
        <v>4</v>
      </c>
      <c r="AH45"/>
    </row>
    <row r="46" spans="1:34" x14ac:dyDescent="0.25">
      <c r="A46" t="s">
        <v>289</v>
      </c>
      <c r="B46" t="s">
        <v>202</v>
      </c>
      <c r="C46" t="s">
        <v>508</v>
      </c>
      <c r="D46" t="s">
        <v>375</v>
      </c>
      <c r="E46" s="4">
        <v>71.315217391304344</v>
      </c>
      <c r="F46" s="4">
        <f>Nurse[[#This Row],[Total Nurse Staff Hours]]/Nurse[[#This Row],[MDS Census]]</f>
        <v>4.2740954122847139</v>
      </c>
      <c r="G46" s="4">
        <f>Nurse[[#This Row],[Total Direct Care Staff Hours]]/Nurse[[#This Row],[MDS Census]]</f>
        <v>3.846139308032313</v>
      </c>
      <c r="H46" s="4">
        <f>Nurse[[#This Row],[Total RN Hours (w/ Admin, DON)]]/Nurse[[#This Row],[MDS Census]]</f>
        <v>0.42218716659045885</v>
      </c>
      <c r="I46" s="4">
        <f>Nurse[[#This Row],[RN Hours (excl. Admin, DON)]]/Nurse[[#This Row],[MDS Census]]</f>
        <v>0.20570949550373421</v>
      </c>
      <c r="J46" s="4">
        <f>SUM(Nurse[[#This Row],[RN Hours (excl. Admin, DON)]],Nurse[[#This Row],[RN Admin Hours]],Nurse[[#This Row],[RN DON Hours]],Nurse[[#This Row],[LPN Hours (excl. Admin)]],Nurse[[#This Row],[LPN Admin Hours]],Nurse[[#This Row],[CNA Hours]],Nurse[[#This Row],[NA TR Hours]],Nurse[[#This Row],[Med Aide/Tech Hours]])</f>
        <v>304.80804347826097</v>
      </c>
      <c r="K46" s="4">
        <f>SUM(Nurse[[#This Row],[RN Hours (excl. Admin, DON)]],Nurse[[#This Row],[LPN Hours (excl. Admin)]],Nurse[[#This Row],[CNA Hours]],Nurse[[#This Row],[NA TR Hours]],Nurse[[#This Row],[Med Aide/Tech Hours]])</f>
        <v>274.28826086956525</v>
      </c>
      <c r="L46" s="4">
        <f>SUM(Nurse[[#This Row],[RN Hours (excl. Admin, DON)]],Nurse[[#This Row],[RN Admin Hours]],Nurse[[#This Row],[RN DON Hours]])</f>
        <v>30.108369565217394</v>
      </c>
      <c r="M46" s="4">
        <v>14.670217391304348</v>
      </c>
      <c r="N46" s="4">
        <v>10.04684782608696</v>
      </c>
      <c r="O46" s="4">
        <v>5.3913043478260869</v>
      </c>
      <c r="P46" s="4">
        <f>SUM(Nurse[[#This Row],[LPN Hours (excl. Admin)]],Nurse[[#This Row],[LPN Admin Hours]])</f>
        <v>70.132826086956527</v>
      </c>
      <c r="Q46" s="4">
        <v>55.051195652173924</v>
      </c>
      <c r="R46" s="4">
        <v>15.081630434782609</v>
      </c>
      <c r="S46" s="4">
        <f>SUM(Nurse[[#This Row],[CNA Hours]],Nurse[[#This Row],[NA TR Hours]],Nurse[[#This Row],[Med Aide/Tech Hours]])</f>
        <v>204.56684782608701</v>
      </c>
      <c r="T46" s="4">
        <v>181.80206521739134</v>
      </c>
      <c r="U46" s="4">
        <v>16.668804347826089</v>
      </c>
      <c r="V46" s="4">
        <v>6.0959782608695665</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173.20347826086962</v>
      </c>
      <c r="X46" s="4">
        <v>8.7576086956521753</v>
      </c>
      <c r="Y46" s="4">
        <v>4.3293478260869565</v>
      </c>
      <c r="Z46" s="4">
        <v>0</v>
      </c>
      <c r="AA46" s="4">
        <v>29.187282608695661</v>
      </c>
      <c r="AB46" s="4">
        <v>3.6956521739130437E-2</v>
      </c>
      <c r="AC46" s="4">
        <v>130.89228260869569</v>
      </c>
      <c r="AD46" s="4">
        <v>0</v>
      </c>
      <c r="AE46" s="4">
        <v>0</v>
      </c>
      <c r="AF46" s="1">
        <v>185366</v>
      </c>
      <c r="AG46" s="1">
        <v>4</v>
      </c>
      <c r="AH46"/>
    </row>
    <row r="47" spans="1:34" x14ac:dyDescent="0.25">
      <c r="A47" t="s">
        <v>289</v>
      </c>
      <c r="B47" t="s">
        <v>206</v>
      </c>
      <c r="C47" t="s">
        <v>576</v>
      </c>
      <c r="D47" t="s">
        <v>433</v>
      </c>
      <c r="E47" s="4">
        <v>42.184782608695649</v>
      </c>
      <c r="F47" s="4">
        <f>Nurse[[#This Row],[Total Nurse Staff Hours]]/Nurse[[#This Row],[MDS Census]]</f>
        <v>3.5198763205359462</v>
      </c>
      <c r="G47" s="4">
        <f>Nurse[[#This Row],[Total Direct Care Staff Hours]]/Nurse[[#This Row],[MDS Census]]</f>
        <v>3.0231074465344001</v>
      </c>
      <c r="H47" s="4">
        <f>Nurse[[#This Row],[Total RN Hours (w/ Admin, DON)]]/Nurse[[#This Row],[MDS Census]]</f>
        <v>0.87265910847719674</v>
      </c>
      <c r="I47" s="4">
        <f>Nurse[[#This Row],[RN Hours (excl. Admin, DON)]]/Nurse[[#This Row],[MDS Census]]</f>
        <v>0.37589023447565068</v>
      </c>
      <c r="J47" s="4">
        <f>SUM(Nurse[[#This Row],[RN Hours (excl. Admin, DON)]],Nurse[[#This Row],[RN Admin Hours]],Nurse[[#This Row],[RN DON Hours]],Nurse[[#This Row],[LPN Hours (excl. Admin)]],Nurse[[#This Row],[LPN Admin Hours]],Nurse[[#This Row],[CNA Hours]],Nurse[[#This Row],[NA TR Hours]],Nurse[[#This Row],[Med Aide/Tech Hours]])</f>
        <v>148.48521739130442</v>
      </c>
      <c r="K47" s="4">
        <f>SUM(Nurse[[#This Row],[RN Hours (excl. Admin, DON)]],Nurse[[#This Row],[LPN Hours (excl. Admin)]],Nurse[[#This Row],[CNA Hours]],Nurse[[#This Row],[NA TR Hours]],Nurse[[#This Row],[Med Aide/Tech Hours]])</f>
        <v>127.52913043478267</v>
      </c>
      <c r="L47" s="4">
        <f>SUM(Nurse[[#This Row],[RN Hours (excl. Admin, DON)]],Nurse[[#This Row],[RN Admin Hours]],Nurse[[#This Row],[RN DON Hours]])</f>
        <v>36.8129347826087</v>
      </c>
      <c r="M47" s="4">
        <v>15.856847826086959</v>
      </c>
      <c r="N47" s="4">
        <v>15.129999999999997</v>
      </c>
      <c r="O47" s="4">
        <v>5.8260869565217392</v>
      </c>
      <c r="P47" s="4">
        <f>SUM(Nurse[[#This Row],[LPN Hours (excl. Admin)]],Nurse[[#This Row],[LPN Admin Hours]])</f>
        <v>34.236956521739138</v>
      </c>
      <c r="Q47" s="4">
        <v>34.236956521739138</v>
      </c>
      <c r="R47" s="4">
        <v>0</v>
      </c>
      <c r="S47" s="4">
        <f>SUM(Nurse[[#This Row],[CNA Hours]],Nurse[[#This Row],[NA TR Hours]],Nurse[[#This Row],[Med Aide/Tech Hours]])</f>
        <v>77.435326086956579</v>
      </c>
      <c r="T47" s="4">
        <v>77.114782608695705</v>
      </c>
      <c r="U47" s="4">
        <v>0</v>
      </c>
      <c r="V47" s="4">
        <v>0.32054347826086954</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 s="4">
        <v>0</v>
      </c>
      <c r="Y47" s="4">
        <v>0</v>
      </c>
      <c r="Z47" s="4">
        <v>0</v>
      </c>
      <c r="AA47" s="4">
        <v>0</v>
      </c>
      <c r="AB47" s="4">
        <v>0</v>
      </c>
      <c r="AC47" s="4">
        <v>0</v>
      </c>
      <c r="AD47" s="4">
        <v>0</v>
      </c>
      <c r="AE47" s="4">
        <v>0</v>
      </c>
      <c r="AF47" s="1">
        <v>185382</v>
      </c>
      <c r="AG47" s="1">
        <v>4</v>
      </c>
      <c r="AH47"/>
    </row>
    <row r="48" spans="1:34" x14ac:dyDescent="0.25">
      <c r="A48" t="s">
        <v>289</v>
      </c>
      <c r="B48" t="s">
        <v>186</v>
      </c>
      <c r="C48" t="s">
        <v>501</v>
      </c>
      <c r="D48" t="s">
        <v>363</v>
      </c>
      <c r="E48" s="4">
        <v>40.923913043478258</v>
      </c>
      <c r="F48" s="4">
        <f>Nurse[[#This Row],[Total Nurse Staff Hours]]/Nurse[[#This Row],[MDS Census]]</f>
        <v>3.2288446215139448</v>
      </c>
      <c r="G48" s="4">
        <f>Nurse[[#This Row],[Total Direct Care Staff Hours]]/Nurse[[#This Row],[MDS Census]]</f>
        <v>3.0857503320053121</v>
      </c>
      <c r="H48" s="4">
        <f>Nurse[[#This Row],[Total RN Hours (w/ Admin, DON)]]/Nurse[[#This Row],[MDS Census]]</f>
        <v>0.5009083665338645</v>
      </c>
      <c r="I48" s="4">
        <f>Nurse[[#This Row],[RN Hours (excl. Admin, DON)]]/Nurse[[#This Row],[MDS Census]]</f>
        <v>0.35781407702523244</v>
      </c>
      <c r="J48" s="4">
        <f>SUM(Nurse[[#This Row],[RN Hours (excl. Admin, DON)]],Nurse[[#This Row],[RN Admin Hours]],Nurse[[#This Row],[RN DON Hours]],Nurse[[#This Row],[LPN Hours (excl. Admin)]],Nurse[[#This Row],[LPN Admin Hours]],Nurse[[#This Row],[CNA Hours]],Nurse[[#This Row],[NA TR Hours]],Nurse[[#This Row],[Med Aide/Tech Hours]])</f>
        <v>132.13695652173914</v>
      </c>
      <c r="K48" s="4">
        <f>SUM(Nurse[[#This Row],[RN Hours (excl. Admin, DON)]],Nurse[[#This Row],[LPN Hours (excl. Admin)]],Nurse[[#This Row],[CNA Hours]],Nurse[[#This Row],[NA TR Hours]],Nurse[[#This Row],[Med Aide/Tech Hours]])</f>
        <v>126.28097826086956</v>
      </c>
      <c r="L48" s="4">
        <f>SUM(Nurse[[#This Row],[RN Hours (excl. Admin, DON)]],Nurse[[#This Row],[RN Admin Hours]],Nurse[[#This Row],[RN DON Hours]])</f>
        <v>20.499130434782607</v>
      </c>
      <c r="M48" s="4">
        <v>14.643152173913045</v>
      </c>
      <c r="N48" s="4">
        <v>0.28804347826086957</v>
      </c>
      <c r="O48" s="4">
        <v>5.5679347826086953</v>
      </c>
      <c r="P48" s="4">
        <f>SUM(Nurse[[#This Row],[LPN Hours (excl. Admin)]],Nurse[[#This Row],[LPN Admin Hours]])</f>
        <v>33.517717391304352</v>
      </c>
      <c r="Q48" s="4">
        <v>33.517717391304352</v>
      </c>
      <c r="R48" s="4">
        <v>0</v>
      </c>
      <c r="S48" s="4">
        <f>SUM(Nurse[[#This Row],[CNA Hours]],Nurse[[#This Row],[NA TR Hours]],Nurse[[#This Row],[Med Aide/Tech Hours]])</f>
        <v>78.120108695652164</v>
      </c>
      <c r="T48" s="4">
        <v>57.70195652173912</v>
      </c>
      <c r="U48" s="4">
        <v>17.092065217391305</v>
      </c>
      <c r="V48" s="4">
        <v>3.3260869565217392</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35.100652173913048</v>
      </c>
      <c r="X48" s="4">
        <v>14.643152173913045</v>
      </c>
      <c r="Y48" s="4">
        <v>0</v>
      </c>
      <c r="Z48" s="4">
        <v>0</v>
      </c>
      <c r="AA48" s="4">
        <v>5.7527173913043477</v>
      </c>
      <c r="AB48" s="4">
        <v>0</v>
      </c>
      <c r="AC48" s="4">
        <v>9.9714130434782611</v>
      </c>
      <c r="AD48" s="4">
        <v>4.7333695652173917</v>
      </c>
      <c r="AE48" s="4">
        <v>0</v>
      </c>
      <c r="AF48" s="1">
        <v>185343</v>
      </c>
      <c r="AG48" s="1">
        <v>4</v>
      </c>
      <c r="AH48"/>
    </row>
    <row r="49" spans="1:34" x14ac:dyDescent="0.25">
      <c r="A49" t="s">
        <v>289</v>
      </c>
      <c r="B49" t="s">
        <v>161</v>
      </c>
      <c r="C49" t="s">
        <v>442</v>
      </c>
      <c r="D49" t="s">
        <v>352</v>
      </c>
      <c r="E49" s="4">
        <v>88.108695652173907</v>
      </c>
      <c r="F49" s="4">
        <f>Nurse[[#This Row],[Total Nurse Staff Hours]]/Nurse[[#This Row],[MDS Census]]</f>
        <v>3.4090056748087845</v>
      </c>
      <c r="G49" s="4">
        <f>Nurse[[#This Row],[Total Direct Care Staff Hours]]/Nurse[[#This Row],[MDS Census]]</f>
        <v>3.1156020231926975</v>
      </c>
      <c r="H49" s="4">
        <f>Nurse[[#This Row],[Total RN Hours (w/ Admin, DON)]]/Nurse[[#This Row],[MDS Census]]</f>
        <v>0.57822353811991123</v>
      </c>
      <c r="I49" s="4">
        <f>Nurse[[#This Row],[RN Hours (excl. Admin, DON)]]/Nurse[[#This Row],[MDS Census]]</f>
        <v>0.3502319269676783</v>
      </c>
      <c r="J49" s="4">
        <f>SUM(Nurse[[#This Row],[RN Hours (excl. Admin, DON)]],Nurse[[#This Row],[RN Admin Hours]],Nurse[[#This Row],[RN DON Hours]],Nurse[[#This Row],[LPN Hours (excl. Admin)]],Nurse[[#This Row],[LPN Admin Hours]],Nurse[[#This Row],[CNA Hours]],Nurse[[#This Row],[NA TR Hours]],Nurse[[#This Row],[Med Aide/Tech Hours]])</f>
        <v>300.36304347826092</v>
      </c>
      <c r="K49" s="4">
        <f>SUM(Nurse[[#This Row],[RN Hours (excl. Admin, DON)]],Nurse[[#This Row],[LPN Hours (excl. Admin)]],Nurse[[#This Row],[CNA Hours]],Nurse[[#This Row],[NA TR Hours]],Nurse[[#This Row],[Med Aide/Tech Hours]])</f>
        <v>274.51163043478266</v>
      </c>
      <c r="L49" s="4">
        <f>SUM(Nurse[[#This Row],[RN Hours (excl. Admin, DON)]],Nurse[[#This Row],[RN Admin Hours]],Nurse[[#This Row],[RN DON Hours]])</f>
        <v>50.946521739130432</v>
      </c>
      <c r="M49" s="4">
        <v>30.858478260869564</v>
      </c>
      <c r="N49" s="4">
        <v>14.348913043478262</v>
      </c>
      <c r="O49" s="4">
        <v>5.7391304347826084</v>
      </c>
      <c r="P49" s="4">
        <f>SUM(Nurse[[#This Row],[LPN Hours (excl. Admin)]],Nurse[[#This Row],[LPN Admin Hours]])</f>
        <v>61.76565217391304</v>
      </c>
      <c r="Q49" s="4">
        <v>56.002282608695651</v>
      </c>
      <c r="R49" s="4">
        <v>5.7633695652173911</v>
      </c>
      <c r="S49" s="4">
        <f>SUM(Nurse[[#This Row],[CNA Hours]],Nurse[[#This Row],[NA TR Hours]],Nurse[[#This Row],[Med Aide/Tech Hours]])</f>
        <v>187.65086956521742</v>
      </c>
      <c r="T49" s="4">
        <v>153.94945652173917</v>
      </c>
      <c r="U49" s="4">
        <v>0</v>
      </c>
      <c r="V49" s="4">
        <v>33.701413043478261</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 s="4">
        <v>0</v>
      </c>
      <c r="Y49" s="4">
        <v>0</v>
      </c>
      <c r="Z49" s="4">
        <v>0</v>
      </c>
      <c r="AA49" s="4">
        <v>0</v>
      </c>
      <c r="AB49" s="4">
        <v>0</v>
      </c>
      <c r="AC49" s="4">
        <v>0</v>
      </c>
      <c r="AD49" s="4">
        <v>0</v>
      </c>
      <c r="AE49" s="4">
        <v>0</v>
      </c>
      <c r="AF49" s="1">
        <v>185313</v>
      </c>
      <c r="AG49" s="1">
        <v>4</v>
      </c>
      <c r="AH49"/>
    </row>
    <row r="50" spans="1:34" x14ac:dyDescent="0.25">
      <c r="A50" t="s">
        <v>289</v>
      </c>
      <c r="B50" t="s">
        <v>221</v>
      </c>
      <c r="C50" t="s">
        <v>479</v>
      </c>
      <c r="D50" t="s">
        <v>333</v>
      </c>
      <c r="E50" s="4">
        <v>55.010869565217391</v>
      </c>
      <c r="F50" s="4">
        <f>Nurse[[#This Row],[Total Nurse Staff Hours]]/Nurse[[#This Row],[MDS Census]]</f>
        <v>3.3588934993084387</v>
      </c>
      <c r="G50" s="4">
        <f>Nurse[[#This Row],[Total Direct Care Staff Hours]]/Nurse[[#This Row],[MDS Census]]</f>
        <v>3.018859909108873</v>
      </c>
      <c r="H50" s="4">
        <f>Nurse[[#This Row],[Total RN Hours (w/ Admin, DON)]]/Nurse[[#This Row],[MDS Census]]</f>
        <v>0.68634459592965846</v>
      </c>
      <c r="I50" s="4">
        <f>Nurse[[#This Row],[RN Hours (excl. Admin, DON)]]/Nurse[[#This Row],[MDS Census]]</f>
        <v>0.37074096028452891</v>
      </c>
      <c r="J50" s="4">
        <f>SUM(Nurse[[#This Row],[RN Hours (excl. Admin, DON)]],Nurse[[#This Row],[RN Admin Hours]],Nurse[[#This Row],[RN DON Hours]],Nurse[[#This Row],[LPN Hours (excl. Admin)]],Nurse[[#This Row],[LPN Admin Hours]],Nurse[[#This Row],[CNA Hours]],Nurse[[#This Row],[NA TR Hours]],Nurse[[#This Row],[Med Aide/Tech Hours]])</f>
        <v>184.77565217391313</v>
      </c>
      <c r="K50" s="4">
        <f>SUM(Nurse[[#This Row],[RN Hours (excl. Admin, DON)]],Nurse[[#This Row],[LPN Hours (excl. Admin)]],Nurse[[#This Row],[CNA Hours]],Nurse[[#This Row],[NA TR Hours]],Nurse[[#This Row],[Med Aide/Tech Hours]])</f>
        <v>166.07010869565224</v>
      </c>
      <c r="L50" s="4">
        <f>SUM(Nurse[[#This Row],[RN Hours (excl. Admin, DON)]],Nurse[[#This Row],[RN Admin Hours]],Nurse[[#This Row],[RN DON Hours]])</f>
        <v>37.756413043478275</v>
      </c>
      <c r="M50" s="4">
        <v>20.39478260869566</v>
      </c>
      <c r="N50" s="4">
        <v>11.622500000000002</v>
      </c>
      <c r="O50" s="4">
        <v>5.7391304347826084</v>
      </c>
      <c r="P50" s="4">
        <f>SUM(Nurse[[#This Row],[LPN Hours (excl. Admin)]],Nurse[[#This Row],[LPN Admin Hours]])</f>
        <v>34.882173913043488</v>
      </c>
      <c r="Q50" s="4">
        <v>33.538260869565228</v>
      </c>
      <c r="R50" s="4">
        <v>1.3439130434782611</v>
      </c>
      <c r="S50" s="4">
        <f>SUM(Nurse[[#This Row],[CNA Hours]],Nurse[[#This Row],[NA TR Hours]],Nurse[[#This Row],[Med Aide/Tech Hours]])</f>
        <v>112.13706521739135</v>
      </c>
      <c r="T50" s="4">
        <v>112.13706521739135</v>
      </c>
      <c r="U50" s="4">
        <v>0</v>
      </c>
      <c r="V50" s="4">
        <v>0</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29.268804347826091</v>
      </c>
      <c r="X50" s="4">
        <v>1.2432608695652174</v>
      </c>
      <c r="Y50" s="4">
        <v>0</v>
      </c>
      <c r="Z50" s="4">
        <v>0</v>
      </c>
      <c r="AA50" s="4">
        <v>12.886195652173916</v>
      </c>
      <c r="AB50" s="4">
        <v>0</v>
      </c>
      <c r="AC50" s="4">
        <v>15.139347826086956</v>
      </c>
      <c r="AD50" s="4">
        <v>0</v>
      </c>
      <c r="AE50" s="4">
        <v>0</v>
      </c>
      <c r="AF50" s="1">
        <v>185409</v>
      </c>
      <c r="AG50" s="1">
        <v>4</v>
      </c>
      <c r="AH50"/>
    </row>
    <row r="51" spans="1:34" x14ac:dyDescent="0.25">
      <c r="A51" t="s">
        <v>289</v>
      </c>
      <c r="B51" t="s">
        <v>130</v>
      </c>
      <c r="C51" t="s">
        <v>444</v>
      </c>
      <c r="D51" t="s">
        <v>346</v>
      </c>
      <c r="E51" s="4">
        <v>59</v>
      </c>
      <c r="F51" s="4">
        <f>Nurse[[#This Row],[Total Nurse Staff Hours]]/Nurse[[#This Row],[MDS Census]]</f>
        <v>2.4494159911569642</v>
      </c>
      <c r="G51" s="4">
        <f>Nurse[[#This Row],[Total Direct Care Staff Hours]]/Nurse[[#This Row],[MDS Census]]</f>
        <v>2.209226234340457</v>
      </c>
      <c r="H51" s="4">
        <f>Nurse[[#This Row],[Total RN Hours (w/ Admin, DON)]]/Nurse[[#This Row],[MDS Census]]</f>
        <v>0.36129513633013993</v>
      </c>
      <c r="I51" s="4">
        <f>Nurse[[#This Row],[RN Hours (excl. Admin, DON)]]/Nurse[[#This Row],[MDS Census]]</f>
        <v>0.12110537951363301</v>
      </c>
      <c r="J51" s="4">
        <f>SUM(Nurse[[#This Row],[RN Hours (excl. Admin, DON)]],Nurse[[#This Row],[RN Admin Hours]],Nurse[[#This Row],[RN DON Hours]],Nurse[[#This Row],[LPN Hours (excl. Admin)]],Nurse[[#This Row],[LPN Admin Hours]],Nurse[[#This Row],[CNA Hours]],Nurse[[#This Row],[NA TR Hours]],Nurse[[#This Row],[Med Aide/Tech Hours]])</f>
        <v>144.51554347826089</v>
      </c>
      <c r="K51" s="4">
        <f>SUM(Nurse[[#This Row],[RN Hours (excl. Admin, DON)]],Nurse[[#This Row],[LPN Hours (excl. Admin)]],Nurse[[#This Row],[CNA Hours]],Nurse[[#This Row],[NA TR Hours]],Nurse[[#This Row],[Med Aide/Tech Hours]])</f>
        <v>130.34434782608696</v>
      </c>
      <c r="L51" s="4">
        <f>SUM(Nurse[[#This Row],[RN Hours (excl. Admin, DON)]],Nurse[[#This Row],[RN Admin Hours]],Nurse[[#This Row],[RN DON Hours]])</f>
        <v>21.316413043478256</v>
      </c>
      <c r="M51" s="4">
        <v>7.1452173913043477</v>
      </c>
      <c r="N51" s="4">
        <v>9.3885869565217384</v>
      </c>
      <c r="O51" s="4">
        <v>4.7826086956521738</v>
      </c>
      <c r="P51" s="4">
        <f>SUM(Nurse[[#This Row],[LPN Hours (excl. Admin)]],Nurse[[#This Row],[LPN Admin Hours]])</f>
        <v>19.725217391304351</v>
      </c>
      <c r="Q51" s="4">
        <v>19.725217391304351</v>
      </c>
      <c r="R51" s="4">
        <v>0</v>
      </c>
      <c r="S51" s="4">
        <f>SUM(Nurse[[#This Row],[CNA Hours]],Nurse[[#This Row],[NA TR Hours]],Nurse[[#This Row],[Med Aide/Tech Hours]])</f>
        <v>103.47391304347828</v>
      </c>
      <c r="T51" s="4">
        <v>92.045108695652189</v>
      </c>
      <c r="U51" s="4">
        <v>11.428804347826087</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0.64673913043478259</v>
      </c>
      <c r="X51" s="4">
        <v>0</v>
      </c>
      <c r="Y51" s="4">
        <v>0</v>
      </c>
      <c r="Z51" s="4">
        <v>0</v>
      </c>
      <c r="AA51" s="4">
        <v>0</v>
      </c>
      <c r="AB51" s="4">
        <v>0</v>
      </c>
      <c r="AC51" s="4">
        <v>0.125</v>
      </c>
      <c r="AD51" s="4">
        <v>0.52173913043478259</v>
      </c>
      <c r="AE51" s="4">
        <v>0</v>
      </c>
      <c r="AF51" s="1">
        <v>185269</v>
      </c>
      <c r="AG51" s="1">
        <v>4</v>
      </c>
      <c r="AH51"/>
    </row>
    <row r="52" spans="1:34" x14ac:dyDescent="0.25">
      <c r="A52" t="s">
        <v>289</v>
      </c>
      <c r="B52" t="s">
        <v>69</v>
      </c>
      <c r="C52" t="s">
        <v>517</v>
      </c>
      <c r="D52" t="s">
        <v>347</v>
      </c>
      <c r="E52" s="4">
        <v>74.597826086956516</v>
      </c>
      <c r="F52" s="4">
        <f>Nurse[[#This Row],[Total Nurse Staff Hours]]/Nurse[[#This Row],[MDS Census]]</f>
        <v>3.3921419204429553</v>
      </c>
      <c r="G52" s="4">
        <f>Nurse[[#This Row],[Total Direct Care Staff Hours]]/Nurse[[#This Row],[MDS Census]]</f>
        <v>2.9697377240273934</v>
      </c>
      <c r="H52" s="4">
        <f>Nurse[[#This Row],[Total RN Hours (w/ Admin, DON)]]/Nurse[[#This Row],[MDS Census]]</f>
        <v>0.58618825586478207</v>
      </c>
      <c r="I52" s="4">
        <f>Nurse[[#This Row],[RN Hours (excl. Admin, DON)]]/Nurse[[#This Row],[MDS Census]]</f>
        <v>0.36712516392248284</v>
      </c>
      <c r="J52" s="4">
        <f>SUM(Nurse[[#This Row],[RN Hours (excl. Admin, DON)]],Nurse[[#This Row],[RN Admin Hours]],Nurse[[#This Row],[RN DON Hours]],Nurse[[#This Row],[LPN Hours (excl. Admin)]],Nurse[[#This Row],[LPN Admin Hours]],Nurse[[#This Row],[CNA Hours]],Nurse[[#This Row],[NA TR Hours]],Nurse[[#This Row],[Med Aide/Tech Hours]])</f>
        <v>253.04641304347825</v>
      </c>
      <c r="K52" s="4">
        <f>SUM(Nurse[[#This Row],[RN Hours (excl. Admin, DON)]],Nurse[[#This Row],[LPN Hours (excl. Admin)]],Nurse[[#This Row],[CNA Hours]],Nurse[[#This Row],[NA TR Hours]],Nurse[[#This Row],[Med Aide/Tech Hours]])</f>
        <v>221.53597826086957</v>
      </c>
      <c r="L52" s="4">
        <f>SUM(Nurse[[#This Row],[RN Hours (excl. Admin, DON)]],Nurse[[#This Row],[RN Admin Hours]],Nurse[[#This Row],[RN DON Hours]])</f>
        <v>43.728369565217385</v>
      </c>
      <c r="M52" s="4">
        <v>27.386739130434776</v>
      </c>
      <c r="N52" s="4">
        <v>11.124239130434781</v>
      </c>
      <c r="O52" s="4">
        <v>5.2173913043478262</v>
      </c>
      <c r="P52" s="4">
        <f>SUM(Nurse[[#This Row],[LPN Hours (excl. Admin)]],Nurse[[#This Row],[LPN Admin Hours]])</f>
        <v>57.977826086956519</v>
      </c>
      <c r="Q52" s="4">
        <v>42.809021739130436</v>
      </c>
      <c r="R52" s="4">
        <v>15.168804347826082</v>
      </c>
      <c r="S52" s="4">
        <f>SUM(Nurse[[#This Row],[CNA Hours]],Nurse[[#This Row],[NA TR Hours]],Nurse[[#This Row],[Med Aide/Tech Hours]])</f>
        <v>151.34021739130435</v>
      </c>
      <c r="T52" s="4">
        <v>149.52152173913043</v>
      </c>
      <c r="U52" s="4">
        <v>0</v>
      </c>
      <c r="V52" s="4">
        <v>1.818695652173913</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46.030434782608708</v>
      </c>
      <c r="X52" s="4">
        <v>1.2208695652173913</v>
      </c>
      <c r="Y52" s="4">
        <v>0</v>
      </c>
      <c r="Z52" s="4">
        <v>0</v>
      </c>
      <c r="AA52" s="4">
        <v>3.0597826086956523</v>
      </c>
      <c r="AB52" s="4">
        <v>0</v>
      </c>
      <c r="AC52" s="4">
        <v>39.931086956521746</v>
      </c>
      <c r="AD52" s="4">
        <v>0</v>
      </c>
      <c r="AE52" s="4">
        <v>1.818695652173913</v>
      </c>
      <c r="AF52" s="1">
        <v>185173</v>
      </c>
      <c r="AG52" s="1">
        <v>4</v>
      </c>
      <c r="AH52"/>
    </row>
    <row r="53" spans="1:34" x14ac:dyDescent="0.25">
      <c r="A53" t="s">
        <v>289</v>
      </c>
      <c r="B53" t="s">
        <v>131</v>
      </c>
      <c r="C53" t="s">
        <v>554</v>
      </c>
      <c r="D53" t="s">
        <v>370</v>
      </c>
      <c r="E53" s="4">
        <v>57.858695652173914</v>
      </c>
      <c r="F53" s="4">
        <f>Nurse[[#This Row],[Total Nurse Staff Hours]]/Nurse[[#This Row],[MDS Census]]</f>
        <v>3.9454349051286868</v>
      </c>
      <c r="G53" s="4">
        <f>Nurse[[#This Row],[Total Direct Care Staff Hours]]/Nurse[[#This Row],[MDS Census]]</f>
        <v>3.7662126620326881</v>
      </c>
      <c r="H53" s="4">
        <f>Nurse[[#This Row],[Total RN Hours (w/ Admin, DON)]]/Nurse[[#This Row],[MDS Census]]</f>
        <v>0.54509674995303403</v>
      </c>
      <c r="I53" s="4">
        <f>Nurse[[#This Row],[RN Hours (excl. Admin, DON)]]/Nurse[[#This Row],[MDS Census]]</f>
        <v>0.36587450685703554</v>
      </c>
      <c r="J53" s="4">
        <f>SUM(Nurse[[#This Row],[RN Hours (excl. Admin, DON)]],Nurse[[#This Row],[RN Admin Hours]],Nurse[[#This Row],[RN DON Hours]],Nurse[[#This Row],[LPN Hours (excl. Admin)]],Nurse[[#This Row],[LPN Admin Hours]],Nurse[[#This Row],[CNA Hours]],Nurse[[#This Row],[NA TR Hours]],Nurse[[#This Row],[Med Aide/Tech Hours]])</f>
        <v>228.27771739130435</v>
      </c>
      <c r="K53" s="4">
        <f>SUM(Nurse[[#This Row],[RN Hours (excl. Admin, DON)]],Nurse[[#This Row],[LPN Hours (excl. Admin)]],Nurse[[#This Row],[CNA Hours]],Nurse[[#This Row],[NA TR Hours]],Nurse[[#This Row],[Med Aide/Tech Hours]])</f>
        <v>217.90815217391304</v>
      </c>
      <c r="L53" s="4">
        <f>SUM(Nurse[[#This Row],[RN Hours (excl. Admin, DON)]],Nurse[[#This Row],[RN Admin Hours]],Nurse[[#This Row],[RN DON Hours]])</f>
        <v>31.53858695652174</v>
      </c>
      <c r="M53" s="4">
        <v>21.169021739130436</v>
      </c>
      <c r="N53" s="4">
        <v>7.0978260869565215</v>
      </c>
      <c r="O53" s="4">
        <v>3.2717391304347827</v>
      </c>
      <c r="P53" s="4">
        <f>SUM(Nurse[[#This Row],[LPN Hours (excl. Admin)]],Nurse[[#This Row],[LPN Admin Hours]])</f>
        <v>49.057065217391305</v>
      </c>
      <c r="Q53" s="4">
        <v>49.057065217391305</v>
      </c>
      <c r="R53" s="4">
        <v>0</v>
      </c>
      <c r="S53" s="4">
        <f>SUM(Nurse[[#This Row],[CNA Hours]],Nurse[[#This Row],[NA TR Hours]],Nurse[[#This Row],[Med Aide/Tech Hours]])</f>
        <v>147.68206521739131</v>
      </c>
      <c r="T53" s="4">
        <v>97.858695652173907</v>
      </c>
      <c r="U53" s="4">
        <v>17.948369565217391</v>
      </c>
      <c r="V53" s="4">
        <v>31.875</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1.25</v>
      </c>
      <c r="X53" s="4">
        <v>0</v>
      </c>
      <c r="Y53" s="4">
        <v>0</v>
      </c>
      <c r="Z53" s="4">
        <v>0</v>
      </c>
      <c r="AA53" s="4">
        <v>0.38043478260869568</v>
      </c>
      <c r="AB53" s="4">
        <v>0</v>
      </c>
      <c r="AC53" s="4">
        <v>0.86956521739130432</v>
      </c>
      <c r="AD53" s="4">
        <v>0</v>
      </c>
      <c r="AE53" s="4">
        <v>0</v>
      </c>
      <c r="AF53" s="1">
        <v>185270</v>
      </c>
      <c r="AG53" s="1">
        <v>4</v>
      </c>
      <c r="AH53"/>
    </row>
    <row r="54" spans="1:34" x14ac:dyDescent="0.25">
      <c r="A54" t="s">
        <v>289</v>
      </c>
      <c r="B54" t="s">
        <v>39</v>
      </c>
      <c r="C54" t="s">
        <v>458</v>
      </c>
      <c r="D54" t="s">
        <v>397</v>
      </c>
      <c r="E54" s="4">
        <v>71.315217391304344</v>
      </c>
      <c r="F54" s="4">
        <f>Nurse[[#This Row],[Total Nurse Staff Hours]]/Nurse[[#This Row],[MDS Census]]</f>
        <v>3.9898247218411829</v>
      </c>
      <c r="G54" s="4">
        <f>Nurse[[#This Row],[Total Direct Care Staff Hours]]/Nurse[[#This Row],[MDS Census]]</f>
        <v>3.5983798201493675</v>
      </c>
      <c r="H54" s="4">
        <f>Nurse[[#This Row],[Total RN Hours (w/ Admin, DON)]]/Nurse[[#This Row],[MDS Census]]</f>
        <v>0.41521262002743492</v>
      </c>
      <c r="I54" s="4">
        <f>Nurse[[#This Row],[RN Hours (excl. Admin, DON)]]/Nurse[[#This Row],[MDS Census]]</f>
        <v>0.26035817710714837</v>
      </c>
      <c r="J54" s="4">
        <f>SUM(Nurse[[#This Row],[RN Hours (excl. Admin, DON)]],Nurse[[#This Row],[RN Admin Hours]],Nurse[[#This Row],[RN DON Hours]],Nurse[[#This Row],[LPN Hours (excl. Admin)]],Nurse[[#This Row],[LPN Admin Hours]],Nurse[[#This Row],[CNA Hours]],Nurse[[#This Row],[NA TR Hours]],Nurse[[#This Row],[Med Aide/Tech Hours]])</f>
        <v>284.53521739130434</v>
      </c>
      <c r="K54" s="4">
        <f>SUM(Nurse[[#This Row],[RN Hours (excl. Admin, DON)]],Nurse[[#This Row],[LPN Hours (excl. Admin)]],Nurse[[#This Row],[CNA Hours]],Nurse[[#This Row],[NA TR Hours]],Nurse[[#This Row],[Med Aide/Tech Hours]])</f>
        <v>256.61923913043478</v>
      </c>
      <c r="L54" s="4">
        <f>SUM(Nurse[[#This Row],[RN Hours (excl. Admin, DON)]],Nurse[[#This Row],[RN Admin Hours]],Nurse[[#This Row],[RN DON Hours]])</f>
        <v>29.610978260869569</v>
      </c>
      <c r="M54" s="4">
        <v>18.567500000000003</v>
      </c>
      <c r="N54" s="4">
        <v>8.3478260869565215</v>
      </c>
      <c r="O54" s="4">
        <v>2.6956521739130435</v>
      </c>
      <c r="P54" s="4">
        <f>SUM(Nurse[[#This Row],[LPN Hours (excl. Admin)]],Nurse[[#This Row],[LPN Admin Hours]])</f>
        <v>76.319021739130449</v>
      </c>
      <c r="Q54" s="4">
        <v>59.446521739130446</v>
      </c>
      <c r="R54" s="4">
        <v>16.872500000000002</v>
      </c>
      <c r="S54" s="4">
        <f>SUM(Nurse[[#This Row],[CNA Hours]],Nurse[[#This Row],[NA TR Hours]],Nurse[[#This Row],[Med Aide/Tech Hours]])</f>
        <v>178.60521739130434</v>
      </c>
      <c r="T54" s="4">
        <v>129.09130434782611</v>
      </c>
      <c r="U54" s="4">
        <v>20.022065217391297</v>
      </c>
      <c r="V54" s="4">
        <v>29.491847826086943</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0.21467391304347827</v>
      </c>
      <c r="X54" s="4">
        <v>0.14130434782608695</v>
      </c>
      <c r="Y54" s="4">
        <v>0</v>
      </c>
      <c r="Z54" s="4">
        <v>0</v>
      </c>
      <c r="AA54" s="4">
        <v>0</v>
      </c>
      <c r="AB54" s="4">
        <v>7.3369565217391311E-2</v>
      </c>
      <c r="AC54" s="4">
        <v>0</v>
      </c>
      <c r="AD54" s="4">
        <v>0</v>
      </c>
      <c r="AE54" s="4">
        <v>0</v>
      </c>
      <c r="AF54" s="1">
        <v>185127</v>
      </c>
      <c r="AG54" s="1">
        <v>4</v>
      </c>
      <c r="AH54"/>
    </row>
    <row r="55" spans="1:34" x14ac:dyDescent="0.25">
      <c r="A55" t="s">
        <v>289</v>
      </c>
      <c r="B55" t="s">
        <v>124</v>
      </c>
      <c r="C55" t="s">
        <v>510</v>
      </c>
      <c r="D55" t="s">
        <v>390</v>
      </c>
      <c r="E55" s="4">
        <v>51.532608695652172</v>
      </c>
      <c r="F55" s="4">
        <f>Nurse[[#This Row],[Total Nurse Staff Hours]]/Nurse[[#This Row],[MDS Census]]</f>
        <v>2.9016768614216413</v>
      </c>
      <c r="G55" s="4">
        <f>Nurse[[#This Row],[Total Direct Care Staff Hours]]/Nurse[[#This Row],[MDS Census]]</f>
        <v>2.6575427125079099</v>
      </c>
      <c r="H55" s="4">
        <f>Nurse[[#This Row],[Total RN Hours (w/ Admin, DON)]]/Nurse[[#This Row],[MDS Census]]</f>
        <v>0.56747521619911412</v>
      </c>
      <c r="I55" s="4">
        <f>Nurse[[#This Row],[RN Hours (excl. Admin, DON)]]/Nurse[[#This Row],[MDS Census]]</f>
        <v>0.32334106728538281</v>
      </c>
      <c r="J55" s="4">
        <f>SUM(Nurse[[#This Row],[RN Hours (excl. Admin, DON)]],Nurse[[#This Row],[RN Admin Hours]],Nurse[[#This Row],[RN DON Hours]],Nurse[[#This Row],[LPN Hours (excl. Admin)]],Nurse[[#This Row],[LPN Admin Hours]],Nurse[[#This Row],[CNA Hours]],Nurse[[#This Row],[NA TR Hours]],Nurse[[#This Row],[Med Aide/Tech Hours]])</f>
        <v>149.53097826086957</v>
      </c>
      <c r="K55" s="4">
        <f>SUM(Nurse[[#This Row],[RN Hours (excl. Admin, DON)]],Nurse[[#This Row],[LPN Hours (excl. Admin)]],Nurse[[#This Row],[CNA Hours]],Nurse[[#This Row],[NA TR Hours]],Nurse[[#This Row],[Med Aide/Tech Hours]])</f>
        <v>136.95010869565218</v>
      </c>
      <c r="L55" s="4">
        <f>SUM(Nurse[[#This Row],[RN Hours (excl. Admin, DON)]],Nurse[[#This Row],[RN Admin Hours]],Nurse[[#This Row],[RN DON Hours]])</f>
        <v>29.243478260869566</v>
      </c>
      <c r="M55" s="4">
        <v>16.662608695652171</v>
      </c>
      <c r="N55" s="4">
        <v>7.2004347826086974</v>
      </c>
      <c r="O55" s="4">
        <v>5.3804347826086953</v>
      </c>
      <c r="P55" s="4">
        <f>SUM(Nurse[[#This Row],[LPN Hours (excl. Admin)]],Nurse[[#This Row],[LPN Admin Hours]])</f>
        <v>17.016739130434786</v>
      </c>
      <c r="Q55" s="4">
        <v>17.016739130434786</v>
      </c>
      <c r="R55" s="4">
        <v>0</v>
      </c>
      <c r="S55" s="4">
        <f>SUM(Nurse[[#This Row],[CNA Hours]],Nurse[[#This Row],[NA TR Hours]],Nurse[[#This Row],[Med Aide/Tech Hours]])</f>
        <v>103.27076086956521</v>
      </c>
      <c r="T55" s="4">
        <v>78.836304347826086</v>
      </c>
      <c r="U55" s="4">
        <v>5.0433695652173904</v>
      </c>
      <c r="V55" s="4">
        <v>19.391086956521736</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5" s="4">
        <v>0</v>
      </c>
      <c r="Y55" s="4">
        <v>0</v>
      </c>
      <c r="Z55" s="4">
        <v>0</v>
      </c>
      <c r="AA55" s="4">
        <v>0</v>
      </c>
      <c r="AB55" s="4">
        <v>0</v>
      </c>
      <c r="AC55" s="4">
        <v>0</v>
      </c>
      <c r="AD55" s="4">
        <v>0</v>
      </c>
      <c r="AE55" s="4">
        <v>0</v>
      </c>
      <c r="AF55" s="1">
        <v>185263</v>
      </c>
      <c r="AG55" s="1">
        <v>4</v>
      </c>
      <c r="AH55"/>
    </row>
    <row r="56" spans="1:34" x14ac:dyDescent="0.25">
      <c r="A56" t="s">
        <v>289</v>
      </c>
      <c r="B56" t="s">
        <v>211</v>
      </c>
      <c r="C56" t="s">
        <v>513</v>
      </c>
      <c r="D56" t="s">
        <v>378</v>
      </c>
      <c r="E56" s="4">
        <v>56.271739130434781</v>
      </c>
      <c r="F56" s="4">
        <f>Nurse[[#This Row],[Total Nurse Staff Hours]]/Nurse[[#This Row],[MDS Census]]</f>
        <v>2.7827892601892992</v>
      </c>
      <c r="G56" s="4">
        <f>Nurse[[#This Row],[Total Direct Care Staff Hours]]/Nurse[[#This Row],[MDS Census]]</f>
        <v>2.6937145064709296</v>
      </c>
      <c r="H56" s="4">
        <f>Nurse[[#This Row],[Total RN Hours (w/ Admin, DON)]]/Nurse[[#This Row],[MDS Census]]</f>
        <v>0.76552829824222535</v>
      </c>
      <c r="I56" s="4">
        <f>Nurse[[#This Row],[RN Hours (excl. Admin, DON)]]/Nurse[[#This Row],[MDS Census]]</f>
        <v>0.67645354452385564</v>
      </c>
      <c r="J56" s="4">
        <f>SUM(Nurse[[#This Row],[RN Hours (excl. Admin, DON)]],Nurse[[#This Row],[RN Admin Hours]],Nurse[[#This Row],[RN DON Hours]],Nurse[[#This Row],[LPN Hours (excl. Admin)]],Nurse[[#This Row],[LPN Admin Hours]],Nurse[[#This Row],[CNA Hours]],Nurse[[#This Row],[NA TR Hours]],Nurse[[#This Row],[Med Aide/Tech Hours]])</f>
        <v>156.59239130434784</v>
      </c>
      <c r="K56" s="4">
        <f>SUM(Nurse[[#This Row],[RN Hours (excl. Admin, DON)]],Nurse[[#This Row],[LPN Hours (excl. Admin)]],Nurse[[#This Row],[CNA Hours]],Nurse[[#This Row],[NA TR Hours]],Nurse[[#This Row],[Med Aide/Tech Hours]])</f>
        <v>151.58000000000001</v>
      </c>
      <c r="L56" s="4">
        <f>SUM(Nurse[[#This Row],[RN Hours (excl. Admin, DON)]],Nurse[[#This Row],[RN Admin Hours]],Nurse[[#This Row],[RN DON Hours]])</f>
        <v>43.077608695652181</v>
      </c>
      <c r="M56" s="4">
        <v>38.065217391304351</v>
      </c>
      <c r="N56" s="4">
        <v>0</v>
      </c>
      <c r="O56" s="4">
        <v>5.012391304347827</v>
      </c>
      <c r="P56" s="4">
        <f>SUM(Nurse[[#This Row],[LPN Hours (excl. Admin)]],Nurse[[#This Row],[LPN Admin Hours]])</f>
        <v>16.476739130434783</v>
      </c>
      <c r="Q56" s="4">
        <v>16.476739130434783</v>
      </c>
      <c r="R56" s="4">
        <v>0</v>
      </c>
      <c r="S56" s="4">
        <f>SUM(Nurse[[#This Row],[CNA Hours]],Nurse[[#This Row],[NA TR Hours]],Nurse[[#This Row],[Med Aide/Tech Hours]])</f>
        <v>97.038043478260875</v>
      </c>
      <c r="T56" s="4">
        <v>82.434782608695656</v>
      </c>
      <c r="U56" s="4">
        <v>2.0815217391304346</v>
      </c>
      <c r="V56" s="4">
        <v>12.521739130434783</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6" s="4">
        <v>0</v>
      </c>
      <c r="Y56" s="4">
        <v>0</v>
      </c>
      <c r="Z56" s="4">
        <v>0</v>
      </c>
      <c r="AA56" s="4">
        <v>0</v>
      </c>
      <c r="AB56" s="4">
        <v>0</v>
      </c>
      <c r="AC56" s="4">
        <v>0</v>
      </c>
      <c r="AD56" s="4">
        <v>0</v>
      </c>
      <c r="AE56" s="4">
        <v>0</v>
      </c>
      <c r="AF56" s="1">
        <v>185389</v>
      </c>
      <c r="AG56" s="1">
        <v>4</v>
      </c>
      <c r="AH56"/>
    </row>
    <row r="57" spans="1:34" x14ac:dyDescent="0.25">
      <c r="A57" t="s">
        <v>289</v>
      </c>
      <c r="B57" t="s">
        <v>226</v>
      </c>
      <c r="C57" t="s">
        <v>582</v>
      </c>
      <c r="D57" t="s">
        <v>439</v>
      </c>
      <c r="E57" s="4">
        <v>39.152173913043477</v>
      </c>
      <c r="F57" s="4">
        <f>Nurse[[#This Row],[Total Nurse Staff Hours]]/Nurse[[#This Row],[MDS Census]]</f>
        <v>3.8613270405330384</v>
      </c>
      <c r="G57" s="4">
        <f>Nurse[[#This Row],[Total Direct Care Staff Hours]]/Nurse[[#This Row],[MDS Census]]</f>
        <v>3.5924486396446427</v>
      </c>
      <c r="H57" s="4">
        <f>Nurse[[#This Row],[Total RN Hours (w/ Admin, DON)]]/Nurse[[#This Row],[MDS Census]]</f>
        <v>0.31392282065519161</v>
      </c>
      <c r="I57" s="4">
        <f>Nurse[[#This Row],[RN Hours (excl. Admin, DON)]]/Nurse[[#This Row],[MDS Census]]</f>
        <v>0.17400055524708496</v>
      </c>
      <c r="J57" s="4">
        <f>SUM(Nurse[[#This Row],[RN Hours (excl. Admin, DON)]],Nurse[[#This Row],[RN Admin Hours]],Nurse[[#This Row],[RN DON Hours]],Nurse[[#This Row],[LPN Hours (excl. Admin)]],Nurse[[#This Row],[LPN Admin Hours]],Nurse[[#This Row],[CNA Hours]],Nurse[[#This Row],[NA TR Hours]],Nurse[[#This Row],[Med Aide/Tech Hours]])</f>
        <v>151.179347826087</v>
      </c>
      <c r="K57" s="4">
        <f>SUM(Nurse[[#This Row],[RN Hours (excl. Admin, DON)]],Nurse[[#This Row],[LPN Hours (excl. Admin)]],Nurse[[#This Row],[CNA Hours]],Nurse[[#This Row],[NA TR Hours]],Nurse[[#This Row],[Med Aide/Tech Hours]])</f>
        <v>140.6521739130435</v>
      </c>
      <c r="L57" s="4">
        <f>SUM(Nurse[[#This Row],[RN Hours (excl. Admin, DON)]],Nurse[[#This Row],[RN Admin Hours]],Nurse[[#This Row],[RN DON Hours]])</f>
        <v>12.290760869565219</v>
      </c>
      <c r="M57" s="4">
        <v>6.8125</v>
      </c>
      <c r="N57" s="4">
        <v>0</v>
      </c>
      <c r="O57" s="4">
        <v>5.4782608695652177</v>
      </c>
      <c r="P57" s="4">
        <f>SUM(Nurse[[#This Row],[LPN Hours (excl. Admin)]],Nurse[[#This Row],[LPN Admin Hours]])</f>
        <v>51.817934782608695</v>
      </c>
      <c r="Q57" s="4">
        <v>46.769021739130437</v>
      </c>
      <c r="R57" s="4">
        <v>5.0489130434782608</v>
      </c>
      <c r="S57" s="4">
        <f>SUM(Nurse[[#This Row],[CNA Hours]],Nurse[[#This Row],[NA TR Hours]],Nurse[[#This Row],[Med Aide/Tech Hours]])</f>
        <v>87.070652173913047</v>
      </c>
      <c r="T57" s="4">
        <v>70.788043478260875</v>
      </c>
      <c r="U57" s="4">
        <v>0</v>
      </c>
      <c r="V57" s="4">
        <v>16.282608695652176</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7" s="4">
        <v>0</v>
      </c>
      <c r="Y57" s="4">
        <v>0</v>
      </c>
      <c r="Z57" s="4">
        <v>0</v>
      </c>
      <c r="AA57" s="4">
        <v>0</v>
      </c>
      <c r="AB57" s="4">
        <v>0</v>
      </c>
      <c r="AC57" s="4">
        <v>0</v>
      </c>
      <c r="AD57" s="4">
        <v>0</v>
      </c>
      <c r="AE57" s="4">
        <v>0</v>
      </c>
      <c r="AF57" s="1">
        <v>185423</v>
      </c>
      <c r="AG57" s="1">
        <v>4</v>
      </c>
      <c r="AH57"/>
    </row>
    <row r="58" spans="1:34" x14ac:dyDescent="0.25">
      <c r="A58" t="s">
        <v>289</v>
      </c>
      <c r="B58" t="s">
        <v>217</v>
      </c>
      <c r="C58" t="s">
        <v>579</v>
      </c>
      <c r="D58" t="s">
        <v>436</v>
      </c>
      <c r="E58" s="4">
        <v>64.673913043478265</v>
      </c>
      <c r="F58" s="4">
        <f>Nurse[[#This Row],[Total Nurse Staff Hours]]/Nurse[[#This Row],[MDS Census]]</f>
        <v>3.3445512605042023</v>
      </c>
      <c r="G58" s="4">
        <f>Nurse[[#This Row],[Total Direct Care Staff Hours]]/Nurse[[#This Row],[MDS Census]]</f>
        <v>2.9910823529411772</v>
      </c>
      <c r="H58" s="4">
        <f>Nurse[[#This Row],[Total RN Hours (w/ Admin, DON)]]/Nurse[[#This Row],[MDS Census]]</f>
        <v>0.58995966386554621</v>
      </c>
      <c r="I58" s="4">
        <f>Nurse[[#This Row],[RN Hours (excl. Admin, DON)]]/Nurse[[#This Row],[MDS Census]]</f>
        <v>0.28547058823529414</v>
      </c>
      <c r="J58" s="4">
        <f>SUM(Nurse[[#This Row],[RN Hours (excl. Admin, DON)]],Nurse[[#This Row],[RN Admin Hours]],Nurse[[#This Row],[RN DON Hours]],Nurse[[#This Row],[LPN Hours (excl. Admin)]],Nurse[[#This Row],[LPN Admin Hours]],Nurse[[#This Row],[CNA Hours]],Nurse[[#This Row],[NA TR Hours]],Nurse[[#This Row],[Med Aide/Tech Hours]])</f>
        <v>216.30521739130441</v>
      </c>
      <c r="K58" s="4">
        <f>SUM(Nurse[[#This Row],[RN Hours (excl. Admin, DON)]],Nurse[[#This Row],[LPN Hours (excl. Admin)]],Nurse[[#This Row],[CNA Hours]],Nurse[[#This Row],[NA TR Hours]],Nurse[[#This Row],[Med Aide/Tech Hours]])</f>
        <v>193.44500000000005</v>
      </c>
      <c r="L58" s="4">
        <f>SUM(Nurse[[#This Row],[RN Hours (excl. Admin, DON)]],Nurse[[#This Row],[RN Admin Hours]],Nurse[[#This Row],[RN DON Hours]])</f>
        <v>38.155000000000001</v>
      </c>
      <c r="M58" s="4">
        <v>18.462500000000002</v>
      </c>
      <c r="N58" s="4">
        <v>14.388152173913044</v>
      </c>
      <c r="O58" s="4">
        <v>5.3043478260869561</v>
      </c>
      <c r="P58" s="4">
        <f>SUM(Nurse[[#This Row],[LPN Hours (excl. Admin)]],Nurse[[#This Row],[LPN Admin Hours]])</f>
        <v>61.857282608695691</v>
      </c>
      <c r="Q58" s="4">
        <v>58.68956521739134</v>
      </c>
      <c r="R58" s="4">
        <v>3.1677173913043477</v>
      </c>
      <c r="S58" s="4">
        <f>SUM(Nurse[[#This Row],[CNA Hours]],Nurse[[#This Row],[NA TR Hours]],Nurse[[#This Row],[Med Aide/Tech Hours]])</f>
        <v>116.29293478260873</v>
      </c>
      <c r="T58" s="4">
        <v>106.60293478260873</v>
      </c>
      <c r="U58" s="4">
        <v>0</v>
      </c>
      <c r="V58" s="4">
        <v>9.69</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22.256086956521735</v>
      </c>
      <c r="X58" s="4">
        <v>0</v>
      </c>
      <c r="Y58" s="4">
        <v>0</v>
      </c>
      <c r="Z58" s="4">
        <v>0</v>
      </c>
      <c r="AA58" s="4">
        <v>0</v>
      </c>
      <c r="AB58" s="4">
        <v>0</v>
      </c>
      <c r="AC58" s="4">
        <v>22.256086956521735</v>
      </c>
      <c r="AD58" s="4">
        <v>0</v>
      </c>
      <c r="AE58" s="4">
        <v>0</v>
      </c>
      <c r="AF58" s="1">
        <v>185401</v>
      </c>
      <c r="AG58" s="1">
        <v>4</v>
      </c>
      <c r="AH58"/>
    </row>
    <row r="59" spans="1:34" x14ac:dyDescent="0.25">
      <c r="A59" t="s">
        <v>289</v>
      </c>
      <c r="B59" t="s">
        <v>127</v>
      </c>
      <c r="C59" t="s">
        <v>506</v>
      </c>
      <c r="D59" t="s">
        <v>368</v>
      </c>
      <c r="E59" s="4">
        <v>56.239130434782609</v>
      </c>
      <c r="F59" s="4">
        <f>Nurse[[#This Row],[Total Nurse Staff Hours]]/Nurse[[#This Row],[MDS Census]]</f>
        <v>3.1894027831465013</v>
      </c>
      <c r="G59" s="4">
        <f>Nurse[[#This Row],[Total Direct Care Staff Hours]]/Nurse[[#This Row],[MDS Census]]</f>
        <v>2.719628913799768</v>
      </c>
      <c r="H59" s="4">
        <f>Nurse[[#This Row],[Total RN Hours (w/ Admin, DON)]]/Nurse[[#This Row],[MDS Census]]</f>
        <v>0.69271356783919591</v>
      </c>
      <c r="I59" s="4">
        <f>Nurse[[#This Row],[RN Hours (excl. Admin, DON)]]/Nurse[[#This Row],[MDS Census]]</f>
        <v>0.42434673366834175</v>
      </c>
      <c r="J59" s="4">
        <f>SUM(Nurse[[#This Row],[RN Hours (excl. Admin, DON)]],Nurse[[#This Row],[RN Admin Hours]],Nurse[[#This Row],[RN DON Hours]],Nurse[[#This Row],[LPN Hours (excl. Admin)]],Nurse[[#This Row],[LPN Admin Hours]],Nurse[[#This Row],[CNA Hours]],Nurse[[#This Row],[NA TR Hours]],Nurse[[#This Row],[Med Aide/Tech Hours]])</f>
        <v>179.36923913043475</v>
      </c>
      <c r="K59" s="4">
        <f>SUM(Nurse[[#This Row],[RN Hours (excl. Admin, DON)]],Nurse[[#This Row],[LPN Hours (excl. Admin)]],Nurse[[#This Row],[CNA Hours]],Nurse[[#This Row],[NA TR Hours]],Nurse[[#This Row],[Med Aide/Tech Hours]])</f>
        <v>152.9495652173913</v>
      </c>
      <c r="L59" s="4">
        <f>SUM(Nurse[[#This Row],[RN Hours (excl. Admin, DON)]],Nurse[[#This Row],[RN Admin Hours]],Nurse[[#This Row],[RN DON Hours]])</f>
        <v>38.957608695652169</v>
      </c>
      <c r="M59" s="4">
        <v>23.864891304347829</v>
      </c>
      <c r="N59" s="4">
        <v>9.7883695652173905</v>
      </c>
      <c r="O59" s="4">
        <v>5.3043478260869561</v>
      </c>
      <c r="P59" s="4">
        <f>SUM(Nurse[[#This Row],[LPN Hours (excl. Admin)]],Nurse[[#This Row],[LPN Admin Hours]])</f>
        <v>43.780760869565206</v>
      </c>
      <c r="Q59" s="4">
        <v>32.453804347826079</v>
      </c>
      <c r="R59" s="4">
        <v>11.326956521739129</v>
      </c>
      <c r="S59" s="4">
        <f>SUM(Nurse[[#This Row],[CNA Hours]],Nurse[[#This Row],[NA TR Hours]],Nurse[[#This Row],[Med Aide/Tech Hours]])</f>
        <v>96.630869565217381</v>
      </c>
      <c r="T59" s="4">
        <v>53.739021739130429</v>
      </c>
      <c r="U59" s="4">
        <v>26.723586956521739</v>
      </c>
      <c r="V59" s="4">
        <v>16.16826086956522</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7.3467391304347824</v>
      </c>
      <c r="X59" s="4">
        <v>0.2608695652173913</v>
      </c>
      <c r="Y59" s="4">
        <v>0</v>
      </c>
      <c r="Z59" s="4">
        <v>0</v>
      </c>
      <c r="AA59" s="4">
        <v>0.375</v>
      </c>
      <c r="AB59" s="4">
        <v>0</v>
      </c>
      <c r="AC59" s="4">
        <v>6.7108695652173909</v>
      </c>
      <c r="AD59" s="4">
        <v>0</v>
      </c>
      <c r="AE59" s="4">
        <v>0</v>
      </c>
      <c r="AF59" s="1">
        <v>185266</v>
      </c>
      <c r="AG59" s="1">
        <v>4</v>
      </c>
      <c r="AH59"/>
    </row>
    <row r="60" spans="1:34" x14ac:dyDescent="0.25">
      <c r="A60" t="s">
        <v>289</v>
      </c>
      <c r="B60" t="s">
        <v>224</v>
      </c>
      <c r="C60" t="s">
        <v>581</v>
      </c>
      <c r="D60" t="s">
        <v>438</v>
      </c>
      <c r="E60" s="4">
        <v>66.717391304347828</v>
      </c>
      <c r="F60" s="4">
        <f>Nurse[[#This Row],[Total Nurse Staff Hours]]/Nurse[[#This Row],[MDS Census]]</f>
        <v>2.8985092864125122</v>
      </c>
      <c r="G60" s="4">
        <f>Nurse[[#This Row],[Total Direct Care Staff Hours]]/Nurse[[#This Row],[MDS Census]]</f>
        <v>2.558334962528511</v>
      </c>
      <c r="H60" s="4">
        <f>Nurse[[#This Row],[Total RN Hours (w/ Admin, DON)]]/Nurse[[#This Row],[MDS Census]]</f>
        <v>0.62278755294884336</v>
      </c>
      <c r="I60" s="4">
        <f>Nurse[[#This Row],[RN Hours (excl. Admin, DON)]]/Nurse[[#This Row],[MDS Census]]</f>
        <v>0.32620397523623329</v>
      </c>
      <c r="J60" s="4">
        <f>SUM(Nurse[[#This Row],[RN Hours (excl. Admin, DON)]],Nurse[[#This Row],[RN Admin Hours]],Nurse[[#This Row],[RN DON Hours]],Nurse[[#This Row],[LPN Hours (excl. Admin)]],Nurse[[#This Row],[LPN Admin Hours]],Nurse[[#This Row],[CNA Hours]],Nurse[[#This Row],[NA TR Hours]],Nurse[[#This Row],[Med Aide/Tech Hours]])</f>
        <v>193.38097826086957</v>
      </c>
      <c r="K60" s="4">
        <f>SUM(Nurse[[#This Row],[RN Hours (excl. Admin, DON)]],Nurse[[#This Row],[LPN Hours (excl. Admin)]],Nurse[[#This Row],[CNA Hours]],Nurse[[#This Row],[NA TR Hours]],Nurse[[#This Row],[Med Aide/Tech Hours]])</f>
        <v>170.6854347826087</v>
      </c>
      <c r="L60" s="4">
        <f>SUM(Nurse[[#This Row],[RN Hours (excl. Admin, DON)]],Nurse[[#This Row],[RN Admin Hours]],Nurse[[#This Row],[RN DON Hours]])</f>
        <v>41.550760869565224</v>
      </c>
      <c r="M60" s="4">
        <v>21.763478260869565</v>
      </c>
      <c r="N60" s="4">
        <v>15.222065217391307</v>
      </c>
      <c r="O60" s="4">
        <v>4.5652173913043477</v>
      </c>
      <c r="P60" s="4">
        <f>SUM(Nurse[[#This Row],[LPN Hours (excl. Admin)]],Nurse[[#This Row],[LPN Admin Hours]])</f>
        <v>45.312500000000021</v>
      </c>
      <c r="Q60" s="4">
        <v>42.404239130434803</v>
      </c>
      <c r="R60" s="4">
        <v>2.9082608695652175</v>
      </c>
      <c r="S60" s="4">
        <f>SUM(Nurse[[#This Row],[CNA Hours]],Nurse[[#This Row],[NA TR Hours]],Nurse[[#This Row],[Med Aide/Tech Hours]])</f>
        <v>106.51771739130434</v>
      </c>
      <c r="T60" s="4">
        <v>103.58054347826086</v>
      </c>
      <c r="U60" s="4">
        <v>0</v>
      </c>
      <c r="V60" s="4">
        <v>2.9371739130434777</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38.236847826086958</v>
      </c>
      <c r="X60" s="4">
        <v>5.4972826086956523</v>
      </c>
      <c r="Y60" s="4">
        <v>0</v>
      </c>
      <c r="Z60" s="4">
        <v>0</v>
      </c>
      <c r="AA60" s="4">
        <v>6.7701086956521745</v>
      </c>
      <c r="AB60" s="4">
        <v>0</v>
      </c>
      <c r="AC60" s="4">
        <v>25.969456521739129</v>
      </c>
      <c r="AD60" s="4">
        <v>0</v>
      </c>
      <c r="AE60" s="4">
        <v>0</v>
      </c>
      <c r="AF60" s="1">
        <v>185415</v>
      </c>
      <c r="AG60" s="1">
        <v>4</v>
      </c>
      <c r="AH60"/>
    </row>
    <row r="61" spans="1:34" x14ac:dyDescent="0.25">
      <c r="A61" t="s">
        <v>289</v>
      </c>
      <c r="B61" t="s">
        <v>264</v>
      </c>
      <c r="C61" t="s">
        <v>585</v>
      </c>
      <c r="D61" t="s">
        <v>392</v>
      </c>
      <c r="E61" s="4">
        <v>52.152173913043477</v>
      </c>
      <c r="F61" s="4">
        <f>Nurse[[#This Row],[Total Nurse Staff Hours]]/Nurse[[#This Row],[MDS Census]]</f>
        <v>6.4142371821592317</v>
      </c>
      <c r="G61" s="4">
        <f>Nurse[[#This Row],[Total Direct Care Staff Hours]]/Nurse[[#This Row],[MDS Census]]</f>
        <v>5.9561296373488943</v>
      </c>
      <c r="H61" s="4">
        <f>Nurse[[#This Row],[Total RN Hours (w/ Admin, DON)]]/Nurse[[#This Row],[MDS Census]]</f>
        <v>0.66598165902459383</v>
      </c>
      <c r="I61" s="4">
        <f>Nurse[[#This Row],[RN Hours (excl. Admin, DON)]]/Nurse[[#This Row],[MDS Census]]</f>
        <v>0.38774072530220943</v>
      </c>
      <c r="J61" s="4">
        <f>SUM(Nurse[[#This Row],[RN Hours (excl. Admin, DON)]],Nurse[[#This Row],[RN Admin Hours]],Nurse[[#This Row],[RN DON Hours]],Nurse[[#This Row],[LPN Hours (excl. Admin)]],Nurse[[#This Row],[LPN Admin Hours]],Nurse[[#This Row],[CNA Hours]],Nurse[[#This Row],[NA TR Hours]],Nurse[[#This Row],[Med Aide/Tech Hours]])</f>
        <v>334.51641304347817</v>
      </c>
      <c r="K61" s="4">
        <f>SUM(Nurse[[#This Row],[RN Hours (excl. Admin, DON)]],Nurse[[#This Row],[LPN Hours (excl. Admin)]],Nurse[[#This Row],[CNA Hours]],Nurse[[#This Row],[NA TR Hours]],Nurse[[#This Row],[Med Aide/Tech Hours]])</f>
        <v>310.6251086956521</v>
      </c>
      <c r="L61" s="4">
        <f>SUM(Nurse[[#This Row],[RN Hours (excl. Admin, DON)]],Nurse[[#This Row],[RN Admin Hours]],Nurse[[#This Row],[RN DON Hours]])</f>
        <v>34.732391304347836</v>
      </c>
      <c r="M61" s="4">
        <v>20.221521739130445</v>
      </c>
      <c r="N61" s="4">
        <v>10.076086956521738</v>
      </c>
      <c r="O61" s="4">
        <v>4.4347826086956523</v>
      </c>
      <c r="P61" s="4">
        <f>SUM(Nurse[[#This Row],[LPN Hours (excl. Admin)]],Nurse[[#This Row],[LPN Admin Hours]])</f>
        <v>91.054782608695632</v>
      </c>
      <c r="Q61" s="4">
        <v>81.67434782608693</v>
      </c>
      <c r="R61" s="4">
        <v>9.3804347826086953</v>
      </c>
      <c r="S61" s="4">
        <f>SUM(Nurse[[#This Row],[CNA Hours]],Nurse[[#This Row],[NA TR Hours]],Nurse[[#This Row],[Med Aide/Tech Hours]])</f>
        <v>208.72923913043471</v>
      </c>
      <c r="T61" s="4">
        <v>198.62869565217383</v>
      </c>
      <c r="U61" s="4">
        <v>0</v>
      </c>
      <c r="V61" s="4">
        <v>10.100543478260869</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106.01902173913044</v>
      </c>
      <c r="X61" s="4">
        <v>1.8152173913043479</v>
      </c>
      <c r="Y61" s="4">
        <v>4.9891304347826084</v>
      </c>
      <c r="Z61" s="4">
        <v>0</v>
      </c>
      <c r="AA61" s="4">
        <v>24.233695652173914</v>
      </c>
      <c r="AB61" s="4">
        <v>0</v>
      </c>
      <c r="AC61" s="4">
        <v>74.769021739130437</v>
      </c>
      <c r="AD61" s="4">
        <v>0</v>
      </c>
      <c r="AE61" s="4">
        <v>0.21195652173913043</v>
      </c>
      <c r="AF61" s="1">
        <v>185481</v>
      </c>
      <c r="AG61" s="1">
        <v>4</v>
      </c>
      <c r="AH61"/>
    </row>
    <row r="62" spans="1:34" x14ac:dyDescent="0.25">
      <c r="A62" t="s">
        <v>289</v>
      </c>
      <c r="B62" t="s">
        <v>2</v>
      </c>
      <c r="C62" t="s">
        <v>462</v>
      </c>
      <c r="D62" t="s">
        <v>324</v>
      </c>
      <c r="E62" s="4">
        <v>114.35869565217391</v>
      </c>
      <c r="F62" s="4">
        <f>Nurse[[#This Row],[Total Nurse Staff Hours]]/Nurse[[#This Row],[MDS Census]]</f>
        <v>2.8370658682634735</v>
      </c>
      <c r="G62" s="4">
        <f>Nurse[[#This Row],[Total Direct Care Staff Hours]]/Nurse[[#This Row],[MDS Census]]</f>
        <v>2.6714447295884423</v>
      </c>
      <c r="H62" s="4">
        <f>Nurse[[#This Row],[Total RN Hours (w/ Admin, DON)]]/Nurse[[#This Row],[MDS Census]]</f>
        <v>0.54007033551943739</v>
      </c>
      <c r="I62" s="4">
        <f>Nurse[[#This Row],[RN Hours (excl. Admin, DON)]]/Nurse[[#This Row],[MDS Census]]</f>
        <v>0.45821024617431805</v>
      </c>
      <c r="J62" s="4">
        <f>SUM(Nurse[[#This Row],[RN Hours (excl. Admin, DON)]],Nurse[[#This Row],[RN Admin Hours]],Nurse[[#This Row],[RN DON Hours]],Nurse[[#This Row],[LPN Hours (excl. Admin)]],Nurse[[#This Row],[LPN Admin Hours]],Nurse[[#This Row],[CNA Hours]],Nurse[[#This Row],[NA TR Hours]],Nurse[[#This Row],[Med Aide/Tech Hours]])</f>
        <v>324.44315217391306</v>
      </c>
      <c r="K62" s="4">
        <f>SUM(Nurse[[#This Row],[RN Hours (excl. Admin, DON)]],Nurse[[#This Row],[LPN Hours (excl. Admin)]],Nurse[[#This Row],[CNA Hours]],Nurse[[#This Row],[NA TR Hours]],Nurse[[#This Row],[Med Aide/Tech Hours]])</f>
        <v>305.50293478260869</v>
      </c>
      <c r="L62" s="4">
        <f>SUM(Nurse[[#This Row],[RN Hours (excl. Admin, DON)]],Nurse[[#This Row],[RN Admin Hours]],Nurse[[#This Row],[RN DON Hours]])</f>
        <v>61.761739130434783</v>
      </c>
      <c r="M62" s="4">
        <v>52.400326086956518</v>
      </c>
      <c r="N62" s="4">
        <v>4.4048913043478262</v>
      </c>
      <c r="O62" s="4">
        <v>4.9565217391304346</v>
      </c>
      <c r="P62" s="4">
        <f>SUM(Nurse[[#This Row],[LPN Hours (excl. Admin)]],Nurse[[#This Row],[LPN Admin Hours]])</f>
        <v>65.573369565217391</v>
      </c>
      <c r="Q62" s="4">
        <v>55.994565217391305</v>
      </c>
      <c r="R62" s="4">
        <v>9.5788043478260878</v>
      </c>
      <c r="S62" s="4">
        <f>SUM(Nurse[[#This Row],[CNA Hours]],Nurse[[#This Row],[NA TR Hours]],Nurse[[#This Row],[Med Aide/Tech Hours]])</f>
        <v>197.10804347826084</v>
      </c>
      <c r="T62" s="4">
        <v>138.77663043478259</v>
      </c>
      <c r="U62" s="4">
        <v>25.531521739130437</v>
      </c>
      <c r="V62" s="4">
        <v>32.799891304347824</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18.440217391304348</v>
      </c>
      <c r="X62" s="4">
        <v>0</v>
      </c>
      <c r="Y62" s="4">
        <v>0</v>
      </c>
      <c r="Z62" s="4">
        <v>0</v>
      </c>
      <c r="AA62" s="4">
        <v>1.7228260869565217</v>
      </c>
      <c r="AB62" s="4">
        <v>0</v>
      </c>
      <c r="AC62" s="4">
        <v>16.717391304347824</v>
      </c>
      <c r="AD62" s="4">
        <v>0</v>
      </c>
      <c r="AE62" s="4">
        <v>0</v>
      </c>
      <c r="AF62" s="1">
        <v>185288</v>
      </c>
      <c r="AG62" s="1">
        <v>4</v>
      </c>
      <c r="AH62"/>
    </row>
    <row r="63" spans="1:34" x14ac:dyDescent="0.25">
      <c r="A63" t="s">
        <v>289</v>
      </c>
      <c r="B63" t="s">
        <v>143</v>
      </c>
      <c r="C63" t="s">
        <v>558</v>
      </c>
      <c r="D63" t="s">
        <v>336</v>
      </c>
      <c r="E63" s="4">
        <v>75.902173913043484</v>
      </c>
      <c r="F63" s="4">
        <f>Nurse[[#This Row],[Total Nurse Staff Hours]]/Nurse[[#This Row],[MDS Census]]</f>
        <v>3.3883015895746809</v>
      </c>
      <c r="G63" s="4">
        <f>Nurse[[#This Row],[Total Direct Care Staff Hours]]/Nurse[[#This Row],[MDS Census]]</f>
        <v>3.0121623943863662</v>
      </c>
      <c r="H63" s="4">
        <f>Nurse[[#This Row],[Total RN Hours (w/ Admin, DON)]]/Nurse[[#This Row],[MDS Census]]</f>
        <v>0.53337677216096224</v>
      </c>
      <c r="I63" s="4">
        <f>Nurse[[#This Row],[RN Hours (excl. Admin, DON)]]/Nurse[[#This Row],[MDS Census]]</f>
        <v>0.33340684519547464</v>
      </c>
      <c r="J63" s="4">
        <f>SUM(Nurse[[#This Row],[RN Hours (excl. Admin, DON)]],Nurse[[#This Row],[RN Admin Hours]],Nurse[[#This Row],[RN DON Hours]],Nurse[[#This Row],[LPN Hours (excl. Admin)]],Nurse[[#This Row],[LPN Admin Hours]],Nurse[[#This Row],[CNA Hours]],Nurse[[#This Row],[NA TR Hours]],Nurse[[#This Row],[Med Aide/Tech Hours]])</f>
        <v>257.1794565217391</v>
      </c>
      <c r="K63" s="4">
        <f>SUM(Nurse[[#This Row],[RN Hours (excl. Admin, DON)]],Nurse[[#This Row],[LPN Hours (excl. Admin)]],Nurse[[#This Row],[CNA Hours]],Nurse[[#This Row],[NA TR Hours]],Nurse[[#This Row],[Med Aide/Tech Hours]])</f>
        <v>228.62967391304343</v>
      </c>
      <c r="L63" s="4">
        <f>SUM(Nurse[[#This Row],[RN Hours (excl. Admin, DON)]],Nurse[[#This Row],[RN Admin Hours]],Nurse[[#This Row],[RN DON Hours]])</f>
        <v>40.484456521739126</v>
      </c>
      <c r="M63" s="4">
        <v>25.306304347826082</v>
      </c>
      <c r="N63" s="4">
        <v>10.047717391304348</v>
      </c>
      <c r="O63" s="4">
        <v>5.1304347826086953</v>
      </c>
      <c r="P63" s="4">
        <f>SUM(Nurse[[#This Row],[LPN Hours (excl. Admin)]],Nurse[[#This Row],[LPN Admin Hours]])</f>
        <v>61.933152173913044</v>
      </c>
      <c r="Q63" s="4">
        <v>48.561521739130441</v>
      </c>
      <c r="R63" s="4">
        <v>13.371630434782606</v>
      </c>
      <c r="S63" s="4">
        <f>SUM(Nurse[[#This Row],[CNA Hours]],Nurse[[#This Row],[NA TR Hours]],Nurse[[#This Row],[Med Aide/Tech Hours]])</f>
        <v>154.76184782608692</v>
      </c>
      <c r="T63" s="4">
        <v>125.80054347826082</v>
      </c>
      <c r="U63" s="4">
        <v>0</v>
      </c>
      <c r="V63" s="4">
        <v>28.961304347826097</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3" s="4">
        <v>0</v>
      </c>
      <c r="Y63" s="4">
        <v>0</v>
      </c>
      <c r="Z63" s="4">
        <v>0</v>
      </c>
      <c r="AA63" s="4">
        <v>0</v>
      </c>
      <c r="AB63" s="4">
        <v>0</v>
      </c>
      <c r="AC63" s="4">
        <v>0</v>
      </c>
      <c r="AD63" s="4">
        <v>0</v>
      </c>
      <c r="AE63" s="4">
        <v>0</v>
      </c>
      <c r="AF63" s="1">
        <v>185286</v>
      </c>
      <c r="AG63" s="1">
        <v>4</v>
      </c>
      <c r="AH63"/>
    </row>
    <row r="64" spans="1:34" x14ac:dyDescent="0.25">
      <c r="A64" t="s">
        <v>289</v>
      </c>
      <c r="B64" t="s">
        <v>70</v>
      </c>
      <c r="C64" t="s">
        <v>443</v>
      </c>
      <c r="D64" t="s">
        <v>345</v>
      </c>
      <c r="E64" s="4">
        <v>104.93478260869566</v>
      </c>
      <c r="F64" s="4">
        <f>Nurse[[#This Row],[Total Nurse Staff Hours]]/Nurse[[#This Row],[MDS Census]]</f>
        <v>3.3542759477936595</v>
      </c>
      <c r="G64" s="4">
        <f>Nurse[[#This Row],[Total Direct Care Staff Hours]]/Nurse[[#This Row],[MDS Census]]</f>
        <v>3.2664367101719485</v>
      </c>
      <c r="H64" s="4">
        <f>Nurse[[#This Row],[Total RN Hours (w/ Admin, DON)]]/Nurse[[#This Row],[MDS Census]]</f>
        <v>0.46501450176092812</v>
      </c>
      <c r="I64" s="4">
        <f>Nurse[[#This Row],[RN Hours (excl. Admin, DON)]]/Nurse[[#This Row],[MDS Census]]</f>
        <v>0.37717526413921687</v>
      </c>
      <c r="J64" s="4">
        <f>SUM(Nurse[[#This Row],[RN Hours (excl. Admin, DON)]],Nurse[[#This Row],[RN Admin Hours]],Nurse[[#This Row],[RN DON Hours]],Nurse[[#This Row],[LPN Hours (excl. Admin)]],Nurse[[#This Row],[LPN Admin Hours]],Nurse[[#This Row],[CNA Hours]],Nurse[[#This Row],[NA TR Hours]],Nurse[[#This Row],[Med Aide/Tech Hours]])</f>
        <v>351.98021739130422</v>
      </c>
      <c r="K64" s="4">
        <f>SUM(Nurse[[#This Row],[RN Hours (excl. Admin, DON)]],Nurse[[#This Row],[LPN Hours (excl. Admin)]],Nurse[[#This Row],[CNA Hours]],Nurse[[#This Row],[NA TR Hours]],Nurse[[#This Row],[Med Aide/Tech Hours]])</f>
        <v>342.76282608695641</v>
      </c>
      <c r="L64" s="4">
        <f>SUM(Nurse[[#This Row],[RN Hours (excl. Admin, DON)]],Nurse[[#This Row],[RN Admin Hours]],Nurse[[#This Row],[RN DON Hours]])</f>
        <v>48.796195652173914</v>
      </c>
      <c r="M64" s="4">
        <v>39.578804347826086</v>
      </c>
      <c r="N64" s="4">
        <v>4.5217391304347823</v>
      </c>
      <c r="O64" s="4">
        <v>4.6956521739130439</v>
      </c>
      <c r="P64" s="4">
        <f>SUM(Nurse[[#This Row],[LPN Hours (excl. Admin)]],Nurse[[#This Row],[LPN Admin Hours]])</f>
        <v>120.09630434782605</v>
      </c>
      <c r="Q64" s="4">
        <v>120.09630434782605</v>
      </c>
      <c r="R64" s="4">
        <v>0</v>
      </c>
      <c r="S64" s="4">
        <f>SUM(Nurse[[#This Row],[CNA Hours]],Nurse[[#This Row],[NA TR Hours]],Nurse[[#This Row],[Med Aide/Tech Hours]])</f>
        <v>183.08771739130427</v>
      </c>
      <c r="T64" s="4">
        <v>183.08771739130427</v>
      </c>
      <c r="U64" s="4">
        <v>0</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4" s="4">
        <v>0</v>
      </c>
      <c r="Y64" s="4">
        <v>0</v>
      </c>
      <c r="Z64" s="4">
        <v>0</v>
      </c>
      <c r="AA64" s="4">
        <v>0</v>
      </c>
      <c r="AB64" s="4">
        <v>0</v>
      </c>
      <c r="AC64" s="4">
        <v>0</v>
      </c>
      <c r="AD64" s="4">
        <v>0</v>
      </c>
      <c r="AE64" s="4">
        <v>0</v>
      </c>
      <c r="AF64" s="1">
        <v>185174</v>
      </c>
      <c r="AG64" s="1">
        <v>4</v>
      </c>
      <c r="AH64"/>
    </row>
    <row r="65" spans="1:34" x14ac:dyDescent="0.25">
      <c r="A65" t="s">
        <v>289</v>
      </c>
      <c r="B65" t="s">
        <v>193</v>
      </c>
      <c r="C65" t="s">
        <v>571</v>
      </c>
      <c r="D65" t="s">
        <v>379</v>
      </c>
      <c r="E65" s="4">
        <v>60.391304347826086</v>
      </c>
      <c r="F65" s="4">
        <f>Nurse[[#This Row],[Total Nurse Staff Hours]]/Nurse[[#This Row],[MDS Census]]</f>
        <v>3.552152627789777</v>
      </c>
      <c r="G65" s="4">
        <f>Nurse[[#This Row],[Total Direct Care Staff Hours]]/Nurse[[#This Row],[MDS Census]]</f>
        <v>3.2161249100071996</v>
      </c>
      <c r="H65" s="4">
        <f>Nurse[[#This Row],[Total RN Hours (w/ Admin, DON)]]/Nurse[[#This Row],[MDS Census]]</f>
        <v>0.4421292296616271</v>
      </c>
      <c r="I65" s="4">
        <f>Nurse[[#This Row],[RN Hours (excl. Admin, DON)]]/Nurse[[#This Row],[MDS Census]]</f>
        <v>0.10610151187904968</v>
      </c>
      <c r="J65" s="4">
        <f>SUM(Nurse[[#This Row],[RN Hours (excl. Admin, DON)]],Nurse[[#This Row],[RN Admin Hours]],Nurse[[#This Row],[RN DON Hours]],Nurse[[#This Row],[LPN Hours (excl. Admin)]],Nurse[[#This Row],[LPN Admin Hours]],Nurse[[#This Row],[CNA Hours]],Nurse[[#This Row],[NA TR Hours]],Nurse[[#This Row],[Med Aide/Tech Hours]])</f>
        <v>214.51913043478262</v>
      </c>
      <c r="K65" s="4">
        <f>SUM(Nurse[[#This Row],[RN Hours (excl. Admin, DON)]],Nurse[[#This Row],[LPN Hours (excl. Admin)]],Nurse[[#This Row],[CNA Hours]],Nurse[[#This Row],[NA TR Hours]],Nurse[[#This Row],[Med Aide/Tech Hours]])</f>
        <v>194.22597826086957</v>
      </c>
      <c r="L65" s="4">
        <f>SUM(Nurse[[#This Row],[RN Hours (excl. Admin, DON)]],Nurse[[#This Row],[RN Admin Hours]],Nurse[[#This Row],[RN DON Hours]])</f>
        <v>26.700760869565219</v>
      </c>
      <c r="M65" s="4">
        <v>6.4076086956521738</v>
      </c>
      <c r="N65" s="4">
        <v>15.42358695652174</v>
      </c>
      <c r="O65" s="4">
        <v>4.8695652173913047</v>
      </c>
      <c r="P65" s="4">
        <f>SUM(Nurse[[#This Row],[LPN Hours (excl. Admin)]],Nurse[[#This Row],[LPN Admin Hours]])</f>
        <v>40.166521739130438</v>
      </c>
      <c r="Q65" s="4">
        <v>40.166521739130438</v>
      </c>
      <c r="R65" s="4">
        <v>0</v>
      </c>
      <c r="S65" s="4">
        <f>SUM(Nurse[[#This Row],[CNA Hours]],Nurse[[#This Row],[NA TR Hours]],Nurse[[#This Row],[Med Aide/Tech Hours]])</f>
        <v>147.65184782608696</v>
      </c>
      <c r="T65" s="4">
        <v>73.377717391304344</v>
      </c>
      <c r="U65" s="4">
        <v>44.274130434782613</v>
      </c>
      <c r="V65" s="4">
        <v>30</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5" s="4">
        <v>0</v>
      </c>
      <c r="Y65" s="4">
        <v>0</v>
      </c>
      <c r="Z65" s="4">
        <v>0</v>
      </c>
      <c r="AA65" s="4">
        <v>0</v>
      </c>
      <c r="AB65" s="4">
        <v>0</v>
      </c>
      <c r="AC65" s="4">
        <v>0</v>
      </c>
      <c r="AD65" s="4">
        <v>0</v>
      </c>
      <c r="AE65" s="4">
        <v>0</v>
      </c>
      <c r="AF65" s="1">
        <v>185354</v>
      </c>
      <c r="AG65" s="1">
        <v>4</v>
      </c>
      <c r="AH65"/>
    </row>
    <row r="66" spans="1:34" x14ac:dyDescent="0.25">
      <c r="A66" t="s">
        <v>289</v>
      </c>
      <c r="B66" t="s">
        <v>262</v>
      </c>
      <c r="C66" t="s">
        <v>462</v>
      </c>
      <c r="D66" t="s">
        <v>324</v>
      </c>
      <c r="E66" s="4">
        <v>52.728260869565219</v>
      </c>
      <c r="F66" s="4">
        <f>Nurse[[#This Row],[Total Nurse Staff Hours]]/Nurse[[#This Row],[MDS Census]]</f>
        <v>3.8282354153782725</v>
      </c>
      <c r="G66" s="4">
        <f>Nurse[[#This Row],[Total Direct Care Staff Hours]]/Nurse[[#This Row],[MDS Census]]</f>
        <v>3.3924757781900636</v>
      </c>
      <c r="H66" s="4">
        <f>Nurse[[#This Row],[Total RN Hours (w/ Admin, DON)]]/Nurse[[#This Row],[MDS Census]]</f>
        <v>0.48556173984745404</v>
      </c>
      <c r="I66" s="4">
        <f>Nurse[[#This Row],[RN Hours (excl. Admin, DON)]]/Nurse[[#This Row],[MDS Census]]</f>
        <v>0.18299113584827867</v>
      </c>
      <c r="J66" s="4">
        <f>SUM(Nurse[[#This Row],[RN Hours (excl. Admin, DON)]],Nurse[[#This Row],[RN Admin Hours]],Nurse[[#This Row],[RN DON Hours]],Nurse[[#This Row],[LPN Hours (excl. Admin)]],Nurse[[#This Row],[LPN Admin Hours]],Nurse[[#This Row],[CNA Hours]],Nurse[[#This Row],[NA TR Hours]],Nurse[[#This Row],[Med Aide/Tech Hours]])</f>
        <v>201.85619565217391</v>
      </c>
      <c r="K66" s="4">
        <f>SUM(Nurse[[#This Row],[RN Hours (excl. Admin, DON)]],Nurse[[#This Row],[LPN Hours (excl. Admin)]],Nurse[[#This Row],[CNA Hours]],Nurse[[#This Row],[NA TR Hours]],Nurse[[#This Row],[Med Aide/Tech Hours]])</f>
        <v>178.87934782608696</v>
      </c>
      <c r="L66" s="4">
        <f>SUM(Nurse[[#This Row],[RN Hours (excl. Admin, DON)]],Nurse[[#This Row],[RN Admin Hours]],Nurse[[#This Row],[RN DON Hours]])</f>
        <v>25.602826086956519</v>
      </c>
      <c r="M66" s="4">
        <v>9.6488043478260845</v>
      </c>
      <c r="N66" s="4">
        <v>11.225760869565217</v>
      </c>
      <c r="O66" s="4">
        <v>4.7282608695652177</v>
      </c>
      <c r="P66" s="4">
        <f>SUM(Nurse[[#This Row],[LPN Hours (excl. Admin)]],Nurse[[#This Row],[LPN Admin Hours]])</f>
        <v>100.7563043478261</v>
      </c>
      <c r="Q66" s="4">
        <v>93.733478260869575</v>
      </c>
      <c r="R66" s="4">
        <v>7.0228260869565222</v>
      </c>
      <c r="S66" s="4">
        <f>SUM(Nurse[[#This Row],[CNA Hours]],Nurse[[#This Row],[NA TR Hours]],Nurse[[#This Row],[Med Aide/Tech Hours]])</f>
        <v>75.497065217391309</v>
      </c>
      <c r="T66" s="4">
        <v>45.050217391304358</v>
      </c>
      <c r="U66" s="4">
        <v>1.1793478260869565</v>
      </c>
      <c r="V66" s="4">
        <v>29.267499999999995</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 s="4">
        <v>0</v>
      </c>
      <c r="Y66" s="4">
        <v>0</v>
      </c>
      <c r="Z66" s="4">
        <v>0</v>
      </c>
      <c r="AA66" s="4">
        <v>0</v>
      </c>
      <c r="AB66" s="4">
        <v>0</v>
      </c>
      <c r="AC66" s="4">
        <v>0</v>
      </c>
      <c r="AD66" s="4">
        <v>0</v>
      </c>
      <c r="AE66" s="4">
        <v>0</v>
      </c>
      <c r="AF66" s="1">
        <v>185478</v>
      </c>
      <c r="AG66" s="1">
        <v>4</v>
      </c>
      <c r="AH66"/>
    </row>
    <row r="67" spans="1:34" x14ac:dyDescent="0.25">
      <c r="A67" t="s">
        <v>289</v>
      </c>
      <c r="B67" t="s">
        <v>50</v>
      </c>
      <c r="C67" t="s">
        <v>484</v>
      </c>
      <c r="D67" t="s">
        <v>348</v>
      </c>
      <c r="E67" s="4">
        <v>129.20652173913044</v>
      </c>
      <c r="F67" s="4">
        <f>Nurse[[#This Row],[Total Nurse Staff Hours]]/Nurse[[#This Row],[MDS Census]]</f>
        <v>3.7823210229662658</v>
      </c>
      <c r="G67" s="4">
        <f>Nurse[[#This Row],[Total Direct Care Staff Hours]]/Nurse[[#This Row],[MDS Census]]</f>
        <v>3.4859687053083204</v>
      </c>
      <c r="H67" s="4">
        <f>Nurse[[#This Row],[Total RN Hours (w/ Admin, DON)]]/Nurse[[#This Row],[MDS Census]]</f>
        <v>0.75039118364599966</v>
      </c>
      <c r="I67" s="4">
        <f>Nurse[[#This Row],[RN Hours (excl. Admin, DON)]]/Nurse[[#This Row],[MDS Census]]</f>
        <v>0.5000328089509547</v>
      </c>
      <c r="J67" s="4">
        <f>SUM(Nurse[[#This Row],[RN Hours (excl. Admin, DON)]],Nurse[[#This Row],[RN Admin Hours]],Nurse[[#This Row],[RN DON Hours]],Nurse[[#This Row],[LPN Hours (excl. Admin)]],Nurse[[#This Row],[LPN Admin Hours]],Nurse[[#This Row],[CNA Hours]],Nurse[[#This Row],[NA TR Hours]],Nurse[[#This Row],[Med Aide/Tech Hours]])</f>
        <v>488.7005434782609</v>
      </c>
      <c r="K67" s="4">
        <f>SUM(Nurse[[#This Row],[RN Hours (excl. Admin, DON)]],Nurse[[#This Row],[LPN Hours (excl. Admin)]],Nurse[[#This Row],[CNA Hours]],Nurse[[#This Row],[NA TR Hours]],Nurse[[#This Row],[Med Aide/Tech Hours]])</f>
        <v>450.40989130434787</v>
      </c>
      <c r="L67" s="4">
        <f>SUM(Nurse[[#This Row],[RN Hours (excl. Admin, DON)]],Nurse[[#This Row],[RN Admin Hours]],Nurse[[#This Row],[RN DON Hours]])</f>
        <v>96.955434782608677</v>
      </c>
      <c r="M67" s="4">
        <v>64.607499999999987</v>
      </c>
      <c r="N67" s="4">
        <v>26.608804347826084</v>
      </c>
      <c r="O67" s="4">
        <v>5.7391304347826084</v>
      </c>
      <c r="P67" s="4">
        <f>SUM(Nurse[[#This Row],[LPN Hours (excl. Admin)]],Nurse[[#This Row],[LPN Admin Hours]])</f>
        <v>96.084456521739128</v>
      </c>
      <c r="Q67" s="4">
        <v>90.141739130434786</v>
      </c>
      <c r="R67" s="4">
        <v>5.942717391304349</v>
      </c>
      <c r="S67" s="4">
        <f>SUM(Nurse[[#This Row],[CNA Hours]],Nurse[[#This Row],[NA TR Hours]],Nurse[[#This Row],[Med Aide/Tech Hours]])</f>
        <v>295.66065217391309</v>
      </c>
      <c r="T67" s="4">
        <v>246.95521739130436</v>
      </c>
      <c r="U67" s="4">
        <v>36.881521739130449</v>
      </c>
      <c r="V67" s="4">
        <v>11.823913043478262</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7.3369565217391311E-2</v>
      </c>
      <c r="X67" s="4">
        <v>0</v>
      </c>
      <c r="Y67" s="4">
        <v>0</v>
      </c>
      <c r="Z67" s="4">
        <v>0</v>
      </c>
      <c r="AA67" s="4">
        <v>0</v>
      </c>
      <c r="AB67" s="4">
        <v>7.3369565217391311E-2</v>
      </c>
      <c r="AC67" s="4">
        <v>0</v>
      </c>
      <c r="AD67" s="4">
        <v>0</v>
      </c>
      <c r="AE67" s="4">
        <v>0</v>
      </c>
      <c r="AF67" s="1">
        <v>185146</v>
      </c>
      <c r="AG67" s="1">
        <v>4</v>
      </c>
      <c r="AH67"/>
    </row>
    <row r="68" spans="1:34" x14ac:dyDescent="0.25">
      <c r="A68" t="s">
        <v>289</v>
      </c>
      <c r="B68" t="s">
        <v>41</v>
      </c>
      <c r="C68" t="s">
        <v>462</v>
      </c>
      <c r="D68" t="s">
        <v>324</v>
      </c>
      <c r="E68" s="4">
        <v>65.032608695652172</v>
      </c>
      <c r="F68" s="4">
        <f>Nurse[[#This Row],[Total Nurse Staff Hours]]/Nurse[[#This Row],[MDS Census]]</f>
        <v>3.8713571786729082</v>
      </c>
      <c r="G68" s="4">
        <f>Nurse[[#This Row],[Total Direct Care Staff Hours]]/Nurse[[#This Row],[MDS Census]]</f>
        <v>3.3989336453284316</v>
      </c>
      <c r="H68" s="4">
        <f>Nurse[[#This Row],[Total RN Hours (w/ Admin, DON)]]/Nurse[[#This Row],[MDS Census]]</f>
        <v>0.42463814140063516</v>
      </c>
      <c r="I68" s="4">
        <f>Nurse[[#This Row],[RN Hours (excl. Admin, DON)]]/Nurse[[#This Row],[MDS Census]]</f>
        <v>0.18591843556744111</v>
      </c>
      <c r="J68" s="4">
        <f>SUM(Nurse[[#This Row],[RN Hours (excl. Admin, DON)]],Nurse[[#This Row],[RN Admin Hours]],Nurse[[#This Row],[RN DON Hours]],Nurse[[#This Row],[LPN Hours (excl. Admin)]],Nurse[[#This Row],[LPN Admin Hours]],Nurse[[#This Row],[CNA Hours]],Nurse[[#This Row],[NA TR Hours]],Nurse[[#This Row],[Med Aide/Tech Hours]])</f>
        <v>251.76445652173922</v>
      </c>
      <c r="K68" s="4">
        <f>SUM(Nurse[[#This Row],[RN Hours (excl. Admin, DON)]],Nurse[[#This Row],[LPN Hours (excl. Admin)]],Nurse[[#This Row],[CNA Hours]],Nurse[[#This Row],[NA TR Hours]],Nurse[[#This Row],[Med Aide/Tech Hours]])</f>
        <v>221.0415217391305</v>
      </c>
      <c r="L68" s="4">
        <f>SUM(Nurse[[#This Row],[RN Hours (excl. Admin, DON)]],Nurse[[#This Row],[RN Admin Hours]],Nurse[[#This Row],[RN DON Hours]])</f>
        <v>27.615326086956522</v>
      </c>
      <c r="M68" s="4">
        <v>12.090760869565219</v>
      </c>
      <c r="N68" s="4">
        <v>10.498695652173911</v>
      </c>
      <c r="O68" s="4">
        <v>5.0258695652173913</v>
      </c>
      <c r="P68" s="4">
        <f>SUM(Nurse[[#This Row],[LPN Hours (excl. Admin)]],Nurse[[#This Row],[LPN Admin Hours]])</f>
        <v>105.92652173913044</v>
      </c>
      <c r="Q68" s="4">
        <v>90.728152173913045</v>
      </c>
      <c r="R68" s="4">
        <v>15.198369565217391</v>
      </c>
      <c r="S68" s="4">
        <f>SUM(Nurse[[#This Row],[CNA Hours]],Nurse[[#This Row],[NA TR Hours]],Nurse[[#This Row],[Med Aide/Tech Hours]])</f>
        <v>118.22260869565224</v>
      </c>
      <c r="T68" s="4">
        <v>104.13684782608702</v>
      </c>
      <c r="U68" s="4">
        <v>4.1321739130434789</v>
      </c>
      <c r="V68" s="4">
        <v>9.9535869565217396</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8" s="4">
        <v>0</v>
      </c>
      <c r="Y68" s="4">
        <v>0</v>
      </c>
      <c r="Z68" s="4">
        <v>0</v>
      </c>
      <c r="AA68" s="4">
        <v>0</v>
      </c>
      <c r="AB68" s="4">
        <v>0</v>
      </c>
      <c r="AC68" s="4">
        <v>0</v>
      </c>
      <c r="AD68" s="4">
        <v>0</v>
      </c>
      <c r="AE68" s="4">
        <v>0</v>
      </c>
      <c r="AF68" s="1">
        <v>185132</v>
      </c>
      <c r="AG68" s="1">
        <v>4</v>
      </c>
      <c r="AH68"/>
    </row>
    <row r="69" spans="1:34" x14ac:dyDescent="0.25">
      <c r="A69" t="s">
        <v>289</v>
      </c>
      <c r="B69" t="s">
        <v>58</v>
      </c>
      <c r="C69" t="s">
        <v>485</v>
      </c>
      <c r="D69" t="s">
        <v>323</v>
      </c>
      <c r="E69" s="4">
        <v>71.608695652173907</v>
      </c>
      <c r="F69" s="4">
        <f>Nurse[[#This Row],[Total Nurse Staff Hours]]/Nurse[[#This Row],[MDS Census]]</f>
        <v>3.0362553126897391</v>
      </c>
      <c r="G69" s="4">
        <f>Nurse[[#This Row],[Total Direct Care Staff Hours]]/Nurse[[#This Row],[MDS Census]]</f>
        <v>2.8113767455980576</v>
      </c>
      <c r="H69" s="4">
        <f>Nurse[[#This Row],[Total RN Hours (w/ Admin, DON)]]/Nurse[[#This Row],[MDS Census]]</f>
        <v>0.70522161505768066</v>
      </c>
      <c r="I69" s="4">
        <f>Nurse[[#This Row],[RN Hours (excl. Admin, DON)]]/Nurse[[#This Row],[MDS Census]]</f>
        <v>0.55563145112325441</v>
      </c>
      <c r="J69" s="4">
        <f>SUM(Nurse[[#This Row],[RN Hours (excl. Admin, DON)]],Nurse[[#This Row],[RN Admin Hours]],Nurse[[#This Row],[RN DON Hours]],Nurse[[#This Row],[LPN Hours (excl. Admin)]],Nurse[[#This Row],[LPN Admin Hours]],Nurse[[#This Row],[CNA Hours]],Nurse[[#This Row],[NA TR Hours]],Nurse[[#This Row],[Med Aide/Tech Hours]])</f>
        <v>217.42228260869564</v>
      </c>
      <c r="K69" s="4">
        <f>SUM(Nurse[[#This Row],[RN Hours (excl. Admin, DON)]],Nurse[[#This Row],[LPN Hours (excl. Admin)]],Nurse[[#This Row],[CNA Hours]],Nurse[[#This Row],[NA TR Hours]],Nurse[[#This Row],[Med Aide/Tech Hours]])</f>
        <v>201.31902173913045</v>
      </c>
      <c r="L69" s="4">
        <f>SUM(Nurse[[#This Row],[RN Hours (excl. Admin, DON)]],Nurse[[#This Row],[RN Admin Hours]],Nurse[[#This Row],[RN DON Hours]])</f>
        <v>50.5</v>
      </c>
      <c r="M69" s="4">
        <v>39.788043478260867</v>
      </c>
      <c r="N69" s="4">
        <v>5.2336956521739131</v>
      </c>
      <c r="O69" s="4">
        <v>5.4782608695652177</v>
      </c>
      <c r="P69" s="4">
        <f>SUM(Nurse[[#This Row],[LPN Hours (excl. Admin)]],Nurse[[#This Row],[LPN Admin Hours]])</f>
        <v>41.168478260869563</v>
      </c>
      <c r="Q69" s="4">
        <v>35.777173913043477</v>
      </c>
      <c r="R69" s="4">
        <v>5.3913043478260869</v>
      </c>
      <c r="S69" s="4">
        <f>SUM(Nurse[[#This Row],[CNA Hours]],Nurse[[#This Row],[NA TR Hours]],Nurse[[#This Row],[Med Aide/Tech Hours]])</f>
        <v>125.75380434782608</v>
      </c>
      <c r="T69" s="4">
        <v>92.783695652173904</v>
      </c>
      <c r="U69" s="4">
        <v>27.413043478260871</v>
      </c>
      <c r="V69" s="4">
        <v>5.5570652173913047</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4.9059782608695652</v>
      </c>
      <c r="X69" s="4">
        <v>0</v>
      </c>
      <c r="Y69" s="4">
        <v>0</v>
      </c>
      <c r="Z69" s="4">
        <v>0</v>
      </c>
      <c r="AA69" s="4">
        <v>0</v>
      </c>
      <c r="AB69" s="4">
        <v>0</v>
      </c>
      <c r="AC69" s="4">
        <v>4.9059782608695652</v>
      </c>
      <c r="AD69" s="4">
        <v>0</v>
      </c>
      <c r="AE69" s="4">
        <v>0</v>
      </c>
      <c r="AF69" s="1">
        <v>185159</v>
      </c>
      <c r="AG69" s="1">
        <v>4</v>
      </c>
      <c r="AH69"/>
    </row>
    <row r="70" spans="1:34" x14ac:dyDescent="0.25">
      <c r="A70" t="s">
        <v>289</v>
      </c>
      <c r="B70" t="s">
        <v>174</v>
      </c>
      <c r="C70" t="s">
        <v>488</v>
      </c>
      <c r="D70" t="s">
        <v>427</v>
      </c>
      <c r="E70" s="4">
        <v>77.228260869565219</v>
      </c>
      <c r="F70" s="4">
        <f>Nurse[[#This Row],[Total Nurse Staff Hours]]/Nurse[[#This Row],[MDS Census]]</f>
        <v>3.4238339197748058</v>
      </c>
      <c r="G70" s="4">
        <f>Nurse[[#This Row],[Total Direct Care Staff Hours]]/Nurse[[#This Row],[MDS Census]]</f>
        <v>2.8752765657987331</v>
      </c>
      <c r="H70" s="4">
        <f>Nurse[[#This Row],[Total RN Hours (w/ Admin, DON)]]/Nurse[[#This Row],[MDS Census]]</f>
        <v>0.73185925404644614</v>
      </c>
      <c r="I70" s="4">
        <f>Nurse[[#This Row],[RN Hours (excl. Admin, DON)]]/Nurse[[#This Row],[MDS Census]]</f>
        <v>0.34142997888810694</v>
      </c>
      <c r="J70" s="4">
        <f>SUM(Nurse[[#This Row],[RN Hours (excl. Admin, DON)]],Nurse[[#This Row],[RN Admin Hours]],Nurse[[#This Row],[RN DON Hours]],Nurse[[#This Row],[LPN Hours (excl. Admin)]],Nurse[[#This Row],[LPN Admin Hours]],Nurse[[#This Row],[CNA Hours]],Nurse[[#This Row],[NA TR Hours]],Nurse[[#This Row],[Med Aide/Tech Hours]])</f>
        <v>264.41673913043473</v>
      </c>
      <c r="K70" s="4">
        <f>SUM(Nurse[[#This Row],[RN Hours (excl. Admin, DON)]],Nurse[[#This Row],[LPN Hours (excl. Admin)]],Nurse[[#This Row],[CNA Hours]],Nurse[[#This Row],[NA TR Hours]],Nurse[[#This Row],[Med Aide/Tech Hours]])</f>
        <v>222.05260869565217</v>
      </c>
      <c r="L70" s="4">
        <f>SUM(Nurse[[#This Row],[RN Hours (excl. Admin, DON)]],Nurse[[#This Row],[RN Admin Hours]],Nurse[[#This Row],[RN DON Hours]])</f>
        <v>56.52021739130435</v>
      </c>
      <c r="M70" s="4">
        <v>26.368043478260869</v>
      </c>
      <c r="N70" s="4">
        <v>25.195652173913043</v>
      </c>
      <c r="O70" s="4">
        <v>4.9565217391304346</v>
      </c>
      <c r="P70" s="4">
        <f>SUM(Nurse[[#This Row],[LPN Hours (excl. Admin)]],Nurse[[#This Row],[LPN Admin Hours]])</f>
        <v>66.964239130434805</v>
      </c>
      <c r="Q70" s="4">
        <v>54.752282608695673</v>
      </c>
      <c r="R70" s="4">
        <v>12.211956521739131</v>
      </c>
      <c r="S70" s="4">
        <f>SUM(Nurse[[#This Row],[CNA Hours]],Nurse[[#This Row],[NA TR Hours]],Nurse[[#This Row],[Med Aide/Tech Hours]])</f>
        <v>140.93228260869563</v>
      </c>
      <c r="T70" s="4">
        <v>81.65097826086955</v>
      </c>
      <c r="U70" s="4">
        <v>50.279239130434767</v>
      </c>
      <c r="V70" s="4">
        <v>9.0020652173913049</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31.364130434782609</v>
      </c>
      <c r="X70" s="4">
        <v>0</v>
      </c>
      <c r="Y70" s="4">
        <v>0</v>
      </c>
      <c r="Z70" s="4">
        <v>0</v>
      </c>
      <c r="AA70" s="4">
        <v>6.2608695652173916</v>
      </c>
      <c r="AB70" s="4">
        <v>0</v>
      </c>
      <c r="AC70" s="4">
        <v>25.103260869565219</v>
      </c>
      <c r="AD70" s="4">
        <v>0</v>
      </c>
      <c r="AE70" s="4">
        <v>0</v>
      </c>
      <c r="AF70" s="1">
        <v>185331</v>
      </c>
      <c r="AG70" s="1">
        <v>4</v>
      </c>
      <c r="AH70"/>
    </row>
    <row r="71" spans="1:34" x14ac:dyDescent="0.25">
      <c r="A71" t="s">
        <v>289</v>
      </c>
      <c r="B71" t="s">
        <v>16</v>
      </c>
      <c r="C71" t="s">
        <v>497</v>
      </c>
      <c r="D71" t="s">
        <v>350</v>
      </c>
      <c r="E71" s="4">
        <v>41.5</v>
      </c>
      <c r="F71" s="4">
        <f>Nurse[[#This Row],[Total Nurse Staff Hours]]/Nurse[[#This Row],[MDS Census]]</f>
        <v>2.8119408067050822</v>
      </c>
      <c r="G71" s="4">
        <f>Nurse[[#This Row],[Total Direct Care Staff Hours]]/Nurse[[#This Row],[MDS Census]]</f>
        <v>2.5625667888947103</v>
      </c>
      <c r="H71" s="4">
        <f>Nurse[[#This Row],[Total RN Hours (w/ Admin, DON)]]/Nurse[[#This Row],[MDS Census]]</f>
        <v>0.28036668412781562</v>
      </c>
      <c r="I71" s="4">
        <f>Nurse[[#This Row],[RN Hours (excl. Admin, DON)]]/Nurse[[#This Row],[MDS Census]]</f>
        <v>3.0992666317443688E-2</v>
      </c>
      <c r="J71" s="4">
        <f>SUM(Nurse[[#This Row],[RN Hours (excl. Admin, DON)]],Nurse[[#This Row],[RN Admin Hours]],Nurse[[#This Row],[RN DON Hours]],Nurse[[#This Row],[LPN Hours (excl. Admin)]],Nurse[[#This Row],[LPN Admin Hours]],Nurse[[#This Row],[CNA Hours]],Nurse[[#This Row],[NA TR Hours]],Nurse[[#This Row],[Med Aide/Tech Hours]])</f>
        <v>116.6955434782609</v>
      </c>
      <c r="K71" s="4">
        <f>SUM(Nurse[[#This Row],[RN Hours (excl. Admin, DON)]],Nurse[[#This Row],[LPN Hours (excl. Admin)]],Nurse[[#This Row],[CNA Hours]],Nurse[[#This Row],[NA TR Hours]],Nurse[[#This Row],[Med Aide/Tech Hours]])</f>
        <v>106.34652173913048</v>
      </c>
      <c r="L71" s="4">
        <f>SUM(Nurse[[#This Row],[RN Hours (excl. Admin, DON)]],Nurse[[#This Row],[RN Admin Hours]],Nurse[[#This Row],[RN DON Hours]])</f>
        <v>11.635217391304348</v>
      </c>
      <c r="M71" s="4">
        <v>1.2861956521739131</v>
      </c>
      <c r="N71" s="4">
        <v>5.3354347826086954</v>
      </c>
      <c r="O71" s="4">
        <v>5.0135869565217392</v>
      </c>
      <c r="P71" s="4">
        <f>SUM(Nurse[[#This Row],[LPN Hours (excl. Admin)]],Nurse[[#This Row],[LPN Admin Hours]])</f>
        <v>48.269130434782632</v>
      </c>
      <c r="Q71" s="4">
        <v>48.269130434782632</v>
      </c>
      <c r="R71" s="4">
        <v>0</v>
      </c>
      <c r="S71" s="4">
        <f>SUM(Nurse[[#This Row],[CNA Hours]],Nurse[[#This Row],[NA TR Hours]],Nurse[[#This Row],[Med Aide/Tech Hours]])</f>
        <v>56.791195652173926</v>
      </c>
      <c r="T71" s="4">
        <v>56.791195652173926</v>
      </c>
      <c r="U71" s="4">
        <v>0</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1" s="4">
        <v>0</v>
      </c>
      <c r="Y71" s="4">
        <v>0</v>
      </c>
      <c r="Z71" s="4">
        <v>0</v>
      </c>
      <c r="AA71" s="4">
        <v>0</v>
      </c>
      <c r="AB71" s="4">
        <v>0</v>
      </c>
      <c r="AC71" s="4">
        <v>0</v>
      </c>
      <c r="AD71" s="4">
        <v>0</v>
      </c>
      <c r="AE71" s="4">
        <v>0</v>
      </c>
      <c r="AF71" s="1">
        <v>185047</v>
      </c>
      <c r="AG71" s="1">
        <v>4</v>
      </c>
      <c r="AH71"/>
    </row>
    <row r="72" spans="1:34" x14ac:dyDescent="0.25">
      <c r="A72" t="s">
        <v>289</v>
      </c>
      <c r="B72" t="s">
        <v>197</v>
      </c>
      <c r="C72" t="s">
        <v>486</v>
      </c>
      <c r="D72" t="s">
        <v>371</v>
      </c>
      <c r="E72" s="4">
        <v>109.21739130434783</v>
      </c>
      <c r="F72" s="4">
        <f>Nurse[[#This Row],[Total Nurse Staff Hours]]/Nurse[[#This Row],[MDS Census]]</f>
        <v>3.4579976114649664</v>
      </c>
      <c r="G72" s="4">
        <f>Nurse[[#This Row],[Total Direct Care Staff Hours]]/Nurse[[#This Row],[MDS Census]]</f>
        <v>3.3114271496815277</v>
      </c>
      <c r="H72" s="4">
        <f>Nurse[[#This Row],[Total RN Hours (w/ Admin, DON)]]/Nurse[[#This Row],[MDS Census]]</f>
        <v>0.36400477707006362</v>
      </c>
      <c r="I72" s="4">
        <f>Nurse[[#This Row],[RN Hours (excl. Admin, DON)]]/Nurse[[#This Row],[MDS Census]]</f>
        <v>0.21743431528662413</v>
      </c>
      <c r="J72" s="4">
        <f>SUM(Nurse[[#This Row],[RN Hours (excl. Admin, DON)]],Nurse[[#This Row],[RN Admin Hours]],Nurse[[#This Row],[RN DON Hours]],Nurse[[#This Row],[LPN Hours (excl. Admin)]],Nurse[[#This Row],[LPN Admin Hours]],Nurse[[#This Row],[CNA Hours]],Nurse[[#This Row],[NA TR Hours]],Nurse[[#This Row],[Med Aide/Tech Hours]])</f>
        <v>377.67347826086939</v>
      </c>
      <c r="K72" s="4">
        <f>SUM(Nurse[[#This Row],[RN Hours (excl. Admin, DON)]],Nurse[[#This Row],[LPN Hours (excl. Admin)]],Nurse[[#This Row],[CNA Hours]],Nurse[[#This Row],[NA TR Hours]],Nurse[[#This Row],[Med Aide/Tech Hours]])</f>
        <v>361.6654347826086</v>
      </c>
      <c r="L72" s="4">
        <f>SUM(Nurse[[#This Row],[RN Hours (excl. Admin, DON)]],Nurse[[#This Row],[RN Admin Hours]],Nurse[[#This Row],[RN DON Hours]])</f>
        <v>39.755652173913035</v>
      </c>
      <c r="M72" s="4">
        <v>23.747608695652165</v>
      </c>
      <c r="N72" s="4">
        <v>10.616739130434782</v>
      </c>
      <c r="O72" s="4">
        <v>5.3913043478260869</v>
      </c>
      <c r="P72" s="4">
        <f>SUM(Nurse[[#This Row],[LPN Hours (excl. Admin)]],Nurse[[#This Row],[LPN Admin Hours]])</f>
        <v>113.28608695652171</v>
      </c>
      <c r="Q72" s="4">
        <v>113.28608695652171</v>
      </c>
      <c r="R72" s="4">
        <v>0</v>
      </c>
      <c r="S72" s="4">
        <f>SUM(Nurse[[#This Row],[CNA Hours]],Nurse[[#This Row],[NA TR Hours]],Nurse[[#This Row],[Med Aide/Tech Hours]])</f>
        <v>224.63173913043468</v>
      </c>
      <c r="T72" s="4">
        <v>197.07076086956513</v>
      </c>
      <c r="U72" s="4">
        <v>27.560978260869557</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2" s="4">
        <v>0</v>
      </c>
      <c r="Y72" s="4">
        <v>0</v>
      </c>
      <c r="Z72" s="4">
        <v>0</v>
      </c>
      <c r="AA72" s="4">
        <v>0</v>
      </c>
      <c r="AB72" s="4">
        <v>0</v>
      </c>
      <c r="AC72" s="4">
        <v>0</v>
      </c>
      <c r="AD72" s="4">
        <v>0</v>
      </c>
      <c r="AE72" s="4">
        <v>0</v>
      </c>
      <c r="AF72" s="1">
        <v>185360</v>
      </c>
      <c r="AG72" s="1">
        <v>4</v>
      </c>
      <c r="AH72"/>
    </row>
    <row r="73" spans="1:34" x14ac:dyDescent="0.25">
      <c r="A73" t="s">
        <v>289</v>
      </c>
      <c r="B73" t="s">
        <v>200</v>
      </c>
      <c r="C73" t="s">
        <v>503</v>
      </c>
      <c r="D73" t="s">
        <v>395</v>
      </c>
      <c r="E73" s="4">
        <v>47.282608695652172</v>
      </c>
      <c r="F73" s="4">
        <f>Nurse[[#This Row],[Total Nurse Staff Hours]]/Nurse[[#This Row],[MDS Census]]</f>
        <v>5.8218965517241381</v>
      </c>
      <c r="G73" s="4">
        <f>Nurse[[#This Row],[Total Direct Care Staff Hours]]/Nurse[[#This Row],[MDS Census]]</f>
        <v>5.4098850574712642</v>
      </c>
      <c r="H73" s="4">
        <f>Nurse[[#This Row],[Total RN Hours (w/ Admin, DON)]]/Nurse[[#This Row],[MDS Census]]</f>
        <v>1.2245977011494253</v>
      </c>
      <c r="I73" s="4">
        <f>Nurse[[#This Row],[RN Hours (excl. Admin, DON)]]/Nurse[[#This Row],[MDS Census]]</f>
        <v>0.91264367816091951</v>
      </c>
      <c r="J73" s="4">
        <f>SUM(Nurse[[#This Row],[RN Hours (excl. Admin, DON)]],Nurse[[#This Row],[RN Admin Hours]],Nurse[[#This Row],[RN DON Hours]],Nurse[[#This Row],[LPN Hours (excl. Admin)]],Nurse[[#This Row],[LPN Admin Hours]],Nurse[[#This Row],[CNA Hours]],Nurse[[#This Row],[NA TR Hours]],Nurse[[#This Row],[Med Aide/Tech Hours]])</f>
        <v>275.27445652173913</v>
      </c>
      <c r="K73" s="4">
        <f>SUM(Nurse[[#This Row],[RN Hours (excl. Admin, DON)]],Nurse[[#This Row],[LPN Hours (excl. Admin)]],Nurse[[#This Row],[CNA Hours]],Nurse[[#This Row],[NA TR Hours]],Nurse[[#This Row],[Med Aide/Tech Hours]])</f>
        <v>255.79347826086956</v>
      </c>
      <c r="L73" s="4">
        <f>SUM(Nurse[[#This Row],[RN Hours (excl. Admin, DON)]],Nurse[[#This Row],[RN Admin Hours]],Nurse[[#This Row],[RN DON Hours]])</f>
        <v>57.902173913043477</v>
      </c>
      <c r="M73" s="4">
        <v>43.152173913043477</v>
      </c>
      <c r="N73" s="4">
        <v>10.915760869565217</v>
      </c>
      <c r="O73" s="4">
        <v>3.8342391304347827</v>
      </c>
      <c r="P73" s="4">
        <f>SUM(Nurse[[#This Row],[LPN Hours (excl. Admin)]],Nurse[[#This Row],[LPN Admin Hours]])</f>
        <v>62.978260869565212</v>
      </c>
      <c r="Q73" s="4">
        <v>58.247282608695649</v>
      </c>
      <c r="R73" s="4">
        <v>4.7309782608695654</v>
      </c>
      <c r="S73" s="4">
        <f>SUM(Nurse[[#This Row],[CNA Hours]],Nurse[[#This Row],[NA TR Hours]],Nurse[[#This Row],[Med Aide/Tech Hours]])</f>
        <v>154.39402173913044</v>
      </c>
      <c r="T73" s="4">
        <v>115.6929347826087</v>
      </c>
      <c r="U73" s="4">
        <v>0</v>
      </c>
      <c r="V73" s="4">
        <v>38.701086956521742</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195.13315217391303</v>
      </c>
      <c r="X73" s="4">
        <v>33.603260869565219</v>
      </c>
      <c r="Y73" s="4">
        <v>10.915760869565217</v>
      </c>
      <c r="Z73" s="4">
        <v>3.8342391304347827</v>
      </c>
      <c r="AA73" s="4">
        <v>30.421195652173914</v>
      </c>
      <c r="AB73" s="4">
        <v>0</v>
      </c>
      <c r="AC73" s="4">
        <v>86.486413043478265</v>
      </c>
      <c r="AD73" s="4">
        <v>0</v>
      </c>
      <c r="AE73" s="4">
        <v>29.872282608695652</v>
      </c>
      <c r="AF73" s="1">
        <v>185363</v>
      </c>
      <c r="AG73" s="1">
        <v>4</v>
      </c>
      <c r="AH73"/>
    </row>
    <row r="74" spans="1:34" x14ac:dyDescent="0.25">
      <c r="A74" t="s">
        <v>289</v>
      </c>
      <c r="B74" t="s">
        <v>246</v>
      </c>
      <c r="C74" t="s">
        <v>462</v>
      </c>
      <c r="D74" t="s">
        <v>324</v>
      </c>
      <c r="E74" s="4">
        <v>43.815217391304351</v>
      </c>
      <c r="F74" s="4">
        <f>Nurse[[#This Row],[Total Nurse Staff Hours]]/Nurse[[#This Row],[MDS Census]]</f>
        <v>3.9854601835772763</v>
      </c>
      <c r="G74" s="4">
        <f>Nurse[[#This Row],[Total Direct Care Staff Hours]]/Nurse[[#This Row],[MDS Census]]</f>
        <v>3.36379806499628</v>
      </c>
      <c r="H74" s="4">
        <f>Nurse[[#This Row],[Total RN Hours (w/ Admin, DON)]]/Nurse[[#This Row],[MDS Census]]</f>
        <v>0.90077648226246565</v>
      </c>
      <c r="I74" s="4">
        <f>Nurse[[#This Row],[RN Hours (excl. Admin, DON)]]/Nurse[[#This Row],[MDS Census]]</f>
        <v>0.27911436368146869</v>
      </c>
      <c r="J74" s="4">
        <f>SUM(Nurse[[#This Row],[RN Hours (excl. Admin, DON)]],Nurse[[#This Row],[RN Admin Hours]],Nurse[[#This Row],[RN DON Hours]],Nurse[[#This Row],[LPN Hours (excl. Admin)]],Nurse[[#This Row],[LPN Admin Hours]],Nurse[[#This Row],[CNA Hours]],Nurse[[#This Row],[NA TR Hours]],Nurse[[#This Row],[Med Aide/Tech Hours]])</f>
        <v>174.62380434782611</v>
      </c>
      <c r="K74" s="4">
        <f>SUM(Nurse[[#This Row],[RN Hours (excl. Admin, DON)]],Nurse[[#This Row],[LPN Hours (excl. Admin)]],Nurse[[#This Row],[CNA Hours]],Nurse[[#This Row],[NA TR Hours]],Nurse[[#This Row],[Med Aide/Tech Hours]])</f>
        <v>147.38554347826093</v>
      </c>
      <c r="L74" s="4">
        <f>SUM(Nurse[[#This Row],[RN Hours (excl. Admin, DON)]],Nurse[[#This Row],[RN Admin Hours]],Nurse[[#This Row],[RN DON Hours]])</f>
        <v>39.46771739130434</v>
      </c>
      <c r="M74" s="4">
        <v>12.229456521739134</v>
      </c>
      <c r="N74" s="4">
        <v>22.265434782608683</v>
      </c>
      <c r="O74" s="4">
        <v>4.9728260869565215</v>
      </c>
      <c r="P74" s="4">
        <f>SUM(Nurse[[#This Row],[LPN Hours (excl. Admin)]],Nurse[[#This Row],[LPN Admin Hours]])</f>
        <v>73.426630434782609</v>
      </c>
      <c r="Q74" s="4">
        <v>73.426630434782609</v>
      </c>
      <c r="R74" s="4">
        <v>0</v>
      </c>
      <c r="S74" s="4">
        <f>SUM(Nurse[[#This Row],[CNA Hours]],Nurse[[#This Row],[NA TR Hours]],Nurse[[#This Row],[Med Aide/Tech Hours]])</f>
        <v>61.729456521739166</v>
      </c>
      <c r="T74" s="4">
        <v>48.462282608695688</v>
      </c>
      <c r="U74" s="4">
        <v>0</v>
      </c>
      <c r="V74" s="4">
        <v>13.267173913043477</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4" s="4">
        <v>0</v>
      </c>
      <c r="Y74" s="4">
        <v>0</v>
      </c>
      <c r="Z74" s="4">
        <v>0</v>
      </c>
      <c r="AA74" s="4">
        <v>0</v>
      </c>
      <c r="AB74" s="4">
        <v>0</v>
      </c>
      <c r="AC74" s="4">
        <v>0</v>
      </c>
      <c r="AD74" s="4">
        <v>0</v>
      </c>
      <c r="AE74" s="4">
        <v>0</v>
      </c>
      <c r="AF74" s="1">
        <v>185461</v>
      </c>
      <c r="AG74" s="1">
        <v>4</v>
      </c>
      <c r="AH74"/>
    </row>
    <row r="75" spans="1:34" x14ac:dyDescent="0.25">
      <c r="A75" t="s">
        <v>289</v>
      </c>
      <c r="B75" t="s">
        <v>132</v>
      </c>
      <c r="C75" t="s">
        <v>503</v>
      </c>
      <c r="D75" t="s">
        <v>395</v>
      </c>
      <c r="E75" s="4">
        <v>47.358695652173914</v>
      </c>
      <c r="F75" s="4">
        <f>Nurse[[#This Row],[Total Nurse Staff Hours]]/Nurse[[#This Row],[MDS Census]]</f>
        <v>3.2232981409226533</v>
      </c>
      <c r="G75" s="4">
        <f>Nurse[[#This Row],[Total Direct Care Staff Hours]]/Nurse[[#This Row],[MDS Census]]</f>
        <v>2.9441335781501037</v>
      </c>
      <c r="H75" s="4">
        <f>Nurse[[#This Row],[Total RN Hours (w/ Admin, DON)]]/Nurse[[#This Row],[MDS Census]]</f>
        <v>0.53185678218957999</v>
      </c>
      <c r="I75" s="4">
        <f>Nurse[[#This Row],[RN Hours (excl. Admin, DON)]]/Nurse[[#This Row],[MDS Census]]</f>
        <v>0.27334863438145518</v>
      </c>
      <c r="J75" s="4">
        <f>SUM(Nurse[[#This Row],[RN Hours (excl. Admin, DON)]],Nurse[[#This Row],[RN Admin Hours]],Nurse[[#This Row],[RN DON Hours]],Nurse[[#This Row],[LPN Hours (excl. Admin)]],Nurse[[#This Row],[LPN Admin Hours]],Nurse[[#This Row],[CNA Hours]],Nurse[[#This Row],[NA TR Hours]],Nurse[[#This Row],[Med Aide/Tech Hours]])</f>
        <v>152.65119565217393</v>
      </c>
      <c r="K75" s="4">
        <f>SUM(Nurse[[#This Row],[RN Hours (excl. Admin, DON)]],Nurse[[#This Row],[LPN Hours (excl. Admin)]],Nurse[[#This Row],[CNA Hours]],Nurse[[#This Row],[NA TR Hours]],Nurse[[#This Row],[Med Aide/Tech Hours]])</f>
        <v>139.43032608695654</v>
      </c>
      <c r="L75" s="4">
        <f>SUM(Nurse[[#This Row],[RN Hours (excl. Admin, DON)]],Nurse[[#This Row],[RN Admin Hours]],Nurse[[#This Row],[RN DON Hours]])</f>
        <v>25.18804347826087</v>
      </c>
      <c r="M75" s="4">
        <v>12.945434782608698</v>
      </c>
      <c r="N75" s="4">
        <v>6.2208695652173907</v>
      </c>
      <c r="O75" s="4">
        <v>6.0217391304347823</v>
      </c>
      <c r="P75" s="4">
        <f>SUM(Nurse[[#This Row],[LPN Hours (excl. Admin)]],Nurse[[#This Row],[LPN Admin Hours]])</f>
        <v>38.195108695652181</v>
      </c>
      <c r="Q75" s="4">
        <v>37.216847826086962</v>
      </c>
      <c r="R75" s="4">
        <v>0.97826086956521741</v>
      </c>
      <c r="S75" s="4">
        <f>SUM(Nurse[[#This Row],[CNA Hours]],Nurse[[#This Row],[NA TR Hours]],Nurse[[#This Row],[Med Aide/Tech Hours]])</f>
        <v>89.268043478260878</v>
      </c>
      <c r="T75" s="4">
        <v>76.568695652173915</v>
      </c>
      <c r="U75" s="4">
        <v>0</v>
      </c>
      <c r="V75" s="4">
        <v>12.69934782608696</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3.1395652173913047</v>
      </c>
      <c r="X75" s="4">
        <v>0.64673913043478259</v>
      </c>
      <c r="Y75" s="4">
        <v>0</v>
      </c>
      <c r="Z75" s="4">
        <v>0</v>
      </c>
      <c r="AA75" s="4">
        <v>0</v>
      </c>
      <c r="AB75" s="4">
        <v>0</v>
      </c>
      <c r="AC75" s="4">
        <v>2.492826086956522</v>
      </c>
      <c r="AD75" s="4">
        <v>0</v>
      </c>
      <c r="AE75" s="4">
        <v>0</v>
      </c>
      <c r="AF75" s="1">
        <v>185271</v>
      </c>
      <c r="AG75" s="1">
        <v>4</v>
      </c>
      <c r="AH75"/>
    </row>
    <row r="76" spans="1:34" x14ac:dyDescent="0.25">
      <c r="A76" t="s">
        <v>289</v>
      </c>
      <c r="B76" t="s">
        <v>96</v>
      </c>
      <c r="C76" t="s">
        <v>537</v>
      </c>
      <c r="D76" t="s">
        <v>340</v>
      </c>
      <c r="E76" s="4">
        <v>108.1195652173913</v>
      </c>
      <c r="F76" s="4">
        <f>Nurse[[#This Row],[Total Nurse Staff Hours]]/Nurse[[#This Row],[MDS Census]]</f>
        <v>3.0813401025434808</v>
      </c>
      <c r="G76" s="4">
        <f>Nurse[[#This Row],[Total Direct Care Staff Hours]]/Nurse[[#This Row],[MDS Census]]</f>
        <v>2.8159334472705342</v>
      </c>
      <c r="H76" s="4">
        <f>Nurse[[#This Row],[Total RN Hours (w/ Admin, DON)]]/Nurse[[#This Row],[MDS Census]]</f>
        <v>0.44940685633859462</v>
      </c>
      <c r="I76" s="4">
        <f>Nurse[[#This Row],[RN Hours (excl. Admin, DON)]]/Nurse[[#This Row],[MDS Census]]</f>
        <v>0.23708153212023736</v>
      </c>
      <c r="J76" s="4">
        <f>SUM(Nurse[[#This Row],[RN Hours (excl. Admin, DON)]],Nurse[[#This Row],[RN Admin Hours]],Nurse[[#This Row],[RN DON Hours]],Nurse[[#This Row],[LPN Hours (excl. Admin)]],Nurse[[#This Row],[LPN Admin Hours]],Nurse[[#This Row],[CNA Hours]],Nurse[[#This Row],[NA TR Hours]],Nurse[[#This Row],[Med Aide/Tech Hours]])</f>
        <v>333.15315217391304</v>
      </c>
      <c r="K76" s="4">
        <f>SUM(Nurse[[#This Row],[RN Hours (excl. Admin, DON)]],Nurse[[#This Row],[LPN Hours (excl. Admin)]],Nurse[[#This Row],[CNA Hours]],Nurse[[#This Row],[NA TR Hours]],Nurse[[#This Row],[Med Aide/Tech Hours]])</f>
        <v>304.45750000000004</v>
      </c>
      <c r="L76" s="4">
        <f>SUM(Nurse[[#This Row],[RN Hours (excl. Admin, DON)]],Nurse[[#This Row],[RN Admin Hours]],Nurse[[#This Row],[RN DON Hours]])</f>
        <v>48.589673913043484</v>
      </c>
      <c r="M76" s="4">
        <v>25.633152173913054</v>
      </c>
      <c r="N76" s="4">
        <v>17.217391304347824</v>
      </c>
      <c r="O76" s="4">
        <v>5.7391304347826084</v>
      </c>
      <c r="P76" s="4">
        <f>SUM(Nurse[[#This Row],[LPN Hours (excl. Admin)]],Nurse[[#This Row],[LPN Admin Hours]])</f>
        <v>79.062717391304332</v>
      </c>
      <c r="Q76" s="4">
        <v>73.323586956521723</v>
      </c>
      <c r="R76" s="4">
        <v>5.7391304347826084</v>
      </c>
      <c r="S76" s="4">
        <f>SUM(Nurse[[#This Row],[CNA Hours]],Nurse[[#This Row],[NA TR Hours]],Nurse[[#This Row],[Med Aide/Tech Hours]])</f>
        <v>205.50076086956523</v>
      </c>
      <c r="T76" s="4">
        <v>147.32152173913045</v>
      </c>
      <c r="U76" s="4">
        <v>43.261630434782617</v>
      </c>
      <c r="V76" s="4">
        <v>14.917608695652179</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6" s="4">
        <v>0</v>
      </c>
      <c r="Y76" s="4">
        <v>0</v>
      </c>
      <c r="Z76" s="4">
        <v>0</v>
      </c>
      <c r="AA76" s="4">
        <v>0</v>
      </c>
      <c r="AB76" s="4">
        <v>0</v>
      </c>
      <c r="AC76" s="4">
        <v>0</v>
      </c>
      <c r="AD76" s="4">
        <v>0</v>
      </c>
      <c r="AE76" s="4">
        <v>0</v>
      </c>
      <c r="AF76" s="1">
        <v>185222</v>
      </c>
      <c r="AG76" s="1">
        <v>4</v>
      </c>
      <c r="AH76"/>
    </row>
    <row r="77" spans="1:34" x14ac:dyDescent="0.25">
      <c r="A77" t="s">
        <v>289</v>
      </c>
      <c r="B77" t="s">
        <v>175</v>
      </c>
      <c r="C77" t="s">
        <v>513</v>
      </c>
      <c r="D77" t="s">
        <v>378</v>
      </c>
      <c r="E77" s="4">
        <v>46.663043478260867</v>
      </c>
      <c r="F77" s="4">
        <f>Nurse[[#This Row],[Total Nurse Staff Hours]]/Nurse[[#This Row],[MDS Census]]</f>
        <v>3.399895178197065</v>
      </c>
      <c r="G77" s="4">
        <f>Nurse[[#This Row],[Total Direct Care Staff Hours]]/Nurse[[#This Row],[MDS Census]]</f>
        <v>3.0371535057069652</v>
      </c>
      <c r="H77" s="4">
        <f>Nurse[[#This Row],[Total RN Hours (w/ Admin, DON)]]/Nurse[[#This Row],[MDS Census]]</f>
        <v>0.66247379454926636</v>
      </c>
      <c r="I77" s="4">
        <f>Nurse[[#This Row],[RN Hours (excl. Admin, DON)]]/Nurse[[#This Row],[MDS Census]]</f>
        <v>0.43262287444677383</v>
      </c>
      <c r="J77" s="4">
        <f>SUM(Nurse[[#This Row],[RN Hours (excl. Admin, DON)]],Nurse[[#This Row],[RN Admin Hours]],Nurse[[#This Row],[RN DON Hours]],Nurse[[#This Row],[LPN Hours (excl. Admin)]],Nurse[[#This Row],[LPN Admin Hours]],Nurse[[#This Row],[CNA Hours]],Nurse[[#This Row],[NA TR Hours]],Nurse[[#This Row],[Med Aide/Tech Hours]])</f>
        <v>158.64945652173913</v>
      </c>
      <c r="K77" s="4">
        <f>SUM(Nurse[[#This Row],[RN Hours (excl. Admin, DON)]],Nurse[[#This Row],[LPN Hours (excl. Admin)]],Nurse[[#This Row],[CNA Hours]],Nurse[[#This Row],[NA TR Hours]],Nurse[[#This Row],[Med Aide/Tech Hours]])</f>
        <v>141.72282608695653</v>
      </c>
      <c r="L77" s="4">
        <f>SUM(Nurse[[#This Row],[RN Hours (excl. Admin, DON)]],Nurse[[#This Row],[RN Admin Hours]],Nurse[[#This Row],[RN DON Hours]])</f>
        <v>30.913043478260871</v>
      </c>
      <c r="M77" s="4">
        <v>20.1875</v>
      </c>
      <c r="N77" s="4">
        <v>5.2472826086956523</v>
      </c>
      <c r="O77" s="4">
        <v>5.4782608695652177</v>
      </c>
      <c r="P77" s="4">
        <f>SUM(Nurse[[#This Row],[LPN Hours (excl. Admin)]],Nurse[[#This Row],[LPN Admin Hours]])</f>
        <v>37.891304347826086</v>
      </c>
      <c r="Q77" s="4">
        <v>31.690217391304348</v>
      </c>
      <c r="R77" s="4">
        <v>6.2010869565217392</v>
      </c>
      <c r="S77" s="4">
        <f>SUM(Nurse[[#This Row],[CNA Hours]],Nurse[[#This Row],[NA TR Hours]],Nurse[[#This Row],[Med Aide/Tech Hours]])</f>
        <v>89.845108695652172</v>
      </c>
      <c r="T77" s="4">
        <v>78.019021739130437</v>
      </c>
      <c r="U77" s="4">
        <v>0</v>
      </c>
      <c r="V77" s="4">
        <v>11.826086956521738</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7" s="4">
        <v>0</v>
      </c>
      <c r="Y77" s="4">
        <v>0</v>
      </c>
      <c r="Z77" s="4">
        <v>0</v>
      </c>
      <c r="AA77" s="4">
        <v>0</v>
      </c>
      <c r="AB77" s="4">
        <v>0</v>
      </c>
      <c r="AC77" s="4">
        <v>0</v>
      </c>
      <c r="AD77" s="4">
        <v>0</v>
      </c>
      <c r="AE77" s="4">
        <v>0</v>
      </c>
      <c r="AF77" s="1">
        <v>185332</v>
      </c>
      <c r="AG77" s="1">
        <v>4</v>
      </c>
      <c r="AH77"/>
    </row>
    <row r="78" spans="1:34" x14ac:dyDescent="0.25">
      <c r="A78" t="s">
        <v>289</v>
      </c>
      <c r="B78" t="s">
        <v>126</v>
      </c>
      <c r="C78" t="s">
        <v>552</v>
      </c>
      <c r="D78" t="s">
        <v>351</v>
      </c>
      <c r="E78" s="4">
        <v>86.065217391304344</v>
      </c>
      <c r="F78" s="4">
        <f>Nurse[[#This Row],[Total Nurse Staff Hours]]/Nurse[[#This Row],[MDS Census]]</f>
        <v>3.3192207628188934</v>
      </c>
      <c r="G78" s="4">
        <f>Nurse[[#This Row],[Total Direct Care Staff Hours]]/Nurse[[#This Row],[MDS Census]]</f>
        <v>3.0003510987623141</v>
      </c>
      <c r="H78" s="4">
        <f>Nurse[[#This Row],[Total RN Hours (w/ Admin, DON)]]/Nurse[[#This Row],[MDS Census]]</f>
        <v>0.38001389239706995</v>
      </c>
      <c r="I78" s="4">
        <f>Nurse[[#This Row],[RN Hours (excl. Admin, DON)]]/Nurse[[#This Row],[MDS Census]]</f>
        <v>0.16600151553422576</v>
      </c>
      <c r="J78" s="4">
        <f>SUM(Nurse[[#This Row],[RN Hours (excl. Admin, DON)]],Nurse[[#This Row],[RN Admin Hours]],Nurse[[#This Row],[RN DON Hours]],Nurse[[#This Row],[LPN Hours (excl. Admin)]],Nurse[[#This Row],[LPN Admin Hours]],Nurse[[#This Row],[CNA Hours]],Nurse[[#This Row],[NA TR Hours]],Nurse[[#This Row],[Med Aide/Tech Hours]])</f>
        <v>285.66945652173911</v>
      </c>
      <c r="K78" s="4">
        <f>SUM(Nurse[[#This Row],[RN Hours (excl. Admin, DON)]],Nurse[[#This Row],[LPN Hours (excl. Admin)]],Nurse[[#This Row],[CNA Hours]],Nurse[[#This Row],[NA TR Hours]],Nurse[[#This Row],[Med Aide/Tech Hours]])</f>
        <v>258.22586956521741</v>
      </c>
      <c r="L78" s="4">
        <f>SUM(Nurse[[#This Row],[RN Hours (excl. Admin, DON)]],Nurse[[#This Row],[RN Admin Hours]],Nurse[[#This Row],[RN DON Hours]])</f>
        <v>32.705978260869564</v>
      </c>
      <c r="M78" s="4">
        <v>14.286956521739127</v>
      </c>
      <c r="N78" s="4">
        <v>12.679891304347828</v>
      </c>
      <c r="O78" s="4">
        <v>5.7391304347826084</v>
      </c>
      <c r="P78" s="4">
        <f>SUM(Nurse[[#This Row],[LPN Hours (excl. Admin)]],Nurse[[#This Row],[LPN Admin Hours]])</f>
        <v>89.129891304347822</v>
      </c>
      <c r="Q78" s="4">
        <v>80.105326086956524</v>
      </c>
      <c r="R78" s="4">
        <v>9.024565217391304</v>
      </c>
      <c r="S78" s="4">
        <f>SUM(Nurse[[#This Row],[CNA Hours]],Nurse[[#This Row],[NA TR Hours]],Nurse[[#This Row],[Med Aide/Tech Hours]])</f>
        <v>163.83358695652174</v>
      </c>
      <c r="T78" s="4">
        <v>158.35054347826087</v>
      </c>
      <c r="U78" s="4">
        <v>0</v>
      </c>
      <c r="V78" s="4">
        <v>5.4830434782608686</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115.28576086956519</v>
      </c>
      <c r="X78" s="4">
        <v>7.3706521739130437</v>
      </c>
      <c r="Y78" s="4">
        <v>0</v>
      </c>
      <c r="Z78" s="4">
        <v>0</v>
      </c>
      <c r="AA78" s="4">
        <v>42.106413043478263</v>
      </c>
      <c r="AB78" s="4">
        <v>0</v>
      </c>
      <c r="AC78" s="4">
        <v>65.808695652173895</v>
      </c>
      <c r="AD78" s="4">
        <v>0</v>
      </c>
      <c r="AE78" s="4">
        <v>0</v>
      </c>
      <c r="AF78" s="1">
        <v>185265</v>
      </c>
      <c r="AG78" s="1">
        <v>4</v>
      </c>
      <c r="AH78"/>
    </row>
    <row r="79" spans="1:34" x14ac:dyDescent="0.25">
      <c r="A79" t="s">
        <v>289</v>
      </c>
      <c r="B79" t="s">
        <v>73</v>
      </c>
      <c r="C79" t="s">
        <v>524</v>
      </c>
      <c r="D79" t="s">
        <v>405</v>
      </c>
      <c r="E79" s="4">
        <v>68.260869565217391</v>
      </c>
      <c r="F79" s="4">
        <f>Nurse[[#This Row],[Total Nurse Staff Hours]]/Nurse[[#This Row],[MDS Census]]</f>
        <v>3.8845541401273884</v>
      </c>
      <c r="G79" s="4">
        <f>Nurse[[#This Row],[Total Direct Care Staff Hours]]/Nurse[[#This Row],[MDS Census]]</f>
        <v>3.5930732484076433</v>
      </c>
      <c r="H79" s="4">
        <f>Nurse[[#This Row],[Total RN Hours (w/ Admin, DON)]]/Nurse[[#This Row],[MDS Census]]</f>
        <v>0.49203821656050961</v>
      </c>
      <c r="I79" s="4">
        <f>Nurse[[#This Row],[RN Hours (excl. Admin, DON)]]/Nurse[[#This Row],[MDS Census]]</f>
        <v>0.4226910828025478</v>
      </c>
      <c r="J79" s="4">
        <f>SUM(Nurse[[#This Row],[RN Hours (excl. Admin, DON)]],Nurse[[#This Row],[RN Admin Hours]],Nurse[[#This Row],[RN DON Hours]],Nurse[[#This Row],[LPN Hours (excl. Admin)]],Nurse[[#This Row],[LPN Admin Hours]],Nurse[[#This Row],[CNA Hours]],Nurse[[#This Row],[NA TR Hours]],Nurse[[#This Row],[Med Aide/Tech Hours]])</f>
        <v>265.16304347826087</v>
      </c>
      <c r="K79" s="4">
        <f>SUM(Nurse[[#This Row],[RN Hours (excl. Admin, DON)]],Nurse[[#This Row],[LPN Hours (excl. Admin)]],Nurse[[#This Row],[CNA Hours]],Nurse[[#This Row],[NA TR Hours]],Nurse[[#This Row],[Med Aide/Tech Hours]])</f>
        <v>245.26630434782609</v>
      </c>
      <c r="L79" s="4">
        <f>SUM(Nurse[[#This Row],[RN Hours (excl. Admin, DON)]],Nurse[[#This Row],[RN Admin Hours]],Nurse[[#This Row],[RN DON Hours]])</f>
        <v>33.586956521739133</v>
      </c>
      <c r="M79" s="4">
        <v>28.853260869565219</v>
      </c>
      <c r="N79" s="4">
        <v>0</v>
      </c>
      <c r="O79" s="4">
        <v>4.7336956521739131</v>
      </c>
      <c r="P79" s="4">
        <f>SUM(Nurse[[#This Row],[LPN Hours (excl. Admin)]],Nurse[[#This Row],[LPN Admin Hours]])</f>
        <v>48.891304347826086</v>
      </c>
      <c r="Q79" s="4">
        <v>33.728260869565219</v>
      </c>
      <c r="R79" s="4">
        <v>15.163043478260869</v>
      </c>
      <c r="S79" s="4">
        <f>SUM(Nurse[[#This Row],[CNA Hours]],Nurse[[#This Row],[NA TR Hours]],Nurse[[#This Row],[Med Aide/Tech Hours]])</f>
        <v>182.68478260869566</v>
      </c>
      <c r="T79" s="4">
        <v>160.54076086956522</v>
      </c>
      <c r="U79" s="4">
        <v>0</v>
      </c>
      <c r="V79" s="4">
        <v>22.144021739130434</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9" s="4">
        <v>0</v>
      </c>
      <c r="Y79" s="4">
        <v>0</v>
      </c>
      <c r="Z79" s="4">
        <v>0</v>
      </c>
      <c r="AA79" s="4">
        <v>0</v>
      </c>
      <c r="AB79" s="4">
        <v>0</v>
      </c>
      <c r="AC79" s="4">
        <v>0</v>
      </c>
      <c r="AD79" s="4">
        <v>0</v>
      </c>
      <c r="AE79" s="4">
        <v>0</v>
      </c>
      <c r="AF79" s="1">
        <v>185177</v>
      </c>
      <c r="AG79" s="1">
        <v>4</v>
      </c>
      <c r="AH79"/>
    </row>
    <row r="80" spans="1:34" x14ac:dyDescent="0.25">
      <c r="A80" t="s">
        <v>289</v>
      </c>
      <c r="B80" t="s">
        <v>184</v>
      </c>
      <c r="C80" t="s">
        <v>512</v>
      </c>
      <c r="D80" t="s">
        <v>398</v>
      </c>
      <c r="E80" s="4">
        <v>49.945652173913047</v>
      </c>
      <c r="F80" s="4">
        <f>Nurse[[#This Row],[Total Nurse Staff Hours]]/Nurse[[#This Row],[MDS Census]]</f>
        <v>2.8078324265505978</v>
      </c>
      <c r="G80" s="4">
        <f>Nurse[[#This Row],[Total Direct Care Staff Hours]]/Nurse[[#This Row],[MDS Census]]</f>
        <v>2.6174450489662666</v>
      </c>
      <c r="H80" s="4">
        <f>Nurse[[#This Row],[Total RN Hours (w/ Admin, DON)]]/Nurse[[#This Row],[MDS Census]]</f>
        <v>0.37062023939064198</v>
      </c>
      <c r="I80" s="4">
        <f>Nurse[[#This Row],[RN Hours (excl. Admin, DON)]]/Nurse[[#This Row],[MDS Census]]</f>
        <v>0.21567138193688795</v>
      </c>
      <c r="J80" s="4">
        <f>SUM(Nurse[[#This Row],[RN Hours (excl. Admin, DON)]],Nurse[[#This Row],[RN Admin Hours]],Nurse[[#This Row],[RN DON Hours]],Nurse[[#This Row],[LPN Hours (excl. Admin)]],Nurse[[#This Row],[LPN Admin Hours]],Nurse[[#This Row],[CNA Hours]],Nurse[[#This Row],[NA TR Hours]],Nurse[[#This Row],[Med Aide/Tech Hours]])</f>
        <v>140.23902173913041</v>
      </c>
      <c r="K80" s="4">
        <f>SUM(Nurse[[#This Row],[RN Hours (excl. Admin, DON)]],Nurse[[#This Row],[LPN Hours (excl. Admin)]],Nurse[[#This Row],[CNA Hours]],Nurse[[#This Row],[NA TR Hours]],Nurse[[#This Row],[Med Aide/Tech Hours]])</f>
        <v>130.72999999999996</v>
      </c>
      <c r="L80" s="4">
        <f>SUM(Nurse[[#This Row],[RN Hours (excl. Admin, DON)]],Nurse[[#This Row],[RN Admin Hours]],Nurse[[#This Row],[RN DON Hours]])</f>
        <v>18.510869565217391</v>
      </c>
      <c r="M80" s="4">
        <v>10.771847826086958</v>
      </c>
      <c r="N80" s="4">
        <v>3.5488043478260862</v>
      </c>
      <c r="O80" s="4">
        <v>4.1902173913043477</v>
      </c>
      <c r="P80" s="4">
        <f>SUM(Nurse[[#This Row],[LPN Hours (excl. Admin)]],Nurse[[#This Row],[LPN Admin Hours]])</f>
        <v>27.778913043478259</v>
      </c>
      <c r="Q80" s="4">
        <v>26.008913043478259</v>
      </c>
      <c r="R80" s="4">
        <v>1.77</v>
      </c>
      <c r="S80" s="4">
        <f>SUM(Nurse[[#This Row],[CNA Hours]],Nurse[[#This Row],[NA TR Hours]],Nurse[[#This Row],[Med Aide/Tech Hours]])</f>
        <v>93.949239130434748</v>
      </c>
      <c r="T80" s="4">
        <v>89.590217391304307</v>
      </c>
      <c r="U80" s="4">
        <v>0</v>
      </c>
      <c r="V80" s="4">
        <v>4.3590217391304344</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5.1486956521739131</v>
      </c>
      <c r="X80" s="4">
        <v>1.9446739130434783</v>
      </c>
      <c r="Y80" s="4">
        <v>0</v>
      </c>
      <c r="Z80" s="4">
        <v>0</v>
      </c>
      <c r="AA80" s="4">
        <v>3.2040217391304351</v>
      </c>
      <c r="AB80" s="4">
        <v>0</v>
      </c>
      <c r="AC80" s="4">
        <v>0</v>
      </c>
      <c r="AD80" s="4">
        <v>0</v>
      </c>
      <c r="AE80" s="4">
        <v>0</v>
      </c>
      <c r="AF80" s="1">
        <v>185341</v>
      </c>
      <c r="AG80" s="1">
        <v>4</v>
      </c>
      <c r="AH80"/>
    </row>
    <row r="81" spans="1:34" x14ac:dyDescent="0.25">
      <c r="A81" t="s">
        <v>289</v>
      </c>
      <c r="B81" t="s">
        <v>120</v>
      </c>
      <c r="C81" t="s">
        <v>489</v>
      </c>
      <c r="D81" t="s">
        <v>420</v>
      </c>
      <c r="E81" s="4">
        <v>87.554347826086953</v>
      </c>
      <c r="F81" s="4">
        <f>Nurse[[#This Row],[Total Nurse Staff Hours]]/Nurse[[#This Row],[MDS Census]]</f>
        <v>3.461792675356921</v>
      </c>
      <c r="G81" s="4">
        <f>Nurse[[#This Row],[Total Direct Care Staff Hours]]/Nurse[[#This Row],[MDS Census]]</f>
        <v>3.1736176288019862</v>
      </c>
      <c r="H81" s="4">
        <f>Nurse[[#This Row],[Total RN Hours (w/ Admin, DON)]]/Nurse[[#This Row],[MDS Census]]</f>
        <v>0.81064556176288027</v>
      </c>
      <c r="I81" s="4">
        <f>Nurse[[#This Row],[RN Hours (excl. Admin, DON)]]/Nurse[[#This Row],[MDS Census]]</f>
        <v>0.64040968342644322</v>
      </c>
      <c r="J81" s="4">
        <f>SUM(Nurse[[#This Row],[RN Hours (excl. Admin, DON)]],Nurse[[#This Row],[RN Admin Hours]],Nurse[[#This Row],[RN DON Hours]],Nurse[[#This Row],[LPN Hours (excl. Admin)]],Nurse[[#This Row],[LPN Admin Hours]],Nurse[[#This Row],[CNA Hours]],Nurse[[#This Row],[NA TR Hours]],Nurse[[#This Row],[Med Aide/Tech Hours]])</f>
        <v>303.09499999999997</v>
      </c>
      <c r="K81" s="4">
        <f>SUM(Nurse[[#This Row],[RN Hours (excl. Admin, DON)]],Nurse[[#This Row],[LPN Hours (excl. Admin)]],Nurse[[#This Row],[CNA Hours]],Nurse[[#This Row],[NA TR Hours]],Nurse[[#This Row],[Med Aide/Tech Hours]])</f>
        <v>277.86402173913041</v>
      </c>
      <c r="L81" s="4">
        <f>SUM(Nurse[[#This Row],[RN Hours (excl. Admin, DON)]],Nurse[[#This Row],[RN Admin Hours]],Nurse[[#This Row],[RN DON Hours]])</f>
        <v>70.975543478260875</v>
      </c>
      <c r="M81" s="4">
        <v>56.070652173913047</v>
      </c>
      <c r="N81" s="4">
        <v>9.4809782608695645</v>
      </c>
      <c r="O81" s="4">
        <v>5.4239130434782608</v>
      </c>
      <c r="P81" s="4">
        <f>SUM(Nurse[[#This Row],[LPN Hours (excl. Admin)]],Nurse[[#This Row],[LPN Admin Hours]])</f>
        <v>54.554347826086953</v>
      </c>
      <c r="Q81" s="4">
        <v>44.228260869565219</v>
      </c>
      <c r="R81" s="4">
        <v>10.326086956521738</v>
      </c>
      <c r="S81" s="4">
        <f>SUM(Nurse[[#This Row],[CNA Hours]],Nurse[[#This Row],[NA TR Hours]],Nurse[[#This Row],[Med Aide/Tech Hours]])</f>
        <v>177.56510869565213</v>
      </c>
      <c r="T81" s="4">
        <v>162.77434782608691</v>
      </c>
      <c r="U81" s="4">
        <v>10.027173913043478</v>
      </c>
      <c r="V81" s="4">
        <v>4.7635869565217392</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11.945217391304348</v>
      </c>
      <c r="X81" s="4">
        <v>0</v>
      </c>
      <c r="Y81" s="4">
        <v>0</v>
      </c>
      <c r="Z81" s="4">
        <v>0</v>
      </c>
      <c r="AA81" s="4">
        <v>0</v>
      </c>
      <c r="AB81" s="4">
        <v>0</v>
      </c>
      <c r="AC81" s="4">
        <v>11.945217391304348</v>
      </c>
      <c r="AD81" s="4">
        <v>0</v>
      </c>
      <c r="AE81" s="4">
        <v>0</v>
      </c>
      <c r="AF81" s="1">
        <v>185257</v>
      </c>
      <c r="AG81" s="1">
        <v>4</v>
      </c>
      <c r="AH81"/>
    </row>
    <row r="82" spans="1:34" x14ac:dyDescent="0.25">
      <c r="A82" t="s">
        <v>289</v>
      </c>
      <c r="B82" t="s">
        <v>165</v>
      </c>
      <c r="C82" t="s">
        <v>448</v>
      </c>
      <c r="D82" t="s">
        <v>389</v>
      </c>
      <c r="E82" s="4">
        <v>56.717391304347828</v>
      </c>
      <c r="F82" s="4">
        <f>Nurse[[#This Row],[Total Nurse Staff Hours]]/Nurse[[#This Row],[MDS Census]]</f>
        <v>3.0904292832502875</v>
      </c>
      <c r="G82" s="4">
        <f>Nurse[[#This Row],[Total Direct Care Staff Hours]]/Nurse[[#This Row],[MDS Census]]</f>
        <v>2.7935722499041784</v>
      </c>
      <c r="H82" s="4">
        <f>Nurse[[#This Row],[Total RN Hours (w/ Admin, DON)]]/Nurse[[#This Row],[MDS Census]]</f>
        <v>0.37337677270985054</v>
      </c>
      <c r="I82" s="4">
        <f>Nurse[[#This Row],[RN Hours (excl. Admin, DON)]]/Nurse[[#This Row],[MDS Census]]</f>
        <v>0.177707934074358</v>
      </c>
      <c r="J82" s="4">
        <f>SUM(Nurse[[#This Row],[RN Hours (excl. Admin, DON)]],Nurse[[#This Row],[RN Admin Hours]],Nurse[[#This Row],[RN DON Hours]],Nurse[[#This Row],[LPN Hours (excl. Admin)]],Nurse[[#This Row],[LPN Admin Hours]],Nurse[[#This Row],[CNA Hours]],Nurse[[#This Row],[NA TR Hours]],Nurse[[#This Row],[Med Aide/Tech Hours]])</f>
        <v>175.28108695652176</v>
      </c>
      <c r="K82" s="4">
        <f>SUM(Nurse[[#This Row],[RN Hours (excl. Admin, DON)]],Nurse[[#This Row],[LPN Hours (excl. Admin)]],Nurse[[#This Row],[CNA Hours]],Nurse[[#This Row],[NA TR Hours]],Nurse[[#This Row],[Med Aide/Tech Hours]])</f>
        <v>158.44413043478264</v>
      </c>
      <c r="L82" s="4">
        <f>SUM(Nurse[[#This Row],[RN Hours (excl. Admin, DON)]],Nurse[[#This Row],[RN Admin Hours]],Nurse[[#This Row],[RN DON Hours]])</f>
        <v>21.176956521739132</v>
      </c>
      <c r="M82" s="4">
        <v>10.079130434782609</v>
      </c>
      <c r="N82" s="4">
        <v>6.2391304347826084</v>
      </c>
      <c r="O82" s="4">
        <v>4.8586956521739131</v>
      </c>
      <c r="P82" s="4">
        <f>SUM(Nurse[[#This Row],[LPN Hours (excl. Admin)]],Nurse[[#This Row],[LPN Admin Hours]])</f>
        <v>44.008260869565227</v>
      </c>
      <c r="Q82" s="4">
        <v>38.269130434782618</v>
      </c>
      <c r="R82" s="4">
        <v>5.7391304347826084</v>
      </c>
      <c r="S82" s="4">
        <f>SUM(Nurse[[#This Row],[CNA Hours]],Nurse[[#This Row],[NA TR Hours]],Nurse[[#This Row],[Med Aide/Tech Hours]])</f>
        <v>110.09586956521738</v>
      </c>
      <c r="T82" s="4">
        <v>90.630108695652169</v>
      </c>
      <c r="U82" s="4">
        <v>0</v>
      </c>
      <c r="V82" s="4">
        <v>19.465760869565219</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2" s="4">
        <v>0</v>
      </c>
      <c r="Y82" s="4">
        <v>0</v>
      </c>
      <c r="Z82" s="4">
        <v>0</v>
      </c>
      <c r="AA82" s="4">
        <v>0</v>
      </c>
      <c r="AB82" s="4">
        <v>0</v>
      </c>
      <c r="AC82" s="4">
        <v>0</v>
      </c>
      <c r="AD82" s="4">
        <v>0</v>
      </c>
      <c r="AE82" s="4">
        <v>0</v>
      </c>
      <c r="AF82" s="1">
        <v>185317</v>
      </c>
      <c r="AG82" s="1">
        <v>4</v>
      </c>
      <c r="AH82"/>
    </row>
    <row r="83" spans="1:34" x14ac:dyDescent="0.25">
      <c r="A83" t="s">
        <v>289</v>
      </c>
      <c r="B83" t="s">
        <v>77</v>
      </c>
      <c r="C83" t="s">
        <v>498</v>
      </c>
      <c r="D83" t="s">
        <v>357</v>
      </c>
      <c r="E83" s="4">
        <v>112.5</v>
      </c>
      <c r="F83" s="4">
        <f>Nurse[[#This Row],[Total Nurse Staff Hours]]/Nurse[[#This Row],[MDS Census]]</f>
        <v>3.203913043478261</v>
      </c>
      <c r="G83" s="4">
        <f>Nurse[[#This Row],[Total Direct Care Staff Hours]]/Nurse[[#This Row],[MDS Census]]</f>
        <v>2.9490096618357495</v>
      </c>
      <c r="H83" s="4">
        <f>Nurse[[#This Row],[Total RN Hours (w/ Admin, DON)]]/Nurse[[#This Row],[MDS Census]]</f>
        <v>0.71210144927536223</v>
      </c>
      <c r="I83" s="4">
        <f>Nurse[[#This Row],[RN Hours (excl. Admin, DON)]]/Nurse[[#This Row],[MDS Census]]</f>
        <v>0.53287439613526566</v>
      </c>
      <c r="J83" s="4">
        <f>SUM(Nurse[[#This Row],[RN Hours (excl. Admin, DON)]],Nurse[[#This Row],[RN Admin Hours]],Nurse[[#This Row],[RN DON Hours]],Nurse[[#This Row],[LPN Hours (excl. Admin)]],Nurse[[#This Row],[LPN Admin Hours]],Nurse[[#This Row],[CNA Hours]],Nurse[[#This Row],[NA TR Hours]],Nurse[[#This Row],[Med Aide/Tech Hours]])</f>
        <v>360.44021739130437</v>
      </c>
      <c r="K83" s="4">
        <f>SUM(Nurse[[#This Row],[RN Hours (excl. Admin, DON)]],Nurse[[#This Row],[LPN Hours (excl. Admin)]],Nurse[[#This Row],[CNA Hours]],Nurse[[#This Row],[NA TR Hours]],Nurse[[#This Row],[Med Aide/Tech Hours]])</f>
        <v>331.76358695652181</v>
      </c>
      <c r="L83" s="4">
        <f>SUM(Nurse[[#This Row],[RN Hours (excl. Admin, DON)]],Nurse[[#This Row],[RN Admin Hours]],Nurse[[#This Row],[RN DON Hours]])</f>
        <v>80.111413043478251</v>
      </c>
      <c r="M83" s="4">
        <v>59.948369565217391</v>
      </c>
      <c r="N83" s="4">
        <v>14.940217391304348</v>
      </c>
      <c r="O83" s="4">
        <v>5.2228260869565215</v>
      </c>
      <c r="P83" s="4">
        <f>SUM(Nurse[[#This Row],[LPN Hours (excl. Admin)]],Nurse[[#This Row],[LPN Admin Hours]])</f>
        <v>93.842391304347828</v>
      </c>
      <c r="Q83" s="4">
        <v>85.328804347826093</v>
      </c>
      <c r="R83" s="4">
        <v>8.5135869565217384</v>
      </c>
      <c r="S83" s="4">
        <f>SUM(Nurse[[#This Row],[CNA Hours]],Nurse[[#This Row],[NA TR Hours]],Nurse[[#This Row],[Med Aide/Tech Hours]])</f>
        <v>186.48641304347825</v>
      </c>
      <c r="T83" s="4">
        <v>123.88858695652173</v>
      </c>
      <c r="U83" s="4">
        <v>54.801630434782609</v>
      </c>
      <c r="V83" s="4">
        <v>7.7961956521739131</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21.934782608695656</v>
      </c>
      <c r="X83" s="4">
        <v>2.285326086956522</v>
      </c>
      <c r="Y83" s="4">
        <v>0</v>
      </c>
      <c r="Z83" s="4">
        <v>0</v>
      </c>
      <c r="AA83" s="4">
        <v>17.171195652173914</v>
      </c>
      <c r="AB83" s="4">
        <v>0</v>
      </c>
      <c r="AC83" s="4">
        <v>2.4782608695652173</v>
      </c>
      <c r="AD83" s="4">
        <v>0</v>
      </c>
      <c r="AE83" s="4">
        <v>0</v>
      </c>
      <c r="AF83" s="1">
        <v>185187</v>
      </c>
      <c r="AG83" s="1">
        <v>4</v>
      </c>
      <c r="AH83"/>
    </row>
    <row r="84" spans="1:34" x14ac:dyDescent="0.25">
      <c r="A84" t="s">
        <v>289</v>
      </c>
      <c r="B84" t="s">
        <v>149</v>
      </c>
      <c r="C84" t="s">
        <v>465</v>
      </c>
      <c r="D84" t="s">
        <v>373</v>
      </c>
      <c r="E84" s="4">
        <v>74.706521739130437</v>
      </c>
      <c r="F84" s="4">
        <f>Nurse[[#This Row],[Total Nurse Staff Hours]]/Nurse[[#This Row],[MDS Census]]</f>
        <v>3.404190309908337</v>
      </c>
      <c r="G84" s="4">
        <f>Nurse[[#This Row],[Total Direct Care Staff Hours]]/Nurse[[#This Row],[MDS Census]]</f>
        <v>3.0626364033173288</v>
      </c>
      <c r="H84" s="4">
        <f>Nurse[[#This Row],[Total RN Hours (w/ Admin, DON)]]/Nurse[[#This Row],[MDS Census]]</f>
        <v>0.39946166157427615</v>
      </c>
      <c r="I84" s="4">
        <f>Nurse[[#This Row],[RN Hours (excl. Admin, DON)]]/Nurse[[#This Row],[MDS Census]]</f>
        <v>0.20456860177506184</v>
      </c>
      <c r="J84" s="4">
        <f>SUM(Nurse[[#This Row],[RN Hours (excl. Admin, DON)]],Nurse[[#This Row],[RN Admin Hours]],Nurse[[#This Row],[RN DON Hours]],Nurse[[#This Row],[LPN Hours (excl. Admin)]],Nurse[[#This Row],[LPN Admin Hours]],Nurse[[#This Row],[CNA Hours]],Nurse[[#This Row],[NA TR Hours]],Nurse[[#This Row],[Med Aide/Tech Hours]])</f>
        <v>254.31521739130437</v>
      </c>
      <c r="K84" s="4">
        <f>SUM(Nurse[[#This Row],[RN Hours (excl. Admin, DON)]],Nurse[[#This Row],[LPN Hours (excl. Admin)]],Nurse[[#This Row],[CNA Hours]],Nurse[[#This Row],[NA TR Hours]],Nurse[[#This Row],[Med Aide/Tech Hours]])</f>
        <v>228.79891304347828</v>
      </c>
      <c r="L84" s="4">
        <f>SUM(Nurse[[#This Row],[RN Hours (excl. Admin, DON)]],Nurse[[#This Row],[RN Admin Hours]],Nurse[[#This Row],[RN DON Hours]])</f>
        <v>29.842391304347828</v>
      </c>
      <c r="M84" s="4">
        <v>15.282608695652174</v>
      </c>
      <c r="N84" s="4">
        <v>4.5163043478260869</v>
      </c>
      <c r="O84" s="4">
        <v>10.043478260869565</v>
      </c>
      <c r="P84" s="4">
        <f>SUM(Nurse[[#This Row],[LPN Hours (excl. Admin)]],Nurse[[#This Row],[LPN Admin Hours]])</f>
        <v>69.320652173913047</v>
      </c>
      <c r="Q84" s="4">
        <v>58.364130434782609</v>
      </c>
      <c r="R84" s="4">
        <v>10.956521739130435</v>
      </c>
      <c r="S84" s="4">
        <f>SUM(Nurse[[#This Row],[CNA Hours]],Nurse[[#This Row],[NA TR Hours]],Nurse[[#This Row],[Med Aide/Tech Hours]])</f>
        <v>155.1521739130435</v>
      </c>
      <c r="T84" s="4">
        <v>108.64402173913044</v>
      </c>
      <c r="U84" s="4">
        <v>17.557065217391305</v>
      </c>
      <c r="V84" s="4">
        <v>28.951086956521738</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91.391304347826093</v>
      </c>
      <c r="X84" s="4">
        <v>0</v>
      </c>
      <c r="Y84" s="4">
        <v>0</v>
      </c>
      <c r="Z84" s="4">
        <v>0</v>
      </c>
      <c r="AA84" s="4">
        <v>25.826086956521738</v>
      </c>
      <c r="AB84" s="4">
        <v>0</v>
      </c>
      <c r="AC84" s="4">
        <v>62.347826086956523</v>
      </c>
      <c r="AD84" s="4">
        <v>0</v>
      </c>
      <c r="AE84" s="4">
        <v>3.2173913043478262</v>
      </c>
      <c r="AF84" s="1">
        <v>185295</v>
      </c>
      <c r="AG84" s="1">
        <v>4</v>
      </c>
      <c r="AH84"/>
    </row>
    <row r="85" spans="1:34" x14ac:dyDescent="0.25">
      <c r="A85" t="s">
        <v>289</v>
      </c>
      <c r="B85" t="s">
        <v>153</v>
      </c>
      <c r="C85" t="s">
        <v>557</v>
      </c>
      <c r="D85" t="s">
        <v>422</v>
      </c>
      <c r="E85" s="4">
        <v>56.891304347826086</v>
      </c>
      <c r="F85" s="4">
        <f>Nurse[[#This Row],[Total Nurse Staff Hours]]/Nurse[[#This Row],[MDS Census]]</f>
        <v>3.163633931983187</v>
      </c>
      <c r="G85" s="4">
        <f>Nurse[[#This Row],[Total Direct Care Staff Hours]]/Nurse[[#This Row],[MDS Census]]</f>
        <v>2.8956744363775315</v>
      </c>
      <c r="H85" s="4">
        <f>Nurse[[#This Row],[Total RN Hours (w/ Admin, DON)]]/Nurse[[#This Row],[MDS Census]]</f>
        <v>0.35790026748184944</v>
      </c>
      <c r="I85" s="4">
        <f>Nurse[[#This Row],[RN Hours (excl. Admin, DON)]]/Nurse[[#This Row],[MDS Census]]</f>
        <v>0.19234810852120748</v>
      </c>
      <c r="J85" s="4">
        <f>SUM(Nurse[[#This Row],[RN Hours (excl. Admin, DON)]],Nurse[[#This Row],[RN Admin Hours]],Nurse[[#This Row],[RN DON Hours]],Nurse[[#This Row],[LPN Hours (excl. Admin)]],Nurse[[#This Row],[LPN Admin Hours]],Nurse[[#This Row],[CNA Hours]],Nurse[[#This Row],[NA TR Hours]],Nurse[[#This Row],[Med Aide/Tech Hours]])</f>
        <v>179.98326086956521</v>
      </c>
      <c r="K85" s="4">
        <f>SUM(Nurse[[#This Row],[RN Hours (excl. Admin, DON)]],Nurse[[#This Row],[LPN Hours (excl. Admin)]],Nurse[[#This Row],[CNA Hours]],Nurse[[#This Row],[NA TR Hours]],Nurse[[#This Row],[Med Aide/Tech Hours]])</f>
        <v>164.7386956521739</v>
      </c>
      <c r="L85" s="4">
        <f>SUM(Nurse[[#This Row],[RN Hours (excl. Admin, DON)]],Nurse[[#This Row],[RN Admin Hours]],Nurse[[#This Row],[RN DON Hours]])</f>
        <v>20.361413043478262</v>
      </c>
      <c r="M85" s="4">
        <v>10.942934782608695</v>
      </c>
      <c r="N85" s="4">
        <v>3.1576086956521738</v>
      </c>
      <c r="O85" s="4">
        <v>6.2608695652173916</v>
      </c>
      <c r="P85" s="4">
        <f>SUM(Nurse[[#This Row],[LPN Hours (excl. Admin)]],Nurse[[#This Row],[LPN Admin Hours]])</f>
        <v>27.220108695652172</v>
      </c>
      <c r="Q85" s="4">
        <v>21.394021739130434</v>
      </c>
      <c r="R85" s="4">
        <v>5.8260869565217392</v>
      </c>
      <c r="S85" s="4">
        <f>SUM(Nurse[[#This Row],[CNA Hours]],Nurse[[#This Row],[NA TR Hours]],Nurse[[#This Row],[Med Aide/Tech Hours]])</f>
        <v>132.40173913043478</v>
      </c>
      <c r="T85" s="4">
        <v>71.811847826086961</v>
      </c>
      <c r="U85" s="4">
        <v>29.945869565217389</v>
      </c>
      <c r="V85" s="4">
        <v>30.644021739130434</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2.5326086956521738</v>
      </c>
      <c r="X85" s="4">
        <v>0</v>
      </c>
      <c r="Y85" s="4">
        <v>2.5326086956521738</v>
      </c>
      <c r="Z85" s="4">
        <v>0</v>
      </c>
      <c r="AA85" s="4">
        <v>0</v>
      </c>
      <c r="AB85" s="4">
        <v>0</v>
      </c>
      <c r="AC85" s="4">
        <v>0</v>
      </c>
      <c r="AD85" s="4">
        <v>0</v>
      </c>
      <c r="AE85" s="4">
        <v>0</v>
      </c>
      <c r="AF85" s="1">
        <v>185302</v>
      </c>
      <c r="AG85" s="1">
        <v>4</v>
      </c>
      <c r="AH85"/>
    </row>
    <row r="86" spans="1:34" x14ac:dyDescent="0.25">
      <c r="A86" t="s">
        <v>289</v>
      </c>
      <c r="B86" t="s">
        <v>62</v>
      </c>
      <c r="C86" t="s">
        <v>475</v>
      </c>
      <c r="D86" t="s">
        <v>403</v>
      </c>
      <c r="E86" s="4">
        <v>116.09782608695652</v>
      </c>
      <c r="F86" s="4">
        <f>Nurse[[#This Row],[Total Nurse Staff Hours]]/Nurse[[#This Row],[MDS Census]]</f>
        <v>3.5554086696002249</v>
      </c>
      <c r="G86" s="4">
        <f>Nurse[[#This Row],[Total Direct Care Staff Hours]]/Nurse[[#This Row],[MDS Census]]</f>
        <v>3.2511740473738415</v>
      </c>
      <c r="H86" s="4">
        <f>Nurse[[#This Row],[Total RN Hours (w/ Admin, DON)]]/Nurse[[#This Row],[MDS Census]]</f>
        <v>0.45926317760509316</v>
      </c>
      <c r="I86" s="4">
        <f>Nurse[[#This Row],[RN Hours (excl. Admin, DON)]]/Nurse[[#This Row],[MDS Census]]</f>
        <v>0.15553412601816313</v>
      </c>
      <c r="J86" s="4">
        <f>SUM(Nurse[[#This Row],[RN Hours (excl. Admin, DON)]],Nurse[[#This Row],[RN Admin Hours]],Nurse[[#This Row],[RN DON Hours]],Nurse[[#This Row],[LPN Hours (excl. Admin)]],Nurse[[#This Row],[LPN Admin Hours]],Nurse[[#This Row],[CNA Hours]],Nurse[[#This Row],[NA TR Hours]],Nurse[[#This Row],[Med Aide/Tech Hours]])</f>
        <v>412.77521739130435</v>
      </c>
      <c r="K86" s="4">
        <f>SUM(Nurse[[#This Row],[RN Hours (excl. Admin, DON)]],Nurse[[#This Row],[LPN Hours (excl. Admin)]],Nurse[[#This Row],[CNA Hours]],Nurse[[#This Row],[NA TR Hours]],Nurse[[#This Row],[Med Aide/Tech Hours]])</f>
        <v>377.45423913043476</v>
      </c>
      <c r="L86" s="4">
        <f>SUM(Nurse[[#This Row],[RN Hours (excl. Admin, DON)]],Nurse[[#This Row],[RN Admin Hours]],Nurse[[#This Row],[RN DON Hours]])</f>
        <v>53.319456521739127</v>
      </c>
      <c r="M86" s="4">
        <v>18.057173913043481</v>
      </c>
      <c r="N86" s="4">
        <v>30.088369565217388</v>
      </c>
      <c r="O86" s="4">
        <v>5.1739130434782608</v>
      </c>
      <c r="P86" s="4">
        <f>SUM(Nurse[[#This Row],[LPN Hours (excl. Admin)]],Nurse[[#This Row],[LPN Admin Hours]])</f>
        <v>101.13304347826089</v>
      </c>
      <c r="Q86" s="4">
        <v>101.07434782608698</v>
      </c>
      <c r="R86" s="4">
        <v>5.8695652173913045E-2</v>
      </c>
      <c r="S86" s="4">
        <f>SUM(Nurse[[#This Row],[CNA Hours]],Nurse[[#This Row],[NA TR Hours]],Nurse[[#This Row],[Med Aide/Tech Hours]])</f>
        <v>258.32271739130431</v>
      </c>
      <c r="T86" s="4">
        <v>252.5872826086956</v>
      </c>
      <c r="U86" s="4">
        <v>5.7354347826086967</v>
      </c>
      <c r="V86" s="4">
        <v>0</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99.499999999999972</v>
      </c>
      <c r="X86" s="4">
        <v>0.76630434782608692</v>
      </c>
      <c r="Y86" s="4">
        <v>0</v>
      </c>
      <c r="Z86" s="4">
        <v>0</v>
      </c>
      <c r="AA86" s="4">
        <v>5.3250000000000002</v>
      </c>
      <c r="AB86" s="4">
        <v>5.8695652173913045E-2</v>
      </c>
      <c r="AC86" s="4">
        <v>93.349999999999966</v>
      </c>
      <c r="AD86" s="4">
        <v>0</v>
      </c>
      <c r="AE86" s="4">
        <v>0</v>
      </c>
      <c r="AF86" s="1">
        <v>185166</v>
      </c>
      <c r="AG86" s="1">
        <v>4</v>
      </c>
      <c r="AH86"/>
    </row>
    <row r="87" spans="1:34" x14ac:dyDescent="0.25">
      <c r="A87" t="s">
        <v>289</v>
      </c>
      <c r="B87" t="s">
        <v>144</v>
      </c>
      <c r="C87" t="s">
        <v>531</v>
      </c>
      <c r="D87" t="s">
        <v>369</v>
      </c>
      <c r="E87" s="4">
        <v>86.739130434782609</v>
      </c>
      <c r="F87" s="4">
        <f>Nurse[[#This Row],[Total Nurse Staff Hours]]/Nurse[[#This Row],[MDS Census]]</f>
        <v>3.5184786967418544</v>
      </c>
      <c r="G87" s="4">
        <f>Nurse[[#This Row],[Total Direct Care Staff Hours]]/Nurse[[#This Row],[MDS Census]]</f>
        <v>3.216298245614035</v>
      </c>
      <c r="H87" s="4">
        <f>Nurse[[#This Row],[Total RN Hours (w/ Admin, DON)]]/Nurse[[#This Row],[MDS Census]]</f>
        <v>0.44077819548872166</v>
      </c>
      <c r="I87" s="4">
        <f>Nurse[[#This Row],[RN Hours (excl. Admin, DON)]]/Nurse[[#This Row],[MDS Census]]</f>
        <v>0.20575313283208008</v>
      </c>
      <c r="J87" s="4">
        <f>SUM(Nurse[[#This Row],[RN Hours (excl. Admin, DON)]],Nurse[[#This Row],[RN Admin Hours]],Nurse[[#This Row],[RN DON Hours]],Nurse[[#This Row],[LPN Hours (excl. Admin)]],Nurse[[#This Row],[LPN Admin Hours]],Nurse[[#This Row],[CNA Hours]],Nurse[[#This Row],[NA TR Hours]],Nurse[[#This Row],[Med Aide/Tech Hours]])</f>
        <v>305.18978260869562</v>
      </c>
      <c r="K87" s="4">
        <f>SUM(Nurse[[#This Row],[RN Hours (excl. Admin, DON)]],Nurse[[#This Row],[LPN Hours (excl. Admin)]],Nurse[[#This Row],[CNA Hours]],Nurse[[#This Row],[NA TR Hours]],Nurse[[#This Row],[Med Aide/Tech Hours]])</f>
        <v>278.97891304347826</v>
      </c>
      <c r="L87" s="4">
        <f>SUM(Nurse[[#This Row],[RN Hours (excl. Admin, DON)]],Nurse[[#This Row],[RN Admin Hours]],Nurse[[#This Row],[RN DON Hours]])</f>
        <v>38.232717391304334</v>
      </c>
      <c r="M87" s="4">
        <v>17.846847826086947</v>
      </c>
      <c r="N87" s="4">
        <v>15.342391304347826</v>
      </c>
      <c r="O87" s="4">
        <v>5.0434782608695654</v>
      </c>
      <c r="P87" s="4">
        <f>SUM(Nurse[[#This Row],[LPN Hours (excl. Admin)]],Nurse[[#This Row],[LPN Admin Hours]])</f>
        <v>96.159456521739145</v>
      </c>
      <c r="Q87" s="4">
        <v>90.334456521739142</v>
      </c>
      <c r="R87" s="4">
        <v>5.8250000000000002</v>
      </c>
      <c r="S87" s="4">
        <f>SUM(Nurse[[#This Row],[CNA Hours]],Nurse[[#This Row],[NA TR Hours]],Nurse[[#This Row],[Med Aide/Tech Hours]])</f>
        <v>170.79760869565217</v>
      </c>
      <c r="T87" s="4">
        <v>152.19043478260869</v>
      </c>
      <c r="U87" s="4">
        <v>18.607173913043479</v>
      </c>
      <c r="V87" s="4">
        <v>0</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0.1141304347826087</v>
      </c>
      <c r="X87" s="4">
        <v>3.2608695652173912E-2</v>
      </c>
      <c r="Y87" s="4">
        <v>0</v>
      </c>
      <c r="Z87" s="4">
        <v>0</v>
      </c>
      <c r="AA87" s="4">
        <v>0</v>
      </c>
      <c r="AB87" s="4">
        <v>8.1521739130434784E-2</v>
      </c>
      <c r="AC87" s="4">
        <v>0</v>
      </c>
      <c r="AD87" s="4">
        <v>0</v>
      </c>
      <c r="AE87" s="4">
        <v>0</v>
      </c>
      <c r="AF87" s="1">
        <v>185287</v>
      </c>
      <c r="AG87" s="1">
        <v>4</v>
      </c>
      <c r="AH87"/>
    </row>
    <row r="88" spans="1:34" x14ac:dyDescent="0.25">
      <c r="A88" t="s">
        <v>289</v>
      </c>
      <c r="B88" t="s">
        <v>43</v>
      </c>
      <c r="C88" t="s">
        <v>511</v>
      </c>
      <c r="D88" t="s">
        <v>328</v>
      </c>
      <c r="E88" s="4">
        <v>154.78260869565219</v>
      </c>
      <c r="F88" s="4">
        <f>Nurse[[#This Row],[Total Nurse Staff Hours]]/Nurse[[#This Row],[MDS Census]]</f>
        <v>3.954205056179775</v>
      </c>
      <c r="G88" s="4">
        <f>Nurse[[#This Row],[Total Direct Care Staff Hours]]/Nurse[[#This Row],[MDS Census]]</f>
        <v>3.6411938202247187</v>
      </c>
      <c r="H88" s="4">
        <f>Nurse[[#This Row],[Total RN Hours (w/ Admin, DON)]]/Nurse[[#This Row],[MDS Census]]</f>
        <v>0.41605056179775285</v>
      </c>
      <c r="I88" s="4">
        <f>Nurse[[#This Row],[RN Hours (excl. Admin, DON)]]/Nurse[[#This Row],[MDS Census]]</f>
        <v>0.27300140449438198</v>
      </c>
      <c r="J88" s="4">
        <f>SUM(Nurse[[#This Row],[RN Hours (excl. Admin, DON)]],Nurse[[#This Row],[RN Admin Hours]],Nurse[[#This Row],[RN DON Hours]],Nurse[[#This Row],[LPN Hours (excl. Admin)]],Nurse[[#This Row],[LPN Admin Hours]],Nurse[[#This Row],[CNA Hours]],Nurse[[#This Row],[NA TR Hours]],Nurse[[#This Row],[Med Aide/Tech Hours]])</f>
        <v>612.04217391304348</v>
      </c>
      <c r="K88" s="4">
        <f>SUM(Nurse[[#This Row],[RN Hours (excl. Admin, DON)]],Nurse[[#This Row],[LPN Hours (excl. Admin)]],Nurse[[#This Row],[CNA Hours]],Nurse[[#This Row],[NA TR Hours]],Nurse[[#This Row],[Med Aide/Tech Hours]])</f>
        <v>563.59347826086957</v>
      </c>
      <c r="L88" s="4">
        <f>SUM(Nurse[[#This Row],[RN Hours (excl. Admin, DON)]],Nurse[[#This Row],[RN Admin Hours]],Nurse[[#This Row],[RN DON Hours]])</f>
        <v>64.397391304347835</v>
      </c>
      <c r="M88" s="4">
        <v>42.255869565217388</v>
      </c>
      <c r="N88" s="4">
        <v>17.706739130434787</v>
      </c>
      <c r="O88" s="4">
        <v>4.4347826086956523</v>
      </c>
      <c r="P88" s="4">
        <f>SUM(Nurse[[#This Row],[LPN Hours (excl. Admin)]],Nurse[[#This Row],[LPN Admin Hours]])</f>
        <v>114.04804347826088</v>
      </c>
      <c r="Q88" s="4">
        <v>87.740869565217409</v>
      </c>
      <c r="R88" s="4">
        <v>26.307173913043471</v>
      </c>
      <c r="S88" s="4">
        <f>SUM(Nurse[[#This Row],[CNA Hours]],Nurse[[#This Row],[NA TR Hours]],Nurse[[#This Row],[Med Aide/Tech Hours]])</f>
        <v>433.5967391304348</v>
      </c>
      <c r="T88" s="4">
        <v>343.81195652173909</v>
      </c>
      <c r="U88" s="4">
        <v>66.739456521739172</v>
      </c>
      <c r="V88" s="4">
        <v>23.045326086956528</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29.184239130434776</v>
      </c>
      <c r="X88" s="4">
        <v>0.53804347826086951</v>
      </c>
      <c r="Y88" s="4">
        <v>0.35271739130434787</v>
      </c>
      <c r="Z88" s="4">
        <v>0</v>
      </c>
      <c r="AA88" s="4">
        <v>14.779347826086955</v>
      </c>
      <c r="AB88" s="4">
        <v>6.1956521739130438E-2</v>
      </c>
      <c r="AC88" s="4">
        <v>13.077173913043476</v>
      </c>
      <c r="AD88" s="4">
        <v>0</v>
      </c>
      <c r="AE88" s="4">
        <v>0.375</v>
      </c>
      <c r="AF88" s="1">
        <v>185134</v>
      </c>
      <c r="AG88" s="1">
        <v>4</v>
      </c>
      <c r="AH88"/>
    </row>
    <row r="89" spans="1:34" x14ac:dyDescent="0.25">
      <c r="A89" t="s">
        <v>289</v>
      </c>
      <c r="B89" t="s">
        <v>216</v>
      </c>
      <c r="C89" t="s">
        <v>578</v>
      </c>
      <c r="D89" t="s">
        <v>435</v>
      </c>
      <c r="E89" s="4">
        <v>51.293478260869563</v>
      </c>
      <c r="F89" s="4">
        <f>Nurse[[#This Row],[Total Nurse Staff Hours]]/Nurse[[#This Row],[MDS Census]]</f>
        <v>3.8385547785547787</v>
      </c>
      <c r="G89" s="4">
        <f>Nurse[[#This Row],[Total Direct Care Staff Hours]]/Nurse[[#This Row],[MDS Census]]</f>
        <v>3.6091629582538673</v>
      </c>
      <c r="H89" s="4">
        <f>Nurse[[#This Row],[Total RN Hours (w/ Admin, DON)]]/Nurse[[#This Row],[MDS Census]]</f>
        <v>0.4746132655223565</v>
      </c>
      <c r="I89" s="4">
        <f>Nurse[[#This Row],[RN Hours (excl. Admin, DON)]]/Nurse[[#This Row],[MDS Census]]</f>
        <v>0.24522144522144526</v>
      </c>
      <c r="J89" s="4">
        <f>SUM(Nurse[[#This Row],[RN Hours (excl. Admin, DON)]],Nurse[[#This Row],[RN Admin Hours]],Nurse[[#This Row],[RN DON Hours]],Nurse[[#This Row],[LPN Hours (excl. Admin)]],Nurse[[#This Row],[LPN Admin Hours]],Nurse[[#This Row],[CNA Hours]],Nurse[[#This Row],[NA TR Hours]],Nurse[[#This Row],[Med Aide/Tech Hours]])</f>
        <v>196.89282608695652</v>
      </c>
      <c r="K89" s="4">
        <f>SUM(Nurse[[#This Row],[RN Hours (excl. Admin, DON)]],Nurse[[#This Row],[LPN Hours (excl. Admin)]],Nurse[[#This Row],[CNA Hours]],Nurse[[#This Row],[NA TR Hours]],Nurse[[#This Row],[Med Aide/Tech Hours]])</f>
        <v>185.12652173913042</v>
      </c>
      <c r="L89" s="4">
        <f>SUM(Nurse[[#This Row],[RN Hours (excl. Admin, DON)]],Nurse[[#This Row],[RN Admin Hours]],Nurse[[#This Row],[RN DON Hours]])</f>
        <v>24.344565217391306</v>
      </c>
      <c r="M89" s="4">
        <v>12.578260869565218</v>
      </c>
      <c r="N89" s="4">
        <v>6.2880434782608692</v>
      </c>
      <c r="O89" s="4">
        <v>5.4782608695652177</v>
      </c>
      <c r="P89" s="4">
        <f>SUM(Nurse[[#This Row],[LPN Hours (excl. Admin)]],Nurse[[#This Row],[LPN Admin Hours]])</f>
        <v>65.483043478260868</v>
      </c>
      <c r="Q89" s="4">
        <v>65.483043478260868</v>
      </c>
      <c r="R89" s="4">
        <v>0</v>
      </c>
      <c r="S89" s="4">
        <f>SUM(Nurse[[#This Row],[CNA Hours]],Nurse[[#This Row],[NA TR Hours]],Nurse[[#This Row],[Med Aide/Tech Hours]])</f>
        <v>107.06521739130434</v>
      </c>
      <c r="T89" s="4">
        <v>94.670652173913027</v>
      </c>
      <c r="U89" s="4">
        <v>4.1131521739130434</v>
      </c>
      <c r="V89" s="4">
        <v>8.2814130434782633</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9" s="4">
        <v>0</v>
      </c>
      <c r="Y89" s="4">
        <v>0</v>
      </c>
      <c r="Z89" s="4">
        <v>0</v>
      </c>
      <c r="AA89" s="4">
        <v>0</v>
      </c>
      <c r="AB89" s="4">
        <v>0</v>
      </c>
      <c r="AC89" s="4">
        <v>0</v>
      </c>
      <c r="AD89" s="4">
        <v>0</v>
      </c>
      <c r="AE89" s="4">
        <v>0</v>
      </c>
      <c r="AF89" s="1">
        <v>185400</v>
      </c>
      <c r="AG89" s="1">
        <v>4</v>
      </c>
      <c r="AH89"/>
    </row>
    <row r="90" spans="1:34" x14ac:dyDescent="0.25">
      <c r="A90" t="s">
        <v>289</v>
      </c>
      <c r="B90" t="s">
        <v>215</v>
      </c>
      <c r="C90" t="s">
        <v>577</v>
      </c>
      <c r="D90" t="s">
        <v>358</v>
      </c>
      <c r="E90" s="4">
        <v>39.478260869565219</v>
      </c>
      <c r="F90" s="4">
        <f>Nurse[[#This Row],[Total Nurse Staff Hours]]/Nurse[[#This Row],[MDS Census]]</f>
        <v>2.9553083700440528</v>
      </c>
      <c r="G90" s="4">
        <f>Nurse[[#This Row],[Total Direct Care Staff Hours]]/Nurse[[#This Row],[MDS Census]]</f>
        <v>2.6173182819383256</v>
      </c>
      <c r="H90" s="4">
        <f>Nurse[[#This Row],[Total RN Hours (w/ Admin, DON)]]/Nurse[[#This Row],[MDS Census]]</f>
        <v>0.36895925110132155</v>
      </c>
      <c r="I90" s="4">
        <f>Nurse[[#This Row],[RN Hours (excl. Admin, DON)]]/Nurse[[#This Row],[MDS Census]]</f>
        <v>0.15144823788546249</v>
      </c>
      <c r="J90" s="4">
        <f>SUM(Nurse[[#This Row],[RN Hours (excl. Admin, DON)]],Nurse[[#This Row],[RN Admin Hours]],Nurse[[#This Row],[RN DON Hours]],Nurse[[#This Row],[LPN Hours (excl. Admin)]],Nurse[[#This Row],[LPN Admin Hours]],Nurse[[#This Row],[CNA Hours]],Nurse[[#This Row],[NA TR Hours]],Nurse[[#This Row],[Med Aide/Tech Hours]])</f>
        <v>116.67043478260869</v>
      </c>
      <c r="K90" s="4">
        <f>SUM(Nurse[[#This Row],[RN Hours (excl. Admin, DON)]],Nurse[[#This Row],[LPN Hours (excl. Admin)]],Nurse[[#This Row],[CNA Hours]],Nurse[[#This Row],[NA TR Hours]],Nurse[[#This Row],[Med Aide/Tech Hours]])</f>
        <v>103.32717391304347</v>
      </c>
      <c r="L90" s="4">
        <f>SUM(Nurse[[#This Row],[RN Hours (excl. Admin, DON)]],Nurse[[#This Row],[RN Admin Hours]],Nurse[[#This Row],[RN DON Hours]])</f>
        <v>14.56586956521739</v>
      </c>
      <c r="M90" s="4">
        <v>5.9789130434782587</v>
      </c>
      <c r="N90" s="4">
        <v>3.9130434782608696</v>
      </c>
      <c r="O90" s="4">
        <v>4.6739130434782608</v>
      </c>
      <c r="P90" s="4">
        <f>SUM(Nurse[[#This Row],[LPN Hours (excl. Admin)]],Nurse[[#This Row],[LPN Admin Hours]])</f>
        <v>32.62163043478261</v>
      </c>
      <c r="Q90" s="4">
        <v>27.865326086956522</v>
      </c>
      <c r="R90" s="4">
        <v>4.7563043478260871</v>
      </c>
      <c r="S90" s="4">
        <f>SUM(Nurse[[#This Row],[CNA Hours]],Nurse[[#This Row],[NA TR Hours]],Nurse[[#This Row],[Med Aide/Tech Hours]])</f>
        <v>69.482934782608694</v>
      </c>
      <c r="T90" s="4">
        <v>53.510543478260871</v>
      </c>
      <c r="U90" s="4">
        <v>8.0383695652173923</v>
      </c>
      <c r="V90" s="4">
        <v>7.9340217391304328</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1.016413043478261</v>
      </c>
      <c r="X90" s="4">
        <v>0.69054347826086959</v>
      </c>
      <c r="Y90" s="4">
        <v>0</v>
      </c>
      <c r="Z90" s="4">
        <v>0</v>
      </c>
      <c r="AA90" s="4">
        <v>0</v>
      </c>
      <c r="AB90" s="4">
        <v>0</v>
      </c>
      <c r="AC90" s="4">
        <v>0.3258695652173913</v>
      </c>
      <c r="AD90" s="4">
        <v>0</v>
      </c>
      <c r="AE90" s="4">
        <v>0</v>
      </c>
      <c r="AF90" s="1">
        <v>185399</v>
      </c>
      <c r="AG90" s="1">
        <v>4</v>
      </c>
      <c r="AH90"/>
    </row>
    <row r="91" spans="1:34" x14ac:dyDescent="0.25">
      <c r="A91" t="s">
        <v>289</v>
      </c>
      <c r="B91" t="s">
        <v>76</v>
      </c>
      <c r="C91" t="s">
        <v>506</v>
      </c>
      <c r="D91" t="s">
        <v>368</v>
      </c>
      <c r="E91" s="4">
        <v>49.478260869565219</v>
      </c>
      <c r="F91" s="4">
        <f>Nurse[[#This Row],[Total Nurse Staff Hours]]/Nurse[[#This Row],[MDS Census]]</f>
        <v>2.9379459578207374</v>
      </c>
      <c r="G91" s="4">
        <f>Nurse[[#This Row],[Total Direct Care Staff Hours]]/Nurse[[#This Row],[MDS Census]]</f>
        <v>2.6734468365553599</v>
      </c>
      <c r="H91" s="4">
        <f>Nurse[[#This Row],[Total RN Hours (w/ Admin, DON)]]/Nurse[[#This Row],[MDS Census]]</f>
        <v>0.53927284710017576</v>
      </c>
      <c r="I91" s="4">
        <f>Nurse[[#This Row],[RN Hours (excl. Admin, DON)]]/Nurse[[#This Row],[MDS Census]]</f>
        <v>0.27477372583479787</v>
      </c>
      <c r="J91" s="4">
        <f>SUM(Nurse[[#This Row],[RN Hours (excl. Admin, DON)]],Nurse[[#This Row],[RN Admin Hours]],Nurse[[#This Row],[RN DON Hours]],Nurse[[#This Row],[LPN Hours (excl. Admin)]],Nurse[[#This Row],[LPN Admin Hours]],Nurse[[#This Row],[CNA Hours]],Nurse[[#This Row],[NA TR Hours]],Nurse[[#This Row],[Med Aide/Tech Hours]])</f>
        <v>145.3644565217391</v>
      </c>
      <c r="K91" s="4">
        <f>SUM(Nurse[[#This Row],[RN Hours (excl. Admin, DON)]],Nurse[[#This Row],[LPN Hours (excl. Admin)]],Nurse[[#This Row],[CNA Hours]],Nurse[[#This Row],[NA TR Hours]],Nurse[[#This Row],[Med Aide/Tech Hours]])</f>
        <v>132.27749999999997</v>
      </c>
      <c r="L91" s="4">
        <f>SUM(Nurse[[#This Row],[RN Hours (excl. Admin, DON)]],Nurse[[#This Row],[RN Admin Hours]],Nurse[[#This Row],[RN DON Hours]])</f>
        <v>26.682282608695651</v>
      </c>
      <c r="M91" s="4">
        <v>13.595326086956522</v>
      </c>
      <c r="N91" s="4">
        <v>9.4782608695652169</v>
      </c>
      <c r="O91" s="4">
        <v>3.6086956521739131</v>
      </c>
      <c r="P91" s="4">
        <f>SUM(Nurse[[#This Row],[LPN Hours (excl. Admin)]],Nurse[[#This Row],[LPN Admin Hours]])</f>
        <v>42.927717391304341</v>
      </c>
      <c r="Q91" s="4">
        <v>42.927717391304341</v>
      </c>
      <c r="R91" s="4">
        <v>0</v>
      </c>
      <c r="S91" s="4">
        <f>SUM(Nurse[[#This Row],[CNA Hours]],Nurse[[#This Row],[NA TR Hours]],Nurse[[#This Row],[Med Aide/Tech Hours]])</f>
        <v>75.754456521739129</v>
      </c>
      <c r="T91" s="4">
        <v>74.852282608695646</v>
      </c>
      <c r="U91" s="4">
        <v>0</v>
      </c>
      <c r="V91" s="4">
        <v>0.90217391304347827</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26.842391304347824</v>
      </c>
      <c r="X91" s="4">
        <v>0</v>
      </c>
      <c r="Y91" s="4">
        <v>0</v>
      </c>
      <c r="Z91" s="4">
        <v>0</v>
      </c>
      <c r="AA91" s="4">
        <v>0</v>
      </c>
      <c r="AB91" s="4">
        <v>0</v>
      </c>
      <c r="AC91" s="4">
        <v>26.842391304347824</v>
      </c>
      <c r="AD91" s="4">
        <v>0</v>
      </c>
      <c r="AE91" s="4">
        <v>0</v>
      </c>
      <c r="AF91" s="1">
        <v>185183</v>
      </c>
      <c r="AG91" s="1">
        <v>4</v>
      </c>
      <c r="AH91"/>
    </row>
    <row r="92" spans="1:34" x14ac:dyDescent="0.25">
      <c r="A92" t="s">
        <v>289</v>
      </c>
      <c r="B92" t="s">
        <v>218</v>
      </c>
      <c r="C92" t="s">
        <v>507</v>
      </c>
      <c r="D92" t="s">
        <v>372</v>
      </c>
      <c r="E92" s="4">
        <v>78.489130434782609</v>
      </c>
      <c r="F92" s="4">
        <f>Nurse[[#This Row],[Total Nurse Staff Hours]]/Nurse[[#This Row],[MDS Census]]</f>
        <v>3.5467705303974517</v>
      </c>
      <c r="G92" s="4">
        <f>Nurse[[#This Row],[Total Direct Care Staff Hours]]/Nurse[[#This Row],[MDS Census]]</f>
        <v>3.3028292480265886</v>
      </c>
      <c r="H92" s="4">
        <f>Nurse[[#This Row],[Total RN Hours (w/ Admin, DON)]]/Nurse[[#This Row],[MDS Census]]</f>
        <v>0.38491898628998755</v>
      </c>
      <c r="I92" s="4">
        <f>Nurse[[#This Row],[RN Hours (excl. Admin, DON)]]/Nurse[[#This Row],[MDS Census]]</f>
        <v>0.24626090569173242</v>
      </c>
      <c r="J92" s="4">
        <f>SUM(Nurse[[#This Row],[RN Hours (excl. Admin, DON)]],Nurse[[#This Row],[RN Admin Hours]],Nurse[[#This Row],[RN DON Hours]],Nurse[[#This Row],[LPN Hours (excl. Admin)]],Nurse[[#This Row],[LPN Admin Hours]],Nurse[[#This Row],[CNA Hours]],Nurse[[#This Row],[NA TR Hours]],Nurse[[#This Row],[Med Aide/Tech Hours]])</f>
        <v>278.38293478260869</v>
      </c>
      <c r="K92" s="4">
        <f>SUM(Nurse[[#This Row],[RN Hours (excl. Admin, DON)]],Nurse[[#This Row],[LPN Hours (excl. Admin)]],Nurse[[#This Row],[CNA Hours]],Nurse[[#This Row],[NA TR Hours]],Nurse[[#This Row],[Med Aide/Tech Hours]])</f>
        <v>259.23619565217388</v>
      </c>
      <c r="L92" s="4">
        <f>SUM(Nurse[[#This Row],[RN Hours (excl. Admin, DON)]],Nurse[[#This Row],[RN Admin Hours]],Nurse[[#This Row],[RN DON Hours]])</f>
        <v>30.211956521739133</v>
      </c>
      <c r="M92" s="4">
        <v>19.328804347826086</v>
      </c>
      <c r="N92" s="4">
        <v>6.6657608695652177</v>
      </c>
      <c r="O92" s="4">
        <v>4.2173913043478262</v>
      </c>
      <c r="P92" s="4">
        <f>SUM(Nurse[[#This Row],[LPN Hours (excl. Admin)]],Nurse[[#This Row],[LPN Admin Hours]])</f>
        <v>57.34815217391305</v>
      </c>
      <c r="Q92" s="4">
        <v>49.084565217391308</v>
      </c>
      <c r="R92" s="4">
        <v>8.2635869565217384</v>
      </c>
      <c r="S92" s="4">
        <f>SUM(Nurse[[#This Row],[CNA Hours]],Nurse[[#This Row],[NA TR Hours]],Nurse[[#This Row],[Med Aide/Tech Hours]])</f>
        <v>190.82282608695652</v>
      </c>
      <c r="T92" s="4">
        <v>154.41880434782607</v>
      </c>
      <c r="U92" s="4">
        <v>13.054347826086957</v>
      </c>
      <c r="V92" s="4">
        <v>23.349673913043478</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50.10108695652174</v>
      </c>
      <c r="X92" s="4">
        <v>0.65217391304347827</v>
      </c>
      <c r="Y92" s="4">
        <v>0</v>
      </c>
      <c r="Z92" s="4">
        <v>0</v>
      </c>
      <c r="AA92" s="4">
        <v>9.1358695652173907</v>
      </c>
      <c r="AB92" s="4">
        <v>0</v>
      </c>
      <c r="AC92" s="4">
        <v>40.313043478260873</v>
      </c>
      <c r="AD92" s="4">
        <v>0</v>
      </c>
      <c r="AE92" s="4">
        <v>0</v>
      </c>
      <c r="AF92" s="1">
        <v>185402</v>
      </c>
      <c r="AG92" s="1">
        <v>4</v>
      </c>
      <c r="AH92"/>
    </row>
    <row r="93" spans="1:34" x14ac:dyDescent="0.25">
      <c r="A93" t="s">
        <v>289</v>
      </c>
      <c r="B93" t="s">
        <v>188</v>
      </c>
      <c r="C93" t="s">
        <v>502</v>
      </c>
      <c r="D93" t="s">
        <v>376</v>
      </c>
      <c r="E93" s="4">
        <v>84.489130434782609</v>
      </c>
      <c r="F93" s="4">
        <f>Nurse[[#This Row],[Total Nurse Staff Hours]]/Nurse[[#This Row],[MDS Census]]</f>
        <v>3.617396114756207</v>
      </c>
      <c r="G93" s="4">
        <f>Nurse[[#This Row],[Total Direct Care Staff Hours]]/Nurse[[#This Row],[MDS Census]]</f>
        <v>3.1917496462112438</v>
      </c>
      <c r="H93" s="4">
        <f>Nurse[[#This Row],[Total RN Hours (w/ Admin, DON)]]/Nurse[[#This Row],[MDS Census]]</f>
        <v>1.1799459668081824</v>
      </c>
      <c r="I93" s="4">
        <f>Nurse[[#This Row],[RN Hours (excl. Admin, DON)]]/Nurse[[#This Row],[MDS Census]]</f>
        <v>0.75532870191689205</v>
      </c>
      <c r="J93" s="4">
        <f>SUM(Nurse[[#This Row],[RN Hours (excl. Admin, DON)]],Nurse[[#This Row],[RN Admin Hours]],Nurse[[#This Row],[RN DON Hours]],Nurse[[#This Row],[LPN Hours (excl. Admin)]],Nurse[[#This Row],[LPN Admin Hours]],Nurse[[#This Row],[CNA Hours]],Nurse[[#This Row],[NA TR Hours]],Nurse[[#This Row],[Med Aide/Tech Hours]])</f>
        <v>305.63065217391301</v>
      </c>
      <c r="K93" s="4">
        <f>SUM(Nurse[[#This Row],[RN Hours (excl. Admin, DON)]],Nurse[[#This Row],[LPN Hours (excl. Admin)]],Nurse[[#This Row],[CNA Hours]],Nurse[[#This Row],[NA TR Hours]],Nurse[[#This Row],[Med Aide/Tech Hours]])</f>
        <v>269.66815217391303</v>
      </c>
      <c r="L93" s="4">
        <f>SUM(Nurse[[#This Row],[RN Hours (excl. Admin, DON)]],Nurse[[#This Row],[RN Admin Hours]],Nurse[[#This Row],[RN DON Hours]])</f>
        <v>99.692608695652197</v>
      </c>
      <c r="M93" s="4">
        <v>63.817065217391324</v>
      </c>
      <c r="N93" s="4">
        <v>30.136413043478257</v>
      </c>
      <c r="O93" s="4">
        <v>5.7391304347826084</v>
      </c>
      <c r="P93" s="4">
        <f>SUM(Nurse[[#This Row],[LPN Hours (excl. Admin)]],Nurse[[#This Row],[LPN Admin Hours]])</f>
        <v>47.388913043478247</v>
      </c>
      <c r="Q93" s="4">
        <v>47.301956521739115</v>
      </c>
      <c r="R93" s="4">
        <v>8.6956521739130432E-2</v>
      </c>
      <c r="S93" s="4">
        <f>SUM(Nurse[[#This Row],[CNA Hours]],Nurse[[#This Row],[NA TR Hours]],Nurse[[#This Row],[Med Aide/Tech Hours]])</f>
        <v>158.5491304347826</v>
      </c>
      <c r="T93" s="4">
        <v>154.64217391304348</v>
      </c>
      <c r="U93" s="4">
        <v>3.9069565217391311</v>
      </c>
      <c r="V93" s="4">
        <v>0</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9.699565217391303</v>
      </c>
      <c r="X93" s="4">
        <v>0.40119565217391301</v>
      </c>
      <c r="Y93" s="4">
        <v>0</v>
      </c>
      <c r="Z93" s="4">
        <v>0</v>
      </c>
      <c r="AA93" s="4">
        <v>0</v>
      </c>
      <c r="AB93" s="4">
        <v>8.6956521739130432E-2</v>
      </c>
      <c r="AC93" s="4">
        <v>9.2114130434782595</v>
      </c>
      <c r="AD93" s="4">
        <v>0</v>
      </c>
      <c r="AE93" s="4">
        <v>0</v>
      </c>
      <c r="AF93" s="1">
        <v>185346</v>
      </c>
      <c r="AG93" s="1">
        <v>4</v>
      </c>
      <c r="AH93"/>
    </row>
    <row r="94" spans="1:34" x14ac:dyDescent="0.25">
      <c r="A94" t="s">
        <v>289</v>
      </c>
      <c r="B94" t="s">
        <v>151</v>
      </c>
      <c r="C94" t="s">
        <v>451</v>
      </c>
      <c r="D94" t="s">
        <v>359</v>
      </c>
      <c r="E94" s="4">
        <v>47.619565217391305</v>
      </c>
      <c r="F94" s="4">
        <f>Nurse[[#This Row],[Total Nurse Staff Hours]]/Nurse[[#This Row],[MDS Census]]</f>
        <v>3.67077836110477</v>
      </c>
      <c r="G94" s="4">
        <f>Nurse[[#This Row],[Total Direct Care Staff Hours]]/Nurse[[#This Row],[MDS Census]]</f>
        <v>3.5703446701666279</v>
      </c>
      <c r="H94" s="4">
        <f>Nurse[[#This Row],[Total RN Hours (w/ Admin, DON)]]/Nurse[[#This Row],[MDS Census]]</f>
        <v>0.51290344670166621</v>
      </c>
      <c r="I94" s="4">
        <f>Nurse[[#This Row],[RN Hours (excl. Admin, DON)]]/Nurse[[#This Row],[MDS Census]]</f>
        <v>0.41246975576352418</v>
      </c>
      <c r="J94" s="4">
        <f>SUM(Nurse[[#This Row],[RN Hours (excl. Admin, DON)]],Nurse[[#This Row],[RN Admin Hours]],Nurse[[#This Row],[RN DON Hours]],Nurse[[#This Row],[LPN Hours (excl. Admin)]],Nurse[[#This Row],[LPN Admin Hours]],Nurse[[#This Row],[CNA Hours]],Nurse[[#This Row],[NA TR Hours]],Nurse[[#This Row],[Med Aide/Tech Hours]])</f>
        <v>174.80086956521737</v>
      </c>
      <c r="K94" s="4">
        <f>SUM(Nurse[[#This Row],[RN Hours (excl. Admin, DON)]],Nurse[[#This Row],[LPN Hours (excl. Admin)]],Nurse[[#This Row],[CNA Hours]],Nurse[[#This Row],[NA TR Hours]],Nurse[[#This Row],[Med Aide/Tech Hours]])</f>
        <v>170.01826086956518</v>
      </c>
      <c r="L94" s="4">
        <f>SUM(Nurse[[#This Row],[RN Hours (excl. Admin, DON)]],Nurse[[#This Row],[RN Admin Hours]],Nurse[[#This Row],[RN DON Hours]])</f>
        <v>24.424239130434778</v>
      </c>
      <c r="M94" s="4">
        <v>19.641630434782602</v>
      </c>
      <c r="N94" s="4">
        <v>0</v>
      </c>
      <c r="O94" s="4">
        <v>4.7826086956521738</v>
      </c>
      <c r="P94" s="4">
        <f>SUM(Nurse[[#This Row],[LPN Hours (excl. Admin)]],Nurse[[#This Row],[LPN Admin Hours]])</f>
        <v>44.674456521739131</v>
      </c>
      <c r="Q94" s="4">
        <v>44.674456521739131</v>
      </c>
      <c r="R94" s="4">
        <v>0</v>
      </c>
      <c r="S94" s="4">
        <f>SUM(Nurse[[#This Row],[CNA Hours]],Nurse[[#This Row],[NA TR Hours]],Nurse[[#This Row],[Med Aide/Tech Hours]])</f>
        <v>105.70217391304345</v>
      </c>
      <c r="T94" s="4">
        <v>93.212065217391284</v>
      </c>
      <c r="U94" s="4">
        <v>0</v>
      </c>
      <c r="V94" s="4">
        <v>12.490108695652173</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4" s="4">
        <v>0</v>
      </c>
      <c r="Y94" s="4">
        <v>0</v>
      </c>
      <c r="Z94" s="4">
        <v>0</v>
      </c>
      <c r="AA94" s="4">
        <v>0</v>
      </c>
      <c r="AB94" s="4">
        <v>0</v>
      </c>
      <c r="AC94" s="4">
        <v>0</v>
      </c>
      <c r="AD94" s="4">
        <v>0</v>
      </c>
      <c r="AE94" s="4">
        <v>0</v>
      </c>
      <c r="AF94" s="1">
        <v>185298</v>
      </c>
      <c r="AG94" s="1">
        <v>4</v>
      </c>
      <c r="AH94"/>
    </row>
    <row r="95" spans="1:34" x14ac:dyDescent="0.25">
      <c r="A95" t="s">
        <v>289</v>
      </c>
      <c r="B95" t="s">
        <v>13</v>
      </c>
      <c r="C95" t="s">
        <v>462</v>
      </c>
      <c r="D95" t="s">
        <v>324</v>
      </c>
      <c r="E95" s="4">
        <v>138.86956521739131</v>
      </c>
      <c r="F95" s="4">
        <f>Nurse[[#This Row],[Total Nurse Staff Hours]]/Nurse[[#This Row],[MDS Census]]</f>
        <v>3.234234502191609</v>
      </c>
      <c r="G95" s="4">
        <f>Nurse[[#This Row],[Total Direct Care Staff Hours]]/Nurse[[#This Row],[MDS Census]]</f>
        <v>2.876981840951784</v>
      </c>
      <c r="H95" s="4">
        <f>Nurse[[#This Row],[Total RN Hours (w/ Admin, DON)]]/Nurse[[#This Row],[MDS Census]]</f>
        <v>0.55114746399499059</v>
      </c>
      <c r="I95" s="4">
        <f>Nurse[[#This Row],[RN Hours (excl. Admin, DON)]]/Nurse[[#This Row],[MDS Census]]</f>
        <v>0.35609423919849725</v>
      </c>
      <c r="J95" s="4">
        <f>SUM(Nurse[[#This Row],[RN Hours (excl. Admin, DON)]],Nurse[[#This Row],[RN Admin Hours]],Nurse[[#This Row],[RN DON Hours]],Nurse[[#This Row],[LPN Hours (excl. Admin)]],Nurse[[#This Row],[LPN Admin Hours]],Nurse[[#This Row],[CNA Hours]],Nurse[[#This Row],[NA TR Hours]],Nurse[[#This Row],[Med Aide/Tech Hours]])</f>
        <v>449.13673913043476</v>
      </c>
      <c r="K95" s="4">
        <f>SUM(Nurse[[#This Row],[RN Hours (excl. Admin, DON)]],Nurse[[#This Row],[LPN Hours (excl. Admin)]],Nurse[[#This Row],[CNA Hours]],Nurse[[#This Row],[NA TR Hours]],Nurse[[#This Row],[Med Aide/Tech Hours]])</f>
        <v>399.5252173913043</v>
      </c>
      <c r="L95" s="4">
        <f>SUM(Nurse[[#This Row],[RN Hours (excl. Admin, DON)]],Nurse[[#This Row],[RN Admin Hours]],Nurse[[#This Row],[RN DON Hours]])</f>
        <v>76.537608695652182</v>
      </c>
      <c r="M95" s="4">
        <v>49.450652173913056</v>
      </c>
      <c r="N95" s="4">
        <v>21.608695652173914</v>
      </c>
      <c r="O95" s="4">
        <v>5.4782608695652177</v>
      </c>
      <c r="P95" s="4">
        <f>SUM(Nurse[[#This Row],[LPN Hours (excl. Admin)]],Nurse[[#This Row],[LPN Admin Hours]])</f>
        <v>124.91163043478261</v>
      </c>
      <c r="Q95" s="4">
        <v>102.38706521739131</v>
      </c>
      <c r="R95" s="4">
        <v>22.524565217391302</v>
      </c>
      <c r="S95" s="4">
        <f>SUM(Nurse[[#This Row],[CNA Hours]],Nurse[[#This Row],[NA TR Hours]],Nurse[[#This Row],[Med Aide/Tech Hours]])</f>
        <v>247.6875</v>
      </c>
      <c r="T95" s="4">
        <v>233.50152173913042</v>
      </c>
      <c r="U95" s="4">
        <v>0</v>
      </c>
      <c r="V95" s="4">
        <v>14.185978260869561</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111.02619565217393</v>
      </c>
      <c r="X95" s="4">
        <v>42.565652173913051</v>
      </c>
      <c r="Y95" s="4">
        <v>0</v>
      </c>
      <c r="Z95" s="4">
        <v>0</v>
      </c>
      <c r="AA95" s="4">
        <v>26.672499999999992</v>
      </c>
      <c r="AB95" s="4">
        <v>0</v>
      </c>
      <c r="AC95" s="4">
        <v>38.786195652173916</v>
      </c>
      <c r="AD95" s="4">
        <v>0</v>
      </c>
      <c r="AE95" s="4">
        <v>3.0018478260869568</v>
      </c>
      <c r="AF95" s="1">
        <v>185039</v>
      </c>
      <c r="AG95" s="1">
        <v>4</v>
      </c>
      <c r="AH95"/>
    </row>
    <row r="96" spans="1:34" x14ac:dyDescent="0.25">
      <c r="A96" t="s">
        <v>289</v>
      </c>
      <c r="B96" t="s">
        <v>207</v>
      </c>
      <c r="C96" t="s">
        <v>530</v>
      </c>
      <c r="D96" t="s">
        <v>408</v>
      </c>
      <c r="E96" s="4">
        <v>119.66304347826087</v>
      </c>
      <c r="F96" s="4">
        <f>Nurse[[#This Row],[Total Nurse Staff Hours]]/Nurse[[#This Row],[MDS Census]]</f>
        <v>3.2885066763557096</v>
      </c>
      <c r="G96" s="4">
        <f>Nurse[[#This Row],[Total Direct Care Staff Hours]]/Nurse[[#This Row],[MDS Census]]</f>
        <v>2.8137850849305122</v>
      </c>
      <c r="H96" s="4">
        <f>Nurse[[#This Row],[Total RN Hours (w/ Admin, DON)]]/Nurse[[#This Row],[MDS Census]]</f>
        <v>0.74286311199927313</v>
      </c>
      <c r="I96" s="4">
        <f>Nurse[[#This Row],[RN Hours (excl. Admin, DON)]]/Nurse[[#This Row],[MDS Census]]</f>
        <v>0.40485511853937661</v>
      </c>
      <c r="J96" s="4">
        <f>SUM(Nurse[[#This Row],[RN Hours (excl. Admin, DON)]],Nurse[[#This Row],[RN Admin Hours]],Nurse[[#This Row],[RN DON Hours]],Nurse[[#This Row],[LPN Hours (excl. Admin)]],Nurse[[#This Row],[LPN Admin Hours]],Nurse[[#This Row],[CNA Hours]],Nurse[[#This Row],[NA TR Hours]],Nurse[[#This Row],[Med Aide/Tech Hours]])</f>
        <v>393.51271739130442</v>
      </c>
      <c r="K96" s="4">
        <f>SUM(Nurse[[#This Row],[RN Hours (excl. Admin, DON)]],Nurse[[#This Row],[LPN Hours (excl. Admin)]],Nurse[[#This Row],[CNA Hours]],Nurse[[#This Row],[NA TR Hours]],Nurse[[#This Row],[Med Aide/Tech Hours]])</f>
        <v>336.70608695652186</v>
      </c>
      <c r="L96" s="4">
        <f>SUM(Nurse[[#This Row],[RN Hours (excl. Admin, DON)]],Nurse[[#This Row],[RN Admin Hours]],Nurse[[#This Row],[RN DON Hours]])</f>
        <v>88.893260869565196</v>
      </c>
      <c r="M96" s="4">
        <v>48.446195652173884</v>
      </c>
      <c r="N96" s="4">
        <v>34.083152173913057</v>
      </c>
      <c r="O96" s="4">
        <v>6.3639130434782611</v>
      </c>
      <c r="P96" s="4">
        <f>SUM(Nurse[[#This Row],[LPN Hours (excl. Admin)]],Nurse[[#This Row],[LPN Admin Hours]])</f>
        <v>84.693043478260904</v>
      </c>
      <c r="Q96" s="4">
        <v>68.333478260869597</v>
      </c>
      <c r="R96" s="4">
        <v>16.3595652173913</v>
      </c>
      <c r="S96" s="4">
        <f>SUM(Nurse[[#This Row],[CNA Hours]],Nurse[[#This Row],[NA TR Hours]],Nurse[[#This Row],[Med Aide/Tech Hours]])</f>
        <v>219.92641304347836</v>
      </c>
      <c r="T96" s="4">
        <v>206.99880434782619</v>
      </c>
      <c r="U96" s="4">
        <v>12.927608695652175</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6" s="4">
        <v>0</v>
      </c>
      <c r="Y96" s="4">
        <v>0</v>
      </c>
      <c r="Z96" s="4">
        <v>0</v>
      </c>
      <c r="AA96" s="4">
        <v>0</v>
      </c>
      <c r="AB96" s="4">
        <v>0</v>
      </c>
      <c r="AC96" s="4">
        <v>0</v>
      </c>
      <c r="AD96" s="4">
        <v>0</v>
      </c>
      <c r="AE96" s="4">
        <v>0</v>
      </c>
      <c r="AF96" s="1">
        <v>185383</v>
      </c>
      <c r="AG96" s="1">
        <v>4</v>
      </c>
      <c r="AH96"/>
    </row>
    <row r="97" spans="1:34" x14ac:dyDescent="0.25">
      <c r="A97" t="s">
        <v>289</v>
      </c>
      <c r="B97" t="s">
        <v>30</v>
      </c>
      <c r="C97" t="s">
        <v>462</v>
      </c>
      <c r="D97" t="s">
        <v>324</v>
      </c>
      <c r="E97" s="4">
        <v>132.71739130434781</v>
      </c>
      <c r="F97" s="4">
        <f>Nurse[[#This Row],[Total Nurse Staff Hours]]/Nurse[[#This Row],[MDS Census]]</f>
        <v>3.4828984438984434</v>
      </c>
      <c r="G97" s="4">
        <f>Nurse[[#This Row],[Total Direct Care Staff Hours]]/Nurse[[#This Row],[MDS Census]]</f>
        <v>3.1933816543816547</v>
      </c>
      <c r="H97" s="4">
        <f>Nurse[[#This Row],[Total RN Hours (w/ Admin, DON)]]/Nurse[[#This Row],[MDS Census]]</f>
        <v>0.49708271908271906</v>
      </c>
      <c r="I97" s="4">
        <f>Nurse[[#This Row],[RN Hours (excl. Admin, DON)]]/Nurse[[#This Row],[MDS Census]]</f>
        <v>0.33721375921375923</v>
      </c>
      <c r="J97" s="4">
        <f>SUM(Nurse[[#This Row],[RN Hours (excl. Admin, DON)]],Nurse[[#This Row],[RN Admin Hours]],Nurse[[#This Row],[RN DON Hours]],Nurse[[#This Row],[LPN Hours (excl. Admin)]],Nurse[[#This Row],[LPN Admin Hours]],Nurse[[#This Row],[CNA Hours]],Nurse[[#This Row],[NA TR Hours]],Nurse[[#This Row],[Med Aide/Tech Hours]])</f>
        <v>462.24119565217381</v>
      </c>
      <c r="K97" s="4">
        <f>SUM(Nurse[[#This Row],[RN Hours (excl. Admin, DON)]],Nurse[[#This Row],[LPN Hours (excl. Admin)]],Nurse[[#This Row],[CNA Hours]],Nurse[[#This Row],[NA TR Hours]],Nurse[[#This Row],[Med Aide/Tech Hours]])</f>
        <v>423.81728260869568</v>
      </c>
      <c r="L97" s="4">
        <f>SUM(Nurse[[#This Row],[RN Hours (excl. Admin, DON)]],Nurse[[#This Row],[RN Admin Hours]],Nurse[[#This Row],[RN DON Hours]])</f>
        <v>65.971521739130424</v>
      </c>
      <c r="M97" s="4">
        <v>44.75413043478261</v>
      </c>
      <c r="N97" s="4">
        <v>16.086956521739129</v>
      </c>
      <c r="O97" s="4">
        <v>5.1304347826086953</v>
      </c>
      <c r="P97" s="4">
        <f>SUM(Nurse[[#This Row],[LPN Hours (excl. Admin)]],Nurse[[#This Row],[LPN Admin Hours]])</f>
        <v>96.76</v>
      </c>
      <c r="Q97" s="4">
        <v>79.553478260869568</v>
      </c>
      <c r="R97" s="4">
        <v>17.206521739130434</v>
      </c>
      <c r="S97" s="4">
        <f>SUM(Nurse[[#This Row],[CNA Hours]],Nurse[[#This Row],[NA TR Hours]],Nurse[[#This Row],[Med Aide/Tech Hours]])</f>
        <v>299.50967391304346</v>
      </c>
      <c r="T97" s="4">
        <v>199.89804347826086</v>
      </c>
      <c r="U97" s="4">
        <v>23.508369565217389</v>
      </c>
      <c r="V97" s="4">
        <v>76.103260869565219</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17.871413043478263</v>
      </c>
      <c r="X97" s="4">
        <v>3.2940217391304349</v>
      </c>
      <c r="Y97" s="4">
        <v>0</v>
      </c>
      <c r="Z97" s="4">
        <v>0</v>
      </c>
      <c r="AA97" s="4">
        <v>2.777173913043478</v>
      </c>
      <c r="AB97" s="4">
        <v>0</v>
      </c>
      <c r="AC97" s="4">
        <v>11.800217391304349</v>
      </c>
      <c r="AD97" s="4">
        <v>0</v>
      </c>
      <c r="AE97" s="4">
        <v>0</v>
      </c>
      <c r="AF97" s="1">
        <v>185095</v>
      </c>
      <c r="AG97" s="1">
        <v>4</v>
      </c>
      <c r="AH97"/>
    </row>
    <row r="98" spans="1:34" x14ac:dyDescent="0.25">
      <c r="A98" t="s">
        <v>289</v>
      </c>
      <c r="B98" t="s">
        <v>38</v>
      </c>
      <c r="C98" t="s">
        <v>508</v>
      </c>
      <c r="D98" t="s">
        <v>375</v>
      </c>
      <c r="E98" s="4">
        <v>80.336956521739125</v>
      </c>
      <c r="F98" s="4">
        <f>Nurse[[#This Row],[Total Nurse Staff Hours]]/Nurse[[#This Row],[MDS Census]]</f>
        <v>3.7374644838316877</v>
      </c>
      <c r="G98" s="4">
        <f>Nurse[[#This Row],[Total Direct Care Staff Hours]]/Nurse[[#This Row],[MDS Census]]</f>
        <v>3.3668651062102564</v>
      </c>
      <c r="H98" s="4">
        <f>Nurse[[#This Row],[Total RN Hours (w/ Admin, DON)]]/Nurse[[#This Row],[MDS Census]]</f>
        <v>0.51117304830198895</v>
      </c>
      <c r="I98" s="4">
        <f>Nurse[[#This Row],[RN Hours (excl. Admin, DON)]]/Nurse[[#This Row],[MDS Census]]</f>
        <v>0.38626843458260057</v>
      </c>
      <c r="J98" s="4">
        <f>SUM(Nurse[[#This Row],[RN Hours (excl. Admin, DON)]],Nurse[[#This Row],[RN Admin Hours]],Nurse[[#This Row],[RN DON Hours]],Nurse[[#This Row],[LPN Hours (excl. Admin)]],Nurse[[#This Row],[LPN Admin Hours]],Nurse[[#This Row],[CNA Hours]],Nurse[[#This Row],[NA TR Hours]],Nurse[[#This Row],[Med Aide/Tech Hours]])</f>
        <v>300.25652173913045</v>
      </c>
      <c r="K98" s="4">
        <f>SUM(Nurse[[#This Row],[RN Hours (excl. Admin, DON)]],Nurse[[#This Row],[LPN Hours (excl. Admin)]],Nurse[[#This Row],[CNA Hours]],Nurse[[#This Row],[NA TR Hours]],Nurse[[#This Row],[Med Aide/Tech Hours]])</f>
        <v>270.48369565217394</v>
      </c>
      <c r="L98" s="4">
        <f>SUM(Nurse[[#This Row],[RN Hours (excl. Admin, DON)]],Nurse[[#This Row],[RN Admin Hours]],Nurse[[#This Row],[RN DON Hours]])</f>
        <v>41.066086956521744</v>
      </c>
      <c r="M98" s="4">
        <v>31.031630434782617</v>
      </c>
      <c r="N98" s="4">
        <v>4.9909782608695652</v>
      </c>
      <c r="O98" s="4">
        <v>5.0434782608695654</v>
      </c>
      <c r="P98" s="4">
        <f>SUM(Nurse[[#This Row],[LPN Hours (excl. Admin)]],Nurse[[#This Row],[LPN Admin Hours]])</f>
        <v>62.857717391304334</v>
      </c>
      <c r="Q98" s="4">
        <v>43.119347826086944</v>
      </c>
      <c r="R98" s="4">
        <v>19.73836956521739</v>
      </c>
      <c r="S98" s="4">
        <f>SUM(Nurse[[#This Row],[CNA Hours]],Nurse[[#This Row],[NA TR Hours]],Nurse[[#This Row],[Med Aide/Tech Hours]])</f>
        <v>196.33271739130436</v>
      </c>
      <c r="T98" s="4">
        <v>172.45934782608697</v>
      </c>
      <c r="U98" s="4">
        <v>22.16793478260869</v>
      </c>
      <c r="V98" s="4">
        <v>1.7054347826086957</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42.18478260869567</v>
      </c>
      <c r="X98" s="4">
        <v>0</v>
      </c>
      <c r="Y98" s="4">
        <v>0</v>
      </c>
      <c r="Z98" s="4">
        <v>0</v>
      </c>
      <c r="AA98" s="4">
        <v>3.0048913043478258</v>
      </c>
      <c r="AB98" s="4">
        <v>1.8478260869565218E-2</v>
      </c>
      <c r="AC98" s="4">
        <v>39.161413043478277</v>
      </c>
      <c r="AD98" s="4">
        <v>0</v>
      </c>
      <c r="AE98" s="4">
        <v>0</v>
      </c>
      <c r="AF98" s="1">
        <v>185125</v>
      </c>
      <c r="AG98" s="1">
        <v>4</v>
      </c>
      <c r="AH98"/>
    </row>
    <row r="99" spans="1:34" x14ac:dyDescent="0.25">
      <c r="A99" t="s">
        <v>289</v>
      </c>
      <c r="B99" t="s">
        <v>7</v>
      </c>
      <c r="C99" t="s">
        <v>495</v>
      </c>
      <c r="D99" t="s">
        <v>390</v>
      </c>
      <c r="E99" s="4">
        <v>52.413043478260867</v>
      </c>
      <c r="F99" s="4">
        <f>Nurse[[#This Row],[Total Nurse Staff Hours]]/Nurse[[#This Row],[MDS Census]]</f>
        <v>3.556590626296142</v>
      </c>
      <c r="G99" s="4">
        <f>Nurse[[#This Row],[Total Direct Care Staff Hours]]/Nurse[[#This Row],[MDS Census]]</f>
        <v>3.231644545831605</v>
      </c>
      <c r="H99" s="4">
        <f>Nurse[[#This Row],[Total RN Hours (w/ Admin, DON)]]/Nurse[[#This Row],[MDS Census]]</f>
        <v>0.88605557859809192</v>
      </c>
      <c r="I99" s="4">
        <f>Nurse[[#This Row],[RN Hours (excl. Admin, DON)]]/Nurse[[#This Row],[MDS Census]]</f>
        <v>0.56110949813355437</v>
      </c>
      <c r="J99" s="4">
        <f>SUM(Nurse[[#This Row],[RN Hours (excl. Admin, DON)]],Nurse[[#This Row],[RN Admin Hours]],Nurse[[#This Row],[RN DON Hours]],Nurse[[#This Row],[LPN Hours (excl. Admin)]],Nurse[[#This Row],[LPN Admin Hours]],Nurse[[#This Row],[CNA Hours]],Nurse[[#This Row],[NA TR Hours]],Nurse[[#This Row],[Med Aide/Tech Hours]])</f>
        <v>186.41173913043474</v>
      </c>
      <c r="K99" s="4">
        <f>SUM(Nurse[[#This Row],[RN Hours (excl. Admin, DON)]],Nurse[[#This Row],[LPN Hours (excl. Admin)]],Nurse[[#This Row],[CNA Hours]],Nurse[[#This Row],[NA TR Hours]],Nurse[[#This Row],[Med Aide/Tech Hours]])</f>
        <v>169.3803260869565</v>
      </c>
      <c r="L99" s="4">
        <f>SUM(Nurse[[#This Row],[RN Hours (excl. Admin, DON)]],Nurse[[#This Row],[RN Admin Hours]],Nurse[[#This Row],[RN DON Hours]])</f>
        <v>46.440869565217383</v>
      </c>
      <c r="M99" s="4">
        <v>29.40945652173912</v>
      </c>
      <c r="N99" s="4">
        <v>12.583043478260871</v>
      </c>
      <c r="O99" s="4">
        <v>4.4483695652173916</v>
      </c>
      <c r="P99" s="4">
        <f>SUM(Nurse[[#This Row],[LPN Hours (excl. Admin)]],Nurse[[#This Row],[LPN Admin Hours]])</f>
        <v>24.682282608695647</v>
      </c>
      <c r="Q99" s="4">
        <v>24.682282608695647</v>
      </c>
      <c r="R99" s="4">
        <v>0</v>
      </c>
      <c r="S99" s="4">
        <f>SUM(Nurse[[#This Row],[CNA Hours]],Nurse[[#This Row],[NA TR Hours]],Nurse[[#This Row],[Med Aide/Tech Hours]])</f>
        <v>115.28858695652174</v>
      </c>
      <c r="T99" s="4">
        <v>95.73467391304348</v>
      </c>
      <c r="U99" s="4">
        <v>3.4195652173913045</v>
      </c>
      <c r="V99" s="4">
        <v>16.134347826086955</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16.981413043478259</v>
      </c>
      <c r="X99" s="4">
        <v>0</v>
      </c>
      <c r="Y99" s="4">
        <v>0</v>
      </c>
      <c r="Z99" s="4">
        <v>0</v>
      </c>
      <c r="AA99" s="4">
        <v>4.260326086956522</v>
      </c>
      <c r="AB99" s="4">
        <v>0</v>
      </c>
      <c r="AC99" s="4">
        <v>12.721086956521738</v>
      </c>
      <c r="AD99" s="4">
        <v>0</v>
      </c>
      <c r="AE99" s="4">
        <v>0</v>
      </c>
      <c r="AF99" s="1">
        <v>185012</v>
      </c>
      <c r="AG99" s="1">
        <v>4</v>
      </c>
      <c r="AH99"/>
    </row>
    <row r="100" spans="1:34" x14ac:dyDescent="0.25">
      <c r="A100" t="s">
        <v>289</v>
      </c>
      <c r="B100" t="s">
        <v>48</v>
      </c>
      <c r="C100" t="s">
        <v>500</v>
      </c>
      <c r="D100" t="s">
        <v>335</v>
      </c>
      <c r="E100" s="4">
        <v>124.80434782608695</v>
      </c>
      <c r="F100" s="4">
        <f>Nurse[[#This Row],[Total Nurse Staff Hours]]/Nurse[[#This Row],[MDS Census]]</f>
        <v>3.7687789583696212</v>
      </c>
      <c r="G100" s="4">
        <f>Nurse[[#This Row],[Total Direct Care Staff Hours]]/Nurse[[#This Row],[MDS Census]]</f>
        <v>3.2282912384601983</v>
      </c>
      <c r="H100" s="4">
        <f>Nurse[[#This Row],[Total RN Hours (w/ Admin, DON)]]/Nurse[[#This Row],[MDS Census]]</f>
        <v>0.44571067758230276</v>
      </c>
      <c r="I100" s="4">
        <f>Nurse[[#This Row],[RN Hours (excl. Admin, DON)]]/Nurse[[#This Row],[MDS Census]]</f>
        <v>0.2231632119839749</v>
      </c>
      <c r="J100" s="4">
        <f>SUM(Nurse[[#This Row],[RN Hours (excl. Admin, DON)]],Nurse[[#This Row],[RN Admin Hours]],Nurse[[#This Row],[RN DON Hours]],Nurse[[#This Row],[LPN Hours (excl. Admin)]],Nurse[[#This Row],[LPN Admin Hours]],Nurse[[#This Row],[CNA Hours]],Nurse[[#This Row],[NA TR Hours]],Nurse[[#This Row],[Med Aide/Tech Hours]])</f>
        <v>470.3599999999999</v>
      </c>
      <c r="K100" s="4">
        <f>SUM(Nurse[[#This Row],[RN Hours (excl. Admin, DON)]],Nurse[[#This Row],[LPN Hours (excl. Admin)]],Nurse[[#This Row],[CNA Hours]],Nurse[[#This Row],[NA TR Hours]],Nurse[[#This Row],[Med Aide/Tech Hours]])</f>
        <v>402.9047826086956</v>
      </c>
      <c r="L100" s="4">
        <f>SUM(Nurse[[#This Row],[RN Hours (excl. Admin, DON)]],Nurse[[#This Row],[RN Admin Hours]],Nurse[[#This Row],[RN DON Hours]])</f>
        <v>55.626630434782612</v>
      </c>
      <c r="M100" s="4">
        <v>27.85173913043478</v>
      </c>
      <c r="N100" s="4">
        <v>22.03576086956522</v>
      </c>
      <c r="O100" s="4">
        <v>5.7391304347826084</v>
      </c>
      <c r="P100" s="4">
        <f>SUM(Nurse[[#This Row],[LPN Hours (excl. Admin)]],Nurse[[#This Row],[LPN Admin Hours]])</f>
        <v>125.03304347826085</v>
      </c>
      <c r="Q100" s="4">
        <v>85.352717391304353</v>
      </c>
      <c r="R100" s="4">
        <v>39.680326086956505</v>
      </c>
      <c r="S100" s="4">
        <f>SUM(Nurse[[#This Row],[CNA Hours]],Nurse[[#This Row],[NA TR Hours]],Nurse[[#This Row],[Med Aide/Tech Hours]])</f>
        <v>289.70032608695647</v>
      </c>
      <c r="T100" s="4">
        <v>262.195652173913</v>
      </c>
      <c r="U100" s="4">
        <v>0</v>
      </c>
      <c r="V100" s="4">
        <v>27.504673913043476</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0" s="4">
        <v>0</v>
      </c>
      <c r="Y100" s="4">
        <v>0</v>
      </c>
      <c r="Z100" s="4">
        <v>0</v>
      </c>
      <c r="AA100" s="4">
        <v>0</v>
      </c>
      <c r="AB100" s="4">
        <v>0</v>
      </c>
      <c r="AC100" s="4">
        <v>0</v>
      </c>
      <c r="AD100" s="4">
        <v>0</v>
      </c>
      <c r="AE100" s="4">
        <v>0</v>
      </c>
      <c r="AF100" s="1">
        <v>185144</v>
      </c>
      <c r="AG100" s="1">
        <v>4</v>
      </c>
      <c r="AH100"/>
    </row>
    <row r="101" spans="1:34" x14ac:dyDescent="0.25">
      <c r="A101" t="s">
        <v>289</v>
      </c>
      <c r="B101" t="s">
        <v>63</v>
      </c>
      <c r="C101" t="s">
        <v>520</v>
      </c>
      <c r="D101" t="s">
        <v>357</v>
      </c>
      <c r="E101" s="4">
        <v>43.619565217391305</v>
      </c>
      <c r="F101" s="4">
        <f>Nurse[[#This Row],[Total Nurse Staff Hours]]/Nurse[[#This Row],[MDS Census]]</f>
        <v>3.479793172190381</v>
      </c>
      <c r="G101" s="4">
        <f>Nurse[[#This Row],[Total Direct Care Staff Hours]]/Nurse[[#This Row],[MDS Census]]</f>
        <v>3.1360652878146023</v>
      </c>
      <c r="H101" s="4">
        <f>Nurse[[#This Row],[Total RN Hours (w/ Admin, DON)]]/Nurse[[#This Row],[MDS Census]]</f>
        <v>0.78426862696237243</v>
      </c>
      <c r="I101" s="4">
        <f>Nurse[[#This Row],[RN Hours (excl. Admin, DON)]]/Nurse[[#This Row],[MDS Census]]</f>
        <v>0.44054074258659354</v>
      </c>
      <c r="J101" s="4">
        <f>SUM(Nurse[[#This Row],[RN Hours (excl. Admin, DON)]],Nurse[[#This Row],[RN Admin Hours]],Nurse[[#This Row],[RN DON Hours]],Nurse[[#This Row],[LPN Hours (excl. Admin)]],Nurse[[#This Row],[LPN Admin Hours]],Nurse[[#This Row],[CNA Hours]],Nurse[[#This Row],[NA TR Hours]],Nurse[[#This Row],[Med Aide/Tech Hours]])</f>
        <v>151.7870652173913</v>
      </c>
      <c r="K101" s="4">
        <f>SUM(Nurse[[#This Row],[RN Hours (excl. Admin, DON)]],Nurse[[#This Row],[LPN Hours (excl. Admin)]],Nurse[[#This Row],[CNA Hours]],Nurse[[#This Row],[NA TR Hours]],Nurse[[#This Row],[Med Aide/Tech Hours]])</f>
        <v>136.79380434782607</v>
      </c>
      <c r="L101" s="4">
        <f>SUM(Nurse[[#This Row],[RN Hours (excl. Admin, DON)]],Nurse[[#This Row],[RN Admin Hours]],Nurse[[#This Row],[RN DON Hours]])</f>
        <v>34.209456521739135</v>
      </c>
      <c r="M101" s="4">
        <v>19.216195652173912</v>
      </c>
      <c r="N101" s="4">
        <v>10.297608695652174</v>
      </c>
      <c r="O101" s="4">
        <v>4.6956521739130439</v>
      </c>
      <c r="P101" s="4">
        <f>SUM(Nurse[[#This Row],[LPN Hours (excl. Admin)]],Nurse[[#This Row],[LPN Admin Hours]])</f>
        <v>34.527499999999989</v>
      </c>
      <c r="Q101" s="4">
        <v>34.527499999999989</v>
      </c>
      <c r="R101" s="4">
        <v>0</v>
      </c>
      <c r="S101" s="4">
        <f>SUM(Nurse[[#This Row],[CNA Hours]],Nurse[[#This Row],[NA TR Hours]],Nurse[[#This Row],[Med Aide/Tech Hours]])</f>
        <v>83.050108695652185</v>
      </c>
      <c r="T101" s="4">
        <v>65.865869565217395</v>
      </c>
      <c r="U101" s="4">
        <v>15.009347826086966</v>
      </c>
      <c r="V101" s="4">
        <v>2.1748913043478257</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4.6964130434782616</v>
      </c>
      <c r="X101" s="4">
        <v>0</v>
      </c>
      <c r="Y101" s="4">
        <v>0</v>
      </c>
      <c r="Z101" s="4">
        <v>0</v>
      </c>
      <c r="AA101" s="4">
        <v>4.6964130434782616</v>
      </c>
      <c r="AB101" s="4">
        <v>0</v>
      </c>
      <c r="AC101" s="4">
        <v>0</v>
      </c>
      <c r="AD101" s="4">
        <v>0</v>
      </c>
      <c r="AE101" s="4">
        <v>0</v>
      </c>
      <c r="AF101" s="1">
        <v>185167</v>
      </c>
      <c r="AG101" s="1">
        <v>4</v>
      </c>
      <c r="AH101"/>
    </row>
    <row r="102" spans="1:34" x14ac:dyDescent="0.25">
      <c r="A102" t="s">
        <v>289</v>
      </c>
      <c r="B102" t="s">
        <v>79</v>
      </c>
      <c r="C102" t="s">
        <v>526</v>
      </c>
      <c r="D102" t="s">
        <v>406</v>
      </c>
      <c r="E102" s="4">
        <v>81.554347826086953</v>
      </c>
      <c r="F102" s="4">
        <f>Nurse[[#This Row],[Total Nurse Staff Hours]]/Nurse[[#This Row],[MDS Census]]</f>
        <v>3.5258310009329596</v>
      </c>
      <c r="G102" s="4">
        <f>Nurse[[#This Row],[Total Direct Care Staff Hours]]/Nurse[[#This Row],[MDS Census]]</f>
        <v>3.0665400506464078</v>
      </c>
      <c r="H102" s="4">
        <f>Nurse[[#This Row],[Total RN Hours (w/ Admin, DON)]]/Nurse[[#This Row],[MDS Census]]</f>
        <v>0.59098893775823025</v>
      </c>
      <c r="I102" s="4">
        <f>Nurse[[#This Row],[RN Hours (excl. Admin, DON)]]/Nurse[[#This Row],[MDS Census]]</f>
        <v>0.28360122617619621</v>
      </c>
      <c r="J102" s="4">
        <f>SUM(Nurse[[#This Row],[RN Hours (excl. Admin, DON)]],Nurse[[#This Row],[RN Admin Hours]],Nurse[[#This Row],[RN DON Hours]],Nurse[[#This Row],[LPN Hours (excl. Admin)]],Nurse[[#This Row],[LPN Admin Hours]],Nurse[[#This Row],[CNA Hours]],Nurse[[#This Row],[NA TR Hours]],Nurse[[#This Row],[Med Aide/Tech Hours]])</f>
        <v>287.54684782608689</v>
      </c>
      <c r="K102" s="4">
        <f>SUM(Nurse[[#This Row],[RN Hours (excl. Admin, DON)]],Nurse[[#This Row],[LPN Hours (excl. Admin)]],Nurse[[#This Row],[CNA Hours]],Nurse[[#This Row],[NA TR Hours]],Nurse[[#This Row],[Med Aide/Tech Hours]])</f>
        <v>250.08967391304344</v>
      </c>
      <c r="L102" s="4">
        <f>SUM(Nurse[[#This Row],[RN Hours (excl. Admin, DON)]],Nurse[[#This Row],[RN Admin Hours]],Nurse[[#This Row],[RN DON Hours]])</f>
        <v>48.197717391304359</v>
      </c>
      <c r="M102" s="4">
        <v>23.128913043478263</v>
      </c>
      <c r="N102" s="4">
        <v>19.981847826086959</v>
      </c>
      <c r="O102" s="4">
        <v>5.0869565217391308</v>
      </c>
      <c r="P102" s="4">
        <f>SUM(Nurse[[#This Row],[LPN Hours (excl. Admin)]],Nurse[[#This Row],[LPN Admin Hours]])</f>
        <v>49.740326086956514</v>
      </c>
      <c r="Q102" s="4">
        <v>37.351956521739119</v>
      </c>
      <c r="R102" s="4">
        <v>12.388369565217392</v>
      </c>
      <c r="S102" s="4">
        <f>SUM(Nurse[[#This Row],[CNA Hours]],Nurse[[#This Row],[NA TR Hours]],Nurse[[#This Row],[Med Aide/Tech Hours]])</f>
        <v>189.60880434782607</v>
      </c>
      <c r="T102" s="4">
        <v>140.6023913043478</v>
      </c>
      <c r="U102" s="4">
        <v>24.712282608695656</v>
      </c>
      <c r="V102" s="4">
        <v>24.294130434782598</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10.619347826086958</v>
      </c>
      <c r="X102" s="4">
        <v>0</v>
      </c>
      <c r="Y102" s="4">
        <v>0</v>
      </c>
      <c r="Z102" s="4">
        <v>0</v>
      </c>
      <c r="AA102" s="4">
        <v>5.0228260869565222</v>
      </c>
      <c r="AB102" s="4">
        <v>2.6630434782608698E-2</v>
      </c>
      <c r="AC102" s="4">
        <v>5.5698913043478271</v>
      </c>
      <c r="AD102" s="4">
        <v>0</v>
      </c>
      <c r="AE102" s="4">
        <v>0</v>
      </c>
      <c r="AF102" s="1">
        <v>185193</v>
      </c>
      <c r="AG102" s="1">
        <v>4</v>
      </c>
      <c r="AH102"/>
    </row>
    <row r="103" spans="1:34" x14ac:dyDescent="0.25">
      <c r="A103" t="s">
        <v>289</v>
      </c>
      <c r="B103" t="s">
        <v>182</v>
      </c>
      <c r="C103" t="s">
        <v>461</v>
      </c>
      <c r="D103" t="s">
        <v>428</v>
      </c>
      <c r="E103" s="4">
        <v>76.260869565217391</v>
      </c>
      <c r="F103" s="4">
        <f>Nurse[[#This Row],[Total Nurse Staff Hours]]/Nurse[[#This Row],[MDS Census]]</f>
        <v>3.5260718358038763</v>
      </c>
      <c r="G103" s="4">
        <f>Nurse[[#This Row],[Total Direct Care Staff Hours]]/Nurse[[#This Row],[MDS Census]]</f>
        <v>3.1946864310148224</v>
      </c>
      <c r="H103" s="4">
        <f>Nurse[[#This Row],[Total RN Hours (w/ Admin, DON)]]/Nurse[[#This Row],[MDS Census]]</f>
        <v>0.43911630558722925</v>
      </c>
      <c r="I103" s="4">
        <f>Nurse[[#This Row],[RN Hours (excl. Admin, DON)]]/Nurse[[#This Row],[MDS Census]]</f>
        <v>0.17921037628278225</v>
      </c>
      <c r="J103" s="4">
        <f>SUM(Nurse[[#This Row],[RN Hours (excl. Admin, DON)]],Nurse[[#This Row],[RN Admin Hours]],Nurse[[#This Row],[RN DON Hours]],Nurse[[#This Row],[LPN Hours (excl. Admin)]],Nurse[[#This Row],[LPN Admin Hours]],Nurse[[#This Row],[CNA Hours]],Nurse[[#This Row],[NA TR Hours]],Nurse[[#This Row],[Med Aide/Tech Hours]])</f>
        <v>268.90130434782606</v>
      </c>
      <c r="K103" s="4">
        <f>SUM(Nurse[[#This Row],[RN Hours (excl. Admin, DON)]],Nurse[[#This Row],[LPN Hours (excl. Admin)]],Nurse[[#This Row],[CNA Hours]],Nurse[[#This Row],[NA TR Hours]],Nurse[[#This Row],[Med Aide/Tech Hours]])</f>
        <v>243.62956521739125</v>
      </c>
      <c r="L103" s="4">
        <f>SUM(Nurse[[#This Row],[RN Hours (excl. Admin, DON)]],Nurse[[#This Row],[RN Admin Hours]],Nurse[[#This Row],[RN DON Hours]])</f>
        <v>33.487391304347831</v>
      </c>
      <c r="M103" s="4">
        <v>13.666739130434784</v>
      </c>
      <c r="N103" s="4">
        <v>14.864130434782609</v>
      </c>
      <c r="O103" s="4">
        <v>4.9565217391304346</v>
      </c>
      <c r="P103" s="4">
        <f>SUM(Nurse[[#This Row],[LPN Hours (excl. Admin)]],Nurse[[#This Row],[LPN Admin Hours]])</f>
        <v>52.096195652173918</v>
      </c>
      <c r="Q103" s="4">
        <v>46.645108695652176</v>
      </c>
      <c r="R103" s="4">
        <v>5.4510869565217392</v>
      </c>
      <c r="S103" s="4">
        <f>SUM(Nurse[[#This Row],[CNA Hours]],Nurse[[#This Row],[NA TR Hours]],Nurse[[#This Row],[Med Aide/Tech Hours]])</f>
        <v>183.31771739130431</v>
      </c>
      <c r="T103" s="4">
        <v>117.15043478260864</v>
      </c>
      <c r="U103" s="4">
        <v>35.442608695652169</v>
      </c>
      <c r="V103" s="4">
        <v>30.724673913043485</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21.651630434782604</v>
      </c>
      <c r="X103" s="4">
        <v>0.92760869565217396</v>
      </c>
      <c r="Y103" s="4">
        <v>0</v>
      </c>
      <c r="Z103" s="4">
        <v>0</v>
      </c>
      <c r="AA103" s="4">
        <v>2.775543478260869</v>
      </c>
      <c r="AB103" s="4">
        <v>0</v>
      </c>
      <c r="AC103" s="4">
        <v>15.256413043478259</v>
      </c>
      <c r="AD103" s="4">
        <v>0</v>
      </c>
      <c r="AE103" s="4">
        <v>2.6920652173913044</v>
      </c>
      <c r="AF103" s="1">
        <v>185339</v>
      </c>
      <c r="AG103" s="1">
        <v>4</v>
      </c>
      <c r="AH103"/>
    </row>
    <row r="104" spans="1:34" x14ac:dyDescent="0.25">
      <c r="A104" t="s">
        <v>289</v>
      </c>
      <c r="B104" t="s">
        <v>129</v>
      </c>
      <c r="C104" t="s">
        <v>553</v>
      </c>
      <c r="D104" t="s">
        <v>324</v>
      </c>
      <c r="E104" s="4">
        <v>89.554347826086953</v>
      </c>
      <c r="F104" s="4">
        <f>Nurse[[#This Row],[Total Nurse Staff Hours]]/Nurse[[#This Row],[MDS Census]]</f>
        <v>3.3670178419711139</v>
      </c>
      <c r="G104" s="4">
        <f>Nurse[[#This Row],[Total Direct Care Staff Hours]]/Nurse[[#This Row],[MDS Census]]</f>
        <v>3.0225439980580178</v>
      </c>
      <c r="H104" s="4">
        <f>Nurse[[#This Row],[Total RN Hours (w/ Admin, DON)]]/Nurse[[#This Row],[MDS Census]]</f>
        <v>0.57057167131933484</v>
      </c>
      <c r="I104" s="4">
        <f>Nurse[[#This Row],[RN Hours (excl. Admin, DON)]]/Nurse[[#This Row],[MDS Census]]</f>
        <v>0.278741352105838</v>
      </c>
      <c r="J104" s="4">
        <f>SUM(Nurse[[#This Row],[RN Hours (excl. Admin, DON)]],Nurse[[#This Row],[RN Admin Hours]],Nurse[[#This Row],[RN DON Hours]],Nurse[[#This Row],[LPN Hours (excl. Admin)]],Nurse[[#This Row],[LPN Admin Hours]],Nurse[[#This Row],[CNA Hours]],Nurse[[#This Row],[NA TR Hours]],Nurse[[#This Row],[Med Aide/Tech Hours]])</f>
        <v>301.53108695652179</v>
      </c>
      <c r="K104" s="4">
        <f>SUM(Nurse[[#This Row],[RN Hours (excl. Admin, DON)]],Nurse[[#This Row],[LPN Hours (excl. Admin)]],Nurse[[#This Row],[CNA Hours]],Nurse[[#This Row],[NA TR Hours]],Nurse[[#This Row],[Med Aide/Tech Hours]])</f>
        <v>270.68195652173921</v>
      </c>
      <c r="L104" s="4">
        <f>SUM(Nurse[[#This Row],[RN Hours (excl. Admin, DON)]],Nurse[[#This Row],[RN Admin Hours]],Nurse[[#This Row],[RN DON Hours]])</f>
        <v>51.097173913043477</v>
      </c>
      <c r="M104" s="4">
        <v>24.962499999999991</v>
      </c>
      <c r="N104" s="4">
        <v>21.259673913043482</v>
      </c>
      <c r="O104" s="4">
        <v>4.875</v>
      </c>
      <c r="P104" s="4">
        <f>SUM(Nurse[[#This Row],[LPN Hours (excl. Admin)]],Nurse[[#This Row],[LPN Admin Hours]])</f>
        <v>88.445978260869566</v>
      </c>
      <c r="Q104" s="4">
        <v>83.731521739130429</v>
      </c>
      <c r="R104" s="4">
        <v>4.7144565217391303</v>
      </c>
      <c r="S104" s="4">
        <f>SUM(Nurse[[#This Row],[CNA Hours]],Nurse[[#This Row],[NA TR Hours]],Nurse[[#This Row],[Med Aide/Tech Hours]])</f>
        <v>161.98793478260876</v>
      </c>
      <c r="T104" s="4">
        <v>157.41586956521746</v>
      </c>
      <c r="U104" s="4">
        <v>0</v>
      </c>
      <c r="V104" s="4">
        <v>4.5720652173913052</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39.185434782608695</v>
      </c>
      <c r="X104" s="4">
        <v>0.88684782608695645</v>
      </c>
      <c r="Y104" s="4">
        <v>0</v>
      </c>
      <c r="Z104" s="4">
        <v>0</v>
      </c>
      <c r="AA104" s="4">
        <v>5.5769565217391293</v>
      </c>
      <c r="AB104" s="4">
        <v>0</v>
      </c>
      <c r="AC104" s="4">
        <v>32.721630434782611</v>
      </c>
      <c r="AD104" s="4">
        <v>0</v>
      </c>
      <c r="AE104" s="4">
        <v>0</v>
      </c>
      <c r="AF104" s="1">
        <v>185268</v>
      </c>
      <c r="AG104" s="1">
        <v>4</v>
      </c>
      <c r="AH104"/>
    </row>
    <row r="105" spans="1:34" x14ac:dyDescent="0.25">
      <c r="A105" t="s">
        <v>289</v>
      </c>
      <c r="B105" t="s">
        <v>10</v>
      </c>
      <c r="C105" t="s">
        <v>456</v>
      </c>
      <c r="D105" t="s">
        <v>391</v>
      </c>
      <c r="E105" s="4">
        <v>76.336956521739125</v>
      </c>
      <c r="F105" s="4">
        <f>Nurse[[#This Row],[Total Nurse Staff Hours]]/Nurse[[#This Row],[MDS Census]]</f>
        <v>4.0002306706535666</v>
      </c>
      <c r="G105" s="4">
        <f>Nurse[[#This Row],[Total Direct Care Staff Hours]]/Nurse[[#This Row],[MDS Census]]</f>
        <v>3.7017115192937484</v>
      </c>
      <c r="H105" s="4">
        <f>Nurse[[#This Row],[Total RN Hours (w/ Admin, DON)]]/Nurse[[#This Row],[MDS Census]]</f>
        <v>0.53486259433290617</v>
      </c>
      <c r="I105" s="4">
        <f>Nurse[[#This Row],[RN Hours (excl. Admin, DON)]]/Nurse[[#This Row],[MDS Census]]</f>
        <v>0.31793250747543789</v>
      </c>
      <c r="J105" s="4">
        <f>SUM(Nurse[[#This Row],[RN Hours (excl. Admin, DON)]],Nurse[[#This Row],[RN Admin Hours]],Nurse[[#This Row],[RN DON Hours]],Nurse[[#This Row],[LPN Hours (excl. Admin)]],Nurse[[#This Row],[LPN Admin Hours]],Nurse[[#This Row],[CNA Hours]],Nurse[[#This Row],[NA TR Hours]],Nurse[[#This Row],[Med Aide/Tech Hours]])</f>
        <v>305.36543478260865</v>
      </c>
      <c r="K105" s="4">
        <f>SUM(Nurse[[#This Row],[RN Hours (excl. Admin, DON)]],Nurse[[#This Row],[LPN Hours (excl. Admin)]],Nurse[[#This Row],[CNA Hours]],Nurse[[#This Row],[NA TR Hours]],Nurse[[#This Row],[Med Aide/Tech Hours]])</f>
        <v>282.57739130434777</v>
      </c>
      <c r="L105" s="4">
        <f>SUM(Nurse[[#This Row],[RN Hours (excl. Admin, DON)]],Nurse[[#This Row],[RN Admin Hours]],Nurse[[#This Row],[RN DON Hours]])</f>
        <v>40.829782608695652</v>
      </c>
      <c r="M105" s="4">
        <v>24.270000000000003</v>
      </c>
      <c r="N105" s="4">
        <v>10.907608695652174</v>
      </c>
      <c r="O105" s="4">
        <v>5.6521739130434785</v>
      </c>
      <c r="P105" s="4">
        <f>SUM(Nurse[[#This Row],[LPN Hours (excl. Admin)]],Nurse[[#This Row],[LPN Admin Hours]])</f>
        <v>86.923913043478265</v>
      </c>
      <c r="Q105" s="4">
        <v>80.695652173913047</v>
      </c>
      <c r="R105" s="4">
        <v>6.2282608695652177</v>
      </c>
      <c r="S105" s="4">
        <f>SUM(Nurse[[#This Row],[CNA Hours]],Nurse[[#This Row],[NA TR Hours]],Nurse[[#This Row],[Med Aide/Tech Hours]])</f>
        <v>177.61173913043476</v>
      </c>
      <c r="T105" s="4">
        <v>142.35445652173911</v>
      </c>
      <c r="U105" s="4">
        <v>22.966521739130435</v>
      </c>
      <c r="V105" s="4">
        <v>12.290760869565217</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128.67391304347825</v>
      </c>
      <c r="X105" s="4">
        <v>8.2635869565217384</v>
      </c>
      <c r="Y105" s="4">
        <v>3.0190217391304346</v>
      </c>
      <c r="Z105" s="4">
        <v>0</v>
      </c>
      <c r="AA105" s="4">
        <v>31.597826086956523</v>
      </c>
      <c r="AB105" s="4">
        <v>0</v>
      </c>
      <c r="AC105" s="4">
        <v>85.793478260869563</v>
      </c>
      <c r="AD105" s="4">
        <v>0</v>
      </c>
      <c r="AE105" s="4">
        <v>0</v>
      </c>
      <c r="AF105" s="1">
        <v>185028</v>
      </c>
      <c r="AG105" s="1">
        <v>4</v>
      </c>
      <c r="AH105"/>
    </row>
    <row r="106" spans="1:34" x14ac:dyDescent="0.25">
      <c r="A106" t="s">
        <v>289</v>
      </c>
      <c r="B106" t="s">
        <v>257</v>
      </c>
      <c r="C106" t="s">
        <v>587</v>
      </c>
      <c r="D106" t="s">
        <v>390</v>
      </c>
      <c r="E106" s="4">
        <v>61.586956521739133</v>
      </c>
      <c r="F106" s="4">
        <f>Nurse[[#This Row],[Total Nurse Staff Hours]]/Nurse[[#This Row],[MDS Census]]</f>
        <v>4.5476967878573955</v>
      </c>
      <c r="G106" s="4">
        <f>Nurse[[#This Row],[Total Direct Care Staff Hours]]/Nurse[[#This Row],[MDS Census]]</f>
        <v>4.1995675961877872</v>
      </c>
      <c r="H106" s="4">
        <f>Nurse[[#This Row],[Total RN Hours (w/ Admin, DON)]]/Nurse[[#This Row],[MDS Census]]</f>
        <v>1.2446170137663255</v>
      </c>
      <c r="I106" s="4">
        <f>Nurse[[#This Row],[RN Hours (excl. Admin, DON)]]/Nurse[[#This Row],[MDS Census]]</f>
        <v>0.89648782209671729</v>
      </c>
      <c r="J106" s="4">
        <f>SUM(Nurse[[#This Row],[RN Hours (excl. Admin, DON)]],Nurse[[#This Row],[RN Admin Hours]],Nurse[[#This Row],[RN DON Hours]],Nurse[[#This Row],[LPN Hours (excl. Admin)]],Nurse[[#This Row],[LPN Admin Hours]],Nurse[[#This Row],[CNA Hours]],Nurse[[#This Row],[NA TR Hours]],Nurse[[#This Row],[Med Aide/Tech Hours]])</f>
        <v>280.07880434782612</v>
      </c>
      <c r="K106" s="4">
        <f>SUM(Nurse[[#This Row],[RN Hours (excl. Admin, DON)]],Nurse[[#This Row],[LPN Hours (excl. Admin)]],Nurse[[#This Row],[CNA Hours]],Nurse[[#This Row],[NA TR Hours]],Nurse[[#This Row],[Med Aide/Tech Hours]])</f>
        <v>258.63858695652175</v>
      </c>
      <c r="L106" s="4">
        <f>SUM(Nurse[[#This Row],[RN Hours (excl. Admin, DON)]],Nurse[[#This Row],[RN Admin Hours]],Nurse[[#This Row],[RN DON Hours]])</f>
        <v>76.652173913043484</v>
      </c>
      <c r="M106" s="4">
        <v>55.211956521739133</v>
      </c>
      <c r="N106" s="4">
        <v>17.940217391304348</v>
      </c>
      <c r="O106" s="4">
        <v>3.5</v>
      </c>
      <c r="P106" s="4">
        <f>SUM(Nurse[[#This Row],[LPN Hours (excl. Admin)]],Nurse[[#This Row],[LPN Admin Hours]])</f>
        <v>43.456521739130437</v>
      </c>
      <c r="Q106" s="4">
        <v>43.456521739130437</v>
      </c>
      <c r="R106" s="4">
        <v>0</v>
      </c>
      <c r="S106" s="4">
        <f>SUM(Nurse[[#This Row],[CNA Hours]],Nurse[[#This Row],[NA TR Hours]],Nurse[[#This Row],[Med Aide/Tech Hours]])</f>
        <v>159.97010869565219</v>
      </c>
      <c r="T106" s="4">
        <v>159.97010869565219</v>
      </c>
      <c r="U106" s="4">
        <v>0</v>
      </c>
      <c r="V106" s="4">
        <v>0</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136.26630434782609</v>
      </c>
      <c r="X106" s="4">
        <v>40.5</v>
      </c>
      <c r="Y106" s="4">
        <v>5.9918478260869561</v>
      </c>
      <c r="Z106" s="4">
        <v>0</v>
      </c>
      <c r="AA106" s="4">
        <v>13.184782608695652</v>
      </c>
      <c r="AB106" s="4">
        <v>0</v>
      </c>
      <c r="AC106" s="4">
        <v>76.589673913043484</v>
      </c>
      <c r="AD106" s="4">
        <v>0</v>
      </c>
      <c r="AE106" s="4">
        <v>0</v>
      </c>
      <c r="AF106" s="1">
        <v>185472</v>
      </c>
      <c r="AG106" s="1">
        <v>4</v>
      </c>
      <c r="AH106"/>
    </row>
    <row r="107" spans="1:34" x14ac:dyDescent="0.25">
      <c r="A107" t="s">
        <v>289</v>
      </c>
      <c r="B107" t="s">
        <v>237</v>
      </c>
      <c r="C107" t="s">
        <v>506</v>
      </c>
      <c r="D107" t="s">
        <v>368</v>
      </c>
      <c r="E107" s="4">
        <v>71.380434782608702</v>
      </c>
      <c r="F107" s="4">
        <f>Nurse[[#This Row],[Total Nurse Staff Hours]]/Nurse[[#This Row],[MDS Census]]</f>
        <v>3.1133348560986747</v>
      </c>
      <c r="G107" s="4">
        <f>Nurse[[#This Row],[Total Direct Care Staff Hours]]/Nurse[[#This Row],[MDS Census]]</f>
        <v>2.8051576062128825</v>
      </c>
      <c r="H107" s="4">
        <f>Nurse[[#This Row],[Total RN Hours (w/ Admin, DON)]]/Nurse[[#This Row],[MDS Census]]</f>
        <v>0.69542865844373369</v>
      </c>
      <c r="I107" s="4">
        <f>Nurse[[#This Row],[RN Hours (excl. Admin, DON)]]/Nurse[[#This Row],[MDS Census]]</f>
        <v>0.38725140855794121</v>
      </c>
      <c r="J107" s="4">
        <f>SUM(Nurse[[#This Row],[RN Hours (excl. Admin, DON)]],Nurse[[#This Row],[RN Admin Hours]],Nurse[[#This Row],[RN DON Hours]],Nurse[[#This Row],[LPN Hours (excl. Admin)]],Nurse[[#This Row],[LPN Admin Hours]],Nurse[[#This Row],[CNA Hours]],Nurse[[#This Row],[NA TR Hours]],Nurse[[#This Row],[Med Aide/Tech Hours]])</f>
        <v>222.23119565217391</v>
      </c>
      <c r="K107" s="4">
        <f>SUM(Nurse[[#This Row],[RN Hours (excl. Admin, DON)]],Nurse[[#This Row],[LPN Hours (excl. Admin)]],Nurse[[#This Row],[CNA Hours]],Nurse[[#This Row],[NA TR Hours]],Nurse[[#This Row],[Med Aide/Tech Hours]])</f>
        <v>200.2333695652174</v>
      </c>
      <c r="L107" s="4">
        <f>SUM(Nurse[[#This Row],[RN Hours (excl. Admin, DON)]],Nurse[[#This Row],[RN Admin Hours]],Nurse[[#This Row],[RN DON Hours]])</f>
        <v>49.639999999999993</v>
      </c>
      <c r="M107" s="4">
        <v>27.642173913043479</v>
      </c>
      <c r="N107" s="4">
        <v>16.867391304347823</v>
      </c>
      <c r="O107" s="4">
        <v>5.1304347826086953</v>
      </c>
      <c r="P107" s="4">
        <f>SUM(Nurse[[#This Row],[LPN Hours (excl. Admin)]],Nurse[[#This Row],[LPN Admin Hours]])</f>
        <v>47.298043478260873</v>
      </c>
      <c r="Q107" s="4">
        <v>47.298043478260873</v>
      </c>
      <c r="R107" s="4">
        <v>0</v>
      </c>
      <c r="S107" s="4">
        <f>SUM(Nurse[[#This Row],[CNA Hours]],Nurse[[#This Row],[NA TR Hours]],Nurse[[#This Row],[Med Aide/Tech Hours]])</f>
        <v>125.29315217391304</v>
      </c>
      <c r="T107" s="4">
        <v>125.29315217391304</v>
      </c>
      <c r="U107" s="4">
        <v>0</v>
      </c>
      <c r="V107" s="4">
        <v>0</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8.6006521739130442</v>
      </c>
      <c r="X107" s="4">
        <v>0</v>
      </c>
      <c r="Y107" s="4">
        <v>0</v>
      </c>
      <c r="Z107" s="4">
        <v>0</v>
      </c>
      <c r="AA107" s="4">
        <v>0</v>
      </c>
      <c r="AB107" s="4">
        <v>0</v>
      </c>
      <c r="AC107" s="4">
        <v>8.6006521739130442</v>
      </c>
      <c r="AD107" s="4">
        <v>0</v>
      </c>
      <c r="AE107" s="4">
        <v>0</v>
      </c>
      <c r="AF107" s="1">
        <v>185443</v>
      </c>
      <c r="AG107" s="1">
        <v>4</v>
      </c>
      <c r="AH107"/>
    </row>
    <row r="108" spans="1:34" x14ac:dyDescent="0.25">
      <c r="A108" t="s">
        <v>289</v>
      </c>
      <c r="B108" t="s">
        <v>21</v>
      </c>
      <c r="C108" t="s">
        <v>459</v>
      </c>
      <c r="D108" t="s">
        <v>329</v>
      </c>
      <c r="E108" s="4">
        <v>70.217391304347828</v>
      </c>
      <c r="F108" s="4">
        <f>Nurse[[#This Row],[Total Nurse Staff Hours]]/Nurse[[#This Row],[MDS Census]]</f>
        <v>3.4954164086687305</v>
      </c>
      <c r="G108" s="4">
        <f>Nurse[[#This Row],[Total Direct Care Staff Hours]]/Nurse[[#This Row],[MDS Census]]</f>
        <v>3.1439845201238388</v>
      </c>
      <c r="H108" s="4">
        <f>Nurse[[#This Row],[Total RN Hours (w/ Admin, DON)]]/Nurse[[#This Row],[MDS Census]]</f>
        <v>0.57325851393188854</v>
      </c>
      <c r="I108" s="4">
        <f>Nurse[[#This Row],[RN Hours (excl. Admin, DON)]]/Nurse[[#This Row],[MDS Census]]</f>
        <v>0.36133900928792567</v>
      </c>
      <c r="J108" s="4">
        <f>SUM(Nurse[[#This Row],[RN Hours (excl. Admin, DON)]],Nurse[[#This Row],[RN Admin Hours]],Nurse[[#This Row],[RN DON Hours]],Nurse[[#This Row],[LPN Hours (excl. Admin)]],Nurse[[#This Row],[LPN Admin Hours]],Nurse[[#This Row],[CNA Hours]],Nurse[[#This Row],[NA TR Hours]],Nurse[[#This Row],[Med Aide/Tech Hours]])</f>
        <v>245.43902173913042</v>
      </c>
      <c r="K108" s="4">
        <f>SUM(Nurse[[#This Row],[RN Hours (excl. Admin, DON)]],Nurse[[#This Row],[LPN Hours (excl. Admin)]],Nurse[[#This Row],[CNA Hours]],Nurse[[#This Row],[NA TR Hours]],Nurse[[#This Row],[Med Aide/Tech Hours]])</f>
        <v>220.76239130434783</v>
      </c>
      <c r="L108" s="4">
        <f>SUM(Nurse[[#This Row],[RN Hours (excl. Admin, DON)]],Nurse[[#This Row],[RN Admin Hours]],Nurse[[#This Row],[RN DON Hours]])</f>
        <v>40.252717391304351</v>
      </c>
      <c r="M108" s="4">
        <v>25.372282608695652</v>
      </c>
      <c r="N108" s="4">
        <v>10.271739130434783</v>
      </c>
      <c r="O108" s="4">
        <v>4.6086956521739131</v>
      </c>
      <c r="P108" s="4">
        <f>SUM(Nurse[[#This Row],[LPN Hours (excl. Admin)]],Nurse[[#This Row],[LPN Admin Hours]])</f>
        <v>68.794021739130429</v>
      </c>
      <c r="Q108" s="4">
        <v>58.997826086956522</v>
      </c>
      <c r="R108" s="4">
        <v>9.7961956521739122</v>
      </c>
      <c r="S108" s="4">
        <f>SUM(Nurse[[#This Row],[CNA Hours]],Nurse[[#This Row],[NA TR Hours]],Nurse[[#This Row],[Med Aide/Tech Hours]])</f>
        <v>136.39228260869564</v>
      </c>
      <c r="T108" s="4">
        <v>136.10423913043476</v>
      </c>
      <c r="U108" s="4">
        <v>0</v>
      </c>
      <c r="V108" s="4">
        <v>0.28804347826086957</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27.006195652173908</v>
      </c>
      <c r="X108" s="4">
        <v>0</v>
      </c>
      <c r="Y108" s="4">
        <v>0</v>
      </c>
      <c r="Z108" s="4">
        <v>0</v>
      </c>
      <c r="AA108" s="4">
        <v>0.36467391304347824</v>
      </c>
      <c r="AB108" s="4">
        <v>0</v>
      </c>
      <c r="AC108" s="4">
        <v>26.641521739130429</v>
      </c>
      <c r="AD108" s="4">
        <v>0</v>
      </c>
      <c r="AE108" s="4">
        <v>0</v>
      </c>
      <c r="AF108" s="1">
        <v>185061</v>
      </c>
      <c r="AG108" s="1">
        <v>4</v>
      </c>
      <c r="AH108"/>
    </row>
    <row r="109" spans="1:34" x14ac:dyDescent="0.25">
      <c r="A109" t="s">
        <v>289</v>
      </c>
      <c r="B109" t="s">
        <v>198</v>
      </c>
      <c r="C109" t="s">
        <v>462</v>
      </c>
      <c r="D109" t="s">
        <v>324</v>
      </c>
      <c r="E109" s="4">
        <v>38.086956521739133</v>
      </c>
      <c r="F109" s="4">
        <f>Nurse[[#This Row],[Total Nurse Staff Hours]]/Nurse[[#This Row],[MDS Census]]</f>
        <v>6.5189240867579903</v>
      </c>
      <c r="G109" s="4">
        <f>Nurse[[#This Row],[Total Direct Care Staff Hours]]/Nurse[[#This Row],[MDS Census]]</f>
        <v>5.8257163242009131</v>
      </c>
      <c r="H109" s="4">
        <f>Nurse[[#This Row],[Total RN Hours (w/ Admin, DON)]]/Nurse[[#This Row],[MDS Census]]</f>
        <v>2.0633789954337902</v>
      </c>
      <c r="I109" s="4">
        <f>Nurse[[#This Row],[RN Hours (excl. Admin, DON)]]/Nurse[[#This Row],[MDS Census]]</f>
        <v>1.3701712328767126</v>
      </c>
      <c r="J109" s="4">
        <f>SUM(Nurse[[#This Row],[RN Hours (excl. Admin, DON)]],Nurse[[#This Row],[RN Admin Hours]],Nurse[[#This Row],[RN DON Hours]],Nurse[[#This Row],[LPN Hours (excl. Admin)]],Nurse[[#This Row],[LPN Admin Hours]],Nurse[[#This Row],[CNA Hours]],Nurse[[#This Row],[NA TR Hours]],Nurse[[#This Row],[Med Aide/Tech Hours]])</f>
        <v>248.28597826086957</v>
      </c>
      <c r="K109" s="4">
        <f>SUM(Nurse[[#This Row],[RN Hours (excl. Admin, DON)]],Nurse[[#This Row],[LPN Hours (excl. Admin)]],Nurse[[#This Row],[CNA Hours]],Nurse[[#This Row],[NA TR Hours]],Nurse[[#This Row],[Med Aide/Tech Hours]])</f>
        <v>221.8838043478261</v>
      </c>
      <c r="L109" s="4">
        <f>SUM(Nurse[[#This Row],[RN Hours (excl. Admin, DON)]],Nurse[[#This Row],[RN Admin Hours]],Nurse[[#This Row],[RN DON Hours]])</f>
        <v>78.587826086956539</v>
      </c>
      <c r="M109" s="4">
        <v>52.185652173913056</v>
      </c>
      <c r="N109" s="4">
        <v>20.663043478260871</v>
      </c>
      <c r="O109" s="4">
        <v>5.7391304347826084</v>
      </c>
      <c r="P109" s="4">
        <f>SUM(Nurse[[#This Row],[LPN Hours (excl. Admin)]],Nurse[[#This Row],[LPN Admin Hours]])</f>
        <v>76.323369565217376</v>
      </c>
      <c r="Q109" s="4">
        <v>76.323369565217376</v>
      </c>
      <c r="R109" s="4">
        <v>0</v>
      </c>
      <c r="S109" s="4">
        <f>SUM(Nurse[[#This Row],[CNA Hours]],Nurse[[#This Row],[NA TR Hours]],Nurse[[#This Row],[Med Aide/Tech Hours]])</f>
        <v>93.374782608695654</v>
      </c>
      <c r="T109" s="4">
        <v>93.374782608695654</v>
      </c>
      <c r="U109" s="4">
        <v>0</v>
      </c>
      <c r="V109" s="4">
        <v>0</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19.991847826086957</v>
      </c>
      <c r="X109" s="4">
        <v>2.1059782608695654</v>
      </c>
      <c r="Y109" s="4">
        <v>0</v>
      </c>
      <c r="Z109" s="4">
        <v>0</v>
      </c>
      <c r="AA109" s="4">
        <v>2.4483695652173911</v>
      </c>
      <c r="AB109" s="4">
        <v>0</v>
      </c>
      <c r="AC109" s="4">
        <v>15.4375</v>
      </c>
      <c r="AD109" s="4">
        <v>0</v>
      </c>
      <c r="AE109" s="4">
        <v>0</v>
      </c>
      <c r="AF109" s="1">
        <v>185361</v>
      </c>
      <c r="AG109" s="1">
        <v>4</v>
      </c>
      <c r="AH109"/>
    </row>
    <row r="110" spans="1:34" x14ac:dyDescent="0.25">
      <c r="A110" t="s">
        <v>289</v>
      </c>
      <c r="B110" t="s">
        <v>242</v>
      </c>
      <c r="C110" t="s">
        <v>445</v>
      </c>
      <c r="D110" t="s">
        <v>434</v>
      </c>
      <c r="E110" s="4">
        <v>109.79347826086956</v>
      </c>
      <c r="F110" s="4">
        <f>Nurse[[#This Row],[Total Nurse Staff Hours]]/Nurse[[#This Row],[MDS Census]]</f>
        <v>4.4940995940995947</v>
      </c>
      <c r="G110" s="4">
        <f>Nurse[[#This Row],[Total Direct Care Staff Hours]]/Nurse[[#This Row],[MDS Census]]</f>
        <v>4.1087912087912093</v>
      </c>
      <c r="H110" s="4">
        <f>Nurse[[#This Row],[Total RN Hours (w/ Admin, DON)]]/Nurse[[#This Row],[MDS Census]]</f>
        <v>0.49178299178299179</v>
      </c>
      <c r="I110" s="4">
        <f>Nurse[[#This Row],[RN Hours (excl. Admin, DON)]]/Nurse[[#This Row],[MDS Census]]</f>
        <v>0.32580932580932581</v>
      </c>
      <c r="J110" s="4">
        <f>SUM(Nurse[[#This Row],[RN Hours (excl. Admin, DON)]],Nurse[[#This Row],[RN Admin Hours]],Nurse[[#This Row],[RN DON Hours]],Nurse[[#This Row],[LPN Hours (excl. Admin)]],Nurse[[#This Row],[LPN Admin Hours]],Nurse[[#This Row],[CNA Hours]],Nurse[[#This Row],[NA TR Hours]],Nurse[[#This Row],[Med Aide/Tech Hours]])</f>
        <v>493.4228260869566</v>
      </c>
      <c r="K110" s="4">
        <f>SUM(Nurse[[#This Row],[RN Hours (excl. Admin, DON)]],Nurse[[#This Row],[LPN Hours (excl. Admin)]],Nurse[[#This Row],[CNA Hours]],Nurse[[#This Row],[NA TR Hours]],Nurse[[#This Row],[Med Aide/Tech Hours]])</f>
        <v>451.11847826086961</v>
      </c>
      <c r="L110" s="4">
        <f>SUM(Nurse[[#This Row],[RN Hours (excl. Admin, DON)]],Nurse[[#This Row],[RN Admin Hours]],Nurse[[#This Row],[RN DON Hours]])</f>
        <v>53.994565217391305</v>
      </c>
      <c r="M110" s="4">
        <v>35.771739130434781</v>
      </c>
      <c r="N110" s="4">
        <v>13.961956521739131</v>
      </c>
      <c r="O110" s="4">
        <v>4.2608695652173916</v>
      </c>
      <c r="P110" s="4">
        <f>SUM(Nurse[[#This Row],[LPN Hours (excl. Admin)]],Nurse[[#This Row],[LPN Admin Hours]])</f>
        <v>152.74673913043475</v>
      </c>
      <c r="Q110" s="4">
        <v>128.66521739130431</v>
      </c>
      <c r="R110" s="4">
        <v>24.081521739130427</v>
      </c>
      <c r="S110" s="4">
        <f>SUM(Nurse[[#This Row],[CNA Hours]],Nurse[[#This Row],[NA TR Hours]],Nurse[[#This Row],[Med Aide/Tech Hours]])</f>
        <v>286.68152173913052</v>
      </c>
      <c r="T110" s="4">
        <v>263.57173913043488</v>
      </c>
      <c r="U110" s="4">
        <v>0</v>
      </c>
      <c r="V110" s="4">
        <v>23.109782608695657</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29.214130434782597</v>
      </c>
      <c r="X110" s="4">
        <v>0</v>
      </c>
      <c r="Y110" s="4">
        <v>0</v>
      </c>
      <c r="Z110" s="4">
        <v>0</v>
      </c>
      <c r="AA110" s="4">
        <v>29.214130434782597</v>
      </c>
      <c r="AB110" s="4">
        <v>0</v>
      </c>
      <c r="AC110" s="4">
        <v>0</v>
      </c>
      <c r="AD110" s="4">
        <v>0</v>
      </c>
      <c r="AE110" s="4">
        <v>0</v>
      </c>
      <c r="AF110" s="1">
        <v>185449</v>
      </c>
      <c r="AG110" s="1">
        <v>4</v>
      </c>
      <c r="AH110"/>
    </row>
    <row r="111" spans="1:34" x14ac:dyDescent="0.25">
      <c r="A111" t="s">
        <v>289</v>
      </c>
      <c r="B111" t="s">
        <v>176</v>
      </c>
      <c r="C111" t="s">
        <v>462</v>
      </c>
      <c r="D111" t="s">
        <v>324</v>
      </c>
      <c r="E111" s="4">
        <v>60.586956521739133</v>
      </c>
      <c r="F111" s="4">
        <f>Nurse[[#This Row],[Total Nurse Staff Hours]]/Nurse[[#This Row],[MDS Census]]</f>
        <v>2.9963437387872256</v>
      </c>
      <c r="G111" s="4">
        <f>Nurse[[#This Row],[Total Direct Care Staff Hours]]/Nurse[[#This Row],[MDS Census]]</f>
        <v>2.7955543595263714</v>
      </c>
      <c r="H111" s="4">
        <f>Nurse[[#This Row],[Total RN Hours (w/ Admin, DON)]]/Nurse[[#This Row],[MDS Census]]</f>
        <v>0.61399354144241125</v>
      </c>
      <c r="I111" s="4">
        <f>Nurse[[#This Row],[RN Hours (excl. Admin, DON)]]/Nurse[[#This Row],[MDS Census]]</f>
        <v>0.51065662002152867</v>
      </c>
      <c r="J111" s="4">
        <f>SUM(Nurse[[#This Row],[RN Hours (excl. Admin, DON)]],Nurse[[#This Row],[RN Admin Hours]],Nurse[[#This Row],[RN DON Hours]],Nurse[[#This Row],[LPN Hours (excl. Admin)]],Nurse[[#This Row],[LPN Admin Hours]],Nurse[[#This Row],[CNA Hours]],Nurse[[#This Row],[NA TR Hours]],Nurse[[#This Row],[Med Aide/Tech Hours]])</f>
        <v>181.53934782608692</v>
      </c>
      <c r="K111" s="4">
        <f>SUM(Nurse[[#This Row],[RN Hours (excl. Admin, DON)]],Nurse[[#This Row],[LPN Hours (excl. Admin)]],Nurse[[#This Row],[CNA Hours]],Nurse[[#This Row],[NA TR Hours]],Nurse[[#This Row],[Med Aide/Tech Hours]])</f>
        <v>169.37413043478256</v>
      </c>
      <c r="L111" s="4">
        <f>SUM(Nurse[[#This Row],[RN Hours (excl. Admin, DON)]],Nurse[[#This Row],[RN Admin Hours]],Nurse[[#This Row],[RN DON Hours]])</f>
        <v>37.200000000000003</v>
      </c>
      <c r="M111" s="4">
        <v>30.939130434782616</v>
      </c>
      <c r="N111" s="4">
        <v>1.7391304347826086</v>
      </c>
      <c r="O111" s="4">
        <v>4.5217391304347823</v>
      </c>
      <c r="P111" s="4">
        <f>SUM(Nurse[[#This Row],[LPN Hours (excl. Admin)]],Nurse[[#This Row],[LPN Admin Hours]])</f>
        <v>41.212391304347825</v>
      </c>
      <c r="Q111" s="4">
        <v>35.308043478260871</v>
      </c>
      <c r="R111" s="4">
        <v>5.9043478260869566</v>
      </c>
      <c r="S111" s="4">
        <f>SUM(Nurse[[#This Row],[CNA Hours]],Nurse[[#This Row],[NA TR Hours]],Nurse[[#This Row],[Med Aide/Tech Hours]])</f>
        <v>103.1269565217391</v>
      </c>
      <c r="T111" s="4">
        <v>102.79576086956519</v>
      </c>
      <c r="U111" s="4">
        <v>0</v>
      </c>
      <c r="V111" s="4">
        <v>0.33119565217391306</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20.254782608695656</v>
      </c>
      <c r="X111" s="4">
        <v>0</v>
      </c>
      <c r="Y111" s="4">
        <v>0</v>
      </c>
      <c r="Z111" s="4">
        <v>0</v>
      </c>
      <c r="AA111" s="4">
        <v>1.4747826086956521</v>
      </c>
      <c r="AB111" s="4">
        <v>0</v>
      </c>
      <c r="AC111" s="4">
        <v>18.780000000000005</v>
      </c>
      <c r="AD111" s="4">
        <v>0</v>
      </c>
      <c r="AE111" s="4">
        <v>0</v>
      </c>
      <c r="AF111" s="1">
        <v>185333</v>
      </c>
      <c r="AG111" s="1">
        <v>4</v>
      </c>
      <c r="AH111"/>
    </row>
    <row r="112" spans="1:34" x14ac:dyDescent="0.25">
      <c r="A112" t="s">
        <v>289</v>
      </c>
      <c r="B112" t="s">
        <v>53</v>
      </c>
      <c r="C112" t="s">
        <v>515</v>
      </c>
      <c r="D112" t="s">
        <v>400</v>
      </c>
      <c r="E112" s="4">
        <v>76.413043478260875</v>
      </c>
      <c r="F112" s="4">
        <f>Nurse[[#This Row],[Total Nurse Staff Hours]]/Nurse[[#This Row],[MDS Census]]</f>
        <v>3.7105519203413944</v>
      </c>
      <c r="G112" s="4">
        <f>Nurse[[#This Row],[Total Direct Care Staff Hours]]/Nurse[[#This Row],[MDS Census]]</f>
        <v>3.2834352773826452</v>
      </c>
      <c r="H112" s="4">
        <f>Nurse[[#This Row],[Total RN Hours (w/ Admin, DON)]]/Nurse[[#This Row],[MDS Census]]</f>
        <v>0.71534992887624471</v>
      </c>
      <c r="I112" s="4">
        <f>Nurse[[#This Row],[RN Hours (excl. Admin, DON)]]/Nurse[[#This Row],[MDS Census]]</f>
        <v>0.34584352773826466</v>
      </c>
      <c r="J112" s="4">
        <f>SUM(Nurse[[#This Row],[RN Hours (excl. Admin, DON)]],Nurse[[#This Row],[RN Admin Hours]],Nurse[[#This Row],[RN DON Hours]],Nurse[[#This Row],[LPN Hours (excl. Admin)]],Nurse[[#This Row],[LPN Admin Hours]],Nurse[[#This Row],[CNA Hours]],Nurse[[#This Row],[NA TR Hours]],Nurse[[#This Row],[Med Aide/Tech Hours]])</f>
        <v>283.53456521739133</v>
      </c>
      <c r="K112" s="4">
        <f>SUM(Nurse[[#This Row],[RN Hours (excl. Admin, DON)]],Nurse[[#This Row],[LPN Hours (excl. Admin)]],Nurse[[#This Row],[CNA Hours]],Nurse[[#This Row],[NA TR Hours]],Nurse[[#This Row],[Med Aide/Tech Hours]])</f>
        <v>250.89728260869563</v>
      </c>
      <c r="L112" s="4">
        <f>SUM(Nurse[[#This Row],[RN Hours (excl. Admin, DON)]],Nurse[[#This Row],[RN Admin Hours]],Nurse[[#This Row],[RN DON Hours]])</f>
        <v>54.662065217391309</v>
      </c>
      <c r="M112" s="4">
        <v>26.426956521739136</v>
      </c>
      <c r="N112" s="4">
        <v>23.278586956521735</v>
      </c>
      <c r="O112" s="4">
        <v>4.9565217391304346</v>
      </c>
      <c r="P112" s="4">
        <f>SUM(Nurse[[#This Row],[LPN Hours (excl. Admin)]],Nurse[[#This Row],[LPN Admin Hours]])</f>
        <v>51.261413043478264</v>
      </c>
      <c r="Q112" s="4">
        <v>46.859239130434787</v>
      </c>
      <c r="R112" s="4">
        <v>4.4021739130434785</v>
      </c>
      <c r="S112" s="4">
        <f>SUM(Nurse[[#This Row],[CNA Hours]],Nurse[[#This Row],[NA TR Hours]],Nurse[[#This Row],[Med Aide/Tech Hours]])</f>
        <v>177.61108695652172</v>
      </c>
      <c r="T112" s="4">
        <v>154.93456521739128</v>
      </c>
      <c r="U112" s="4">
        <v>22.676521739130436</v>
      </c>
      <c r="V112" s="4">
        <v>0</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31.766847826086956</v>
      </c>
      <c r="X112" s="4">
        <v>0</v>
      </c>
      <c r="Y112" s="4">
        <v>0</v>
      </c>
      <c r="Z112" s="4">
        <v>0</v>
      </c>
      <c r="AA112" s="4">
        <v>2.4741304347826087</v>
      </c>
      <c r="AB112" s="4">
        <v>1.8478260869565218E-2</v>
      </c>
      <c r="AC112" s="4">
        <v>29.274239130434783</v>
      </c>
      <c r="AD112" s="4">
        <v>0</v>
      </c>
      <c r="AE112" s="4">
        <v>0</v>
      </c>
      <c r="AF112" s="1">
        <v>185150</v>
      </c>
      <c r="AG112" s="1">
        <v>4</v>
      </c>
      <c r="AH112"/>
    </row>
    <row r="113" spans="1:34" x14ac:dyDescent="0.25">
      <c r="A113" t="s">
        <v>289</v>
      </c>
      <c r="B113" t="s">
        <v>219</v>
      </c>
      <c r="C113" t="s">
        <v>517</v>
      </c>
      <c r="D113" t="s">
        <v>347</v>
      </c>
      <c r="E113" s="4">
        <v>8.929577464788732</v>
      </c>
      <c r="F113" s="4">
        <f>Nurse[[#This Row],[Total Nurse Staff Hours]]/Nurse[[#This Row],[MDS Census]]</f>
        <v>3.9865930599369088</v>
      </c>
      <c r="G113" s="4">
        <f>Nurse[[#This Row],[Total Direct Care Staff Hours]]/Nurse[[#This Row],[MDS Census]]</f>
        <v>2.3505520504731865</v>
      </c>
      <c r="H113" s="4">
        <f>Nurse[[#This Row],[Total RN Hours (w/ Admin, DON)]]/Nurse[[#This Row],[MDS Census]]</f>
        <v>2.8268927444794953</v>
      </c>
      <c r="I113" s="4">
        <f>Nurse[[#This Row],[RN Hours (excl. Admin, DON)]]/Nurse[[#This Row],[MDS Census]]</f>
        <v>1.1908517350157728</v>
      </c>
      <c r="J113" s="4">
        <f>SUM(Nurse[[#This Row],[RN Hours (excl. Admin, DON)]],Nurse[[#This Row],[RN Admin Hours]],Nurse[[#This Row],[RN DON Hours]],Nurse[[#This Row],[LPN Hours (excl. Admin)]],Nurse[[#This Row],[LPN Admin Hours]],Nurse[[#This Row],[CNA Hours]],Nurse[[#This Row],[NA TR Hours]],Nurse[[#This Row],[Med Aide/Tech Hours]])</f>
        <v>35.598591549295776</v>
      </c>
      <c r="K113" s="4">
        <f>SUM(Nurse[[#This Row],[RN Hours (excl. Admin, DON)]],Nurse[[#This Row],[LPN Hours (excl. Admin)]],Nurse[[#This Row],[CNA Hours]],Nurse[[#This Row],[NA TR Hours]],Nurse[[#This Row],[Med Aide/Tech Hours]])</f>
        <v>20.989436619718312</v>
      </c>
      <c r="L113" s="4">
        <f>SUM(Nurse[[#This Row],[RN Hours (excl. Admin, DON)]],Nurse[[#This Row],[RN Admin Hours]],Nurse[[#This Row],[RN DON Hours]])</f>
        <v>25.242957746478872</v>
      </c>
      <c r="M113" s="4">
        <v>10.633802816901408</v>
      </c>
      <c r="N113" s="4">
        <v>12.242957746478874</v>
      </c>
      <c r="O113" s="4">
        <v>2.3661971830985915</v>
      </c>
      <c r="P113" s="4">
        <f>SUM(Nurse[[#This Row],[LPN Hours (excl. Admin)]],Nurse[[#This Row],[LPN Admin Hours]])</f>
        <v>4.415492957746479</v>
      </c>
      <c r="Q113" s="4">
        <v>4.415492957746479</v>
      </c>
      <c r="R113" s="4">
        <v>0</v>
      </c>
      <c r="S113" s="4">
        <f>SUM(Nurse[[#This Row],[CNA Hours]],Nurse[[#This Row],[NA TR Hours]],Nurse[[#This Row],[Med Aide/Tech Hours]])</f>
        <v>5.9401408450704229</v>
      </c>
      <c r="T113" s="4">
        <v>5.9401408450704229</v>
      </c>
      <c r="U113" s="4">
        <v>0</v>
      </c>
      <c r="V113" s="4">
        <v>0</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3" s="4">
        <v>0</v>
      </c>
      <c r="Y113" s="4">
        <v>0</v>
      </c>
      <c r="Z113" s="4">
        <v>0</v>
      </c>
      <c r="AA113" s="4">
        <v>0</v>
      </c>
      <c r="AB113" s="4">
        <v>0</v>
      </c>
      <c r="AC113" s="4">
        <v>0</v>
      </c>
      <c r="AD113" s="4">
        <v>0</v>
      </c>
      <c r="AE113" s="4">
        <v>0</v>
      </c>
      <c r="AF113" s="1">
        <v>185407</v>
      </c>
      <c r="AG113" s="1">
        <v>4</v>
      </c>
      <c r="AH113"/>
    </row>
    <row r="114" spans="1:34" x14ac:dyDescent="0.25">
      <c r="A114" t="s">
        <v>289</v>
      </c>
      <c r="B114" t="s">
        <v>121</v>
      </c>
      <c r="C114" t="s">
        <v>452</v>
      </c>
      <c r="D114" t="s">
        <v>326</v>
      </c>
      <c r="E114" s="4">
        <v>62.434782608695649</v>
      </c>
      <c r="F114" s="4">
        <f>Nurse[[#This Row],[Total Nurse Staff Hours]]/Nurse[[#This Row],[MDS Census]]</f>
        <v>3.3123763927576602</v>
      </c>
      <c r="G114" s="4">
        <f>Nurse[[#This Row],[Total Direct Care Staff Hours]]/Nurse[[#This Row],[MDS Census]]</f>
        <v>3.0017914345403898</v>
      </c>
      <c r="H114" s="4">
        <f>Nurse[[#This Row],[Total RN Hours (w/ Admin, DON)]]/Nurse[[#This Row],[MDS Census]]</f>
        <v>0.59943941504178277</v>
      </c>
      <c r="I114" s="4">
        <f>Nurse[[#This Row],[RN Hours (excl. Admin, DON)]]/Nurse[[#This Row],[MDS Census]]</f>
        <v>0.34943941504178277</v>
      </c>
      <c r="J114" s="4">
        <f>SUM(Nurse[[#This Row],[RN Hours (excl. Admin, DON)]],Nurse[[#This Row],[RN Admin Hours]],Nurse[[#This Row],[RN DON Hours]],Nurse[[#This Row],[LPN Hours (excl. Admin)]],Nurse[[#This Row],[LPN Admin Hours]],Nurse[[#This Row],[CNA Hours]],Nurse[[#This Row],[NA TR Hours]],Nurse[[#This Row],[Med Aide/Tech Hours]])</f>
        <v>206.80749999999998</v>
      </c>
      <c r="K114" s="4">
        <f>SUM(Nurse[[#This Row],[RN Hours (excl. Admin, DON)]],Nurse[[#This Row],[LPN Hours (excl. Admin)]],Nurse[[#This Row],[CNA Hours]],Nurse[[#This Row],[NA TR Hours]],Nurse[[#This Row],[Med Aide/Tech Hours]])</f>
        <v>187.41619565217388</v>
      </c>
      <c r="L114" s="4">
        <f>SUM(Nurse[[#This Row],[RN Hours (excl. Admin, DON)]],Nurse[[#This Row],[RN Admin Hours]],Nurse[[#This Row],[RN DON Hours]])</f>
        <v>37.42586956521739</v>
      </c>
      <c r="M114" s="4">
        <v>21.817173913043479</v>
      </c>
      <c r="N114" s="4">
        <v>11.342391304347826</v>
      </c>
      <c r="O114" s="4">
        <v>4.2663043478260869</v>
      </c>
      <c r="P114" s="4">
        <f>SUM(Nurse[[#This Row],[LPN Hours (excl. Admin)]],Nurse[[#This Row],[LPN Admin Hours]])</f>
        <v>52.238043478260863</v>
      </c>
      <c r="Q114" s="4">
        <v>48.455434782608691</v>
      </c>
      <c r="R114" s="4">
        <v>3.7826086956521738</v>
      </c>
      <c r="S114" s="4">
        <f>SUM(Nurse[[#This Row],[CNA Hours]],Nurse[[#This Row],[NA TR Hours]],Nurse[[#This Row],[Med Aide/Tech Hours]])</f>
        <v>117.14358695652174</v>
      </c>
      <c r="T114" s="4">
        <v>86.650978260869564</v>
      </c>
      <c r="U114" s="4">
        <v>18.88663043478261</v>
      </c>
      <c r="V114" s="4">
        <v>11.605978260869565</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4" s="4">
        <v>0</v>
      </c>
      <c r="Y114" s="4">
        <v>0</v>
      </c>
      <c r="Z114" s="4">
        <v>0</v>
      </c>
      <c r="AA114" s="4">
        <v>0</v>
      </c>
      <c r="AB114" s="4">
        <v>0</v>
      </c>
      <c r="AC114" s="4">
        <v>0</v>
      </c>
      <c r="AD114" s="4">
        <v>0</v>
      </c>
      <c r="AE114" s="4">
        <v>0</v>
      </c>
      <c r="AF114" s="1">
        <v>185258</v>
      </c>
      <c r="AG114" s="1">
        <v>4</v>
      </c>
      <c r="AH114"/>
    </row>
    <row r="115" spans="1:34" x14ac:dyDescent="0.25">
      <c r="A115" t="s">
        <v>289</v>
      </c>
      <c r="B115" t="s">
        <v>52</v>
      </c>
      <c r="C115" t="s">
        <v>514</v>
      </c>
      <c r="D115" t="s">
        <v>399</v>
      </c>
      <c r="E115" s="4">
        <v>71.489130434782609</v>
      </c>
      <c r="F115" s="4">
        <f>Nurse[[#This Row],[Total Nurse Staff Hours]]/Nurse[[#This Row],[MDS Census]]</f>
        <v>3.4752409913334348</v>
      </c>
      <c r="G115" s="4">
        <f>Nurse[[#This Row],[Total Direct Care Staff Hours]]/Nurse[[#This Row],[MDS Census]]</f>
        <v>3.2714003344990119</v>
      </c>
      <c r="H115" s="4">
        <f>Nurse[[#This Row],[Total RN Hours (w/ Admin, DON)]]/Nurse[[#This Row],[MDS Census]]</f>
        <v>0.69943135168009729</v>
      </c>
      <c r="I115" s="4">
        <f>Nurse[[#This Row],[RN Hours (excl. Admin, DON)]]/Nurse[[#This Row],[MDS Census]]</f>
        <v>0.51269575794435152</v>
      </c>
      <c r="J115" s="4">
        <f>SUM(Nurse[[#This Row],[RN Hours (excl. Admin, DON)]],Nurse[[#This Row],[RN Admin Hours]],Nurse[[#This Row],[RN DON Hours]],Nurse[[#This Row],[LPN Hours (excl. Admin)]],Nurse[[#This Row],[LPN Admin Hours]],Nurse[[#This Row],[CNA Hours]],Nurse[[#This Row],[NA TR Hours]],Nurse[[#This Row],[Med Aide/Tech Hours]])</f>
        <v>248.44195652173914</v>
      </c>
      <c r="K115" s="4">
        <f>SUM(Nurse[[#This Row],[RN Hours (excl. Admin, DON)]],Nurse[[#This Row],[LPN Hours (excl. Admin)]],Nurse[[#This Row],[CNA Hours]],Nurse[[#This Row],[NA TR Hours]],Nurse[[#This Row],[Med Aide/Tech Hours]])</f>
        <v>233.86956521739131</v>
      </c>
      <c r="L115" s="4">
        <f>SUM(Nurse[[#This Row],[RN Hours (excl. Admin, DON)]],Nurse[[#This Row],[RN Admin Hours]],Nurse[[#This Row],[RN DON Hours]])</f>
        <v>50.001739130434785</v>
      </c>
      <c r="M115" s="4">
        <v>36.652173913043477</v>
      </c>
      <c r="N115" s="4">
        <v>9.0914130434782603</v>
      </c>
      <c r="O115" s="4">
        <v>4.2581521739130439</v>
      </c>
      <c r="P115" s="4">
        <f>SUM(Nurse[[#This Row],[LPN Hours (excl. Admin)]],Nurse[[#This Row],[LPN Admin Hours]])</f>
        <v>47.521956521739128</v>
      </c>
      <c r="Q115" s="4">
        <v>46.299130434782604</v>
      </c>
      <c r="R115" s="4">
        <v>1.2228260869565217</v>
      </c>
      <c r="S115" s="4">
        <f>SUM(Nurse[[#This Row],[CNA Hours]],Nurse[[#This Row],[NA TR Hours]],Nurse[[#This Row],[Med Aide/Tech Hours]])</f>
        <v>150.91826086956522</v>
      </c>
      <c r="T115" s="4">
        <v>149.16826086956522</v>
      </c>
      <c r="U115" s="4">
        <v>0</v>
      </c>
      <c r="V115" s="4">
        <v>1.75</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130.20402173913044</v>
      </c>
      <c r="X115" s="4">
        <v>4.1521739130434785</v>
      </c>
      <c r="Y115" s="4">
        <v>0</v>
      </c>
      <c r="Z115" s="4">
        <v>0</v>
      </c>
      <c r="AA115" s="4">
        <v>20.682282608695651</v>
      </c>
      <c r="AB115" s="4">
        <v>0</v>
      </c>
      <c r="AC115" s="4">
        <v>103.7445652173913</v>
      </c>
      <c r="AD115" s="4">
        <v>0</v>
      </c>
      <c r="AE115" s="4">
        <v>1.625</v>
      </c>
      <c r="AF115" s="1">
        <v>185149</v>
      </c>
      <c r="AG115" s="1">
        <v>4</v>
      </c>
      <c r="AH115"/>
    </row>
    <row r="116" spans="1:34" x14ac:dyDescent="0.25">
      <c r="A116" t="s">
        <v>289</v>
      </c>
      <c r="B116" t="s">
        <v>125</v>
      </c>
      <c r="C116" t="s">
        <v>458</v>
      </c>
      <c r="D116" t="s">
        <v>397</v>
      </c>
      <c r="E116" s="4">
        <v>64.478260869565219</v>
      </c>
      <c r="F116" s="4">
        <f>Nurse[[#This Row],[Total Nurse Staff Hours]]/Nurse[[#This Row],[MDS Census]]</f>
        <v>3.3972943358057992</v>
      </c>
      <c r="G116" s="4">
        <f>Nurse[[#This Row],[Total Direct Care Staff Hours]]/Nurse[[#This Row],[MDS Census]]</f>
        <v>3.0718138907619688</v>
      </c>
      <c r="H116" s="4">
        <f>Nurse[[#This Row],[Total RN Hours (w/ Admin, DON)]]/Nurse[[#This Row],[MDS Census]]</f>
        <v>0.46598954821308158</v>
      </c>
      <c r="I116" s="4">
        <f>Nurse[[#This Row],[RN Hours (excl. Admin, DON)]]/Nurse[[#This Row],[MDS Census]]</f>
        <v>0.32303607552258934</v>
      </c>
      <c r="J116" s="4">
        <f>SUM(Nurse[[#This Row],[RN Hours (excl. Admin, DON)]],Nurse[[#This Row],[RN Admin Hours]],Nurse[[#This Row],[RN DON Hours]],Nurse[[#This Row],[LPN Hours (excl. Admin)]],Nurse[[#This Row],[LPN Admin Hours]],Nurse[[#This Row],[CNA Hours]],Nurse[[#This Row],[NA TR Hours]],Nurse[[#This Row],[Med Aide/Tech Hours]])</f>
        <v>219.05163043478262</v>
      </c>
      <c r="K116" s="4">
        <f>SUM(Nurse[[#This Row],[RN Hours (excl. Admin, DON)]],Nurse[[#This Row],[LPN Hours (excl. Admin)]],Nurse[[#This Row],[CNA Hours]],Nurse[[#This Row],[NA TR Hours]],Nurse[[#This Row],[Med Aide/Tech Hours]])</f>
        <v>198.06521739130434</v>
      </c>
      <c r="L116" s="4">
        <f>SUM(Nurse[[#This Row],[RN Hours (excl. Admin, DON)]],Nurse[[#This Row],[RN Admin Hours]],Nurse[[#This Row],[RN DON Hours]])</f>
        <v>30.046195652173914</v>
      </c>
      <c r="M116" s="4">
        <v>20.828804347826086</v>
      </c>
      <c r="N116" s="4">
        <v>5.8125</v>
      </c>
      <c r="O116" s="4">
        <v>3.4048913043478262</v>
      </c>
      <c r="P116" s="4">
        <f>SUM(Nurse[[#This Row],[LPN Hours (excl. Admin)]],Nurse[[#This Row],[LPN Admin Hours]])</f>
        <v>57.472826086956523</v>
      </c>
      <c r="Q116" s="4">
        <v>45.703804347826086</v>
      </c>
      <c r="R116" s="4">
        <v>11.769021739130435</v>
      </c>
      <c r="S116" s="4">
        <f>SUM(Nurse[[#This Row],[CNA Hours]],Nurse[[#This Row],[NA TR Hours]],Nurse[[#This Row],[Med Aide/Tech Hours]])</f>
        <v>131.53260869565219</v>
      </c>
      <c r="T116" s="4">
        <v>118.55978260869566</v>
      </c>
      <c r="U116" s="4">
        <v>8.5380434782608692</v>
      </c>
      <c r="V116" s="4">
        <v>4.4347826086956523</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35.847826086956523</v>
      </c>
      <c r="X116" s="4">
        <v>0</v>
      </c>
      <c r="Y116" s="4">
        <v>0</v>
      </c>
      <c r="Z116" s="4">
        <v>0</v>
      </c>
      <c r="AA116" s="4">
        <v>0.41576086956521741</v>
      </c>
      <c r="AB116" s="4">
        <v>0</v>
      </c>
      <c r="AC116" s="4">
        <v>34.263586956521742</v>
      </c>
      <c r="AD116" s="4">
        <v>0</v>
      </c>
      <c r="AE116" s="4">
        <v>1.1684782608695652</v>
      </c>
      <c r="AF116" s="1">
        <v>185264</v>
      </c>
      <c r="AG116" s="1">
        <v>4</v>
      </c>
      <c r="AH116"/>
    </row>
    <row r="117" spans="1:34" x14ac:dyDescent="0.25">
      <c r="A117" t="s">
        <v>289</v>
      </c>
      <c r="B117" t="s">
        <v>102</v>
      </c>
      <c r="C117" t="s">
        <v>538</v>
      </c>
      <c r="D117" t="s">
        <v>340</v>
      </c>
      <c r="E117" s="4">
        <v>89.086956521739125</v>
      </c>
      <c r="F117" s="4">
        <f>Nurse[[#This Row],[Total Nurse Staff Hours]]/Nurse[[#This Row],[MDS Census]]</f>
        <v>3.2092179111761836</v>
      </c>
      <c r="G117" s="4">
        <f>Nurse[[#This Row],[Total Direct Care Staff Hours]]/Nurse[[#This Row],[MDS Census]]</f>
        <v>2.9986578818936072</v>
      </c>
      <c r="H117" s="4">
        <f>Nurse[[#This Row],[Total RN Hours (w/ Admin, DON)]]/Nurse[[#This Row],[MDS Census]]</f>
        <v>0.322962420693021</v>
      </c>
      <c r="I117" s="4">
        <f>Nurse[[#This Row],[RN Hours (excl. Admin, DON)]]/Nurse[[#This Row],[MDS Census]]</f>
        <v>0.26830161054172769</v>
      </c>
      <c r="J117" s="4">
        <f>SUM(Nurse[[#This Row],[RN Hours (excl. Admin, DON)]],Nurse[[#This Row],[RN Admin Hours]],Nurse[[#This Row],[RN DON Hours]],Nurse[[#This Row],[LPN Hours (excl. Admin)]],Nurse[[#This Row],[LPN Admin Hours]],Nurse[[#This Row],[CNA Hours]],Nurse[[#This Row],[NA TR Hours]],Nurse[[#This Row],[Med Aide/Tech Hours]])</f>
        <v>285.89945652173913</v>
      </c>
      <c r="K117" s="4">
        <f>SUM(Nurse[[#This Row],[RN Hours (excl. Admin, DON)]],Nurse[[#This Row],[LPN Hours (excl. Admin)]],Nurse[[#This Row],[CNA Hours]],Nurse[[#This Row],[NA TR Hours]],Nurse[[#This Row],[Med Aide/Tech Hours]])</f>
        <v>267.14130434782612</v>
      </c>
      <c r="L117" s="4">
        <f>SUM(Nurse[[#This Row],[RN Hours (excl. Admin, DON)]],Nurse[[#This Row],[RN Admin Hours]],Nurse[[#This Row],[RN DON Hours]])</f>
        <v>28.771739130434781</v>
      </c>
      <c r="M117" s="4">
        <v>23.902173913043477</v>
      </c>
      <c r="N117" s="4">
        <v>0</v>
      </c>
      <c r="O117" s="4">
        <v>4.8695652173913047</v>
      </c>
      <c r="P117" s="4">
        <f>SUM(Nurse[[#This Row],[LPN Hours (excl. Admin)]],Nurse[[#This Row],[LPN Admin Hours]])</f>
        <v>92.736413043478251</v>
      </c>
      <c r="Q117" s="4">
        <v>78.847826086956516</v>
      </c>
      <c r="R117" s="4">
        <v>13.888586956521738</v>
      </c>
      <c r="S117" s="4">
        <f>SUM(Nurse[[#This Row],[CNA Hours]],Nurse[[#This Row],[NA TR Hours]],Nurse[[#This Row],[Med Aide/Tech Hours]])</f>
        <v>164.39130434782609</v>
      </c>
      <c r="T117" s="4">
        <v>164.39130434782609</v>
      </c>
      <c r="U117" s="4">
        <v>0</v>
      </c>
      <c r="V117" s="4">
        <v>0</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7" s="4">
        <v>0</v>
      </c>
      <c r="Y117" s="4">
        <v>0</v>
      </c>
      <c r="Z117" s="4">
        <v>0</v>
      </c>
      <c r="AA117" s="4">
        <v>0</v>
      </c>
      <c r="AB117" s="4">
        <v>0</v>
      </c>
      <c r="AC117" s="4">
        <v>0</v>
      </c>
      <c r="AD117" s="4">
        <v>0</v>
      </c>
      <c r="AE117" s="4">
        <v>0</v>
      </c>
      <c r="AF117" s="1">
        <v>185230</v>
      </c>
      <c r="AG117" s="1">
        <v>4</v>
      </c>
      <c r="AH117"/>
    </row>
    <row r="118" spans="1:34" x14ac:dyDescent="0.25">
      <c r="A118" t="s">
        <v>289</v>
      </c>
      <c r="B118" t="s">
        <v>31</v>
      </c>
      <c r="C118" t="s">
        <v>462</v>
      </c>
      <c r="D118" t="s">
        <v>324</v>
      </c>
      <c r="E118" s="4">
        <v>83.326086956521735</v>
      </c>
      <c r="F118" s="4">
        <f>Nurse[[#This Row],[Total Nurse Staff Hours]]/Nurse[[#This Row],[MDS Census]]</f>
        <v>2.4361466214453431</v>
      </c>
      <c r="G118" s="4">
        <f>Nurse[[#This Row],[Total Direct Care Staff Hours]]/Nurse[[#This Row],[MDS Census]]</f>
        <v>2.1540894860422646</v>
      </c>
      <c r="H118" s="4">
        <f>Nurse[[#This Row],[Total RN Hours (w/ Admin, DON)]]/Nurse[[#This Row],[MDS Census]]</f>
        <v>0.38559874771719282</v>
      </c>
      <c r="I118" s="4">
        <f>Nurse[[#This Row],[RN Hours (excl. Admin, DON)]]/Nurse[[#This Row],[MDS Census]]</f>
        <v>0.18161361857552832</v>
      </c>
      <c r="J118" s="4">
        <f>SUM(Nurse[[#This Row],[RN Hours (excl. Admin, DON)]],Nurse[[#This Row],[RN Admin Hours]],Nurse[[#This Row],[RN DON Hours]],Nurse[[#This Row],[LPN Hours (excl. Admin)]],Nurse[[#This Row],[LPN Admin Hours]],Nurse[[#This Row],[CNA Hours]],Nurse[[#This Row],[NA TR Hours]],Nurse[[#This Row],[Med Aide/Tech Hours]])</f>
        <v>202.99456521739131</v>
      </c>
      <c r="K118" s="4">
        <f>SUM(Nurse[[#This Row],[RN Hours (excl. Admin, DON)]],Nurse[[#This Row],[LPN Hours (excl. Admin)]],Nurse[[#This Row],[CNA Hours]],Nurse[[#This Row],[NA TR Hours]],Nurse[[#This Row],[Med Aide/Tech Hours]])</f>
        <v>179.49184782608697</v>
      </c>
      <c r="L118" s="4">
        <f>SUM(Nurse[[#This Row],[RN Hours (excl. Admin, DON)]],Nurse[[#This Row],[RN Admin Hours]],Nurse[[#This Row],[RN DON Hours]])</f>
        <v>32.130434782608695</v>
      </c>
      <c r="M118" s="4">
        <v>15.133152173913043</v>
      </c>
      <c r="N118" s="4">
        <v>8.8396739130434785</v>
      </c>
      <c r="O118" s="4">
        <v>8.1576086956521738</v>
      </c>
      <c r="P118" s="4">
        <f>SUM(Nurse[[#This Row],[LPN Hours (excl. Admin)]],Nurse[[#This Row],[LPN Admin Hours]])</f>
        <v>53.328804347826086</v>
      </c>
      <c r="Q118" s="4">
        <v>46.823369565217391</v>
      </c>
      <c r="R118" s="4">
        <v>6.5054347826086953</v>
      </c>
      <c r="S118" s="4">
        <f>SUM(Nurse[[#This Row],[CNA Hours]],Nurse[[#This Row],[NA TR Hours]],Nurse[[#This Row],[Med Aide/Tech Hours]])</f>
        <v>117.53532608695652</v>
      </c>
      <c r="T118" s="4">
        <v>104.79076086956522</v>
      </c>
      <c r="U118" s="4">
        <v>3.2092391304347827</v>
      </c>
      <c r="V118" s="4">
        <v>9.5353260869565215</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14.942934782608695</v>
      </c>
      <c r="X118" s="4">
        <v>2.785326086956522</v>
      </c>
      <c r="Y118" s="4">
        <v>0</v>
      </c>
      <c r="Z118" s="4">
        <v>0</v>
      </c>
      <c r="AA118" s="4">
        <v>3.0625</v>
      </c>
      <c r="AB118" s="4">
        <v>0</v>
      </c>
      <c r="AC118" s="4">
        <v>9.0951086956521738</v>
      </c>
      <c r="AD118" s="4">
        <v>0</v>
      </c>
      <c r="AE118" s="4">
        <v>0</v>
      </c>
      <c r="AF118" s="1">
        <v>185096</v>
      </c>
      <c r="AG118" s="1">
        <v>4</v>
      </c>
      <c r="AH118"/>
    </row>
    <row r="119" spans="1:34" x14ac:dyDescent="0.25">
      <c r="A119" t="s">
        <v>289</v>
      </c>
      <c r="B119" t="s">
        <v>166</v>
      </c>
      <c r="C119" t="s">
        <v>562</v>
      </c>
      <c r="D119" t="s">
        <v>382</v>
      </c>
      <c r="E119" s="4">
        <v>47.652173913043477</v>
      </c>
      <c r="F119" s="4">
        <f>Nurse[[#This Row],[Total Nurse Staff Hours]]/Nurse[[#This Row],[MDS Census]]</f>
        <v>3.3644229014598541</v>
      </c>
      <c r="G119" s="4">
        <f>Nurse[[#This Row],[Total Direct Care Staff Hours]]/Nurse[[#This Row],[MDS Census]]</f>
        <v>2.9977486313868615</v>
      </c>
      <c r="H119" s="4">
        <f>Nurse[[#This Row],[Total RN Hours (w/ Admin, DON)]]/Nurse[[#This Row],[MDS Census]]</f>
        <v>0.76961678832116787</v>
      </c>
      <c r="I119" s="4">
        <f>Nurse[[#This Row],[RN Hours (excl. Admin, DON)]]/Nurse[[#This Row],[MDS Census]]</f>
        <v>0.40294251824817517</v>
      </c>
      <c r="J119" s="4">
        <f>SUM(Nurse[[#This Row],[RN Hours (excl. Admin, DON)]],Nurse[[#This Row],[RN Admin Hours]],Nurse[[#This Row],[RN DON Hours]],Nurse[[#This Row],[LPN Hours (excl. Admin)]],Nurse[[#This Row],[LPN Admin Hours]],Nurse[[#This Row],[CNA Hours]],Nurse[[#This Row],[NA TR Hours]],Nurse[[#This Row],[Med Aide/Tech Hours]])</f>
        <v>160.3220652173913</v>
      </c>
      <c r="K119" s="4">
        <f>SUM(Nurse[[#This Row],[RN Hours (excl. Admin, DON)]],Nurse[[#This Row],[LPN Hours (excl. Admin)]],Nurse[[#This Row],[CNA Hours]],Nurse[[#This Row],[NA TR Hours]],Nurse[[#This Row],[Med Aide/Tech Hours]])</f>
        <v>142.8492391304348</v>
      </c>
      <c r="L119" s="4">
        <f>SUM(Nurse[[#This Row],[RN Hours (excl. Admin, DON)]],Nurse[[#This Row],[RN Admin Hours]],Nurse[[#This Row],[RN DON Hours]])</f>
        <v>36.673913043478258</v>
      </c>
      <c r="M119" s="4">
        <v>19.201086956521738</v>
      </c>
      <c r="N119" s="4">
        <v>11.067934782608695</v>
      </c>
      <c r="O119" s="4">
        <v>6.4048913043478262</v>
      </c>
      <c r="P119" s="4">
        <f>SUM(Nurse[[#This Row],[LPN Hours (excl. Admin)]],Nurse[[#This Row],[LPN Admin Hours]])</f>
        <v>15.964891304347827</v>
      </c>
      <c r="Q119" s="4">
        <v>15.964891304347827</v>
      </c>
      <c r="R119" s="4">
        <v>0</v>
      </c>
      <c r="S119" s="4">
        <f>SUM(Nurse[[#This Row],[CNA Hours]],Nurse[[#This Row],[NA TR Hours]],Nurse[[#This Row],[Med Aide/Tech Hours]])</f>
        <v>107.68326086956522</v>
      </c>
      <c r="T119" s="4">
        <v>89.533804347826091</v>
      </c>
      <c r="U119" s="4">
        <v>0</v>
      </c>
      <c r="V119" s="4">
        <v>18.149456521739129</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35.883478260869566</v>
      </c>
      <c r="X119" s="4">
        <v>5.625</v>
      </c>
      <c r="Y119" s="4">
        <v>0</v>
      </c>
      <c r="Z119" s="4">
        <v>0</v>
      </c>
      <c r="AA119" s="4">
        <v>5.1032608695652177</v>
      </c>
      <c r="AB119" s="4">
        <v>0</v>
      </c>
      <c r="AC119" s="4">
        <v>25.155217391304344</v>
      </c>
      <c r="AD119" s="4">
        <v>0</v>
      </c>
      <c r="AE119" s="4">
        <v>0</v>
      </c>
      <c r="AF119" s="1">
        <v>185318</v>
      </c>
      <c r="AG119" s="1">
        <v>4</v>
      </c>
      <c r="AH119"/>
    </row>
    <row r="120" spans="1:34" x14ac:dyDescent="0.25">
      <c r="A120" t="s">
        <v>289</v>
      </c>
      <c r="B120" t="s">
        <v>22</v>
      </c>
      <c r="C120" t="s">
        <v>460</v>
      </c>
      <c r="D120" t="s">
        <v>394</v>
      </c>
      <c r="E120" s="4">
        <v>81.695652173913047</v>
      </c>
      <c r="F120" s="4">
        <f>Nurse[[#This Row],[Total Nurse Staff Hours]]/Nurse[[#This Row],[MDS Census]]</f>
        <v>4.0281399680681202</v>
      </c>
      <c r="G120" s="4">
        <f>Nurse[[#This Row],[Total Direct Care Staff Hours]]/Nurse[[#This Row],[MDS Census]]</f>
        <v>3.8360164981373068</v>
      </c>
      <c r="H120" s="4">
        <f>Nurse[[#This Row],[Total RN Hours (w/ Admin, DON)]]/Nurse[[#This Row],[MDS Census]]</f>
        <v>0.52498004257583819</v>
      </c>
      <c r="I120" s="4">
        <f>Nurse[[#This Row],[RN Hours (excl. Admin, DON)]]/Nurse[[#This Row],[MDS Census]]</f>
        <v>0.40310670569451834</v>
      </c>
      <c r="J120" s="4">
        <f>SUM(Nurse[[#This Row],[RN Hours (excl. Admin, DON)]],Nurse[[#This Row],[RN Admin Hours]],Nurse[[#This Row],[RN DON Hours]],Nurse[[#This Row],[LPN Hours (excl. Admin)]],Nurse[[#This Row],[LPN Admin Hours]],Nurse[[#This Row],[CNA Hours]],Nurse[[#This Row],[NA TR Hours]],Nurse[[#This Row],[Med Aide/Tech Hours]])</f>
        <v>329.08152173913038</v>
      </c>
      <c r="K120" s="4">
        <f>SUM(Nurse[[#This Row],[RN Hours (excl. Admin, DON)]],Nurse[[#This Row],[LPN Hours (excl. Admin)]],Nurse[[#This Row],[CNA Hours]],Nurse[[#This Row],[NA TR Hours]],Nurse[[#This Row],[Med Aide/Tech Hours]])</f>
        <v>313.38586956521738</v>
      </c>
      <c r="L120" s="4">
        <f>SUM(Nurse[[#This Row],[RN Hours (excl. Admin, DON)]],Nurse[[#This Row],[RN Admin Hours]],Nurse[[#This Row],[RN DON Hours]])</f>
        <v>42.888586956521735</v>
      </c>
      <c r="M120" s="4">
        <v>32.932065217391305</v>
      </c>
      <c r="N120" s="4">
        <v>3.6059782608695654</v>
      </c>
      <c r="O120" s="4">
        <v>6.3505434782608692</v>
      </c>
      <c r="P120" s="4">
        <f>SUM(Nurse[[#This Row],[LPN Hours (excl. Admin)]],Nurse[[#This Row],[LPN Admin Hours]])</f>
        <v>87.546195652173907</v>
      </c>
      <c r="Q120" s="4">
        <v>81.807065217391298</v>
      </c>
      <c r="R120" s="4">
        <v>5.7391304347826084</v>
      </c>
      <c r="S120" s="4">
        <f>SUM(Nurse[[#This Row],[CNA Hours]],Nurse[[#This Row],[NA TR Hours]],Nurse[[#This Row],[Med Aide/Tech Hours]])</f>
        <v>198.64673913043478</v>
      </c>
      <c r="T120" s="4">
        <v>188.67391304347825</v>
      </c>
      <c r="U120" s="4">
        <v>0</v>
      </c>
      <c r="V120" s="4">
        <v>9.9728260869565215</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56.834239130434781</v>
      </c>
      <c r="X120" s="4">
        <v>1.8532608695652173</v>
      </c>
      <c r="Y120" s="4">
        <v>0</v>
      </c>
      <c r="Z120" s="4">
        <v>0</v>
      </c>
      <c r="AA120" s="4">
        <v>11.298913043478262</v>
      </c>
      <c r="AB120" s="4">
        <v>0</v>
      </c>
      <c r="AC120" s="4">
        <v>39.760869565217391</v>
      </c>
      <c r="AD120" s="4">
        <v>0</v>
      </c>
      <c r="AE120" s="4">
        <v>3.9211956521739131</v>
      </c>
      <c r="AF120" s="1">
        <v>185065</v>
      </c>
      <c r="AG120" s="1">
        <v>4</v>
      </c>
      <c r="AH120"/>
    </row>
    <row r="121" spans="1:34" x14ac:dyDescent="0.25">
      <c r="A121" t="s">
        <v>289</v>
      </c>
      <c r="B121" t="s">
        <v>147</v>
      </c>
      <c r="C121" t="s">
        <v>464</v>
      </c>
      <c r="D121" t="s">
        <v>331</v>
      </c>
      <c r="E121" s="4">
        <v>90.923913043478265</v>
      </c>
      <c r="F121" s="4">
        <f>Nurse[[#This Row],[Total Nurse Staff Hours]]/Nurse[[#This Row],[MDS Census]]</f>
        <v>2.9739988045427368</v>
      </c>
      <c r="G121" s="4">
        <f>Nurse[[#This Row],[Total Direct Care Staff Hours]]/Nurse[[#This Row],[MDS Census]]</f>
        <v>2.7717573221757319</v>
      </c>
      <c r="H121" s="4">
        <f>Nurse[[#This Row],[Total RN Hours (w/ Admin, DON)]]/Nurse[[#This Row],[MDS Census]]</f>
        <v>0.56897788404064553</v>
      </c>
      <c r="I121" s="4">
        <f>Nurse[[#This Row],[RN Hours (excl. Admin, DON)]]/Nurse[[#This Row],[MDS Census]]</f>
        <v>0.4532576210400478</v>
      </c>
      <c r="J121" s="4">
        <f>SUM(Nurse[[#This Row],[RN Hours (excl. Admin, DON)]],Nurse[[#This Row],[RN Admin Hours]],Nurse[[#This Row],[RN DON Hours]],Nurse[[#This Row],[LPN Hours (excl. Admin)]],Nurse[[#This Row],[LPN Admin Hours]],Nurse[[#This Row],[CNA Hours]],Nurse[[#This Row],[NA TR Hours]],Nurse[[#This Row],[Med Aide/Tech Hours]])</f>
        <v>270.40760869565213</v>
      </c>
      <c r="K121" s="4">
        <f>SUM(Nurse[[#This Row],[RN Hours (excl. Admin, DON)]],Nurse[[#This Row],[LPN Hours (excl. Admin)]],Nurse[[#This Row],[CNA Hours]],Nurse[[#This Row],[NA TR Hours]],Nurse[[#This Row],[Med Aide/Tech Hours]])</f>
        <v>252.01902173913044</v>
      </c>
      <c r="L121" s="4">
        <f>SUM(Nurse[[#This Row],[RN Hours (excl. Admin, DON)]],Nurse[[#This Row],[RN Admin Hours]],Nurse[[#This Row],[RN DON Hours]])</f>
        <v>51.733695652173914</v>
      </c>
      <c r="M121" s="4">
        <v>41.211956521739133</v>
      </c>
      <c r="N121" s="4">
        <v>5.0434782608695654</v>
      </c>
      <c r="O121" s="4">
        <v>5.4782608695652177</v>
      </c>
      <c r="P121" s="4">
        <f>SUM(Nurse[[#This Row],[LPN Hours (excl. Admin)]],Nurse[[#This Row],[LPN Admin Hours]])</f>
        <v>46.184782608695649</v>
      </c>
      <c r="Q121" s="4">
        <v>38.317934782608695</v>
      </c>
      <c r="R121" s="4">
        <v>7.8668478260869561</v>
      </c>
      <c r="S121" s="4">
        <f>SUM(Nurse[[#This Row],[CNA Hours]],Nurse[[#This Row],[NA TR Hours]],Nurse[[#This Row],[Med Aide/Tech Hours]])</f>
        <v>172.4891304347826</v>
      </c>
      <c r="T121" s="4">
        <v>172.4891304347826</v>
      </c>
      <c r="U121" s="4">
        <v>0</v>
      </c>
      <c r="V121" s="4">
        <v>0</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1" s="4">
        <v>0</v>
      </c>
      <c r="Y121" s="4">
        <v>0</v>
      </c>
      <c r="Z121" s="4">
        <v>0</v>
      </c>
      <c r="AA121" s="4">
        <v>0</v>
      </c>
      <c r="AB121" s="4">
        <v>0</v>
      </c>
      <c r="AC121" s="4">
        <v>0</v>
      </c>
      <c r="AD121" s="4">
        <v>0</v>
      </c>
      <c r="AE121" s="4">
        <v>0</v>
      </c>
      <c r="AF121" s="1">
        <v>185293</v>
      </c>
      <c r="AG121" s="1">
        <v>4</v>
      </c>
      <c r="AH121"/>
    </row>
    <row r="122" spans="1:34" x14ac:dyDescent="0.25">
      <c r="A122" t="s">
        <v>289</v>
      </c>
      <c r="B122" t="s">
        <v>36</v>
      </c>
      <c r="C122" t="s">
        <v>462</v>
      </c>
      <c r="D122" t="s">
        <v>324</v>
      </c>
      <c r="E122" s="4">
        <v>173.04347826086956</v>
      </c>
      <c r="F122" s="4">
        <f>Nurse[[#This Row],[Total Nurse Staff Hours]]/Nurse[[#This Row],[MDS Census]]</f>
        <v>3.9037217336683416</v>
      </c>
      <c r="G122" s="4">
        <f>Nurse[[#This Row],[Total Direct Care Staff Hours]]/Nurse[[#This Row],[MDS Census]]</f>
        <v>3.7731940954773866</v>
      </c>
      <c r="H122" s="4">
        <f>Nurse[[#This Row],[Total RN Hours (w/ Admin, DON)]]/Nurse[[#This Row],[MDS Census]]</f>
        <v>0.31727386934673368</v>
      </c>
      <c r="I122" s="4">
        <f>Nurse[[#This Row],[RN Hours (excl. Admin, DON)]]/Nurse[[#This Row],[MDS Census]]</f>
        <v>0.24747173366834171</v>
      </c>
      <c r="J122" s="4">
        <f>SUM(Nurse[[#This Row],[RN Hours (excl. Admin, DON)]],Nurse[[#This Row],[RN Admin Hours]],Nurse[[#This Row],[RN DON Hours]],Nurse[[#This Row],[LPN Hours (excl. Admin)]],Nurse[[#This Row],[LPN Admin Hours]],Nurse[[#This Row],[CNA Hours]],Nurse[[#This Row],[NA TR Hours]],Nurse[[#This Row],[Med Aide/Tech Hours]])</f>
        <v>675.51358695652175</v>
      </c>
      <c r="K122" s="4">
        <f>SUM(Nurse[[#This Row],[RN Hours (excl. Admin, DON)]],Nurse[[#This Row],[LPN Hours (excl. Admin)]],Nurse[[#This Row],[CNA Hours]],Nurse[[#This Row],[NA TR Hours]],Nurse[[#This Row],[Med Aide/Tech Hours]])</f>
        <v>652.92663043478251</v>
      </c>
      <c r="L122" s="4">
        <f>SUM(Nurse[[#This Row],[RN Hours (excl. Admin, DON)]],Nurse[[#This Row],[RN Admin Hours]],Nurse[[#This Row],[RN DON Hours]])</f>
        <v>54.902173913043477</v>
      </c>
      <c r="M122" s="4">
        <v>42.823369565217391</v>
      </c>
      <c r="N122" s="4">
        <v>6.3396739130434785</v>
      </c>
      <c r="O122" s="4">
        <v>5.7391304347826084</v>
      </c>
      <c r="P122" s="4">
        <f>SUM(Nurse[[#This Row],[LPN Hours (excl. Admin)]],Nurse[[#This Row],[LPN Admin Hours]])</f>
        <v>212.65489130434781</v>
      </c>
      <c r="Q122" s="4">
        <v>202.14673913043478</v>
      </c>
      <c r="R122" s="4">
        <v>10.508152173913043</v>
      </c>
      <c r="S122" s="4">
        <f>SUM(Nurse[[#This Row],[CNA Hours]],Nurse[[#This Row],[NA TR Hours]],Nurse[[#This Row],[Med Aide/Tech Hours]])</f>
        <v>407.95652173913044</v>
      </c>
      <c r="T122" s="4">
        <v>325.67663043478262</v>
      </c>
      <c r="U122" s="4">
        <v>16.097826086956523</v>
      </c>
      <c r="V122" s="4">
        <v>66.182065217391298</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201.40217391304344</v>
      </c>
      <c r="X122" s="4">
        <v>5.2472826086956523</v>
      </c>
      <c r="Y122" s="4">
        <v>0</v>
      </c>
      <c r="Z122" s="4">
        <v>0</v>
      </c>
      <c r="AA122" s="4">
        <v>53.785326086956523</v>
      </c>
      <c r="AB122" s="4">
        <v>0</v>
      </c>
      <c r="AC122" s="4">
        <v>140.6141304347826</v>
      </c>
      <c r="AD122" s="4">
        <v>0</v>
      </c>
      <c r="AE122" s="4">
        <v>1.7554347826086956</v>
      </c>
      <c r="AF122" s="1">
        <v>185122</v>
      </c>
      <c r="AG122" s="1">
        <v>4</v>
      </c>
      <c r="AH122"/>
    </row>
    <row r="123" spans="1:34" x14ac:dyDescent="0.25">
      <c r="A123" t="s">
        <v>289</v>
      </c>
      <c r="B123" t="s">
        <v>253</v>
      </c>
      <c r="C123" t="s">
        <v>462</v>
      </c>
      <c r="D123" t="s">
        <v>324</v>
      </c>
      <c r="E123" s="4">
        <v>60.336956521739133</v>
      </c>
      <c r="F123" s="4">
        <f>Nurse[[#This Row],[Total Nurse Staff Hours]]/Nurse[[#This Row],[MDS Census]]</f>
        <v>2.4555647631057465</v>
      </c>
      <c r="G123" s="4">
        <f>Nurse[[#This Row],[Total Direct Care Staff Hours]]/Nurse[[#This Row],[MDS Census]]</f>
        <v>2.0300846694289318</v>
      </c>
      <c r="H123" s="4">
        <f>Nurse[[#This Row],[Total RN Hours (w/ Admin, DON)]]/Nurse[[#This Row],[MDS Census]]</f>
        <v>0.43912628355251304</v>
      </c>
      <c r="I123" s="4">
        <f>Nurse[[#This Row],[RN Hours (excl. Admin, DON)]]/Nurse[[#This Row],[MDS Census]]</f>
        <v>0.13875878220140514</v>
      </c>
      <c r="J123" s="4">
        <f>SUM(Nurse[[#This Row],[RN Hours (excl. Admin, DON)]],Nurse[[#This Row],[RN Admin Hours]],Nurse[[#This Row],[RN DON Hours]],Nurse[[#This Row],[LPN Hours (excl. Admin)]],Nurse[[#This Row],[LPN Admin Hours]],Nurse[[#This Row],[CNA Hours]],Nurse[[#This Row],[NA TR Hours]],Nurse[[#This Row],[Med Aide/Tech Hours]])</f>
        <v>148.16130434782607</v>
      </c>
      <c r="K123" s="4">
        <f>SUM(Nurse[[#This Row],[RN Hours (excl. Admin, DON)]],Nurse[[#This Row],[LPN Hours (excl. Admin)]],Nurse[[#This Row],[CNA Hours]],Nurse[[#This Row],[NA TR Hours]],Nurse[[#This Row],[Med Aide/Tech Hours]])</f>
        <v>122.48913043478262</v>
      </c>
      <c r="L123" s="4">
        <f>SUM(Nurse[[#This Row],[RN Hours (excl. Admin, DON)]],Nurse[[#This Row],[RN Admin Hours]],Nurse[[#This Row],[RN DON Hours]])</f>
        <v>26.495543478260871</v>
      </c>
      <c r="M123" s="4">
        <v>8.3722826086956523</v>
      </c>
      <c r="N123" s="4">
        <v>12.416739130434784</v>
      </c>
      <c r="O123" s="4">
        <v>5.7065217391304346</v>
      </c>
      <c r="P123" s="4">
        <f>SUM(Nurse[[#This Row],[LPN Hours (excl. Admin)]],Nurse[[#This Row],[LPN Admin Hours]])</f>
        <v>29.586956521739133</v>
      </c>
      <c r="Q123" s="4">
        <v>22.038043478260871</v>
      </c>
      <c r="R123" s="4">
        <v>7.5489130434782608</v>
      </c>
      <c r="S123" s="4">
        <f>SUM(Nurse[[#This Row],[CNA Hours]],Nurse[[#This Row],[NA TR Hours]],Nurse[[#This Row],[Med Aide/Tech Hours]])</f>
        <v>92.078804347826093</v>
      </c>
      <c r="T123" s="4">
        <v>78.725543478260875</v>
      </c>
      <c r="U123" s="4">
        <v>9.1766304347826093</v>
      </c>
      <c r="V123" s="4">
        <v>4.1766304347826084</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1.0326086956521738</v>
      </c>
      <c r="X123" s="4">
        <v>8.1521739130434784E-2</v>
      </c>
      <c r="Y123" s="4">
        <v>0</v>
      </c>
      <c r="Z123" s="4">
        <v>0</v>
      </c>
      <c r="AA123" s="4">
        <v>0.53804347826086951</v>
      </c>
      <c r="AB123" s="4">
        <v>0</v>
      </c>
      <c r="AC123" s="4">
        <v>0.41304347826086957</v>
      </c>
      <c r="AD123" s="4">
        <v>0</v>
      </c>
      <c r="AE123" s="4">
        <v>0</v>
      </c>
      <c r="AF123" s="1">
        <v>185468</v>
      </c>
      <c r="AG123" s="1">
        <v>4</v>
      </c>
      <c r="AH123"/>
    </row>
    <row r="124" spans="1:34" x14ac:dyDescent="0.25">
      <c r="A124" t="s">
        <v>289</v>
      </c>
      <c r="B124" t="s">
        <v>3</v>
      </c>
      <c r="C124" t="s">
        <v>493</v>
      </c>
      <c r="D124" t="s">
        <v>387</v>
      </c>
      <c r="E124" s="4">
        <v>136.4891304347826</v>
      </c>
      <c r="F124" s="4">
        <f>Nurse[[#This Row],[Total Nurse Staff Hours]]/Nurse[[#This Row],[MDS Census]]</f>
        <v>4.0949287250139372</v>
      </c>
      <c r="G124" s="4">
        <f>Nurse[[#This Row],[Total Direct Care Staff Hours]]/Nurse[[#This Row],[MDS Census]]</f>
        <v>4.0151230389424226</v>
      </c>
      <c r="H124" s="4">
        <f>Nurse[[#This Row],[Total RN Hours (w/ Admin, DON)]]/Nurse[[#This Row],[MDS Census]]</f>
        <v>0.80202516524647616</v>
      </c>
      <c r="I124" s="4">
        <f>Nurse[[#This Row],[RN Hours (excl. Admin, DON)]]/Nurse[[#This Row],[MDS Census]]</f>
        <v>0.72221947917496221</v>
      </c>
      <c r="J124" s="4">
        <f>SUM(Nurse[[#This Row],[RN Hours (excl. Admin, DON)]],Nurse[[#This Row],[RN Admin Hours]],Nurse[[#This Row],[RN DON Hours]],Nurse[[#This Row],[LPN Hours (excl. Admin)]],Nurse[[#This Row],[LPN Admin Hours]],Nurse[[#This Row],[CNA Hours]],Nurse[[#This Row],[NA TR Hours]],Nurse[[#This Row],[Med Aide/Tech Hours]])</f>
        <v>558.91326086956531</v>
      </c>
      <c r="K124" s="4">
        <f>SUM(Nurse[[#This Row],[RN Hours (excl. Admin, DON)]],Nurse[[#This Row],[LPN Hours (excl. Admin)]],Nurse[[#This Row],[CNA Hours]],Nurse[[#This Row],[NA TR Hours]],Nurse[[#This Row],[Med Aide/Tech Hours]])</f>
        <v>548.02065217391305</v>
      </c>
      <c r="L124" s="4">
        <f>SUM(Nurse[[#This Row],[RN Hours (excl. Admin, DON)]],Nurse[[#This Row],[RN Admin Hours]],Nurse[[#This Row],[RN DON Hours]])</f>
        <v>109.46771739130435</v>
      </c>
      <c r="M124" s="4">
        <v>98.575108695652176</v>
      </c>
      <c r="N124" s="4">
        <v>5.4143478260869564</v>
      </c>
      <c r="O124" s="4">
        <v>5.4782608695652177</v>
      </c>
      <c r="P124" s="4">
        <f>SUM(Nurse[[#This Row],[LPN Hours (excl. Admin)]],Nurse[[#This Row],[LPN Admin Hours]])</f>
        <v>118.97793478260868</v>
      </c>
      <c r="Q124" s="4">
        <v>118.97793478260868</v>
      </c>
      <c r="R124" s="4">
        <v>0</v>
      </c>
      <c r="S124" s="4">
        <f>SUM(Nurse[[#This Row],[CNA Hours]],Nurse[[#This Row],[NA TR Hours]],Nurse[[#This Row],[Med Aide/Tech Hours]])</f>
        <v>330.46760869565225</v>
      </c>
      <c r="T124" s="4">
        <v>262.66597826086962</v>
      </c>
      <c r="U124" s="4">
        <v>0</v>
      </c>
      <c r="V124" s="4">
        <v>67.801630434782609</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4" s="4">
        <v>0</v>
      </c>
      <c r="Y124" s="4">
        <v>0</v>
      </c>
      <c r="Z124" s="4">
        <v>0</v>
      </c>
      <c r="AA124" s="4">
        <v>0</v>
      </c>
      <c r="AB124" s="4">
        <v>0</v>
      </c>
      <c r="AC124" s="4">
        <v>0</v>
      </c>
      <c r="AD124" s="4">
        <v>0</v>
      </c>
      <c r="AE124" s="4">
        <v>0</v>
      </c>
      <c r="AF124" s="1">
        <v>185003</v>
      </c>
      <c r="AG124" s="1">
        <v>4</v>
      </c>
      <c r="AH124"/>
    </row>
    <row r="125" spans="1:34" x14ac:dyDescent="0.25">
      <c r="A125" t="s">
        <v>289</v>
      </c>
      <c r="B125" t="s">
        <v>180</v>
      </c>
      <c r="C125" t="s">
        <v>568</v>
      </c>
      <c r="D125" t="s">
        <v>339</v>
      </c>
      <c r="E125" s="4">
        <v>100.71739130434783</v>
      </c>
      <c r="F125" s="4">
        <f>Nurse[[#This Row],[Total Nurse Staff Hours]]/Nurse[[#This Row],[MDS Census]]</f>
        <v>3.2880066911288579</v>
      </c>
      <c r="G125" s="4">
        <f>Nurse[[#This Row],[Total Direct Care Staff Hours]]/Nurse[[#This Row],[MDS Census]]</f>
        <v>2.9538290524498167</v>
      </c>
      <c r="H125" s="4">
        <f>Nurse[[#This Row],[Total RN Hours (w/ Admin, DON)]]/Nurse[[#This Row],[MDS Census]]</f>
        <v>0.7682948413554932</v>
      </c>
      <c r="I125" s="4">
        <f>Nurse[[#This Row],[RN Hours (excl. Admin, DON)]]/Nurse[[#This Row],[MDS Census]]</f>
        <v>0.45368012087200527</v>
      </c>
      <c r="J125" s="4">
        <f>SUM(Nurse[[#This Row],[RN Hours (excl. Admin, DON)]],Nurse[[#This Row],[RN Admin Hours]],Nurse[[#This Row],[RN DON Hours]],Nurse[[#This Row],[LPN Hours (excl. Admin)]],Nurse[[#This Row],[LPN Admin Hours]],Nurse[[#This Row],[CNA Hours]],Nurse[[#This Row],[NA TR Hours]],Nurse[[#This Row],[Med Aide/Tech Hours]])</f>
        <v>331.15945652173912</v>
      </c>
      <c r="K125" s="4">
        <f>SUM(Nurse[[#This Row],[RN Hours (excl. Admin, DON)]],Nurse[[#This Row],[LPN Hours (excl. Admin)]],Nurse[[#This Row],[CNA Hours]],Nurse[[#This Row],[NA TR Hours]],Nurse[[#This Row],[Med Aide/Tech Hours]])</f>
        <v>297.50195652173915</v>
      </c>
      <c r="L125" s="4">
        <f>SUM(Nurse[[#This Row],[RN Hours (excl. Admin, DON)]],Nurse[[#This Row],[RN Admin Hours]],Nurse[[#This Row],[RN DON Hours]])</f>
        <v>77.380652173913049</v>
      </c>
      <c r="M125" s="4">
        <v>45.693478260869576</v>
      </c>
      <c r="N125" s="4">
        <v>25.948043478260868</v>
      </c>
      <c r="O125" s="4">
        <v>5.7391304347826084</v>
      </c>
      <c r="P125" s="4">
        <f>SUM(Nurse[[#This Row],[LPN Hours (excl. Admin)]],Nurse[[#This Row],[LPN Admin Hours]])</f>
        <v>34.529565217391287</v>
      </c>
      <c r="Q125" s="4">
        <v>32.559239130434769</v>
      </c>
      <c r="R125" s="4">
        <v>1.9703260869565218</v>
      </c>
      <c r="S125" s="4">
        <f>SUM(Nurse[[#This Row],[CNA Hours]],Nurse[[#This Row],[NA TR Hours]],Nurse[[#This Row],[Med Aide/Tech Hours]])</f>
        <v>219.24923913043477</v>
      </c>
      <c r="T125" s="4">
        <v>180.46695652173912</v>
      </c>
      <c r="U125" s="4">
        <v>26.04</v>
      </c>
      <c r="V125" s="4">
        <v>12.742282608695652</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0.14402173913043478</v>
      </c>
      <c r="X125" s="4">
        <v>0.14130434782608695</v>
      </c>
      <c r="Y125" s="4">
        <v>0</v>
      </c>
      <c r="Z125" s="4">
        <v>0</v>
      </c>
      <c r="AA125" s="4">
        <v>0</v>
      </c>
      <c r="AB125" s="4">
        <v>2.717391304347826E-3</v>
      </c>
      <c r="AC125" s="4">
        <v>0</v>
      </c>
      <c r="AD125" s="4">
        <v>0</v>
      </c>
      <c r="AE125" s="4">
        <v>0</v>
      </c>
      <c r="AF125" s="1">
        <v>185337</v>
      </c>
      <c r="AG125" s="1">
        <v>4</v>
      </c>
      <c r="AH125"/>
    </row>
    <row r="126" spans="1:34" x14ac:dyDescent="0.25">
      <c r="A126" t="s">
        <v>289</v>
      </c>
      <c r="B126" t="s">
        <v>82</v>
      </c>
      <c r="C126" t="s">
        <v>528</v>
      </c>
      <c r="D126" t="s">
        <v>407</v>
      </c>
      <c r="E126" s="4">
        <v>106.39130434782609</v>
      </c>
      <c r="F126" s="4">
        <f>Nurse[[#This Row],[Total Nurse Staff Hours]]/Nurse[[#This Row],[MDS Census]]</f>
        <v>3.1923620760114417</v>
      </c>
      <c r="G126" s="4">
        <f>Nurse[[#This Row],[Total Direct Care Staff Hours]]/Nurse[[#This Row],[MDS Census]]</f>
        <v>2.9396965672251727</v>
      </c>
      <c r="H126" s="4">
        <f>Nurse[[#This Row],[Total RN Hours (w/ Admin, DON)]]/Nurse[[#This Row],[MDS Census]]</f>
        <v>0.60393032284429904</v>
      </c>
      <c r="I126" s="4">
        <f>Nurse[[#This Row],[RN Hours (excl. Admin, DON)]]/Nurse[[#This Row],[MDS Census]]</f>
        <v>0.40312014711892102</v>
      </c>
      <c r="J126" s="4">
        <f>SUM(Nurse[[#This Row],[RN Hours (excl. Admin, DON)]],Nurse[[#This Row],[RN Admin Hours]],Nurse[[#This Row],[RN DON Hours]],Nurse[[#This Row],[LPN Hours (excl. Admin)]],Nurse[[#This Row],[LPN Admin Hours]],Nurse[[#This Row],[CNA Hours]],Nurse[[#This Row],[NA TR Hours]],Nurse[[#This Row],[Med Aide/Tech Hours]])</f>
        <v>339.63956521739124</v>
      </c>
      <c r="K126" s="4">
        <f>SUM(Nurse[[#This Row],[RN Hours (excl. Admin, DON)]],Nurse[[#This Row],[LPN Hours (excl. Admin)]],Nurse[[#This Row],[CNA Hours]],Nurse[[#This Row],[NA TR Hours]],Nurse[[#This Row],[Med Aide/Tech Hours]])</f>
        <v>312.75815217391295</v>
      </c>
      <c r="L126" s="4">
        <f>SUM(Nurse[[#This Row],[RN Hours (excl. Admin, DON)]],Nurse[[#This Row],[RN Admin Hours]],Nurse[[#This Row],[RN DON Hours]])</f>
        <v>64.252934782608691</v>
      </c>
      <c r="M126" s="4">
        <v>42.888478260869555</v>
      </c>
      <c r="N126" s="4">
        <v>16.060108695652183</v>
      </c>
      <c r="O126" s="4">
        <v>5.3043478260869561</v>
      </c>
      <c r="P126" s="4">
        <f>SUM(Nurse[[#This Row],[LPN Hours (excl. Admin)]],Nurse[[#This Row],[LPN Admin Hours]])</f>
        <v>59.103804347826099</v>
      </c>
      <c r="Q126" s="4">
        <v>53.586847826086967</v>
      </c>
      <c r="R126" s="4">
        <v>5.5169565217391288</v>
      </c>
      <c r="S126" s="4">
        <f>SUM(Nurse[[#This Row],[CNA Hours]],Nurse[[#This Row],[NA TR Hours]],Nurse[[#This Row],[Med Aide/Tech Hours]])</f>
        <v>216.28282608695642</v>
      </c>
      <c r="T126" s="4">
        <v>177.93771739130426</v>
      </c>
      <c r="U126" s="4">
        <v>8.9738043478260856</v>
      </c>
      <c r="V126" s="4">
        <v>29.371304347826086</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6" s="4">
        <v>0</v>
      </c>
      <c r="Y126" s="4">
        <v>0</v>
      </c>
      <c r="Z126" s="4">
        <v>0</v>
      </c>
      <c r="AA126" s="4">
        <v>0</v>
      </c>
      <c r="AB126" s="4">
        <v>0</v>
      </c>
      <c r="AC126" s="4">
        <v>0</v>
      </c>
      <c r="AD126" s="4">
        <v>0</v>
      </c>
      <c r="AE126" s="4">
        <v>0</v>
      </c>
      <c r="AF126" s="1">
        <v>185200</v>
      </c>
      <c r="AG126" s="1">
        <v>4</v>
      </c>
      <c r="AH126"/>
    </row>
    <row r="127" spans="1:34" x14ac:dyDescent="0.25">
      <c r="A127" t="s">
        <v>289</v>
      </c>
      <c r="B127" t="s">
        <v>59</v>
      </c>
      <c r="C127" t="s">
        <v>500</v>
      </c>
      <c r="D127" t="s">
        <v>335</v>
      </c>
      <c r="E127" s="4">
        <v>64.065217391304344</v>
      </c>
      <c r="F127" s="4">
        <f>Nurse[[#This Row],[Total Nurse Staff Hours]]/Nurse[[#This Row],[MDS Census]]</f>
        <v>4.2002799457074982</v>
      </c>
      <c r="G127" s="4">
        <f>Nurse[[#This Row],[Total Direct Care Staff Hours]]/Nurse[[#This Row],[MDS Census]]</f>
        <v>3.9349440108585001</v>
      </c>
      <c r="H127" s="4">
        <f>Nurse[[#This Row],[Total RN Hours (w/ Admin, DON)]]/Nurse[[#This Row],[MDS Census]]</f>
        <v>0.51762979300984058</v>
      </c>
      <c r="I127" s="4">
        <f>Nurse[[#This Row],[RN Hours (excl. Admin, DON)]]/Nurse[[#This Row],[MDS Census]]</f>
        <v>0.33846454021038352</v>
      </c>
      <c r="J127" s="4">
        <f>SUM(Nurse[[#This Row],[RN Hours (excl. Admin, DON)]],Nurse[[#This Row],[RN Admin Hours]],Nurse[[#This Row],[RN DON Hours]],Nurse[[#This Row],[LPN Hours (excl. Admin)]],Nurse[[#This Row],[LPN Admin Hours]],Nurse[[#This Row],[CNA Hours]],Nurse[[#This Row],[NA TR Hours]],Nurse[[#This Row],[Med Aide/Tech Hours]])</f>
        <v>269.09184782608691</v>
      </c>
      <c r="K127" s="4">
        <f>SUM(Nurse[[#This Row],[RN Hours (excl. Admin, DON)]],Nurse[[#This Row],[LPN Hours (excl. Admin)]],Nurse[[#This Row],[CNA Hours]],Nurse[[#This Row],[NA TR Hours]],Nurse[[#This Row],[Med Aide/Tech Hours]])</f>
        <v>252.09304347826085</v>
      </c>
      <c r="L127" s="4">
        <f>SUM(Nurse[[#This Row],[RN Hours (excl. Admin, DON)]],Nurse[[#This Row],[RN Admin Hours]],Nurse[[#This Row],[RN DON Hours]])</f>
        <v>33.162065217391309</v>
      </c>
      <c r="M127" s="4">
        <v>21.68380434782609</v>
      </c>
      <c r="N127" s="4">
        <v>5.7391304347826084</v>
      </c>
      <c r="O127" s="4">
        <v>5.7391304347826084</v>
      </c>
      <c r="P127" s="4">
        <f>SUM(Nurse[[#This Row],[LPN Hours (excl. Admin)]],Nurse[[#This Row],[LPN Admin Hours]])</f>
        <v>82.011630434782603</v>
      </c>
      <c r="Q127" s="4">
        <v>76.491086956521741</v>
      </c>
      <c r="R127" s="4">
        <v>5.5205434782608691</v>
      </c>
      <c r="S127" s="4">
        <f>SUM(Nurse[[#This Row],[CNA Hours]],Nurse[[#This Row],[NA TR Hours]],Nurse[[#This Row],[Med Aide/Tech Hours]])</f>
        <v>153.91815217391303</v>
      </c>
      <c r="T127" s="4">
        <v>151.45206521739129</v>
      </c>
      <c r="U127" s="4">
        <v>0</v>
      </c>
      <c r="V127" s="4">
        <v>2.4660869565217389</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30.798804347826085</v>
      </c>
      <c r="X127" s="4">
        <v>1.8406521739130435</v>
      </c>
      <c r="Y127" s="4">
        <v>0</v>
      </c>
      <c r="Z127" s="4">
        <v>0</v>
      </c>
      <c r="AA127" s="4">
        <v>5.2565217391304353</v>
      </c>
      <c r="AB127" s="4">
        <v>0</v>
      </c>
      <c r="AC127" s="4">
        <v>23.701630434782604</v>
      </c>
      <c r="AD127" s="4">
        <v>0</v>
      </c>
      <c r="AE127" s="4">
        <v>0</v>
      </c>
      <c r="AF127" s="1">
        <v>185160</v>
      </c>
      <c r="AG127" s="1">
        <v>4</v>
      </c>
      <c r="AH127"/>
    </row>
    <row r="128" spans="1:34" x14ac:dyDescent="0.25">
      <c r="A128" t="s">
        <v>289</v>
      </c>
      <c r="B128" t="s">
        <v>248</v>
      </c>
      <c r="C128" t="s">
        <v>500</v>
      </c>
      <c r="D128" t="s">
        <v>335</v>
      </c>
      <c r="E128" s="4">
        <v>79.380434782608702</v>
      </c>
      <c r="F128" s="4">
        <f>Nurse[[#This Row],[Total Nurse Staff Hours]]/Nurse[[#This Row],[MDS Census]]</f>
        <v>2.466762974120225</v>
      </c>
      <c r="G128" s="4">
        <f>Nurse[[#This Row],[Total Direct Care Staff Hours]]/Nurse[[#This Row],[MDS Census]]</f>
        <v>2.3694947281938932</v>
      </c>
      <c r="H128" s="4">
        <f>Nurse[[#This Row],[Total RN Hours (w/ Admin, DON)]]/Nurse[[#This Row],[MDS Census]]</f>
        <v>0.41163631384362592</v>
      </c>
      <c r="I128" s="4">
        <f>Nurse[[#This Row],[RN Hours (excl. Admin, DON)]]/Nurse[[#This Row],[MDS Census]]</f>
        <v>0.31436806791729427</v>
      </c>
      <c r="J128" s="4">
        <f>SUM(Nurse[[#This Row],[RN Hours (excl. Admin, DON)]],Nurse[[#This Row],[RN Admin Hours]],Nurse[[#This Row],[RN DON Hours]],Nurse[[#This Row],[LPN Hours (excl. Admin)]],Nurse[[#This Row],[LPN Admin Hours]],Nurse[[#This Row],[CNA Hours]],Nurse[[#This Row],[NA TR Hours]],Nurse[[#This Row],[Med Aide/Tech Hours]])</f>
        <v>195.8127173913044</v>
      </c>
      <c r="K128" s="4">
        <f>SUM(Nurse[[#This Row],[RN Hours (excl. Admin, DON)]],Nurse[[#This Row],[LPN Hours (excl. Admin)]],Nurse[[#This Row],[CNA Hours]],Nurse[[#This Row],[NA TR Hours]],Nurse[[#This Row],[Med Aide/Tech Hours]])</f>
        <v>188.09152173913046</v>
      </c>
      <c r="L128" s="4">
        <f>SUM(Nurse[[#This Row],[RN Hours (excl. Admin, DON)]],Nurse[[#This Row],[RN Admin Hours]],Nurse[[#This Row],[RN DON Hours]])</f>
        <v>32.675869565217397</v>
      </c>
      <c r="M128" s="4">
        <v>24.954673913043482</v>
      </c>
      <c r="N128" s="4">
        <v>3.7103260869565218</v>
      </c>
      <c r="O128" s="4">
        <v>4.0108695652173907</v>
      </c>
      <c r="P128" s="4">
        <f>SUM(Nurse[[#This Row],[LPN Hours (excl. Admin)]],Nurse[[#This Row],[LPN Admin Hours]])</f>
        <v>62.894239130434798</v>
      </c>
      <c r="Q128" s="4">
        <v>62.894239130434798</v>
      </c>
      <c r="R128" s="4">
        <v>0</v>
      </c>
      <c r="S128" s="4">
        <f>SUM(Nurse[[#This Row],[CNA Hours]],Nurse[[#This Row],[NA TR Hours]],Nurse[[#This Row],[Med Aide/Tech Hours]])</f>
        <v>100.24260869565218</v>
      </c>
      <c r="T128" s="4">
        <v>81.771413043478276</v>
      </c>
      <c r="U128" s="4">
        <v>0</v>
      </c>
      <c r="V128" s="4">
        <v>18.471195652173908</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9.6877173913043499</v>
      </c>
      <c r="X128" s="4">
        <v>0</v>
      </c>
      <c r="Y128" s="4">
        <v>0</v>
      </c>
      <c r="Z128" s="4">
        <v>0</v>
      </c>
      <c r="AA128" s="4">
        <v>1.0896739130434783</v>
      </c>
      <c r="AB128" s="4">
        <v>0</v>
      </c>
      <c r="AC128" s="4">
        <v>8.5980434782608715</v>
      </c>
      <c r="AD128" s="4">
        <v>0</v>
      </c>
      <c r="AE128" s="4">
        <v>0</v>
      </c>
      <c r="AF128" s="1">
        <v>185463</v>
      </c>
      <c r="AG128" s="1">
        <v>4</v>
      </c>
      <c r="AH128"/>
    </row>
    <row r="129" spans="1:34" x14ac:dyDescent="0.25">
      <c r="A129" t="s">
        <v>289</v>
      </c>
      <c r="B129" t="s">
        <v>220</v>
      </c>
      <c r="C129" t="s">
        <v>490</v>
      </c>
      <c r="D129" t="s">
        <v>437</v>
      </c>
      <c r="E129" s="4">
        <v>71.260869565217391</v>
      </c>
      <c r="F129" s="4">
        <f>Nurse[[#This Row],[Total Nurse Staff Hours]]/Nurse[[#This Row],[MDS Census]]</f>
        <v>4.0270439292251377</v>
      </c>
      <c r="G129" s="4">
        <f>Nurse[[#This Row],[Total Direct Care Staff Hours]]/Nurse[[#This Row],[MDS Census]]</f>
        <v>3.6267739475289811</v>
      </c>
      <c r="H129" s="4">
        <f>Nurse[[#This Row],[Total RN Hours (w/ Admin, DON)]]/Nurse[[#This Row],[MDS Census]]</f>
        <v>0.80657260524710195</v>
      </c>
      <c r="I129" s="4">
        <f>Nurse[[#This Row],[RN Hours (excl. Admin, DON)]]/Nurse[[#This Row],[MDS Census]]</f>
        <v>0.51292098840756561</v>
      </c>
      <c r="J129" s="4">
        <f>SUM(Nurse[[#This Row],[RN Hours (excl. Admin, DON)]],Nurse[[#This Row],[RN Admin Hours]],Nurse[[#This Row],[RN DON Hours]],Nurse[[#This Row],[LPN Hours (excl. Admin)]],Nurse[[#This Row],[LPN Admin Hours]],Nurse[[#This Row],[CNA Hours]],Nurse[[#This Row],[NA TR Hours]],Nurse[[#This Row],[Med Aide/Tech Hours]])</f>
        <v>286.97065217391304</v>
      </c>
      <c r="K129" s="4">
        <f>SUM(Nurse[[#This Row],[RN Hours (excl. Admin, DON)]],Nurse[[#This Row],[LPN Hours (excl. Admin)]],Nurse[[#This Row],[CNA Hours]],Nurse[[#This Row],[NA TR Hours]],Nurse[[#This Row],[Med Aide/Tech Hours]])</f>
        <v>258.4470652173913</v>
      </c>
      <c r="L129" s="4">
        <f>SUM(Nurse[[#This Row],[RN Hours (excl. Admin, DON)]],Nurse[[#This Row],[RN Admin Hours]],Nurse[[#This Row],[RN DON Hours]])</f>
        <v>57.477065217391306</v>
      </c>
      <c r="M129" s="4">
        <v>36.551195652173917</v>
      </c>
      <c r="N129" s="4">
        <v>15.186739130434781</v>
      </c>
      <c r="O129" s="4">
        <v>5.7391304347826084</v>
      </c>
      <c r="P129" s="4">
        <f>SUM(Nurse[[#This Row],[LPN Hours (excl. Admin)]],Nurse[[#This Row],[LPN Admin Hours]])</f>
        <v>48.625869565217378</v>
      </c>
      <c r="Q129" s="4">
        <v>41.028152173913028</v>
      </c>
      <c r="R129" s="4">
        <v>7.5977173913043501</v>
      </c>
      <c r="S129" s="4">
        <f>SUM(Nurse[[#This Row],[CNA Hours]],Nurse[[#This Row],[NA TR Hours]],Nurse[[#This Row],[Med Aide/Tech Hours]])</f>
        <v>180.86771739130432</v>
      </c>
      <c r="T129" s="4">
        <v>146.09641304347826</v>
      </c>
      <c r="U129" s="4">
        <v>24.424565217391294</v>
      </c>
      <c r="V129" s="4">
        <v>10.346739130434781</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13.685108695652174</v>
      </c>
      <c r="X129" s="4">
        <v>1.7223913043478263</v>
      </c>
      <c r="Y129" s="4">
        <v>0</v>
      </c>
      <c r="Z129" s="4">
        <v>0</v>
      </c>
      <c r="AA129" s="4">
        <v>0.13054347826086957</v>
      </c>
      <c r="AB129" s="4">
        <v>7.880434782608696E-2</v>
      </c>
      <c r="AC129" s="4">
        <v>11.75336956521739</v>
      </c>
      <c r="AD129" s="4">
        <v>0</v>
      </c>
      <c r="AE129" s="4">
        <v>0</v>
      </c>
      <c r="AF129" s="1">
        <v>185408</v>
      </c>
      <c r="AG129" s="1">
        <v>4</v>
      </c>
      <c r="AH129"/>
    </row>
    <row r="130" spans="1:34" x14ac:dyDescent="0.25">
      <c r="A130" t="s">
        <v>289</v>
      </c>
      <c r="B130" t="s">
        <v>167</v>
      </c>
      <c r="C130" t="s">
        <v>563</v>
      </c>
      <c r="D130" t="s">
        <v>425</v>
      </c>
      <c r="E130" s="4">
        <v>50.804347826086953</v>
      </c>
      <c r="F130" s="4">
        <f>Nurse[[#This Row],[Total Nurse Staff Hours]]/Nurse[[#This Row],[MDS Census]]</f>
        <v>3.5732113821138203</v>
      </c>
      <c r="G130" s="4">
        <f>Nurse[[#This Row],[Total Direct Care Staff Hours]]/Nurse[[#This Row],[MDS Census]]</f>
        <v>3.0608536585365846</v>
      </c>
      <c r="H130" s="4">
        <f>Nurse[[#This Row],[Total RN Hours (w/ Admin, DON)]]/Nurse[[#This Row],[MDS Census]]</f>
        <v>0.85838468121523326</v>
      </c>
      <c r="I130" s="4">
        <f>Nurse[[#This Row],[RN Hours (excl. Admin, DON)]]/Nurse[[#This Row],[MDS Census]]</f>
        <v>0.43309157038938811</v>
      </c>
      <c r="J130" s="4">
        <f>SUM(Nurse[[#This Row],[RN Hours (excl. Admin, DON)]],Nurse[[#This Row],[RN Admin Hours]],Nurse[[#This Row],[RN DON Hours]],Nurse[[#This Row],[LPN Hours (excl. Admin)]],Nurse[[#This Row],[LPN Admin Hours]],Nurse[[#This Row],[CNA Hours]],Nurse[[#This Row],[NA TR Hours]],Nurse[[#This Row],[Med Aide/Tech Hours]])</f>
        <v>181.53467391304343</v>
      </c>
      <c r="K130" s="4">
        <f>SUM(Nurse[[#This Row],[RN Hours (excl. Admin, DON)]],Nurse[[#This Row],[LPN Hours (excl. Admin)]],Nurse[[#This Row],[CNA Hours]],Nurse[[#This Row],[NA TR Hours]],Nurse[[#This Row],[Med Aide/Tech Hours]])</f>
        <v>155.50467391304343</v>
      </c>
      <c r="L130" s="4">
        <f>SUM(Nurse[[#This Row],[RN Hours (excl. Admin, DON)]],Nurse[[#This Row],[RN Admin Hours]],Nurse[[#This Row],[RN DON Hours]])</f>
        <v>43.60967391304348</v>
      </c>
      <c r="M130" s="4">
        <v>22.002934782608694</v>
      </c>
      <c r="N130" s="4">
        <v>17.496847826086963</v>
      </c>
      <c r="O130" s="4">
        <v>4.1098913043478262</v>
      </c>
      <c r="P130" s="4">
        <f>SUM(Nurse[[#This Row],[LPN Hours (excl. Admin)]],Nurse[[#This Row],[LPN Admin Hours]])</f>
        <v>32.675760869565217</v>
      </c>
      <c r="Q130" s="4">
        <v>28.252500000000001</v>
      </c>
      <c r="R130" s="4">
        <v>4.423260869565218</v>
      </c>
      <c r="S130" s="4">
        <f>SUM(Nurse[[#This Row],[CNA Hours]],Nurse[[#This Row],[NA TR Hours]],Nurse[[#This Row],[Med Aide/Tech Hours]])</f>
        <v>105.24923913043474</v>
      </c>
      <c r="T130" s="4">
        <v>105.24923913043474</v>
      </c>
      <c r="U130" s="4">
        <v>0</v>
      </c>
      <c r="V130" s="4">
        <v>0</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0" s="4">
        <v>0</v>
      </c>
      <c r="Y130" s="4">
        <v>0</v>
      </c>
      <c r="Z130" s="4">
        <v>0</v>
      </c>
      <c r="AA130" s="4">
        <v>0</v>
      </c>
      <c r="AB130" s="4">
        <v>0</v>
      </c>
      <c r="AC130" s="4">
        <v>0</v>
      </c>
      <c r="AD130" s="4">
        <v>0</v>
      </c>
      <c r="AE130" s="4">
        <v>0</v>
      </c>
      <c r="AF130" s="1">
        <v>185320</v>
      </c>
      <c r="AG130" s="1">
        <v>4</v>
      </c>
      <c r="AH130"/>
    </row>
    <row r="131" spans="1:34" x14ac:dyDescent="0.25">
      <c r="A131" t="s">
        <v>289</v>
      </c>
      <c r="B131" t="s">
        <v>56</v>
      </c>
      <c r="C131" t="s">
        <v>518</v>
      </c>
      <c r="D131" t="s">
        <v>401</v>
      </c>
      <c r="E131" s="4">
        <v>85.956521739130437</v>
      </c>
      <c r="F131" s="4">
        <f>Nurse[[#This Row],[Total Nurse Staff Hours]]/Nurse[[#This Row],[MDS Census]]</f>
        <v>3.0864997470915534</v>
      </c>
      <c r="G131" s="4">
        <f>Nurse[[#This Row],[Total Direct Care Staff Hours]]/Nurse[[#This Row],[MDS Census]]</f>
        <v>2.8460571573090547</v>
      </c>
      <c r="H131" s="4">
        <f>Nurse[[#This Row],[Total RN Hours (w/ Admin, DON)]]/Nurse[[#This Row],[MDS Census]]</f>
        <v>0.62017071320182104</v>
      </c>
      <c r="I131" s="4">
        <f>Nurse[[#This Row],[RN Hours (excl. Admin, DON)]]/Nurse[[#This Row],[MDS Census]]</f>
        <v>0.37972812341932227</v>
      </c>
      <c r="J131" s="4">
        <f>SUM(Nurse[[#This Row],[RN Hours (excl. Admin, DON)]],Nurse[[#This Row],[RN Admin Hours]],Nurse[[#This Row],[RN DON Hours]],Nurse[[#This Row],[LPN Hours (excl. Admin)]],Nurse[[#This Row],[LPN Admin Hours]],Nurse[[#This Row],[CNA Hours]],Nurse[[#This Row],[NA TR Hours]],Nurse[[#This Row],[Med Aide/Tech Hours]])</f>
        <v>265.30478260869569</v>
      </c>
      <c r="K131" s="4">
        <f>SUM(Nurse[[#This Row],[RN Hours (excl. Admin, DON)]],Nurse[[#This Row],[LPN Hours (excl. Admin)]],Nurse[[#This Row],[CNA Hours]],Nurse[[#This Row],[NA TR Hours]],Nurse[[#This Row],[Med Aide/Tech Hours]])</f>
        <v>244.63717391304354</v>
      </c>
      <c r="L131" s="4">
        <f>SUM(Nurse[[#This Row],[RN Hours (excl. Admin, DON)]],Nurse[[#This Row],[RN Admin Hours]],Nurse[[#This Row],[RN DON Hours]])</f>
        <v>53.307717391304358</v>
      </c>
      <c r="M131" s="4">
        <v>32.640108695652181</v>
      </c>
      <c r="N131" s="4">
        <v>14.841521739130439</v>
      </c>
      <c r="O131" s="4">
        <v>5.8260869565217392</v>
      </c>
      <c r="P131" s="4">
        <f>SUM(Nurse[[#This Row],[LPN Hours (excl. Admin)]],Nurse[[#This Row],[LPN Admin Hours]])</f>
        <v>49.205108695652186</v>
      </c>
      <c r="Q131" s="4">
        <v>49.205108695652186</v>
      </c>
      <c r="R131" s="4">
        <v>0</v>
      </c>
      <c r="S131" s="4">
        <f>SUM(Nurse[[#This Row],[CNA Hours]],Nurse[[#This Row],[NA TR Hours]],Nurse[[#This Row],[Med Aide/Tech Hours]])</f>
        <v>162.79195652173917</v>
      </c>
      <c r="T131" s="4">
        <v>162.07804347826089</v>
      </c>
      <c r="U131" s="4">
        <v>0.7139130434782609</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0.81521739130434778</v>
      </c>
      <c r="X131" s="4">
        <v>0.81521739130434778</v>
      </c>
      <c r="Y131" s="4">
        <v>0</v>
      </c>
      <c r="Z131" s="4">
        <v>0</v>
      </c>
      <c r="AA131" s="4">
        <v>0</v>
      </c>
      <c r="AB131" s="4">
        <v>0</v>
      </c>
      <c r="AC131" s="4">
        <v>0</v>
      </c>
      <c r="AD131" s="4">
        <v>0</v>
      </c>
      <c r="AE131" s="4">
        <v>0</v>
      </c>
      <c r="AF131" s="1">
        <v>185155</v>
      </c>
      <c r="AG131" s="1">
        <v>4</v>
      </c>
      <c r="AH131"/>
    </row>
    <row r="132" spans="1:34" x14ac:dyDescent="0.25">
      <c r="A132" t="s">
        <v>289</v>
      </c>
      <c r="B132" t="s">
        <v>0</v>
      </c>
      <c r="C132" t="s">
        <v>462</v>
      </c>
      <c r="D132" t="s">
        <v>324</v>
      </c>
      <c r="E132" s="4">
        <v>34.086956521739133</v>
      </c>
      <c r="F132" s="4">
        <f>Nurse[[#This Row],[Total Nurse Staff Hours]]/Nurse[[#This Row],[MDS Census]]</f>
        <v>4.862206632653062</v>
      </c>
      <c r="G132" s="4">
        <f>Nurse[[#This Row],[Total Direct Care Staff Hours]]/Nurse[[#This Row],[MDS Census]]</f>
        <v>4.1561479591836736</v>
      </c>
      <c r="H132" s="4">
        <f>Nurse[[#This Row],[Total RN Hours (w/ Admin, DON)]]/Nurse[[#This Row],[MDS Census]]</f>
        <v>1.3976179846938779</v>
      </c>
      <c r="I132" s="4">
        <f>Nurse[[#This Row],[RN Hours (excl. Admin, DON)]]/Nurse[[#This Row],[MDS Census]]</f>
        <v>0.69155931122449021</v>
      </c>
      <c r="J132" s="4">
        <f>SUM(Nurse[[#This Row],[RN Hours (excl. Admin, DON)]],Nurse[[#This Row],[RN Admin Hours]],Nurse[[#This Row],[RN DON Hours]],Nurse[[#This Row],[LPN Hours (excl. Admin)]],Nurse[[#This Row],[LPN Admin Hours]],Nurse[[#This Row],[CNA Hours]],Nurse[[#This Row],[NA TR Hours]],Nurse[[#This Row],[Med Aide/Tech Hours]])</f>
        <v>165.73782608695655</v>
      </c>
      <c r="K132" s="4">
        <f>SUM(Nurse[[#This Row],[RN Hours (excl. Admin, DON)]],Nurse[[#This Row],[LPN Hours (excl. Admin)]],Nurse[[#This Row],[CNA Hours]],Nurse[[#This Row],[NA TR Hours]],Nurse[[#This Row],[Med Aide/Tech Hours]])</f>
        <v>141.67043478260871</v>
      </c>
      <c r="L132" s="4">
        <f>SUM(Nurse[[#This Row],[RN Hours (excl. Admin, DON)]],Nurse[[#This Row],[RN Admin Hours]],Nurse[[#This Row],[RN DON Hours]])</f>
        <v>47.640543478260881</v>
      </c>
      <c r="M132" s="4">
        <v>23.573152173913059</v>
      </c>
      <c r="N132" s="4">
        <v>18.502173913043478</v>
      </c>
      <c r="O132" s="4">
        <v>5.5652173913043477</v>
      </c>
      <c r="P132" s="4">
        <f>SUM(Nurse[[#This Row],[LPN Hours (excl. Admin)]],Nurse[[#This Row],[LPN Admin Hours]])</f>
        <v>9.5929347826086957</v>
      </c>
      <c r="Q132" s="4">
        <v>9.5929347826086957</v>
      </c>
      <c r="R132" s="4">
        <v>0</v>
      </c>
      <c r="S132" s="4">
        <f>SUM(Nurse[[#This Row],[CNA Hours]],Nurse[[#This Row],[NA TR Hours]],Nurse[[#This Row],[Med Aide/Tech Hours]])</f>
        <v>108.50434782608697</v>
      </c>
      <c r="T132" s="4">
        <v>82.030434782608708</v>
      </c>
      <c r="U132" s="4">
        <v>0</v>
      </c>
      <c r="V132" s="4">
        <v>26.473913043478259</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8.0633695652173909</v>
      </c>
      <c r="X132" s="4">
        <v>0.12315217391304348</v>
      </c>
      <c r="Y132" s="4">
        <v>0</v>
      </c>
      <c r="Z132" s="4">
        <v>0</v>
      </c>
      <c r="AA132" s="4">
        <v>1.826086956521739</v>
      </c>
      <c r="AB132" s="4">
        <v>0</v>
      </c>
      <c r="AC132" s="4">
        <v>6.1141304347826084</v>
      </c>
      <c r="AD132" s="4">
        <v>0</v>
      </c>
      <c r="AE132" s="4">
        <v>0</v>
      </c>
      <c r="AF132" s="1">
        <v>185260</v>
      </c>
      <c r="AG132" s="1">
        <v>4</v>
      </c>
      <c r="AH132"/>
    </row>
    <row r="133" spans="1:34" x14ac:dyDescent="0.25">
      <c r="A133" t="s">
        <v>289</v>
      </c>
      <c r="B133" t="s">
        <v>137</v>
      </c>
      <c r="C133" t="s">
        <v>555</v>
      </c>
      <c r="D133" t="s">
        <v>334</v>
      </c>
      <c r="E133" s="4">
        <v>40.630434782608695</v>
      </c>
      <c r="F133" s="4">
        <f>Nurse[[#This Row],[Total Nurse Staff Hours]]/Nurse[[#This Row],[MDS Census]]</f>
        <v>7.3511904761904763</v>
      </c>
      <c r="G133" s="4">
        <f>Nurse[[#This Row],[Total Direct Care Staff Hours]]/Nurse[[#This Row],[MDS Census]]</f>
        <v>6.6506821829855545</v>
      </c>
      <c r="H133" s="4">
        <f>Nurse[[#This Row],[Total RN Hours (w/ Admin, DON)]]/Nurse[[#This Row],[MDS Census]]</f>
        <v>0.79347244515783844</v>
      </c>
      <c r="I133" s="4">
        <f>Nurse[[#This Row],[RN Hours (excl. Admin, DON)]]/Nurse[[#This Row],[MDS Census]]</f>
        <v>0.43258426966292135</v>
      </c>
      <c r="J133" s="4">
        <f>SUM(Nurse[[#This Row],[RN Hours (excl. Admin, DON)]],Nurse[[#This Row],[RN Admin Hours]],Nurse[[#This Row],[RN DON Hours]],Nurse[[#This Row],[LPN Hours (excl. Admin)]],Nurse[[#This Row],[LPN Admin Hours]],Nurse[[#This Row],[CNA Hours]],Nurse[[#This Row],[NA TR Hours]],Nurse[[#This Row],[Med Aide/Tech Hours]])</f>
        <v>298.68206521739131</v>
      </c>
      <c r="K133" s="4">
        <f>SUM(Nurse[[#This Row],[RN Hours (excl. Admin, DON)]],Nurse[[#This Row],[LPN Hours (excl. Admin)]],Nurse[[#This Row],[CNA Hours]],Nurse[[#This Row],[NA TR Hours]],Nurse[[#This Row],[Med Aide/Tech Hours]])</f>
        <v>270.22010869565219</v>
      </c>
      <c r="L133" s="4">
        <f>SUM(Nurse[[#This Row],[RN Hours (excl. Admin, DON)]],Nurse[[#This Row],[RN Admin Hours]],Nurse[[#This Row],[RN DON Hours]])</f>
        <v>32.239130434782609</v>
      </c>
      <c r="M133" s="4">
        <v>17.576086956521738</v>
      </c>
      <c r="N133" s="4">
        <v>10.076086956521738</v>
      </c>
      <c r="O133" s="4">
        <v>4.5869565217391308</v>
      </c>
      <c r="P133" s="4">
        <f>SUM(Nurse[[#This Row],[LPN Hours (excl. Admin)]],Nurse[[#This Row],[LPN Admin Hours]])</f>
        <v>62.752717391304344</v>
      </c>
      <c r="Q133" s="4">
        <v>48.953804347826086</v>
      </c>
      <c r="R133" s="4">
        <v>13.798913043478262</v>
      </c>
      <c r="S133" s="4">
        <f>SUM(Nurse[[#This Row],[CNA Hours]],Nurse[[#This Row],[NA TR Hours]],Nurse[[#This Row],[Med Aide/Tech Hours]])</f>
        <v>203.69021739130434</v>
      </c>
      <c r="T133" s="4">
        <v>185.60869565217391</v>
      </c>
      <c r="U133" s="4">
        <v>0</v>
      </c>
      <c r="V133" s="4">
        <v>18.081521739130434</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3" s="4">
        <v>0</v>
      </c>
      <c r="Y133" s="4">
        <v>0</v>
      </c>
      <c r="Z133" s="4">
        <v>0</v>
      </c>
      <c r="AA133" s="4">
        <v>0</v>
      </c>
      <c r="AB133" s="4">
        <v>0</v>
      </c>
      <c r="AC133" s="4">
        <v>0</v>
      </c>
      <c r="AD133" s="4">
        <v>0</v>
      </c>
      <c r="AE133" s="4">
        <v>0</v>
      </c>
      <c r="AF133" s="1">
        <v>185276</v>
      </c>
      <c r="AG133" s="1">
        <v>4</v>
      </c>
      <c r="AH133"/>
    </row>
    <row r="134" spans="1:34" x14ac:dyDescent="0.25">
      <c r="A134" t="s">
        <v>289</v>
      </c>
      <c r="B134" t="s">
        <v>74</v>
      </c>
      <c r="C134" t="s">
        <v>462</v>
      </c>
      <c r="D134" t="s">
        <v>324</v>
      </c>
      <c r="E134" s="4">
        <v>169.61956521739131</v>
      </c>
      <c r="F134" s="4">
        <f>Nurse[[#This Row],[Total Nurse Staff Hours]]/Nurse[[#This Row],[MDS Census]]</f>
        <v>3.4238045498237741</v>
      </c>
      <c r="G134" s="4">
        <f>Nurse[[#This Row],[Total Direct Care Staff Hours]]/Nurse[[#This Row],[MDS Census]]</f>
        <v>3.1032662608138417</v>
      </c>
      <c r="H134" s="4">
        <f>Nurse[[#This Row],[Total RN Hours (w/ Admin, DON)]]/Nurse[[#This Row],[MDS Census]]</f>
        <v>0.38038449214995185</v>
      </c>
      <c r="I134" s="4">
        <f>Nurse[[#This Row],[RN Hours (excl. Admin, DON)]]/Nurse[[#This Row],[MDS Census]]</f>
        <v>0.27695033643063116</v>
      </c>
      <c r="J134" s="4">
        <f>SUM(Nurse[[#This Row],[RN Hours (excl. Admin, DON)]],Nurse[[#This Row],[RN Admin Hours]],Nurse[[#This Row],[RN DON Hours]],Nurse[[#This Row],[LPN Hours (excl. Admin)]],Nurse[[#This Row],[LPN Admin Hours]],Nurse[[#This Row],[CNA Hours]],Nurse[[#This Row],[NA TR Hours]],Nurse[[#This Row],[Med Aide/Tech Hours]])</f>
        <v>580.74423913043472</v>
      </c>
      <c r="K134" s="4">
        <f>SUM(Nurse[[#This Row],[RN Hours (excl. Admin, DON)]],Nurse[[#This Row],[LPN Hours (excl. Admin)]],Nurse[[#This Row],[CNA Hours]],Nurse[[#This Row],[NA TR Hours]],Nurse[[#This Row],[Med Aide/Tech Hours]])</f>
        <v>526.37467391304347</v>
      </c>
      <c r="L134" s="4">
        <f>SUM(Nurse[[#This Row],[RN Hours (excl. Admin, DON)]],Nurse[[#This Row],[RN Admin Hours]],Nurse[[#This Row],[RN DON Hours]])</f>
        <v>64.520652173913035</v>
      </c>
      <c r="M134" s="4">
        <v>46.976195652173907</v>
      </c>
      <c r="N134" s="4">
        <v>14.761847826086958</v>
      </c>
      <c r="O134" s="4">
        <v>2.7826086956521738</v>
      </c>
      <c r="P134" s="4">
        <f>SUM(Nurse[[#This Row],[LPN Hours (excl. Admin)]],Nurse[[#This Row],[LPN Admin Hours]])</f>
        <v>159.5367391304348</v>
      </c>
      <c r="Q134" s="4">
        <v>122.71163043478263</v>
      </c>
      <c r="R134" s="4">
        <v>36.825108695652155</v>
      </c>
      <c r="S134" s="4">
        <f>SUM(Nurse[[#This Row],[CNA Hours]],Nurse[[#This Row],[NA TR Hours]],Nurse[[#This Row],[Med Aide/Tech Hours]])</f>
        <v>356.68684782608688</v>
      </c>
      <c r="T134" s="4">
        <v>318.46782608695645</v>
      </c>
      <c r="U134" s="4">
        <v>0</v>
      </c>
      <c r="V134" s="4">
        <v>38.219021739130447</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4" s="4">
        <v>0</v>
      </c>
      <c r="Y134" s="4">
        <v>0</v>
      </c>
      <c r="Z134" s="4">
        <v>0</v>
      </c>
      <c r="AA134" s="4">
        <v>0</v>
      </c>
      <c r="AB134" s="4">
        <v>0</v>
      </c>
      <c r="AC134" s="4">
        <v>0</v>
      </c>
      <c r="AD134" s="4">
        <v>0</v>
      </c>
      <c r="AE134" s="4">
        <v>0</v>
      </c>
      <c r="AF134" s="1">
        <v>185178</v>
      </c>
      <c r="AG134" s="1">
        <v>4</v>
      </c>
      <c r="AH134"/>
    </row>
    <row r="135" spans="1:34" x14ac:dyDescent="0.25">
      <c r="A135" t="s">
        <v>289</v>
      </c>
      <c r="B135" t="s">
        <v>61</v>
      </c>
      <c r="C135" t="s">
        <v>462</v>
      </c>
      <c r="D135" t="s">
        <v>324</v>
      </c>
      <c r="E135" s="4">
        <v>115.52173913043478</v>
      </c>
      <c r="F135" s="4">
        <f>Nurse[[#This Row],[Total Nurse Staff Hours]]/Nurse[[#This Row],[MDS Census]]</f>
        <v>3.3310641701166732</v>
      </c>
      <c r="G135" s="4">
        <f>Nurse[[#This Row],[Total Direct Care Staff Hours]]/Nurse[[#This Row],[MDS Census]]</f>
        <v>3.1882574331953335</v>
      </c>
      <c r="H135" s="4">
        <f>Nurse[[#This Row],[Total RN Hours (w/ Admin, DON)]]/Nurse[[#This Row],[MDS Census]]</f>
        <v>0.37617143394806168</v>
      </c>
      <c r="I135" s="4">
        <f>Nurse[[#This Row],[RN Hours (excl. Admin, DON)]]/Nurse[[#This Row],[MDS Census]]</f>
        <v>0.31044881445238987</v>
      </c>
      <c r="J135" s="4">
        <f>SUM(Nurse[[#This Row],[RN Hours (excl. Admin, DON)]],Nurse[[#This Row],[RN Admin Hours]],Nurse[[#This Row],[RN DON Hours]],Nurse[[#This Row],[LPN Hours (excl. Admin)]],Nurse[[#This Row],[LPN Admin Hours]],Nurse[[#This Row],[CNA Hours]],Nurse[[#This Row],[NA TR Hours]],Nurse[[#This Row],[Med Aide/Tech Hours]])</f>
        <v>384.81032608695654</v>
      </c>
      <c r="K135" s="4">
        <f>SUM(Nurse[[#This Row],[RN Hours (excl. Admin, DON)]],Nurse[[#This Row],[LPN Hours (excl. Admin)]],Nurse[[#This Row],[CNA Hours]],Nurse[[#This Row],[NA TR Hours]],Nurse[[#This Row],[Med Aide/Tech Hours]])</f>
        <v>368.31304347826091</v>
      </c>
      <c r="L135" s="4">
        <f>SUM(Nurse[[#This Row],[RN Hours (excl. Admin, DON)]],Nurse[[#This Row],[RN Admin Hours]],Nurse[[#This Row],[RN DON Hours]])</f>
        <v>43.455978260869557</v>
      </c>
      <c r="M135" s="4">
        <v>35.863586956521736</v>
      </c>
      <c r="N135" s="4">
        <v>2.9130434782608696</v>
      </c>
      <c r="O135" s="4">
        <v>4.6793478260869561</v>
      </c>
      <c r="P135" s="4">
        <f>SUM(Nurse[[#This Row],[LPN Hours (excl. Admin)]],Nurse[[#This Row],[LPN Admin Hours]])</f>
        <v>84.092391304347828</v>
      </c>
      <c r="Q135" s="4">
        <v>75.1875</v>
      </c>
      <c r="R135" s="4">
        <v>8.9048913043478262</v>
      </c>
      <c r="S135" s="4">
        <f>SUM(Nurse[[#This Row],[CNA Hours]],Nurse[[#This Row],[NA TR Hours]],Nurse[[#This Row],[Med Aide/Tech Hours]])</f>
        <v>257.26195652173914</v>
      </c>
      <c r="T135" s="4">
        <v>202.13423913043479</v>
      </c>
      <c r="U135" s="4">
        <v>14.125</v>
      </c>
      <c r="V135" s="4">
        <v>41.002717391304351</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127.63695652173914</v>
      </c>
      <c r="X135" s="4">
        <v>5.6086956521739131</v>
      </c>
      <c r="Y135" s="4">
        <v>0.65217391304347827</v>
      </c>
      <c r="Z135" s="4">
        <v>0.33152173913043476</v>
      </c>
      <c r="AA135" s="4">
        <v>21.092391304347824</v>
      </c>
      <c r="AB135" s="4">
        <v>0</v>
      </c>
      <c r="AC135" s="4">
        <v>95.533695652173918</v>
      </c>
      <c r="AD135" s="4">
        <v>0.35869565217391303</v>
      </c>
      <c r="AE135" s="4">
        <v>4.0597826086956523</v>
      </c>
      <c r="AF135" s="1">
        <v>185165</v>
      </c>
      <c r="AG135" s="1">
        <v>4</v>
      </c>
      <c r="AH135"/>
    </row>
    <row r="136" spans="1:34" x14ac:dyDescent="0.25">
      <c r="A136" t="s">
        <v>289</v>
      </c>
      <c r="B136" t="s">
        <v>1</v>
      </c>
      <c r="C136" t="s">
        <v>459</v>
      </c>
      <c r="D136" t="s">
        <v>329</v>
      </c>
      <c r="E136" s="4">
        <v>73.717391304347828</v>
      </c>
      <c r="F136" s="4">
        <f>Nurse[[#This Row],[Total Nurse Staff Hours]]/Nurse[[#This Row],[MDS Census]]</f>
        <v>3.6080241816573286</v>
      </c>
      <c r="G136" s="4">
        <f>Nurse[[#This Row],[Total Direct Care Staff Hours]]/Nurse[[#This Row],[MDS Census]]</f>
        <v>3.2524137422589208</v>
      </c>
      <c r="H136" s="4">
        <f>Nurse[[#This Row],[Total RN Hours (w/ Admin, DON)]]/Nurse[[#This Row],[MDS Census]]</f>
        <v>0.34054113830728394</v>
      </c>
      <c r="I136" s="4">
        <f>Nurse[[#This Row],[RN Hours (excl. Admin, DON)]]/Nurse[[#This Row],[MDS Census]]</f>
        <v>0.21296077853140666</v>
      </c>
      <c r="J136" s="4">
        <f>SUM(Nurse[[#This Row],[RN Hours (excl. Admin, DON)]],Nurse[[#This Row],[RN Admin Hours]],Nurse[[#This Row],[RN DON Hours]],Nurse[[#This Row],[LPN Hours (excl. Admin)]],Nurse[[#This Row],[LPN Admin Hours]],Nurse[[#This Row],[CNA Hours]],Nurse[[#This Row],[NA TR Hours]],Nurse[[#This Row],[Med Aide/Tech Hours]])</f>
        <v>265.97413043478264</v>
      </c>
      <c r="K136" s="4">
        <f>SUM(Nurse[[#This Row],[RN Hours (excl. Admin, DON)]],Nurse[[#This Row],[LPN Hours (excl. Admin)]],Nurse[[#This Row],[CNA Hours]],Nurse[[#This Row],[NA TR Hours]],Nurse[[#This Row],[Med Aide/Tech Hours]])</f>
        <v>239.75945652173914</v>
      </c>
      <c r="L136" s="4">
        <f>SUM(Nurse[[#This Row],[RN Hours (excl. Admin, DON)]],Nurse[[#This Row],[RN Admin Hours]],Nurse[[#This Row],[RN DON Hours]])</f>
        <v>25.103804347826085</v>
      </c>
      <c r="M136" s="4">
        <v>15.69891304347826</v>
      </c>
      <c r="N136" s="4">
        <v>3.7527173913043477</v>
      </c>
      <c r="O136" s="4">
        <v>5.6521739130434785</v>
      </c>
      <c r="P136" s="4">
        <f>SUM(Nurse[[#This Row],[LPN Hours (excl. Admin)]],Nurse[[#This Row],[LPN Admin Hours]])</f>
        <v>64.504456521739129</v>
      </c>
      <c r="Q136" s="4">
        <v>47.694673913043474</v>
      </c>
      <c r="R136" s="4">
        <v>16.809782608695652</v>
      </c>
      <c r="S136" s="4">
        <f>SUM(Nurse[[#This Row],[CNA Hours]],Nurse[[#This Row],[NA TR Hours]],Nurse[[#This Row],[Med Aide/Tech Hours]])</f>
        <v>176.36586956521739</v>
      </c>
      <c r="T136" s="4">
        <v>144.77891304347827</v>
      </c>
      <c r="U136" s="4">
        <v>15.396739130434783</v>
      </c>
      <c r="V136" s="4">
        <v>16.190217391304348</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77.259673913043486</v>
      </c>
      <c r="X136" s="4">
        <v>0</v>
      </c>
      <c r="Y136" s="4">
        <v>0</v>
      </c>
      <c r="Z136" s="4">
        <v>0</v>
      </c>
      <c r="AA136" s="4">
        <v>3.8641304347826089</v>
      </c>
      <c r="AB136" s="4">
        <v>0</v>
      </c>
      <c r="AC136" s="4">
        <v>73.395543478260876</v>
      </c>
      <c r="AD136" s="4">
        <v>0</v>
      </c>
      <c r="AE136" s="4">
        <v>0</v>
      </c>
      <c r="AF136" s="1">
        <v>185262</v>
      </c>
      <c r="AG136" s="1">
        <v>4</v>
      </c>
      <c r="AH136"/>
    </row>
    <row r="137" spans="1:34" x14ac:dyDescent="0.25">
      <c r="A137" t="s">
        <v>289</v>
      </c>
      <c r="B137" t="s">
        <v>9</v>
      </c>
      <c r="C137" t="s">
        <v>495</v>
      </c>
      <c r="D137" t="s">
        <v>390</v>
      </c>
      <c r="E137" s="4">
        <v>77.641304347826093</v>
      </c>
      <c r="F137" s="4">
        <f>Nurse[[#This Row],[Total Nurse Staff Hours]]/Nurse[[#This Row],[MDS Census]]</f>
        <v>2.9722609547809045</v>
      </c>
      <c r="G137" s="4">
        <f>Nurse[[#This Row],[Total Direct Care Staff Hours]]/Nurse[[#This Row],[MDS Census]]</f>
        <v>2.7198964020719583</v>
      </c>
      <c r="H137" s="4">
        <f>Nurse[[#This Row],[Total RN Hours (w/ Admin, DON)]]/Nurse[[#This Row],[MDS Census]]</f>
        <v>0.54085398292034159</v>
      </c>
      <c r="I137" s="4">
        <f>Nurse[[#This Row],[RN Hours (excl. Admin, DON)]]/Nurse[[#This Row],[MDS Census]]</f>
        <v>0.28848943021139573</v>
      </c>
      <c r="J137" s="4">
        <f>SUM(Nurse[[#This Row],[RN Hours (excl. Admin, DON)]],Nurse[[#This Row],[RN Admin Hours]],Nurse[[#This Row],[RN DON Hours]],Nurse[[#This Row],[LPN Hours (excl. Admin)]],Nurse[[#This Row],[LPN Admin Hours]],Nurse[[#This Row],[CNA Hours]],Nurse[[#This Row],[NA TR Hours]],Nurse[[#This Row],[Med Aide/Tech Hours]])</f>
        <v>230.77021739130436</v>
      </c>
      <c r="K137" s="4">
        <f>SUM(Nurse[[#This Row],[RN Hours (excl. Admin, DON)]],Nurse[[#This Row],[LPN Hours (excl. Admin)]],Nurse[[#This Row],[CNA Hours]],Nurse[[#This Row],[NA TR Hours]],Nurse[[#This Row],[Med Aide/Tech Hours]])</f>
        <v>211.17630434782609</v>
      </c>
      <c r="L137" s="4">
        <f>SUM(Nurse[[#This Row],[RN Hours (excl. Admin, DON)]],Nurse[[#This Row],[RN Admin Hours]],Nurse[[#This Row],[RN DON Hours]])</f>
        <v>41.992608695652173</v>
      </c>
      <c r="M137" s="4">
        <v>22.39869565217391</v>
      </c>
      <c r="N137" s="4">
        <v>14.318369565217393</v>
      </c>
      <c r="O137" s="4">
        <v>5.2755434782608699</v>
      </c>
      <c r="P137" s="4">
        <f>SUM(Nurse[[#This Row],[LPN Hours (excl. Admin)]],Nurse[[#This Row],[LPN Admin Hours]])</f>
        <v>40.512282608695649</v>
      </c>
      <c r="Q137" s="4">
        <v>40.512282608695649</v>
      </c>
      <c r="R137" s="4">
        <v>0</v>
      </c>
      <c r="S137" s="4">
        <f>SUM(Nurse[[#This Row],[CNA Hours]],Nurse[[#This Row],[NA TR Hours]],Nurse[[#This Row],[Med Aide/Tech Hours]])</f>
        <v>148.26532608695655</v>
      </c>
      <c r="T137" s="4">
        <v>119.12543478260871</v>
      </c>
      <c r="U137" s="4">
        <v>0</v>
      </c>
      <c r="V137" s="4">
        <v>29.139891304347831</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7" s="4">
        <v>0</v>
      </c>
      <c r="Y137" s="4">
        <v>0</v>
      </c>
      <c r="Z137" s="4">
        <v>0</v>
      </c>
      <c r="AA137" s="4">
        <v>0</v>
      </c>
      <c r="AB137" s="4">
        <v>0</v>
      </c>
      <c r="AC137" s="4">
        <v>0</v>
      </c>
      <c r="AD137" s="4">
        <v>0</v>
      </c>
      <c r="AE137" s="4">
        <v>0</v>
      </c>
      <c r="AF137" s="1">
        <v>185015</v>
      </c>
      <c r="AG137" s="1">
        <v>4</v>
      </c>
      <c r="AH137"/>
    </row>
    <row r="138" spans="1:34" x14ac:dyDescent="0.25">
      <c r="A138" t="s">
        <v>289</v>
      </c>
      <c r="B138" t="s">
        <v>108</v>
      </c>
      <c r="C138" t="s">
        <v>541</v>
      </c>
      <c r="D138" t="s">
        <v>392</v>
      </c>
      <c r="E138" s="4">
        <v>46.923913043478258</v>
      </c>
      <c r="F138" s="4">
        <f>Nurse[[#This Row],[Total Nurse Staff Hours]]/Nurse[[#This Row],[MDS Census]]</f>
        <v>4.7917952281677092</v>
      </c>
      <c r="G138" s="4">
        <f>Nurse[[#This Row],[Total Direct Care Staff Hours]]/Nurse[[#This Row],[MDS Census]]</f>
        <v>4.384857539958305</v>
      </c>
      <c r="H138" s="4">
        <f>Nurse[[#This Row],[Total RN Hours (w/ Admin, DON)]]/Nurse[[#This Row],[MDS Census]]</f>
        <v>0.63690062543432946</v>
      </c>
      <c r="I138" s="4">
        <f>Nurse[[#This Row],[RN Hours (excl. Admin, DON)]]/Nurse[[#This Row],[MDS Census]]</f>
        <v>0.22996293722492475</v>
      </c>
      <c r="J138" s="4">
        <f>SUM(Nurse[[#This Row],[RN Hours (excl. Admin, DON)]],Nurse[[#This Row],[RN Admin Hours]],Nurse[[#This Row],[RN DON Hours]],Nurse[[#This Row],[LPN Hours (excl. Admin)]],Nurse[[#This Row],[LPN Admin Hours]],Nurse[[#This Row],[CNA Hours]],Nurse[[#This Row],[NA TR Hours]],Nurse[[#This Row],[Med Aide/Tech Hours]])</f>
        <v>224.84978260869565</v>
      </c>
      <c r="K138" s="4">
        <f>SUM(Nurse[[#This Row],[RN Hours (excl. Admin, DON)]],Nurse[[#This Row],[LPN Hours (excl. Admin)]],Nurse[[#This Row],[CNA Hours]],Nurse[[#This Row],[NA TR Hours]],Nurse[[#This Row],[Med Aide/Tech Hours]])</f>
        <v>205.75467391304349</v>
      </c>
      <c r="L138" s="4">
        <f>SUM(Nurse[[#This Row],[RN Hours (excl. Admin, DON)]],Nurse[[#This Row],[RN Admin Hours]],Nurse[[#This Row],[RN DON Hours]])</f>
        <v>29.885869565217391</v>
      </c>
      <c r="M138" s="4">
        <v>10.790760869565219</v>
      </c>
      <c r="N138" s="4">
        <v>5.5652173913043477</v>
      </c>
      <c r="O138" s="4">
        <v>13.529891304347826</v>
      </c>
      <c r="P138" s="4">
        <f>SUM(Nurse[[#This Row],[LPN Hours (excl. Admin)]],Nurse[[#This Row],[LPN Admin Hours]])</f>
        <v>73.9375</v>
      </c>
      <c r="Q138" s="4">
        <v>73.9375</v>
      </c>
      <c r="R138" s="4">
        <v>0</v>
      </c>
      <c r="S138" s="4">
        <f>SUM(Nurse[[#This Row],[CNA Hours]],Nurse[[#This Row],[NA TR Hours]],Nurse[[#This Row],[Med Aide/Tech Hours]])</f>
        <v>121.02641304347826</v>
      </c>
      <c r="T138" s="4">
        <v>116.10521739130435</v>
      </c>
      <c r="U138" s="4">
        <v>0</v>
      </c>
      <c r="V138" s="4">
        <v>4.9211956521739131</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88.453804347826079</v>
      </c>
      <c r="X138" s="4">
        <v>1.9565217391304348</v>
      </c>
      <c r="Y138" s="4">
        <v>0</v>
      </c>
      <c r="Z138" s="4">
        <v>5.3125</v>
      </c>
      <c r="AA138" s="4">
        <v>61.663043478260867</v>
      </c>
      <c r="AB138" s="4">
        <v>0</v>
      </c>
      <c r="AC138" s="4">
        <v>19.521739130434781</v>
      </c>
      <c r="AD138" s="4">
        <v>0</v>
      </c>
      <c r="AE138" s="4">
        <v>0</v>
      </c>
      <c r="AF138" s="1">
        <v>185241</v>
      </c>
      <c r="AG138" s="1">
        <v>4</v>
      </c>
      <c r="AH138"/>
    </row>
    <row r="139" spans="1:34" x14ac:dyDescent="0.25">
      <c r="A139" t="s">
        <v>289</v>
      </c>
      <c r="B139" t="s">
        <v>231</v>
      </c>
      <c r="C139" t="s">
        <v>498</v>
      </c>
      <c r="D139" t="s">
        <v>357</v>
      </c>
      <c r="E139" s="4">
        <v>46.75</v>
      </c>
      <c r="F139" s="4">
        <f>Nurse[[#This Row],[Total Nurse Staff Hours]]/Nurse[[#This Row],[MDS Census]]</f>
        <v>3.064182748198093</v>
      </c>
      <c r="G139" s="4">
        <f>Nurse[[#This Row],[Total Direct Care Staff Hours]]/Nurse[[#This Row],[MDS Census]]</f>
        <v>2.7625087189025797</v>
      </c>
      <c r="H139" s="4">
        <f>Nurse[[#This Row],[Total RN Hours (w/ Admin, DON)]]/Nurse[[#This Row],[MDS Census]]</f>
        <v>1.1373471285747501</v>
      </c>
      <c r="I139" s="4">
        <f>Nurse[[#This Row],[RN Hours (excl. Admin, DON)]]/Nurse[[#This Row],[MDS Census]]</f>
        <v>0.83567309927923727</v>
      </c>
      <c r="J139" s="4">
        <f>SUM(Nurse[[#This Row],[RN Hours (excl. Admin, DON)]],Nurse[[#This Row],[RN Admin Hours]],Nurse[[#This Row],[RN DON Hours]],Nurse[[#This Row],[LPN Hours (excl. Admin)]],Nurse[[#This Row],[LPN Admin Hours]],Nurse[[#This Row],[CNA Hours]],Nurse[[#This Row],[NA TR Hours]],Nurse[[#This Row],[Med Aide/Tech Hours]])</f>
        <v>143.25054347826085</v>
      </c>
      <c r="K139" s="4">
        <f>SUM(Nurse[[#This Row],[RN Hours (excl. Admin, DON)]],Nurse[[#This Row],[LPN Hours (excl. Admin)]],Nurse[[#This Row],[CNA Hours]],Nurse[[#This Row],[NA TR Hours]],Nurse[[#This Row],[Med Aide/Tech Hours]])</f>
        <v>129.1472826086956</v>
      </c>
      <c r="L139" s="4">
        <f>SUM(Nurse[[#This Row],[RN Hours (excl. Admin, DON)]],Nurse[[#This Row],[RN Admin Hours]],Nurse[[#This Row],[RN DON Hours]])</f>
        <v>53.17097826086956</v>
      </c>
      <c r="M139" s="4">
        <v>39.067717391304342</v>
      </c>
      <c r="N139" s="4">
        <v>9.320652173913043</v>
      </c>
      <c r="O139" s="4">
        <v>4.7826086956521738</v>
      </c>
      <c r="P139" s="4">
        <f>SUM(Nurse[[#This Row],[LPN Hours (excl. Admin)]],Nurse[[#This Row],[LPN Admin Hours]])</f>
        <v>6.828913043478261</v>
      </c>
      <c r="Q139" s="4">
        <v>6.828913043478261</v>
      </c>
      <c r="R139" s="4">
        <v>0</v>
      </c>
      <c r="S139" s="4">
        <f>SUM(Nurse[[#This Row],[CNA Hours]],Nurse[[#This Row],[NA TR Hours]],Nurse[[#This Row],[Med Aide/Tech Hours]])</f>
        <v>83.250652173913011</v>
      </c>
      <c r="T139" s="4">
        <v>77.308913043478228</v>
      </c>
      <c r="U139" s="4">
        <v>1.875760869565217</v>
      </c>
      <c r="V139" s="4">
        <v>4.0659782608695654</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2.7741304347826086</v>
      </c>
      <c r="X139" s="4">
        <v>0</v>
      </c>
      <c r="Y139" s="4">
        <v>0</v>
      </c>
      <c r="Z139" s="4">
        <v>0</v>
      </c>
      <c r="AA139" s="4">
        <v>0</v>
      </c>
      <c r="AB139" s="4">
        <v>0</v>
      </c>
      <c r="AC139" s="4">
        <v>2.7741304347826086</v>
      </c>
      <c r="AD139" s="4">
        <v>0</v>
      </c>
      <c r="AE139" s="4">
        <v>0</v>
      </c>
      <c r="AF139" s="1">
        <v>185435</v>
      </c>
      <c r="AG139" s="1">
        <v>4</v>
      </c>
      <c r="AH139"/>
    </row>
    <row r="140" spans="1:34" x14ac:dyDescent="0.25">
      <c r="A140" t="s">
        <v>289</v>
      </c>
      <c r="B140" t="s">
        <v>148</v>
      </c>
      <c r="C140" t="s">
        <v>448</v>
      </c>
      <c r="D140" t="s">
        <v>389</v>
      </c>
      <c r="E140" s="4">
        <v>88.478260869565219</v>
      </c>
      <c r="F140" s="4">
        <f>Nurse[[#This Row],[Total Nurse Staff Hours]]/Nurse[[#This Row],[MDS Census]]</f>
        <v>3.5817690417690415</v>
      </c>
      <c r="G140" s="4">
        <f>Nurse[[#This Row],[Total Direct Care Staff Hours]]/Nurse[[#This Row],[MDS Census]]</f>
        <v>3.2717850122850121</v>
      </c>
      <c r="H140" s="4">
        <f>Nurse[[#This Row],[Total RN Hours (w/ Admin, DON)]]/Nurse[[#This Row],[MDS Census]]</f>
        <v>0.60805651105651104</v>
      </c>
      <c r="I140" s="4">
        <f>Nurse[[#This Row],[RN Hours (excl. Admin, DON)]]/Nurse[[#This Row],[MDS Census]]</f>
        <v>0.36253439803439802</v>
      </c>
      <c r="J140" s="4">
        <f>SUM(Nurse[[#This Row],[RN Hours (excl. Admin, DON)]],Nurse[[#This Row],[RN Admin Hours]],Nurse[[#This Row],[RN DON Hours]],Nurse[[#This Row],[LPN Hours (excl. Admin)]],Nurse[[#This Row],[LPN Admin Hours]],Nurse[[#This Row],[CNA Hours]],Nurse[[#This Row],[NA TR Hours]],Nurse[[#This Row],[Med Aide/Tech Hours]])</f>
        <v>316.90869565217389</v>
      </c>
      <c r="K140" s="4">
        <f>SUM(Nurse[[#This Row],[RN Hours (excl. Admin, DON)]],Nurse[[#This Row],[LPN Hours (excl. Admin)]],Nurse[[#This Row],[CNA Hours]],Nurse[[#This Row],[NA TR Hours]],Nurse[[#This Row],[Med Aide/Tech Hours]])</f>
        <v>289.48184782608695</v>
      </c>
      <c r="L140" s="4">
        <f>SUM(Nurse[[#This Row],[RN Hours (excl. Admin, DON)]],Nurse[[#This Row],[RN Admin Hours]],Nurse[[#This Row],[RN DON Hours]])</f>
        <v>53.799782608695651</v>
      </c>
      <c r="M140" s="4">
        <v>32.076413043478261</v>
      </c>
      <c r="N140" s="4">
        <v>15.984239130434782</v>
      </c>
      <c r="O140" s="4">
        <v>5.7391304347826084</v>
      </c>
      <c r="P140" s="4">
        <f>SUM(Nurse[[#This Row],[LPN Hours (excl. Admin)]],Nurse[[#This Row],[LPN Admin Hours]])</f>
        <v>67.182282608695644</v>
      </c>
      <c r="Q140" s="4">
        <v>61.478804347826078</v>
      </c>
      <c r="R140" s="4">
        <v>5.7034782608695647</v>
      </c>
      <c r="S140" s="4">
        <f>SUM(Nurse[[#This Row],[CNA Hours]],Nurse[[#This Row],[NA TR Hours]],Nurse[[#This Row],[Med Aide/Tech Hours]])</f>
        <v>195.92663043478262</v>
      </c>
      <c r="T140" s="4">
        <v>174.33010869565217</v>
      </c>
      <c r="U140" s="4">
        <v>0</v>
      </c>
      <c r="V140" s="4">
        <v>21.596521739130441</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3.835108695652174</v>
      </c>
      <c r="X140" s="4">
        <v>2.0706521739130435</v>
      </c>
      <c r="Y140" s="4">
        <v>0</v>
      </c>
      <c r="Z140" s="4">
        <v>0</v>
      </c>
      <c r="AA140" s="4">
        <v>0</v>
      </c>
      <c r="AB140" s="4">
        <v>0</v>
      </c>
      <c r="AC140" s="4">
        <v>1.7644565217391304</v>
      </c>
      <c r="AD140" s="4">
        <v>0</v>
      </c>
      <c r="AE140" s="4">
        <v>0</v>
      </c>
      <c r="AF140" s="1">
        <v>185294</v>
      </c>
      <c r="AG140" s="1">
        <v>4</v>
      </c>
      <c r="AH140"/>
    </row>
    <row r="141" spans="1:34" x14ac:dyDescent="0.25">
      <c r="A141" t="s">
        <v>289</v>
      </c>
      <c r="B141" t="s">
        <v>204</v>
      </c>
      <c r="C141" t="s">
        <v>574</v>
      </c>
      <c r="D141" t="s">
        <v>354</v>
      </c>
      <c r="E141" s="4">
        <v>60.293478260869563</v>
      </c>
      <c r="F141" s="4">
        <f>Nurse[[#This Row],[Total Nurse Staff Hours]]/Nurse[[#This Row],[MDS Census]]</f>
        <v>3.7087921398954382</v>
      </c>
      <c r="G141" s="4">
        <f>Nurse[[#This Row],[Total Direct Care Staff Hours]]/Nurse[[#This Row],[MDS Census]]</f>
        <v>3.3925509284297806</v>
      </c>
      <c r="H141" s="4">
        <f>Nurse[[#This Row],[Total RN Hours (w/ Admin, DON)]]/Nurse[[#This Row],[MDS Census]]</f>
        <v>0.52808545159545706</v>
      </c>
      <c r="I141" s="4">
        <f>Nurse[[#This Row],[RN Hours (excl. Admin, DON)]]/Nurse[[#This Row],[MDS Census]]</f>
        <v>0.37953668649720579</v>
      </c>
      <c r="J141" s="4">
        <f>SUM(Nurse[[#This Row],[RN Hours (excl. Admin, DON)]],Nurse[[#This Row],[RN Admin Hours]],Nurse[[#This Row],[RN DON Hours]],Nurse[[#This Row],[LPN Hours (excl. Admin)]],Nurse[[#This Row],[LPN Admin Hours]],Nurse[[#This Row],[CNA Hours]],Nurse[[#This Row],[NA TR Hours]],Nurse[[#This Row],[Med Aide/Tech Hours]])</f>
        <v>223.6159782608695</v>
      </c>
      <c r="K141" s="4">
        <f>SUM(Nurse[[#This Row],[RN Hours (excl. Admin, DON)]],Nurse[[#This Row],[LPN Hours (excl. Admin)]],Nurse[[#This Row],[CNA Hours]],Nurse[[#This Row],[NA TR Hours]],Nurse[[#This Row],[Med Aide/Tech Hours]])</f>
        <v>204.54869565217382</v>
      </c>
      <c r="L141" s="4">
        <f>SUM(Nurse[[#This Row],[RN Hours (excl. Admin, DON)]],Nurse[[#This Row],[RN Admin Hours]],Nurse[[#This Row],[RN DON Hours]])</f>
        <v>31.840108695652177</v>
      </c>
      <c r="M141" s="4">
        <v>22.883586956521743</v>
      </c>
      <c r="N141" s="4">
        <v>3.7391304347826089</v>
      </c>
      <c r="O141" s="4">
        <v>5.2173913043478262</v>
      </c>
      <c r="P141" s="4">
        <f>SUM(Nurse[[#This Row],[LPN Hours (excl. Admin)]],Nurse[[#This Row],[LPN Admin Hours]])</f>
        <v>53.192282608695656</v>
      </c>
      <c r="Q141" s="4">
        <v>43.081521739130437</v>
      </c>
      <c r="R141" s="4">
        <v>10.110760869565217</v>
      </c>
      <c r="S141" s="4">
        <f>SUM(Nurse[[#This Row],[CNA Hours]],Nurse[[#This Row],[NA TR Hours]],Nurse[[#This Row],[Med Aide/Tech Hours]])</f>
        <v>138.58358695652169</v>
      </c>
      <c r="T141" s="4">
        <v>121.45891304347819</v>
      </c>
      <c r="U141" s="4">
        <v>1.309891304347826</v>
      </c>
      <c r="V141" s="4">
        <v>15.814782608695655</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1" s="4">
        <v>0</v>
      </c>
      <c r="Y141" s="4">
        <v>0</v>
      </c>
      <c r="Z141" s="4">
        <v>0</v>
      </c>
      <c r="AA141" s="4">
        <v>0</v>
      </c>
      <c r="AB141" s="4">
        <v>0</v>
      </c>
      <c r="AC141" s="4">
        <v>0</v>
      </c>
      <c r="AD141" s="4">
        <v>0</v>
      </c>
      <c r="AE141" s="4">
        <v>0</v>
      </c>
      <c r="AF141" s="1">
        <v>185379</v>
      </c>
      <c r="AG141" s="1">
        <v>4</v>
      </c>
      <c r="AH141"/>
    </row>
    <row r="142" spans="1:34" x14ac:dyDescent="0.25">
      <c r="A142" t="s">
        <v>289</v>
      </c>
      <c r="B142" t="s">
        <v>210</v>
      </c>
      <c r="C142" t="s">
        <v>271</v>
      </c>
      <c r="D142" t="s">
        <v>324</v>
      </c>
      <c r="E142" s="4">
        <v>214.35869565217391</v>
      </c>
      <c r="F142" s="4">
        <f>Nurse[[#This Row],[Total Nurse Staff Hours]]/Nurse[[#This Row],[MDS Census]]</f>
        <v>3.18639318492977</v>
      </c>
      <c r="G142" s="4">
        <f>Nurse[[#This Row],[Total Direct Care Staff Hours]]/Nurse[[#This Row],[MDS Census]]</f>
        <v>2.9752603823335524</v>
      </c>
      <c r="H142" s="4">
        <f>Nurse[[#This Row],[Total RN Hours (w/ Admin, DON)]]/Nurse[[#This Row],[MDS Census]]</f>
        <v>0.32647938745499727</v>
      </c>
      <c r="I142" s="4">
        <f>Nurse[[#This Row],[RN Hours (excl. Admin, DON)]]/Nurse[[#This Row],[MDS Census]]</f>
        <v>0.19840525328330208</v>
      </c>
      <c r="J142" s="4">
        <f>SUM(Nurse[[#This Row],[RN Hours (excl. Admin, DON)]],Nurse[[#This Row],[RN Admin Hours]],Nurse[[#This Row],[RN DON Hours]],Nurse[[#This Row],[LPN Hours (excl. Admin)]],Nurse[[#This Row],[LPN Admin Hours]],Nurse[[#This Row],[CNA Hours]],Nurse[[#This Row],[NA TR Hours]],Nurse[[#This Row],[Med Aide/Tech Hours]])</f>
        <v>683.03108695652168</v>
      </c>
      <c r="K142" s="4">
        <f>SUM(Nurse[[#This Row],[RN Hours (excl. Admin, DON)]],Nurse[[#This Row],[LPN Hours (excl. Admin)]],Nurse[[#This Row],[CNA Hours]],Nurse[[#This Row],[NA TR Hours]],Nurse[[#This Row],[Med Aide/Tech Hours]])</f>
        <v>637.77293478260856</v>
      </c>
      <c r="L142" s="4">
        <f>SUM(Nurse[[#This Row],[RN Hours (excl. Admin, DON)]],Nurse[[#This Row],[RN Admin Hours]],Nurse[[#This Row],[RN DON Hours]])</f>
        <v>69.983695652173921</v>
      </c>
      <c r="M142" s="4">
        <v>42.529891304347828</v>
      </c>
      <c r="N142" s="4">
        <v>21.714673913043477</v>
      </c>
      <c r="O142" s="4">
        <v>5.7391304347826084</v>
      </c>
      <c r="P142" s="4">
        <f>SUM(Nurse[[#This Row],[LPN Hours (excl. Admin)]],Nurse[[#This Row],[LPN Admin Hours]])</f>
        <v>155.27249999999998</v>
      </c>
      <c r="Q142" s="4">
        <v>137.46815217391301</v>
      </c>
      <c r="R142" s="4">
        <v>17.804347826086957</v>
      </c>
      <c r="S142" s="4">
        <f>SUM(Nurse[[#This Row],[CNA Hours]],Nurse[[#This Row],[NA TR Hours]],Nurse[[#This Row],[Med Aide/Tech Hours]])</f>
        <v>457.77489130434776</v>
      </c>
      <c r="T142" s="4">
        <v>457.31293478260864</v>
      </c>
      <c r="U142" s="4">
        <v>0</v>
      </c>
      <c r="V142" s="4">
        <v>0.46195652173913043</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120.52021739130434</v>
      </c>
      <c r="X142" s="4">
        <v>15.440217391304349</v>
      </c>
      <c r="Y142" s="4">
        <v>0</v>
      </c>
      <c r="Z142" s="4">
        <v>0</v>
      </c>
      <c r="AA142" s="4">
        <v>21.465434782608693</v>
      </c>
      <c r="AB142" s="4">
        <v>0</v>
      </c>
      <c r="AC142" s="4">
        <v>83.152608695652177</v>
      </c>
      <c r="AD142" s="4">
        <v>0</v>
      </c>
      <c r="AE142" s="4">
        <v>0.46195652173913043</v>
      </c>
      <c r="AF142" s="1">
        <v>185388</v>
      </c>
      <c r="AG142" s="1">
        <v>4</v>
      </c>
      <c r="AH142"/>
    </row>
    <row r="143" spans="1:34" x14ac:dyDescent="0.25">
      <c r="A143" t="s">
        <v>289</v>
      </c>
      <c r="B143" t="s">
        <v>203</v>
      </c>
      <c r="C143" t="s">
        <v>479</v>
      </c>
      <c r="D143" t="s">
        <v>333</v>
      </c>
      <c r="E143" s="4">
        <v>77.706521739130437</v>
      </c>
      <c r="F143" s="4">
        <f>Nurse[[#This Row],[Total Nurse Staff Hours]]/Nurse[[#This Row],[MDS Census]]</f>
        <v>4.0179395719681077</v>
      </c>
      <c r="G143" s="4">
        <f>Nurse[[#This Row],[Total Direct Care Staff Hours]]/Nurse[[#This Row],[MDS Census]]</f>
        <v>3.6797454189397119</v>
      </c>
      <c r="H143" s="4">
        <f>Nurse[[#This Row],[Total RN Hours (w/ Admin, DON)]]/Nurse[[#This Row],[MDS Census]]</f>
        <v>0.36851307875227302</v>
      </c>
      <c r="I143" s="4">
        <f>Nurse[[#This Row],[RN Hours (excl. Admin, DON)]]/Nurse[[#This Row],[MDS Census]]</f>
        <v>0.23230521751293887</v>
      </c>
      <c r="J143" s="4">
        <f>SUM(Nurse[[#This Row],[RN Hours (excl. Admin, DON)]],Nurse[[#This Row],[RN Admin Hours]],Nurse[[#This Row],[RN DON Hours]],Nurse[[#This Row],[LPN Hours (excl. Admin)]],Nurse[[#This Row],[LPN Admin Hours]],Nurse[[#This Row],[CNA Hours]],Nurse[[#This Row],[NA TR Hours]],Nurse[[#This Row],[Med Aide/Tech Hours]])</f>
        <v>312.22010869565219</v>
      </c>
      <c r="K143" s="4">
        <f>SUM(Nurse[[#This Row],[RN Hours (excl. Admin, DON)]],Nurse[[#This Row],[LPN Hours (excl. Admin)]],Nurse[[#This Row],[CNA Hours]],Nurse[[#This Row],[NA TR Hours]],Nurse[[#This Row],[Med Aide/Tech Hours]])</f>
        <v>285.94021739130437</v>
      </c>
      <c r="L143" s="4">
        <f>SUM(Nurse[[#This Row],[RN Hours (excl. Admin, DON)]],Nurse[[#This Row],[RN Admin Hours]],Nurse[[#This Row],[RN DON Hours]])</f>
        <v>28.635869565217391</v>
      </c>
      <c r="M143" s="4">
        <v>18.051630434782609</v>
      </c>
      <c r="N143" s="4">
        <v>6.7581521739130439</v>
      </c>
      <c r="O143" s="4">
        <v>3.8260869565217392</v>
      </c>
      <c r="P143" s="4">
        <f>SUM(Nurse[[#This Row],[LPN Hours (excl. Admin)]],Nurse[[#This Row],[LPN Admin Hours]])</f>
        <v>93.676630434782609</v>
      </c>
      <c r="Q143" s="4">
        <v>77.980978260869563</v>
      </c>
      <c r="R143" s="4">
        <v>15.695652173913043</v>
      </c>
      <c r="S143" s="4">
        <f>SUM(Nurse[[#This Row],[CNA Hours]],Nurse[[#This Row],[NA TR Hours]],Nurse[[#This Row],[Med Aide/Tech Hours]])</f>
        <v>189.90760869565219</v>
      </c>
      <c r="T143" s="4">
        <v>189.90760869565219</v>
      </c>
      <c r="U143" s="4">
        <v>0</v>
      </c>
      <c r="V143" s="4">
        <v>0</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3" s="4">
        <v>0</v>
      </c>
      <c r="Y143" s="4">
        <v>0</v>
      </c>
      <c r="Z143" s="4">
        <v>0</v>
      </c>
      <c r="AA143" s="4">
        <v>0</v>
      </c>
      <c r="AB143" s="4">
        <v>0</v>
      </c>
      <c r="AC143" s="4">
        <v>0</v>
      </c>
      <c r="AD143" s="4">
        <v>0</v>
      </c>
      <c r="AE143" s="4">
        <v>0</v>
      </c>
      <c r="AF143" s="1">
        <v>185378</v>
      </c>
      <c r="AG143" s="1">
        <v>4</v>
      </c>
      <c r="AH143"/>
    </row>
    <row r="144" spans="1:34" x14ac:dyDescent="0.25">
      <c r="A144" t="s">
        <v>289</v>
      </c>
      <c r="B144" t="s">
        <v>23</v>
      </c>
      <c r="C144" t="s">
        <v>500</v>
      </c>
      <c r="D144" t="s">
        <v>335</v>
      </c>
      <c r="E144" s="4">
        <v>83.489130434782609</v>
      </c>
      <c r="F144" s="4">
        <f>Nurse[[#This Row],[Total Nurse Staff Hours]]/Nurse[[#This Row],[MDS Census]]</f>
        <v>3.6284194766306466</v>
      </c>
      <c r="G144" s="4">
        <f>Nurse[[#This Row],[Total Direct Care Staff Hours]]/Nurse[[#This Row],[MDS Census]]</f>
        <v>3.2804218200755102</v>
      </c>
      <c r="H144" s="4">
        <f>Nurse[[#This Row],[Total RN Hours (w/ Admin, DON)]]/Nurse[[#This Row],[MDS Census]]</f>
        <v>0.62428069261814867</v>
      </c>
      <c r="I144" s="4">
        <f>Nurse[[#This Row],[RN Hours (excl. Admin, DON)]]/Nurse[[#This Row],[MDS Census]]</f>
        <v>0.36702252310897016</v>
      </c>
      <c r="J144" s="4">
        <f>SUM(Nurse[[#This Row],[RN Hours (excl. Admin, DON)]],Nurse[[#This Row],[RN Admin Hours]],Nurse[[#This Row],[RN DON Hours]],Nurse[[#This Row],[LPN Hours (excl. Admin)]],Nurse[[#This Row],[LPN Admin Hours]],Nurse[[#This Row],[CNA Hours]],Nurse[[#This Row],[NA TR Hours]],Nurse[[#This Row],[Med Aide/Tech Hours]])</f>
        <v>302.93358695652171</v>
      </c>
      <c r="K144" s="4">
        <f>SUM(Nurse[[#This Row],[RN Hours (excl. Admin, DON)]],Nurse[[#This Row],[LPN Hours (excl. Admin)]],Nurse[[#This Row],[CNA Hours]],Nurse[[#This Row],[NA TR Hours]],Nurse[[#This Row],[Med Aide/Tech Hours]])</f>
        <v>273.87956521739125</v>
      </c>
      <c r="L144" s="4">
        <f>SUM(Nurse[[#This Row],[RN Hours (excl. Admin, DON)]],Nurse[[#This Row],[RN Admin Hours]],Nurse[[#This Row],[RN DON Hours]])</f>
        <v>52.120652173913044</v>
      </c>
      <c r="M144" s="4">
        <v>30.642391304347825</v>
      </c>
      <c r="N144" s="4">
        <v>15.739130434782609</v>
      </c>
      <c r="O144" s="4">
        <v>5.7391304347826084</v>
      </c>
      <c r="P144" s="4">
        <f>SUM(Nurse[[#This Row],[LPN Hours (excl. Admin)]],Nurse[[#This Row],[LPN Admin Hours]])</f>
        <v>78.758913043478259</v>
      </c>
      <c r="Q144" s="4">
        <v>71.183152173913044</v>
      </c>
      <c r="R144" s="4">
        <v>7.5757608695652179</v>
      </c>
      <c r="S144" s="4">
        <f>SUM(Nurse[[#This Row],[CNA Hours]],Nurse[[#This Row],[NA TR Hours]],Nurse[[#This Row],[Med Aide/Tech Hours]])</f>
        <v>172.05402173913041</v>
      </c>
      <c r="T144" s="4">
        <v>121.63880434782605</v>
      </c>
      <c r="U144" s="4">
        <v>33.576086956521763</v>
      </c>
      <c r="V144" s="4">
        <v>16.839130434782604</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10.462173913043479</v>
      </c>
      <c r="X144" s="4">
        <v>3.3863043478260866</v>
      </c>
      <c r="Y144" s="4">
        <v>0</v>
      </c>
      <c r="Z144" s="4">
        <v>0</v>
      </c>
      <c r="AA144" s="4">
        <v>2.959021739130435</v>
      </c>
      <c r="AB144" s="4">
        <v>5.434782608695652E-2</v>
      </c>
      <c r="AC144" s="4">
        <v>4.0625</v>
      </c>
      <c r="AD144" s="4">
        <v>0</v>
      </c>
      <c r="AE144" s="4">
        <v>0</v>
      </c>
      <c r="AF144" s="1">
        <v>185069</v>
      </c>
      <c r="AG144" s="1">
        <v>4</v>
      </c>
      <c r="AH144"/>
    </row>
    <row r="145" spans="1:34" x14ac:dyDescent="0.25">
      <c r="A145" t="s">
        <v>289</v>
      </c>
      <c r="B145" t="s">
        <v>47</v>
      </c>
      <c r="C145" t="s">
        <v>512</v>
      </c>
      <c r="D145" t="s">
        <v>398</v>
      </c>
      <c r="E145" s="4">
        <v>54.097826086956523</v>
      </c>
      <c r="F145" s="4">
        <f>Nurse[[#This Row],[Total Nurse Staff Hours]]/Nurse[[#This Row],[MDS Census]]</f>
        <v>3.030448061080973</v>
      </c>
      <c r="G145" s="4">
        <f>Nurse[[#This Row],[Total Direct Care Staff Hours]]/Nurse[[#This Row],[MDS Census]]</f>
        <v>2.7209523809523808</v>
      </c>
      <c r="H145" s="4">
        <f>Nurse[[#This Row],[Total RN Hours (w/ Admin, DON)]]/Nurse[[#This Row],[MDS Census]]</f>
        <v>0.44316053847699416</v>
      </c>
      <c r="I145" s="4">
        <f>Nurse[[#This Row],[RN Hours (excl. Admin, DON)]]/Nurse[[#This Row],[MDS Census]]</f>
        <v>0.13366485834840267</v>
      </c>
      <c r="J145" s="4">
        <f>SUM(Nurse[[#This Row],[RN Hours (excl. Admin, DON)]],Nurse[[#This Row],[RN Admin Hours]],Nurse[[#This Row],[RN DON Hours]],Nurse[[#This Row],[LPN Hours (excl. Admin)]],Nurse[[#This Row],[LPN Admin Hours]],Nurse[[#This Row],[CNA Hours]],Nurse[[#This Row],[NA TR Hours]],Nurse[[#This Row],[Med Aide/Tech Hours]])</f>
        <v>163.94065217391307</v>
      </c>
      <c r="K145" s="4">
        <f>SUM(Nurse[[#This Row],[RN Hours (excl. Admin, DON)]],Nurse[[#This Row],[LPN Hours (excl. Admin)]],Nurse[[#This Row],[CNA Hours]],Nurse[[#This Row],[NA TR Hours]],Nurse[[#This Row],[Med Aide/Tech Hours]])</f>
        <v>147.19760869565218</v>
      </c>
      <c r="L145" s="4">
        <f>SUM(Nurse[[#This Row],[RN Hours (excl. Admin, DON)]],Nurse[[#This Row],[RN Admin Hours]],Nurse[[#This Row],[RN DON Hours]])</f>
        <v>23.974021739130436</v>
      </c>
      <c r="M145" s="4">
        <v>7.2309782608695654</v>
      </c>
      <c r="N145" s="4">
        <v>10.993043478260869</v>
      </c>
      <c r="O145" s="4">
        <v>5.75</v>
      </c>
      <c r="P145" s="4">
        <f>SUM(Nurse[[#This Row],[LPN Hours (excl. Admin)]],Nurse[[#This Row],[LPN Admin Hours]])</f>
        <v>54.196956521739139</v>
      </c>
      <c r="Q145" s="4">
        <v>54.196956521739139</v>
      </c>
      <c r="R145" s="4">
        <v>0</v>
      </c>
      <c r="S145" s="4">
        <f>SUM(Nurse[[#This Row],[CNA Hours]],Nurse[[#This Row],[NA TR Hours]],Nurse[[#This Row],[Med Aide/Tech Hours]])</f>
        <v>85.769673913043476</v>
      </c>
      <c r="T145" s="4">
        <v>85.769673913043476</v>
      </c>
      <c r="U145" s="4">
        <v>0</v>
      </c>
      <c r="V145" s="4">
        <v>0</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5" s="4">
        <v>0</v>
      </c>
      <c r="Y145" s="4">
        <v>0</v>
      </c>
      <c r="Z145" s="4">
        <v>0</v>
      </c>
      <c r="AA145" s="4">
        <v>0</v>
      </c>
      <c r="AB145" s="4">
        <v>0</v>
      </c>
      <c r="AC145" s="4">
        <v>0</v>
      </c>
      <c r="AD145" s="4">
        <v>0</v>
      </c>
      <c r="AE145" s="4">
        <v>0</v>
      </c>
      <c r="AF145" s="1">
        <v>185142</v>
      </c>
      <c r="AG145" s="1">
        <v>4</v>
      </c>
      <c r="AH145"/>
    </row>
    <row r="146" spans="1:34" x14ac:dyDescent="0.25">
      <c r="A146" t="s">
        <v>289</v>
      </c>
      <c r="B146" t="s">
        <v>85</v>
      </c>
      <c r="C146" t="s">
        <v>529</v>
      </c>
      <c r="D146" t="s">
        <v>367</v>
      </c>
      <c r="E146" s="4">
        <v>98.673913043478265</v>
      </c>
      <c r="F146" s="4">
        <f>Nurse[[#This Row],[Total Nurse Staff Hours]]/Nurse[[#This Row],[MDS Census]]</f>
        <v>3.7227836527869571</v>
      </c>
      <c r="G146" s="4">
        <f>Nurse[[#This Row],[Total Direct Care Staff Hours]]/Nurse[[#This Row],[MDS Census]]</f>
        <v>3.3759958140559596</v>
      </c>
      <c r="H146" s="4">
        <f>Nurse[[#This Row],[Total RN Hours (w/ Admin, DON)]]/Nurse[[#This Row],[MDS Census]]</f>
        <v>0.3377318792685613</v>
      </c>
      <c r="I146" s="4">
        <f>Nurse[[#This Row],[RN Hours (excl. Admin, DON)]]/Nurse[[#This Row],[MDS Census]]</f>
        <v>0.1065080414188147</v>
      </c>
      <c r="J146" s="4">
        <f>SUM(Nurse[[#This Row],[RN Hours (excl. Admin, DON)]],Nurse[[#This Row],[RN Admin Hours]],Nurse[[#This Row],[RN DON Hours]],Nurse[[#This Row],[LPN Hours (excl. Admin)]],Nurse[[#This Row],[LPN Admin Hours]],Nurse[[#This Row],[CNA Hours]],Nurse[[#This Row],[NA TR Hours]],Nurse[[#This Row],[Med Aide/Tech Hours]])</f>
        <v>367.34163043478259</v>
      </c>
      <c r="K146" s="4">
        <f>SUM(Nurse[[#This Row],[RN Hours (excl. Admin, DON)]],Nurse[[#This Row],[LPN Hours (excl. Admin)]],Nurse[[#This Row],[CNA Hours]],Nurse[[#This Row],[NA TR Hours]],Nurse[[#This Row],[Med Aide/Tech Hours]])</f>
        <v>333.12271739130438</v>
      </c>
      <c r="L146" s="4">
        <f>SUM(Nurse[[#This Row],[RN Hours (excl. Admin, DON)]],Nurse[[#This Row],[RN Admin Hours]],Nurse[[#This Row],[RN DON Hours]])</f>
        <v>33.325326086956515</v>
      </c>
      <c r="M146" s="4">
        <v>10.509565217391303</v>
      </c>
      <c r="N146" s="4">
        <v>17.685326086956518</v>
      </c>
      <c r="O146" s="4">
        <v>5.1304347826086953</v>
      </c>
      <c r="P146" s="4">
        <f>SUM(Nurse[[#This Row],[LPN Hours (excl. Admin)]],Nurse[[#This Row],[LPN Admin Hours]])</f>
        <v>86.100978260869596</v>
      </c>
      <c r="Q146" s="4">
        <v>74.697826086956553</v>
      </c>
      <c r="R146" s="4">
        <v>11.403152173913044</v>
      </c>
      <c r="S146" s="4">
        <f>SUM(Nurse[[#This Row],[CNA Hours]],Nurse[[#This Row],[NA TR Hours]],Nurse[[#This Row],[Med Aide/Tech Hours]])</f>
        <v>247.91532608695653</v>
      </c>
      <c r="T146" s="4">
        <v>155.82597826086953</v>
      </c>
      <c r="U146" s="4">
        <v>67.910108695652212</v>
      </c>
      <c r="V146" s="4">
        <v>24.17923913043478</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0.12771739130434784</v>
      </c>
      <c r="X146" s="4">
        <v>0</v>
      </c>
      <c r="Y146" s="4">
        <v>0</v>
      </c>
      <c r="Z146" s="4">
        <v>0</v>
      </c>
      <c r="AA146" s="4">
        <v>0</v>
      </c>
      <c r="AB146" s="4">
        <v>0</v>
      </c>
      <c r="AC146" s="4">
        <v>0.12771739130434784</v>
      </c>
      <c r="AD146" s="4">
        <v>0</v>
      </c>
      <c r="AE146" s="4">
        <v>0</v>
      </c>
      <c r="AF146" s="1">
        <v>185207</v>
      </c>
      <c r="AG146" s="1">
        <v>4</v>
      </c>
      <c r="AH146"/>
    </row>
    <row r="147" spans="1:34" x14ac:dyDescent="0.25">
      <c r="A147" t="s">
        <v>289</v>
      </c>
      <c r="B147" t="s">
        <v>92</v>
      </c>
      <c r="C147" t="s">
        <v>534</v>
      </c>
      <c r="D147" t="s">
        <v>411</v>
      </c>
      <c r="E147" s="4">
        <v>60.391304347826086</v>
      </c>
      <c r="F147" s="4">
        <f>Nurse[[#This Row],[Total Nurse Staff Hours]]/Nurse[[#This Row],[MDS Census]]</f>
        <v>3.8925035997120232</v>
      </c>
      <c r="G147" s="4">
        <f>Nurse[[#This Row],[Total Direct Care Staff Hours]]/Nurse[[#This Row],[MDS Census]]</f>
        <v>3.5939074874010082</v>
      </c>
      <c r="H147" s="4">
        <f>Nurse[[#This Row],[Total RN Hours (w/ Admin, DON)]]/Nurse[[#This Row],[MDS Census]]</f>
        <v>0.50836933045356369</v>
      </c>
      <c r="I147" s="4">
        <f>Nurse[[#This Row],[RN Hours (excl. Admin, DON)]]/Nurse[[#This Row],[MDS Census]]</f>
        <v>0.29234161267098629</v>
      </c>
      <c r="J147" s="4">
        <f>SUM(Nurse[[#This Row],[RN Hours (excl. Admin, DON)]],Nurse[[#This Row],[RN Admin Hours]],Nurse[[#This Row],[RN DON Hours]],Nurse[[#This Row],[LPN Hours (excl. Admin)]],Nurse[[#This Row],[LPN Admin Hours]],Nurse[[#This Row],[CNA Hours]],Nurse[[#This Row],[NA TR Hours]],Nurse[[#This Row],[Med Aide/Tech Hours]])</f>
        <v>235.0733695652174</v>
      </c>
      <c r="K147" s="4">
        <f>SUM(Nurse[[#This Row],[RN Hours (excl. Admin, DON)]],Nurse[[#This Row],[LPN Hours (excl. Admin)]],Nurse[[#This Row],[CNA Hours]],Nurse[[#This Row],[NA TR Hours]],Nurse[[#This Row],[Med Aide/Tech Hours]])</f>
        <v>217.04076086956522</v>
      </c>
      <c r="L147" s="4">
        <f>SUM(Nurse[[#This Row],[RN Hours (excl. Admin, DON)]],Nurse[[#This Row],[RN Admin Hours]],Nurse[[#This Row],[RN DON Hours]])</f>
        <v>30.701086956521738</v>
      </c>
      <c r="M147" s="4">
        <v>17.654891304347824</v>
      </c>
      <c r="N147" s="4">
        <v>8.3505434782608692</v>
      </c>
      <c r="O147" s="4">
        <v>4.6956521739130439</v>
      </c>
      <c r="P147" s="4">
        <f>SUM(Nurse[[#This Row],[LPN Hours (excl. Admin)]],Nurse[[#This Row],[LPN Admin Hours]])</f>
        <v>57.627717391304344</v>
      </c>
      <c r="Q147" s="4">
        <v>52.641304347826086</v>
      </c>
      <c r="R147" s="4">
        <v>4.9864130434782608</v>
      </c>
      <c r="S147" s="4">
        <f>SUM(Nurse[[#This Row],[CNA Hours]],Nurse[[#This Row],[NA TR Hours]],Nurse[[#This Row],[Med Aide/Tech Hours]])</f>
        <v>146.74456521739131</v>
      </c>
      <c r="T147" s="4">
        <v>118.30978260869566</v>
      </c>
      <c r="U147" s="4">
        <v>0</v>
      </c>
      <c r="V147" s="4">
        <v>28.434782608695652</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7" s="4">
        <v>0</v>
      </c>
      <c r="Y147" s="4">
        <v>0</v>
      </c>
      <c r="Z147" s="4">
        <v>0</v>
      </c>
      <c r="AA147" s="4">
        <v>0</v>
      </c>
      <c r="AB147" s="4">
        <v>0</v>
      </c>
      <c r="AC147" s="4">
        <v>0</v>
      </c>
      <c r="AD147" s="4">
        <v>0</v>
      </c>
      <c r="AE147" s="4">
        <v>0</v>
      </c>
      <c r="AF147" s="1">
        <v>185217</v>
      </c>
      <c r="AG147" s="1">
        <v>4</v>
      </c>
      <c r="AH147"/>
    </row>
    <row r="148" spans="1:34" x14ac:dyDescent="0.25">
      <c r="A148" t="s">
        <v>289</v>
      </c>
      <c r="B148" t="s">
        <v>107</v>
      </c>
      <c r="C148" t="s">
        <v>540</v>
      </c>
      <c r="D148" t="s">
        <v>415</v>
      </c>
      <c r="E148" s="4">
        <v>90.608695652173907</v>
      </c>
      <c r="F148" s="4">
        <f>Nurse[[#This Row],[Total Nurse Staff Hours]]/Nurse[[#This Row],[MDS Census]]</f>
        <v>4.1300959692898287</v>
      </c>
      <c r="G148" s="4">
        <f>Nurse[[#This Row],[Total Direct Care Staff Hours]]/Nurse[[#This Row],[MDS Census]]</f>
        <v>3.837576775431863</v>
      </c>
      <c r="H148" s="4">
        <f>Nurse[[#This Row],[Total RN Hours (w/ Admin, DON)]]/Nurse[[#This Row],[MDS Census]]</f>
        <v>0.58951535508637265</v>
      </c>
      <c r="I148" s="4">
        <f>Nurse[[#This Row],[RN Hours (excl. Admin, DON)]]/Nurse[[#This Row],[MDS Census]]</f>
        <v>0.29699616122840716</v>
      </c>
      <c r="J148" s="4">
        <f>SUM(Nurse[[#This Row],[RN Hours (excl. Admin, DON)]],Nurse[[#This Row],[RN Admin Hours]],Nurse[[#This Row],[RN DON Hours]],Nurse[[#This Row],[LPN Hours (excl. Admin)]],Nurse[[#This Row],[LPN Admin Hours]],Nurse[[#This Row],[CNA Hours]],Nurse[[#This Row],[NA TR Hours]],Nurse[[#This Row],[Med Aide/Tech Hours]])</f>
        <v>374.2226086956523</v>
      </c>
      <c r="K148" s="4">
        <f>SUM(Nurse[[#This Row],[RN Hours (excl. Admin, DON)]],Nurse[[#This Row],[LPN Hours (excl. Admin)]],Nurse[[#This Row],[CNA Hours]],Nurse[[#This Row],[NA TR Hours]],Nurse[[#This Row],[Med Aide/Tech Hours]])</f>
        <v>347.71782608695662</v>
      </c>
      <c r="L148" s="4">
        <f>SUM(Nurse[[#This Row],[RN Hours (excl. Admin, DON)]],Nurse[[#This Row],[RN Admin Hours]],Nurse[[#This Row],[RN DON Hours]])</f>
        <v>53.415217391304374</v>
      </c>
      <c r="M148" s="4">
        <v>26.910434782608714</v>
      </c>
      <c r="N148" s="4">
        <v>21.287391304347832</v>
      </c>
      <c r="O148" s="4">
        <v>5.2173913043478262</v>
      </c>
      <c r="P148" s="4">
        <f>SUM(Nurse[[#This Row],[LPN Hours (excl. Admin)]],Nurse[[#This Row],[LPN Admin Hours]])</f>
        <v>65.002934782608691</v>
      </c>
      <c r="Q148" s="4">
        <v>65.002934782608691</v>
      </c>
      <c r="R148" s="4">
        <v>0</v>
      </c>
      <c r="S148" s="4">
        <f>SUM(Nurse[[#This Row],[CNA Hours]],Nurse[[#This Row],[NA TR Hours]],Nurse[[#This Row],[Med Aide/Tech Hours]])</f>
        <v>255.80445652173918</v>
      </c>
      <c r="T148" s="4">
        <v>175.63630434782613</v>
      </c>
      <c r="U148" s="4">
        <v>49.565543478260878</v>
      </c>
      <c r="V148" s="4">
        <v>30.602608695652176</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7.3369565217391311E-2</v>
      </c>
      <c r="X148" s="4">
        <v>0</v>
      </c>
      <c r="Y148" s="4">
        <v>0</v>
      </c>
      <c r="Z148" s="4">
        <v>0</v>
      </c>
      <c r="AA148" s="4">
        <v>0</v>
      </c>
      <c r="AB148" s="4">
        <v>0</v>
      </c>
      <c r="AC148" s="4">
        <v>7.3369565217391311E-2</v>
      </c>
      <c r="AD148" s="4">
        <v>0</v>
      </c>
      <c r="AE148" s="4">
        <v>0</v>
      </c>
      <c r="AF148" s="1">
        <v>185240</v>
      </c>
      <c r="AG148" s="1">
        <v>4</v>
      </c>
      <c r="AH148"/>
    </row>
    <row r="149" spans="1:34" x14ac:dyDescent="0.25">
      <c r="A149" t="s">
        <v>289</v>
      </c>
      <c r="B149" t="s">
        <v>139</v>
      </c>
      <c r="C149" t="s">
        <v>512</v>
      </c>
      <c r="D149" t="s">
        <v>398</v>
      </c>
      <c r="E149" s="4">
        <v>88.217391304347828</v>
      </c>
      <c r="F149" s="4">
        <f>Nurse[[#This Row],[Total Nurse Staff Hours]]/Nurse[[#This Row],[MDS Census]]</f>
        <v>2.9135325283390827</v>
      </c>
      <c r="G149" s="4">
        <f>Nurse[[#This Row],[Total Direct Care Staff Hours]]/Nurse[[#This Row],[MDS Census]]</f>
        <v>2.6015450961064559</v>
      </c>
      <c r="H149" s="4">
        <f>Nurse[[#This Row],[Total RN Hours (w/ Admin, DON)]]/Nurse[[#This Row],[MDS Census]]</f>
        <v>0.46808156727451949</v>
      </c>
      <c r="I149" s="4">
        <f>Nurse[[#This Row],[RN Hours (excl. Admin, DON)]]/Nurse[[#This Row],[MDS Census]]</f>
        <v>0.27286717594874321</v>
      </c>
      <c r="J149" s="4">
        <f>SUM(Nurse[[#This Row],[RN Hours (excl. Admin, DON)]],Nurse[[#This Row],[RN Admin Hours]],Nurse[[#This Row],[RN DON Hours]],Nurse[[#This Row],[LPN Hours (excl. Admin)]],Nurse[[#This Row],[LPN Admin Hours]],Nurse[[#This Row],[CNA Hours]],Nurse[[#This Row],[NA TR Hours]],Nurse[[#This Row],[Med Aide/Tech Hours]])</f>
        <v>257.02423913043475</v>
      </c>
      <c r="K149" s="4">
        <f>SUM(Nurse[[#This Row],[RN Hours (excl. Admin, DON)]],Nurse[[#This Row],[LPN Hours (excl. Admin)]],Nurse[[#This Row],[CNA Hours]],Nurse[[#This Row],[NA TR Hours]],Nurse[[#This Row],[Med Aide/Tech Hours]])</f>
        <v>229.5015217391304</v>
      </c>
      <c r="L149" s="4">
        <f>SUM(Nurse[[#This Row],[RN Hours (excl. Admin, DON)]],Nurse[[#This Row],[RN Admin Hours]],Nurse[[#This Row],[RN DON Hours]])</f>
        <v>41.292934782608697</v>
      </c>
      <c r="M149" s="4">
        <v>24.071630434782609</v>
      </c>
      <c r="N149" s="4">
        <v>11.48217391304348</v>
      </c>
      <c r="O149" s="4">
        <v>5.7391304347826084</v>
      </c>
      <c r="P149" s="4">
        <f>SUM(Nurse[[#This Row],[LPN Hours (excl. Admin)]],Nurse[[#This Row],[LPN Admin Hours]])</f>
        <v>82.570326086956527</v>
      </c>
      <c r="Q149" s="4">
        <v>72.268913043478264</v>
      </c>
      <c r="R149" s="4">
        <v>10.301413043478263</v>
      </c>
      <c r="S149" s="4">
        <f>SUM(Nurse[[#This Row],[CNA Hours]],Nurse[[#This Row],[NA TR Hours]],Nurse[[#This Row],[Med Aide/Tech Hours]])</f>
        <v>133.16097826086951</v>
      </c>
      <c r="T149" s="4">
        <v>133.16097826086951</v>
      </c>
      <c r="U149" s="4">
        <v>0</v>
      </c>
      <c r="V149" s="4">
        <v>0</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9" s="4">
        <v>0</v>
      </c>
      <c r="Y149" s="4">
        <v>0</v>
      </c>
      <c r="Z149" s="4">
        <v>0</v>
      </c>
      <c r="AA149" s="4">
        <v>0</v>
      </c>
      <c r="AB149" s="4">
        <v>0</v>
      </c>
      <c r="AC149" s="4">
        <v>0</v>
      </c>
      <c r="AD149" s="4">
        <v>0</v>
      </c>
      <c r="AE149" s="4">
        <v>0</v>
      </c>
      <c r="AF149" s="1">
        <v>185279</v>
      </c>
      <c r="AG149" s="1">
        <v>4</v>
      </c>
      <c r="AH149"/>
    </row>
    <row r="150" spans="1:34" x14ac:dyDescent="0.25">
      <c r="A150" t="s">
        <v>289</v>
      </c>
      <c r="B150" t="s">
        <v>172</v>
      </c>
      <c r="C150" t="s">
        <v>566</v>
      </c>
      <c r="D150" t="s">
        <v>344</v>
      </c>
      <c r="E150" s="4">
        <v>54.206521739130437</v>
      </c>
      <c r="F150" s="4">
        <f>Nurse[[#This Row],[Total Nurse Staff Hours]]/Nurse[[#This Row],[MDS Census]]</f>
        <v>3.6082374172849403</v>
      </c>
      <c r="G150" s="4">
        <f>Nurse[[#This Row],[Total Direct Care Staff Hours]]/Nurse[[#This Row],[MDS Census]]</f>
        <v>3.3141227190695806</v>
      </c>
      <c r="H150" s="4">
        <f>Nurse[[#This Row],[Total RN Hours (w/ Admin, DON)]]/Nurse[[#This Row],[MDS Census]]</f>
        <v>0.71290354922799282</v>
      </c>
      <c r="I150" s="4">
        <f>Nurse[[#This Row],[RN Hours (excl. Admin, DON)]]/Nurse[[#This Row],[MDS Census]]</f>
        <v>0.54115700822137558</v>
      </c>
      <c r="J150" s="4">
        <f>SUM(Nurse[[#This Row],[RN Hours (excl. Admin, DON)]],Nurse[[#This Row],[RN Admin Hours]],Nurse[[#This Row],[RN DON Hours]],Nurse[[#This Row],[LPN Hours (excl. Admin)]],Nurse[[#This Row],[LPN Admin Hours]],Nurse[[#This Row],[CNA Hours]],Nurse[[#This Row],[NA TR Hours]],Nurse[[#This Row],[Med Aide/Tech Hours]])</f>
        <v>195.58999999999997</v>
      </c>
      <c r="K150" s="4">
        <f>SUM(Nurse[[#This Row],[RN Hours (excl. Admin, DON)]],Nurse[[#This Row],[LPN Hours (excl. Admin)]],Nurse[[#This Row],[CNA Hours]],Nurse[[#This Row],[NA TR Hours]],Nurse[[#This Row],[Med Aide/Tech Hours]])</f>
        <v>179.64706521739129</v>
      </c>
      <c r="L150" s="4">
        <f>SUM(Nurse[[#This Row],[RN Hours (excl. Admin, DON)]],Nurse[[#This Row],[RN Admin Hours]],Nurse[[#This Row],[RN DON Hours]])</f>
        <v>38.644021739130437</v>
      </c>
      <c r="M150" s="4">
        <v>29.334239130434781</v>
      </c>
      <c r="N150" s="4">
        <v>6.6956521739130439</v>
      </c>
      <c r="O150" s="4">
        <v>2.6141304347826089</v>
      </c>
      <c r="P150" s="4">
        <f>SUM(Nurse[[#This Row],[LPN Hours (excl. Admin)]],Nurse[[#This Row],[LPN Admin Hours]])</f>
        <v>25.394021739130434</v>
      </c>
      <c r="Q150" s="4">
        <v>18.760869565217391</v>
      </c>
      <c r="R150" s="4">
        <v>6.6331521739130439</v>
      </c>
      <c r="S150" s="4">
        <f>SUM(Nurse[[#This Row],[CNA Hours]],Nurse[[#This Row],[NA TR Hours]],Nurse[[#This Row],[Med Aide/Tech Hours]])</f>
        <v>131.55195652173913</v>
      </c>
      <c r="T150" s="4">
        <v>85.796521739130426</v>
      </c>
      <c r="U150" s="4">
        <v>20.538043478260871</v>
      </c>
      <c r="V150" s="4">
        <v>25.217391304347824</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0" s="4">
        <v>0</v>
      </c>
      <c r="Y150" s="4">
        <v>0</v>
      </c>
      <c r="Z150" s="4">
        <v>0</v>
      </c>
      <c r="AA150" s="4">
        <v>0</v>
      </c>
      <c r="AB150" s="4">
        <v>0</v>
      </c>
      <c r="AC150" s="4">
        <v>0</v>
      </c>
      <c r="AD150" s="4">
        <v>0</v>
      </c>
      <c r="AE150" s="4">
        <v>0</v>
      </c>
      <c r="AF150" s="1">
        <v>185329</v>
      </c>
      <c r="AG150" s="1">
        <v>4</v>
      </c>
      <c r="AH150"/>
    </row>
    <row r="151" spans="1:34" x14ac:dyDescent="0.25">
      <c r="A151" t="s">
        <v>289</v>
      </c>
      <c r="B151" t="s">
        <v>5</v>
      </c>
      <c r="C151" t="s">
        <v>492</v>
      </c>
      <c r="D151" t="s">
        <v>337</v>
      </c>
      <c r="E151" s="4">
        <v>107.04347826086956</v>
      </c>
      <c r="F151" s="4">
        <f>Nurse[[#This Row],[Total Nurse Staff Hours]]/Nurse[[#This Row],[MDS Census]]</f>
        <v>3.6565566612510163</v>
      </c>
      <c r="G151" s="4">
        <f>Nurse[[#This Row],[Total Direct Care Staff Hours]]/Nurse[[#This Row],[MDS Census]]</f>
        <v>3.2807108042242086</v>
      </c>
      <c r="H151" s="4">
        <f>Nurse[[#This Row],[Total RN Hours (w/ Admin, DON)]]/Nurse[[#This Row],[MDS Census]]</f>
        <v>0.90393074735987022</v>
      </c>
      <c r="I151" s="4">
        <f>Nurse[[#This Row],[RN Hours (excl. Admin, DON)]]/Nurse[[#This Row],[MDS Census]]</f>
        <v>0.62407798537774184</v>
      </c>
      <c r="J151" s="4">
        <f>SUM(Nurse[[#This Row],[RN Hours (excl. Admin, DON)]],Nurse[[#This Row],[RN Admin Hours]],Nurse[[#This Row],[RN DON Hours]],Nurse[[#This Row],[LPN Hours (excl. Admin)]],Nurse[[#This Row],[LPN Admin Hours]],Nurse[[#This Row],[CNA Hours]],Nurse[[#This Row],[NA TR Hours]],Nurse[[#This Row],[Med Aide/Tech Hours]])</f>
        <v>391.41054347826093</v>
      </c>
      <c r="K151" s="4">
        <f>SUM(Nurse[[#This Row],[RN Hours (excl. Admin, DON)]],Nurse[[#This Row],[LPN Hours (excl. Admin)]],Nurse[[#This Row],[CNA Hours]],Nurse[[#This Row],[NA TR Hours]],Nurse[[#This Row],[Med Aide/Tech Hours]])</f>
        <v>351.17869565217399</v>
      </c>
      <c r="L151" s="4">
        <f>SUM(Nurse[[#This Row],[RN Hours (excl. Admin, DON)]],Nurse[[#This Row],[RN Admin Hours]],Nurse[[#This Row],[RN DON Hours]])</f>
        <v>96.759891304347846</v>
      </c>
      <c r="M151" s="4">
        <v>66.803478260869582</v>
      </c>
      <c r="N151" s="4">
        <v>24.217282608695651</v>
      </c>
      <c r="O151" s="4">
        <v>5.7391304347826084</v>
      </c>
      <c r="P151" s="4">
        <f>SUM(Nurse[[#This Row],[LPN Hours (excl. Admin)]],Nurse[[#This Row],[LPN Admin Hours]])</f>
        <v>43.224021739130436</v>
      </c>
      <c r="Q151" s="4">
        <v>32.948586956521737</v>
      </c>
      <c r="R151" s="4">
        <v>10.275434782608697</v>
      </c>
      <c r="S151" s="4">
        <f>SUM(Nurse[[#This Row],[CNA Hours]],Nurse[[#This Row],[NA TR Hours]],Nurse[[#This Row],[Med Aide/Tech Hours]])</f>
        <v>251.42663043478265</v>
      </c>
      <c r="T151" s="4">
        <v>204.55695652173918</v>
      </c>
      <c r="U151" s="4">
        <v>8.9485869565217389</v>
      </c>
      <c r="V151" s="4">
        <v>37.921086956521727</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0.125</v>
      </c>
      <c r="X151" s="4">
        <v>5.434782608695652E-2</v>
      </c>
      <c r="Y151" s="4">
        <v>0</v>
      </c>
      <c r="Z151" s="4">
        <v>0</v>
      </c>
      <c r="AA151" s="4">
        <v>0</v>
      </c>
      <c r="AB151" s="4">
        <v>7.0652173913043473E-2</v>
      </c>
      <c r="AC151" s="4">
        <v>0</v>
      </c>
      <c r="AD151" s="4">
        <v>0</v>
      </c>
      <c r="AE151" s="4">
        <v>0</v>
      </c>
      <c r="AF151" s="1">
        <v>185006</v>
      </c>
      <c r="AG151" s="1">
        <v>4</v>
      </c>
      <c r="AH151"/>
    </row>
    <row r="152" spans="1:34" x14ac:dyDescent="0.25">
      <c r="A152" t="s">
        <v>289</v>
      </c>
      <c r="B152" t="s">
        <v>223</v>
      </c>
      <c r="C152" t="s">
        <v>580</v>
      </c>
      <c r="D152" t="s">
        <v>343</v>
      </c>
      <c r="E152" s="4">
        <v>93.706521739130437</v>
      </c>
      <c r="F152" s="4">
        <f>Nurse[[#This Row],[Total Nurse Staff Hours]]/Nurse[[#This Row],[MDS Census]]</f>
        <v>3.1252766500405977</v>
      </c>
      <c r="G152" s="4">
        <f>Nurse[[#This Row],[Total Direct Care Staff Hours]]/Nurse[[#This Row],[MDS Census]]</f>
        <v>2.83763136527085</v>
      </c>
      <c r="H152" s="4">
        <f>Nurse[[#This Row],[Total RN Hours (w/ Admin, DON)]]/Nurse[[#This Row],[MDS Census]]</f>
        <v>0.44708850481382661</v>
      </c>
      <c r="I152" s="4">
        <f>Nurse[[#This Row],[RN Hours (excl. Admin, DON)]]/Nurse[[#This Row],[MDS Census]]</f>
        <v>0.26749681011483584</v>
      </c>
      <c r="J152" s="4">
        <f>SUM(Nurse[[#This Row],[RN Hours (excl. Admin, DON)]],Nurse[[#This Row],[RN Admin Hours]],Nurse[[#This Row],[RN DON Hours]],Nurse[[#This Row],[LPN Hours (excl. Admin)]],Nurse[[#This Row],[LPN Admin Hours]],Nurse[[#This Row],[CNA Hours]],Nurse[[#This Row],[NA TR Hours]],Nurse[[#This Row],[Med Aide/Tech Hours]])</f>
        <v>292.85880434782604</v>
      </c>
      <c r="K152" s="4">
        <f>SUM(Nurse[[#This Row],[RN Hours (excl. Admin, DON)]],Nurse[[#This Row],[LPN Hours (excl. Admin)]],Nurse[[#This Row],[CNA Hours]],Nurse[[#This Row],[NA TR Hours]],Nurse[[#This Row],[Med Aide/Tech Hours]])</f>
        <v>265.90456521739128</v>
      </c>
      <c r="L152" s="4">
        <f>SUM(Nurse[[#This Row],[RN Hours (excl. Admin, DON)]],Nurse[[#This Row],[RN Admin Hours]],Nurse[[#This Row],[RN DON Hours]])</f>
        <v>41.895108695652169</v>
      </c>
      <c r="M152" s="4">
        <v>25.066195652173914</v>
      </c>
      <c r="N152" s="4">
        <v>16.828913043478259</v>
      </c>
      <c r="O152" s="4">
        <v>0</v>
      </c>
      <c r="P152" s="4">
        <f>SUM(Nurse[[#This Row],[LPN Hours (excl. Admin)]],Nurse[[#This Row],[LPN Admin Hours]])</f>
        <v>72.29304347826087</v>
      </c>
      <c r="Q152" s="4">
        <v>62.167717391304343</v>
      </c>
      <c r="R152" s="4">
        <v>10.125326086956523</v>
      </c>
      <c r="S152" s="4">
        <f>SUM(Nurse[[#This Row],[CNA Hours]],Nurse[[#This Row],[NA TR Hours]],Nurse[[#This Row],[Med Aide/Tech Hours]])</f>
        <v>178.67065217391303</v>
      </c>
      <c r="T152" s="4">
        <v>158.15695652173909</v>
      </c>
      <c r="U152" s="4">
        <v>0</v>
      </c>
      <c r="V152" s="4">
        <v>20.513695652173929</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37.230326086956524</v>
      </c>
      <c r="X152" s="4">
        <v>0</v>
      </c>
      <c r="Y152" s="4">
        <v>2.8532608695652173</v>
      </c>
      <c r="Z152" s="4">
        <v>0</v>
      </c>
      <c r="AA152" s="4">
        <v>14.417065217391308</v>
      </c>
      <c r="AB152" s="4">
        <v>0</v>
      </c>
      <c r="AC152" s="4">
        <v>19.96</v>
      </c>
      <c r="AD152" s="4">
        <v>0</v>
      </c>
      <c r="AE152" s="4">
        <v>0</v>
      </c>
      <c r="AF152" s="1">
        <v>185414</v>
      </c>
      <c r="AG152" s="1">
        <v>4</v>
      </c>
      <c r="AH152"/>
    </row>
    <row r="153" spans="1:34" x14ac:dyDescent="0.25">
      <c r="A153" t="s">
        <v>289</v>
      </c>
      <c r="B153" t="s">
        <v>110</v>
      </c>
      <c r="C153" t="s">
        <v>542</v>
      </c>
      <c r="D153" t="s">
        <v>415</v>
      </c>
      <c r="E153" s="4">
        <v>58.815217391304351</v>
      </c>
      <c r="F153" s="4">
        <f>Nurse[[#This Row],[Total Nurse Staff Hours]]/Nurse[[#This Row],[MDS Census]]</f>
        <v>3.3703234152652004</v>
      </c>
      <c r="G153" s="4">
        <f>Nurse[[#This Row],[Total Direct Care Staff Hours]]/Nurse[[#This Row],[MDS Census]]</f>
        <v>3.0099870633893921</v>
      </c>
      <c r="H153" s="4">
        <f>Nurse[[#This Row],[Total RN Hours (w/ Admin, DON)]]/Nurse[[#This Row],[MDS Census]]</f>
        <v>0.43752725928663838</v>
      </c>
      <c r="I153" s="4">
        <f>Nurse[[#This Row],[RN Hours (excl. Admin, DON)]]/Nurse[[#This Row],[MDS Census]]</f>
        <v>0.18488819072260212</v>
      </c>
      <c r="J153" s="4">
        <f>SUM(Nurse[[#This Row],[RN Hours (excl. Admin, DON)]],Nurse[[#This Row],[RN Admin Hours]],Nurse[[#This Row],[RN DON Hours]],Nurse[[#This Row],[LPN Hours (excl. Admin)]],Nurse[[#This Row],[LPN Admin Hours]],Nurse[[#This Row],[CNA Hours]],Nurse[[#This Row],[NA TR Hours]],Nurse[[#This Row],[Med Aide/Tech Hours]])</f>
        <v>198.2263043478261</v>
      </c>
      <c r="K153" s="4">
        <f>SUM(Nurse[[#This Row],[RN Hours (excl. Admin, DON)]],Nurse[[#This Row],[LPN Hours (excl. Admin)]],Nurse[[#This Row],[CNA Hours]],Nurse[[#This Row],[NA TR Hours]],Nurse[[#This Row],[Med Aide/Tech Hours]])</f>
        <v>177.03304347826088</v>
      </c>
      <c r="L153" s="4">
        <f>SUM(Nurse[[#This Row],[RN Hours (excl. Admin, DON)]],Nurse[[#This Row],[RN Admin Hours]],Nurse[[#This Row],[RN DON Hours]])</f>
        <v>25.733260869565221</v>
      </c>
      <c r="M153" s="4">
        <v>10.874239130434784</v>
      </c>
      <c r="N153" s="4">
        <v>9.6416304347826092</v>
      </c>
      <c r="O153" s="4">
        <v>5.2173913043478262</v>
      </c>
      <c r="P153" s="4">
        <f>SUM(Nurse[[#This Row],[LPN Hours (excl. Admin)]],Nurse[[#This Row],[LPN Admin Hours]])</f>
        <v>57.068695652173908</v>
      </c>
      <c r="Q153" s="4">
        <v>50.734456521739126</v>
      </c>
      <c r="R153" s="4">
        <v>6.3342391304347823</v>
      </c>
      <c r="S153" s="4">
        <f>SUM(Nurse[[#This Row],[CNA Hours]],Nurse[[#This Row],[NA TR Hours]],Nurse[[#This Row],[Med Aide/Tech Hours]])</f>
        <v>115.42434782608697</v>
      </c>
      <c r="T153" s="4">
        <v>115.42434782608697</v>
      </c>
      <c r="U153" s="4">
        <v>0</v>
      </c>
      <c r="V153" s="4">
        <v>0</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3" s="4">
        <v>0</v>
      </c>
      <c r="Y153" s="4">
        <v>0</v>
      </c>
      <c r="Z153" s="4">
        <v>0</v>
      </c>
      <c r="AA153" s="4">
        <v>0</v>
      </c>
      <c r="AB153" s="4">
        <v>0</v>
      </c>
      <c r="AC153" s="4">
        <v>0</v>
      </c>
      <c r="AD153" s="4">
        <v>0</v>
      </c>
      <c r="AE153" s="4">
        <v>0</v>
      </c>
      <c r="AF153" s="1">
        <v>185243</v>
      </c>
      <c r="AG153" s="1">
        <v>4</v>
      </c>
      <c r="AH153"/>
    </row>
    <row r="154" spans="1:34" x14ac:dyDescent="0.25">
      <c r="A154" t="s">
        <v>289</v>
      </c>
      <c r="B154" t="s">
        <v>45</v>
      </c>
      <c r="C154" t="s">
        <v>462</v>
      </c>
      <c r="D154" t="s">
        <v>324</v>
      </c>
      <c r="E154" s="4">
        <v>111.3695652173913</v>
      </c>
      <c r="F154" s="4">
        <f>Nurse[[#This Row],[Total Nurse Staff Hours]]/Nurse[[#This Row],[MDS Census]]</f>
        <v>4.9604616435682214</v>
      </c>
      <c r="G154" s="4">
        <f>Nurse[[#This Row],[Total Direct Care Staff Hours]]/Nurse[[#This Row],[MDS Census]]</f>
        <v>4.6497013468670705</v>
      </c>
      <c r="H154" s="4">
        <f>Nurse[[#This Row],[Total RN Hours (w/ Admin, DON)]]/Nurse[[#This Row],[MDS Census]]</f>
        <v>0.50255904743314472</v>
      </c>
      <c r="I154" s="4">
        <f>Nurse[[#This Row],[RN Hours (excl. Admin, DON)]]/Nurse[[#This Row],[MDS Census]]</f>
        <v>0.32527034940464572</v>
      </c>
      <c r="J154" s="4">
        <f>SUM(Nurse[[#This Row],[RN Hours (excl. Admin, DON)]],Nurse[[#This Row],[RN Admin Hours]],Nurse[[#This Row],[RN DON Hours]],Nurse[[#This Row],[LPN Hours (excl. Admin)]],Nurse[[#This Row],[LPN Admin Hours]],Nurse[[#This Row],[CNA Hours]],Nurse[[#This Row],[NA TR Hours]],Nurse[[#This Row],[Med Aide/Tech Hours]])</f>
        <v>552.44445652173908</v>
      </c>
      <c r="K154" s="4">
        <f>SUM(Nurse[[#This Row],[RN Hours (excl. Admin, DON)]],Nurse[[#This Row],[LPN Hours (excl. Admin)]],Nurse[[#This Row],[CNA Hours]],Nurse[[#This Row],[NA TR Hours]],Nurse[[#This Row],[Med Aide/Tech Hours]])</f>
        <v>517.83521739130435</v>
      </c>
      <c r="L154" s="4">
        <f>SUM(Nurse[[#This Row],[RN Hours (excl. Admin, DON)]],Nurse[[#This Row],[RN Admin Hours]],Nurse[[#This Row],[RN DON Hours]])</f>
        <v>55.969782608695652</v>
      </c>
      <c r="M154" s="4">
        <v>36.225217391304348</v>
      </c>
      <c r="N154" s="4">
        <v>14.875</v>
      </c>
      <c r="O154" s="4">
        <v>4.8695652173913047</v>
      </c>
      <c r="P154" s="4">
        <f>SUM(Nurse[[#This Row],[LPN Hours (excl. Admin)]],Nurse[[#This Row],[LPN Admin Hours]])</f>
        <v>200.06021739130432</v>
      </c>
      <c r="Q154" s="4">
        <v>185.19554347826084</v>
      </c>
      <c r="R154" s="4">
        <v>14.864673913043477</v>
      </c>
      <c r="S154" s="4">
        <f>SUM(Nurse[[#This Row],[CNA Hours]],Nurse[[#This Row],[NA TR Hours]],Nurse[[#This Row],[Med Aide/Tech Hours]])</f>
        <v>296.41445652173917</v>
      </c>
      <c r="T154" s="4">
        <v>237.95641304347828</v>
      </c>
      <c r="U154" s="4">
        <v>11.371847826086954</v>
      </c>
      <c r="V154" s="4">
        <v>47.086195652173906</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23.61282608695652</v>
      </c>
      <c r="X154" s="4">
        <v>1.5896739130434783</v>
      </c>
      <c r="Y154" s="4">
        <v>0</v>
      </c>
      <c r="Z154" s="4">
        <v>0</v>
      </c>
      <c r="AA154" s="4">
        <v>3.326739130434782</v>
      </c>
      <c r="AB154" s="4">
        <v>0</v>
      </c>
      <c r="AC154" s="4">
        <v>18.309130434782606</v>
      </c>
      <c r="AD154" s="4">
        <v>0</v>
      </c>
      <c r="AE154" s="4">
        <v>0.38728260869565212</v>
      </c>
      <c r="AF154" s="1">
        <v>185138</v>
      </c>
      <c r="AG154" s="1">
        <v>4</v>
      </c>
      <c r="AH154"/>
    </row>
    <row r="155" spans="1:34" x14ac:dyDescent="0.25">
      <c r="A155" t="s">
        <v>289</v>
      </c>
      <c r="B155" t="s">
        <v>236</v>
      </c>
      <c r="C155" t="s">
        <v>462</v>
      </c>
      <c r="D155" t="s">
        <v>324</v>
      </c>
      <c r="E155" s="4">
        <v>86.891304347826093</v>
      </c>
      <c r="F155" s="4">
        <f>Nurse[[#This Row],[Total Nurse Staff Hours]]/Nurse[[#This Row],[MDS Census]]</f>
        <v>3.7209832374280705</v>
      </c>
      <c r="G155" s="4">
        <f>Nurse[[#This Row],[Total Direct Care Staff Hours]]/Nurse[[#This Row],[MDS Census]]</f>
        <v>3.5339679759819855</v>
      </c>
      <c r="H155" s="4">
        <f>Nurse[[#This Row],[Total RN Hours (w/ Admin, DON)]]/Nurse[[#This Row],[MDS Census]]</f>
        <v>0.44955716787590688</v>
      </c>
      <c r="I155" s="4">
        <f>Nurse[[#This Row],[RN Hours (excl. Admin, DON)]]/Nurse[[#This Row],[MDS Census]]</f>
        <v>0.32046034525894418</v>
      </c>
      <c r="J155" s="4">
        <f>SUM(Nurse[[#This Row],[RN Hours (excl. Admin, DON)]],Nurse[[#This Row],[RN Admin Hours]],Nurse[[#This Row],[RN DON Hours]],Nurse[[#This Row],[LPN Hours (excl. Admin)]],Nurse[[#This Row],[LPN Admin Hours]],Nurse[[#This Row],[CNA Hours]],Nurse[[#This Row],[NA TR Hours]],Nurse[[#This Row],[Med Aide/Tech Hours]])</f>
        <v>323.3210869565217</v>
      </c>
      <c r="K155" s="4">
        <f>SUM(Nurse[[#This Row],[RN Hours (excl. Admin, DON)]],Nurse[[#This Row],[LPN Hours (excl. Admin)]],Nurse[[#This Row],[CNA Hours]],Nurse[[#This Row],[NA TR Hours]],Nurse[[#This Row],[Med Aide/Tech Hours]])</f>
        <v>307.0710869565217</v>
      </c>
      <c r="L155" s="4">
        <f>SUM(Nurse[[#This Row],[RN Hours (excl. Admin, DON)]],Nurse[[#This Row],[RN Admin Hours]],Nurse[[#This Row],[RN DON Hours]])</f>
        <v>39.062608695652173</v>
      </c>
      <c r="M155" s="4">
        <v>27.845217391304349</v>
      </c>
      <c r="N155" s="4">
        <v>4.9565217391304346</v>
      </c>
      <c r="O155" s="4">
        <v>6.2608695652173916</v>
      </c>
      <c r="P155" s="4">
        <f>SUM(Nurse[[#This Row],[LPN Hours (excl. Admin)]],Nurse[[#This Row],[LPN Admin Hours]])</f>
        <v>110.10913043478254</v>
      </c>
      <c r="Q155" s="4">
        <v>105.07652173913037</v>
      </c>
      <c r="R155" s="4">
        <v>5.0326086956521738</v>
      </c>
      <c r="S155" s="4">
        <f>SUM(Nurse[[#This Row],[CNA Hours]],Nurse[[#This Row],[NA TR Hours]],Nurse[[#This Row],[Med Aide/Tech Hours]])</f>
        <v>174.14934782608694</v>
      </c>
      <c r="T155" s="4">
        <v>129.31608695652173</v>
      </c>
      <c r="U155" s="4">
        <v>16.563586956521732</v>
      </c>
      <c r="V155" s="4">
        <v>28.269673913043487</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2.027173913043478</v>
      </c>
      <c r="X155" s="4">
        <v>0</v>
      </c>
      <c r="Y155" s="4">
        <v>0</v>
      </c>
      <c r="Z155" s="4">
        <v>0</v>
      </c>
      <c r="AA155" s="4">
        <v>0.72826086956521741</v>
      </c>
      <c r="AB155" s="4">
        <v>0</v>
      </c>
      <c r="AC155" s="4">
        <v>1.1630434782608696</v>
      </c>
      <c r="AD155" s="4">
        <v>0</v>
      </c>
      <c r="AE155" s="4">
        <v>0.1358695652173913</v>
      </c>
      <c r="AF155" s="1">
        <v>185442</v>
      </c>
      <c r="AG155" s="1">
        <v>4</v>
      </c>
      <c r="AH155"/>
    </row>
    <row r="156" spans="1:34" x14ac:dyDescent="0.25">
      <c r="A156" t="s">
        <v>289</v>
      </c>
      <c r="B156" t="s">
        <v>199</v>
      </c>
      <c r="C156" t="s">
        <v>466</v>
      </c>
      <c r="D156" t="s">
        <v>342</v>
      </c>
      <c r="E156" s="4">
        <v>57.434782608695649</v>
      </c>
      <c r="F156" s="4">
        <f>Nurse[[#This Row],[Total Nurse Staff Hours]]/Nurse[[#This Row],[MDS Census]]</f>
        <v>3.2527289931869801</v>
      </c>
      <c r="G156" s="4">
        <f>Nurse[[#This Row],[Total Direct Care Staff Hours]]/Nurse[[#This Row],[MDS Census]]</f>
        <v>2.8571725965177901</v>
      </c>
      <c r="H156" s="4">
        <f>Nurse[[#This Row],[Total RN Hours (w/ Admin, DON)]]/Nurse[[#This Row],[MDS Census]]</f>
        <v>0.36992808478425432</v>
      </c>
      <c r="I156" s="4">
        <f>Nurse[[#This Row],[RN Hours (excl. Admin, DON)]]/Nurse[[#This Row],[MDS Census]]</f>
        <v>0.15702119606358816</v>
      </c>
      <c r="J156" s="4">
        <f>SUM(Nurse[[#This Row],[RN Hours (excl. Admin, DON)]],Nurse[[#This Row],[RN Admin Hours]],Nurse[[#This Row],[RN DON Hours]],Nurse[[#This Row],[LPN Hours (excl. Admin)]],Nurse[[#This Row],[LPN Admin Hours]],Nurse[[#This Row],[CNA Hours]],Nurse[[#This Row],[NA TR Hours]],Nurse[[#This Row],[Med Aide/Tech Hours]])</f>
        <v>186.81978260869568</v>
      </c>
      <c r="K156" s="4">
        <f>SUM(Nurse[[#This Row],[RN Hours (excl. Admin, DON)]],Nurse[[#This Row],[LPN Hours (excl. Admin)]],Nurse[[#This Row],[CNA Hours]],Nurse[[#This Row],[NA TR Hours]],Nurse[[#This Row],[Med Aide/Tech Hours]])</f>
        <v>164.10108695652175</v>
      </c>
      <c r="L156" s="4">
        <f>SUM(Nurse[[#This Row],[RN Hours (excl. Admin, DON)]],Nurse[[#This Row],[RN Admin Hours]],Nurse[[#This Row],[RN DON Hours]])</f>
        <v>21.246739130434779</v>
      </c>
      <c r="M156" s="4">
        <v>9.0184782608695624</v>
      </c>
      <c r="N156" s="4">
        <v>5.2173913043478262</v>
      </c>
      <c r="O156" s="4">
        <v>7.0108695652173916</v>
      </c>
      <c r="P156" s="4">
        <f>SUM(Nurse[[#This Row],[LPN Hours (excl. Admin)]],Nurse[[#This Row],[LPN Admin Hours]])</f>
        <v>71.498804347826081</v>
      </c>
      <c r="Q156" s="4">
        <v>61.008369565217386</v>
      </c>
      <c r="R156" s="4">
        <v>10.490434782608697</v>
      </c>
      <c r="S156" s="4">
        <f>SUM(Nurse[[#This Row],[CNA Hours]],Nurse[[#This Row],[NA TR Hours]],Nurse[[#This Row],[Med Aide/Tech Hours]])</f>
        <v>94.074239130434819</v>
      </c>
      <c r="T156" s="4">
        <v>72.234021739130455</v>
      </c>
      <c r="U156" s="4">
        <v>21.840217391304357</v>
      </c>
      <c r="V156" s="4">
        <v>0</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6" s="4">
        <v>0</v>
      </c>
      <c r="Y156" s="4">
        <v>0</v>
      </c>
      <c r="Z156" s="4">
        <v>0</v>
      </c>
      <c r="AA156" s="4">
        <v>0</v>
      </c>
      <c r="AB156" s="4">
        <v>0</v>
      </c>
      <c r="AC156" s="4">
        <v>0</v>
      </c>
      <c r="AD156" s="4">
        <v>0</v>
      </c>
      <c r="AE156" s="4">
        <v>0</v>
      </c>
      <c r="AF156" s="1">
        <v>185362</v>
      </c>
      <c r="AG156" s="1">
        <v>4</v>
      </c>
      <c r="AH156"/>
    </row>
    <row r="157" spans="1:34" x14ac:dyDescent="0.25">
      <c r="A157" t="s">
        <v>289</v>
      </c>
      <c r="B157" t="s">
        <v>28</v>
      </c>
      <c r="C157" t="s">
        <v>503</v>
      </c>
      <c r="D157" t="s">
        <v>395</v>
      </c>
      <c r="E157" s="4">
        <v>152.38043478260869</v>
      </c>
      <c r="F157" s="4">
        <f>Nurse[[#This Row],[Total Nurse Staff Hours]]/Nurse[[#This Row],[MDS Census]]</f>
        <v>3.3775176546115984</v>
      </c>
      <c r="G157" s="4">
        <f>Nurse[[#This Row],[Total Direct Care Staff Hours]]/Nurse[[#This Row],[MDS Census]]</f>
        <v>3.2534003851915259</v>
      </c>
      <c r="H157" s="4">
        <f>Nurse[[#This Row],[Total RN Hours (w/ Admin, DON)]]/Nurse[[#This Row],[MDS Census]]</f>
        <v>0.45457949925101654</v>
      </c>
      <c r="I157" s="4">
        <f>Nurse[[#This Row],[RN Hours (excl. Admin, DON)]]/Nurse[[#This Row],[MDS Census]]</f>
        <v>0.36441614951137746</v>
      </c>
      <c r="J157" s="4">
        <f>SUM(Nurse[[#This Row],[RN Hours (excl. Admin, DON)]],Nurse[[#This Row],[RN Admin Hours]],Nurse[[#This Row],[RN DON Hours]],Nurse[[#This Row],[LPN Hours (excl. Admin)]],Nurse[[#This Row],[LPN Admin Hours]],Nurse[[#This Row],[CNA Hours]],Nurse[[#This Row],[NA TR Hours]],Nurse[[#This Row],[Med Aide/Tech Hours]])</f>
        <v>514.66760869565212</v>
      </c>
      <c r="K157" s="4">
        <f>SUM(Nurse[[#This Row],[RN Hours (excl. Admin, DON)]],Nurse[[#This Row],[LPN Hours (excl. Admin)]],Nurse[[#This Row],[CNA Hours]],Nurse[[#This Row],[NA TR Hours]],Nurse[[#This Row],[Med Aide/Tech Hours]])</f>
        <v>495.7545652173913</v>
      </c>
      <c r="L157" s="4">
        <f>SUM(Nurse[[#This Row],[RN Hours (excl. Admin, DON)]],Nurse[[#This Row],[RN Admin Hours]],Nurse[[#This Row],[RN DON Hours]])</f>
        <v>69.269021739130437</v>
      </c>
      <c r="M157" s="4">
        <v>55.529891304347828</v>
      </c>
      <c r="N157" s="4">
        <v>8.5217391304347831</v>
      </c>
      <c r="O157" s="4">
        <v>5.2173913043478262</v>
      </c>
      <c r="P157" s="4">
        <f>SUM(Nurse[[#This Row],[LPN Hours (excl. Admin)]],Nurse[[#This Row],[LPN Admin Hours]])</f>
        <v>158.4340217391304</v>
      </c>
      <c r="Q157" s="4">
        <v>153.26010869565215</v>
      </c>
      <c r="R157" s="4">
        <v>5.1739130434782608</v>
      </c>
      <c r="S157" s="4">
        <f>SUM(Nurse[[#This Row],[CNA Hours]],Nurse[[#This Row],[NA TR Hours]],Nurse[[#This Row],[Med Aide/Tech Hours]])</f>
        <v>286.96456521739134</v>
      </c>
      <c r="T157" s="4">
        <v>270.07326086956522</v>
      </c>
      <c r="U157" s="4">
        <v>4.6766304347826084</v>
      </c>
      <c r="V157" s="4">
        <v>12.214673913043478</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76.55076086956521</v>
      </c>
      <c r="X157" s="4">
        <v>0</v>
      </c>
      <c r="Y157" s="4">
        <v>0</v>
      </c>
      <c r="Z157" s="4">
        <v>0</v>
      </c>
      <c r="AA157" s="4">
        <v>5.5209782608695663</v>
      </c>
      <c r="AB157" s="4">
        <v>0</v>
      </c>
      <c r="AC157" s="4">
        <v>71.029782608695641</v>
      </c>
      <c r="AD157" s="4">
        <v>0</v>
      </c>
      <c r="AE157" s="4">
        <v>0</v>
      </c>
      <c r="AF157" s="1">
        <v>185093</v>
      </c>
      <c r="AG157" s="1">
        <v>4</v>
      </c>
      <c r="AH157"/>
    </row>
    <row r="158" spans="1:34" x14ac:dyDescent="0.25">
      <c r="A158" t="s">
        <v>289</v>
      </c>
      <c r="B158" t="s">
        <v>94</v>
      </c>
      <c r="C158" t="s">
        <v>535</v>
      </c>
      <c r="D158" t="s">
        <v>412</v>
      </c>
      <c r="E158" s="4">
        <v>63.032608695652172</v>
      </c>
      <c r="F158" s="4">
        <f>Nurse[[#This Row],[Total Nurse Staff Hours]]/Nurse[[#This Row],[MDS Census]]</f>
        <v>3.1686877047766862</v>
      </c>
      <c r="G158" s="4">
        <f>Nurse[[#This Row],[Total Direct Care Staff Hours]]/Nurse[[#This Row],[MDS Census]]</f>
        <v>2.8857613381617524</v>
      </c>
      <c r="H158" s="4">
        <f>Nurse[[#This Row],[Total RN Hours (w/ Admin, DON)]]/Nurse[[#This Row],[MDS Census]]</f>
        <v>0.32881358854975001</v>
      </c>
      <c r="I158" s="4">
        <f>Nurse[[#This Row],[RN Hours (excl. Admin, DON)]]/Nurse[[#This Row],[MDS Census]]</f>
        <v>0.13068115192274532</v>
      </c>
      <c r="J158" s="4">
        <f>SUM(Nurse[[#This Row],[RN Hours (excl. Admin, DON)]],Nurse[[#This Row],[RN Admin Hours]],Nurse[[#This Row],[RN DON Hours]],Nurse[[#This Row],[LPN Hours (excl. Admin)]],Nurse[[#This Row],[LPN Admin Hours]],Nurse[[#This Row],[CNA Hours]],Nurse[[#This Row],[NA TR Hours]],Nurse[[#This Row],[Med Aide/Tech Hours]])</f>
        <v>199.73065217391306</v>
      </c>
      <c r="K158" s="4">
        <f>SUM(Nurse[[#This Row],[RN Hours (excl. Admin, DON)]],Nurse[[#This Row],[LPN Hours (excl. Admin)]],Nurse[[#This Row],[CNA Hours]],Nurse[[#This Row],[NA TR Hours]],Nurse[[#This Row],[Med Aide/Tech Hours]])</f>
        <v>181.89706521739132</v>
      </c>
      <c r="L158" s="4">
        <f>SUM(Nurse[[#This Row],[RN Hours (excl. Admin, DON)]],Nurse[[#This Row],[RN Admin Hours]],Nurse[[#This Row],[RN DON Hours]])</f>
        <v>20.725978260869567</v>
      </c>
      <c r="M158" s="4">
        <v>8.2371739130434793</v>
      </c>
      <c r="N158" s="4">
        <v>7.7496739130434777</v>
      </c>
      <c r="O158" s="4">
        <v>4.7391304347826084</v>
      </c>
      <c r="P158" s="4">
        <f>SUM(Nurse[[#This Row],[LPN Hours (excl. Admin)]],Nurse[[#This Row],[LPN Admin Hours]])</f>
        <v>46.106956521739143</v>
      </c>
      <c r="Q158" s="4">
        <v>40.76217391304349</v>
      </c>
      <c r="R158" s="4">
        <v>5.3447826086956534</v>
      </c>
      <c r="S158" s="4">
        <f>SUM(Nurse[[#This Row],[CNA Hours]],Nurse[[#This Row],[NA TR Hours]],Nurse[[#This Row],[Med Aide/Tech Hours]])</f>
        <v>132.89771739130435</v>
      </c>
      <c r="T158" s="4">
        <v>120.37673913043479</v>
      </c>
      <c r="U158" s="4">
        <v>0.39391304347826089</v>
      </c>
      <c r="V158" s="4">
        <v>12.127065217391305</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75.435326086956493</v>
      </c>
      <c r="X158" s="4">
        <v>2.5108695652173916</v>
      </c>
      <c r="Y158" s="4">
        <v>0</v>
      </c>
      <c r="Z158" s="4">
        <v>0</v>
      </c>
      <c r="AA158" s="4">
        <v>7.9641304347826081</v>
      </c>
      <c r="AB158" s="4">
        <v>0</v>
      </c>
      <c r="AC158" s="4">
        <v>58.31108695652172</v>
      </c>
      <c r="AD158" s="4">
        <v>0</v>
      </c>
      <c r="AE158" s="4">
        <v>6.6492391304347827</v>
      </c>
      <c r="AF158" s="1">
        <v>185220</v>
      </c>
      <c r="AG158" s="1">
        <v>4</v>
      </c>
      <c r="AH158"/>
    </row>
    <row r="159" spans="1:34" x14ac:dyDescent="0.25">
      <c r="A159" t="s">
        <v>289</v>
      </c>
      <c r="B159" t="s">
        <v>33</v>
      </c>
      <c r="C159" t="s">
        <v>447</v>
      </c>
      <c r="D159" t="s">
        <v>396</v>
      </c>
      <c r="E159" s="4">
        <v>16.739130434782609</v>
      </c>
      <c r="F159" s="4">
        <f>Nurse[[#This Row],[Total Nurse Staff Hours]]/Nurse[[#This Row],[MDS Census]]</f>
        <v>4.9185779220779224</v>
      </c>
      <c r="G159" s="4">
        <f>Nurse[[#This Row],[Total Direct Care Staff Hours]]/Nurse[[#This Row],[MDS Census]]</f>
        <v>3.4753961038961041</v>
      </c>
      <c r="H159" s="4">
        <f>Nurse[[#This Row],[Total RN Hours (w/ Admin, DON)]]/Nurse[[#This Row],[MDS Census]]</f>
        <v>0.52012987012987011</v>
      </c>
      <c r="I159" s="4">
        <f>Nurse[[#This Row],[RN Hours (excl. Admin, DON)]]/Nurse[[#This Row],[MDS Census]]</f>
        <v>0.1262987012987013</v>
      </c>
      <c r="J159" s="4">
        <f>SUM(Nurse[[#This Row],[RN Hours (excl. Admin, DON)]],Nurse[[#This Row],[RN Admin Hours]],Nurse[[#This Row],[RN DON Hours]],Nurse[[#This Row],[LPN Hours (excl. Admin)]],Nurse[[#This Row],[LPN Admin Hours]],Nurse[[#This Row],[CNA Hours]],Nurse[[#This Row],[NA TR Hours]],Nurse[[#This Row],[Med Aide/Tech Hours]])</f>
        <v>82.332717391304357</v>
      </c>
      <c r="K159" s="4">
        <f>SUM(Nurse[[#This Row],[RN Hours (excl. Admin, DON)]],Nurse[[#This Row],[LPN Hours (excl. Admin)]],Nurse[[#This Row],[CNA Hours]],Nurse[[#This Row],[NA TR Hours]],Nurse[[#This Row],[Med Aide/Tech Hours]])</f>
        <v>58.175108695652177</v>
      </c>
      <c r="L159" s="4">
        <f>SUM(Nurse[[#This Row],[RN Hours (excl. Admin, DON)]],Nurse[[#This Row],[RN Admin Hours]],Nurse[[#This Row],[RN DON Hours]])</f>
        <v>8.7065217391304355</v>
      </c>
      <c r="M159" s="4">
        <v>2.1141304347826089</v>
      </c>
      <c r="N159" s="4">
        <v>3.1847826086956523</v>
      </c>
      <c r="O159" s="4">
        <v>3.4076086956521738</v>
      </c>
      <c r="P159" s="4">
        <f>SUM(Nurse[[#This Row],[LPN Hours (excl. Admin)]],Nurse[[#This Row],[LPN Admin Hours]])</f>
        <v>20.168478260869566</v>
      </c>
      <c r="Q159" s="4">
        <v>2.6032608695652173</v>
      </c>
      <c r="R159" s="4">
        <v>17.565217391304348</v>
      </c>
      <c r="S159" s="4">
        <f>SUM(Nurse[[#This Row],[CNA Hours]],Nurse[[#This Row],[NA TR Hours]],Nurse[[#This Row],[Med Aide/Tech Hours]])</f>
        <v>53.45771739130435</v>
      </c>
      <c r="T159" s="4">
        <v>38.338152173913045</v>
      </c>
      <c r="U159" s="4">
        <v>0</v>
      </c>
      <c r="V159" s="4">
        <v>15.119565217391305</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9" s="4">
        <v>0</v>
      </c>
      <c r="Y159" s="4">
        <v>0</v>
      </c>
      <c r="Z159" s="4">
        <v>0</v>
      </c>
      <c r="AA159" s="4">
        <v>0</v>
      </c>
      <c r="AB159" s="4">
        <v>0</v>
      </c>
      <c r="AC159" s="4">
        <v>0</v>
      </c>
      <c r="AD159" s="4">
        <v>0</v>
      </c>
      <c r="AE159" s="4">
        <v>0</v>
      </c>
      <c r="AF159" s="1">
        <v>185112</v>
      </c>
      <c r="AG159" s="1">
        <v>4</v>
      </c>
      <c r="AH159"/>
    </row>
    <row r="160" spans="1:34" x14ac:dyDescent="0.25">
      <c r="A160" t="s">
        <v>289</v>
      </c>
      <c r="B160" t="s">
        <v>81</v>
      </c>
      <c r="C160" t="s">
        <v>500</v>
      </c>
      <c r="D160" t="s">
        <v>335</v>
      </c>
      <c r="E160" s="4">
        <v>107.41304347826087</v>
      </c>
      <c r="F160" s="4">
        <f>Nurse[[#This Row],[Total Nurse Staff Hours]]/Nurse[[#This Row],[MDS Census]]</f>
        <v>3.9185974499089249</v>
      </c>
      <c r="G160" s="4">
        <f>Nurse[[#This Row],[Total Direct Care Staff Hours]]/Nurse[[#This Row],[MDS Census]]</f>
        <v>3.5681015988666256</v>
      </c>
      <c r="H160" s="4">
        <f>Nurse[[#This Row],[Total RN Hours (w/ Admin, DON)]]/Nurse[[#This Row],[MDS Census]]</f>
        <v>0.78686500708358609</v>
      </c>
      <c r="I160" s="4">
        <f>Nurse[[#This Row],[RN Hours (excl. Admin, DON)]]/Nurse[[#This Row],[MDS Census]]</f>
        <v>0.5582574377656343</v>
      </c>
      <c r="J160" s="4">
        <f>SUM(Nurse[[#This Row],[RN Hours (excl. Admin, DON)]],Nurse[[#This Row],[RN Admin Hours]],Nurse[[#This Row],[RN DON Hours]],Nurse[[#This Row],[LPN Hours (excl. Admin)]],Nurse[[#This Row],[LPN Admin Hours]],Nurse[[#This Row],[CNA Hours]],Nurse[[#This Row],[NA TR Hours]],Nurse[[#This Row],[Med Aide/Tech Hours]])</f>
        <v>420.90847826086951</v>
      </c>
      <c r="K160" s="4">
        <f>SUM(Nurse[[#This Row],[RN Hours (excl. Admin, DON)]],Nurse[[#This Row],[LPN Hours (excl. Admin)]],Nurse[[#This Row],[CNA Hours]],Nurse[[#This Row],[NA TR Hours]],Nurse[[#This Row],[Med Aide/Tech Hours]])</f>
        <v>383.260652173913</v>
      </c>
      <c r="L160" s="4">
        <f>SUM(Nurse[[#This Row],[RN Hours (excl. Admin, DON)]],Nurse[[#This Row],[RN Admin Hours]],Nurse[[#This Row],[RN DON Hours]])</f>
        <v>84.519565217391289</v>
      </c>
      <c r="M160" s="4">
        <v>59.964130434782589</v>
      </c>
      <c r="N160" s="4">
        <v>18.816304347826087</v>
      </c>
      <c r="O160" s="4">
        <v>5.7391304347826084</v>
      </c>
      <c r="P160" s="4">
        <f>SUM(Nurse[[#This Row],[LPN Hours (excl. Admin)]],Nurse[[#This Row],[LPN Admin Hours]])</f>
        <v>70.284456521739145</v>
      </c>
      <c r="Q160" s="4">
        <v>57.192065217391317</v>
      </c>
      <c r="R160" s="4">
        <v>13.092391304347826</v>
      </c>
      <c r="S160" s="4">
        <f>SUM(Nurse[[#This Row],[CNA Hours]],Nurse[[#This Row],[NA TR Hours]],Nurse[[#This Row],[Med Aide/Tech Hours]])</f>
        <v>266.10445652173911</v>
      </c>
      <c r="T160" s="4">
        <v>265.97402173913042</v>
      </c>
      <c r="U160" s="4">
        <v>0</v>
      </c>
      <c r="V160" s="4">
        <v>0.13043478260869565</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30.736630434782604</v>
      </c>
      <c r="X160" s="4">
        <v>2.9154347826086959</v>
      </c>
      <c r="Y160" s="4">
        <v>0</v>
      </c>
      <c r="Z160" s="4">
        <v>0</v>
      </c>
      <c r="AA160" s="4">
        <v>10.787826086956521</v>
      </c>
      <c r="AB160" s="4">
        <v>0.91847826086956519</v>
      </c>
      <c r="AC160" s="4">
        <v>15.98445652173913</v>
      </c>
      <c r="AD160" s="4">
        <v>0</v>
      </c>
      <c r="AE160" s="4">
        <v>0.13043478260869565</v>
      </c>
      <c r="AF160" s="1">
        <v>185197</v>
      </c>
      <c r="AG160" s="1">
        <v>4</v>
      </c>
      <c r="AH160"/>
    </row>
    <row r="161" spans="1:34" x14ac:dyDescent="0.25">
      <c r="A161" t="s">
        <v>289</v>
      </c>
      <c r="B161" t="s">
        <v>115</v>
      </c>
      <c r="C161" t="s">
        <v>546</v>
      </c>
      <c r="D161" t="s">
        <v>416</v>
      </c>
      <c r="E161" s="4">
        <v>77.010869565217391</v>
      </c>
      <c r="F161" s="4">
        <f>Nurse[[#This Row],[Total Nurse Staff Hours]]/Nurse[[#This Row],[MDS Census]]</f>
        <v>4.1895765702187715</v>
      </c>
      <c r="G161" s="4">
        <f>Nurse[[#This Row],[Total Direct Care Staff Hours]]/Nurse[[#This Row],[MDS Census]]</f>
        <v>3.71181369089626</v>
      </c>
      <c r="H161" s="4">
        <f>Nurse[[#This Row],[Total RN Hours (w/ Admin, DON)]]/Nurse[[#This Row],[MDS Census]]</f>
        <v>0.5697219477769937</v>
      </c>
      <c r="I161" s="4">
        <f>Nurse[[#This Row],[RN Hours (excl. Admin, DON)]]/Nurse[[#This Row],[MDS Census]]</f>
        <v>0.2652759350741003</v>
      </c>
      <c r="J161" s="4">
        <f>SUM(Nurse[[#This Row],[RN Hours (excl. Admin, DON)]],Nurse[[#This Row],[RN Admin Hours]],Nurse[[#This Row],[RN DON Hours]],Nurse[[#This Row],[LPN Hours (excl. Admin)]],Nurse[[#This Row],[LPN Admin Hours]],Nurse[[#This Row],[CNA Hours]],Nurse[[#This Row],[NA TR Hours]],Nurse[[#This Row],[Med Aide/Tech Hours]])</f>
        <v>322.64293478260868</v>
      </c>
      <c r="K161" s="4">
        <f>SUM(Nurse[[#This Row],[RN Hours (excl. Admin, DON)]],Nurse[[#This Row],[LPN Hours (excl. Admin)]],Nurse[[#This Row],[CNA Hours]],Nurse[[#This Row],[NA TR Hours]],Nurse[[#This Row],[Med Aide/Tech Hours]])</f>
        <v>285.85000000000002</v>
      </c>
      <c r="L161" s="4">
        <f>SUM(Nurse[[#This Row],[RN Hours (excl. Admin, DON)]],Nurse[[#This Row],[RN Admin Hours]],Nurse[[#This Row],[RN DON Hours]])</f>
        <v>43.874782608695654</v>
      </c>
      <c r="M161" s="4">
        <v>20.429130434782614</v>
      </c>
      <c r="N161" s="4">
        <v>17.967391304347824</v>
      </c>
      <c r="O161" s="4">
        <v>5.4782608695652177</v>
      </c>
      <c r="P161" s="4">
        <f>SUM(Nurse[[#This Row],[LPN Hours (excl. Admin)]],Nurse[[#This Row],[LPN Admin Hours]])</f>
        <v>84.373695652173936</v>
      </c>
      <c r="Q161" s="4">
        <v>71.026413043478286</v>
      </c>
      <c r="R161" s="4">
        <v>13.347282608695652</v>
      </c>
      <c r="S161" s="4">
        <f>SUM(Nurse[[#This Row],[CNA Hours]],Nurse[[#This Row],[NA TR Hours]],Nurse[[#This Row],[Med Aide/Tech Hours]])</f>
        <v>194.39445652173913</v>
      </c>
      <c r="T161" s="4">
        <v>174.27804347826086</v>
      </c>
      <c r="U161" s="4">
        <v>5.7497826086956527</v>
      </c>
      <c r="V161" s="4">
        <v>14.366630434782609</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0.59108695652173904</v>
      </c>
      <c r="X161" s="4">
        <v>0</v>
      </c>
      <c r="Y161" s="4">
        <v>0</v>
      </c>
      <c r="Z161" s="4">
        <v>0</v>
      </c>
      <c r="AA161" s="4">
        <v>0</v>
      </c>
      <c r="AB161" s="4">
        <v>0</v>
      </c>
      <c r="AC161" s="4">
        <v>0.59108695652173904</v>
      </c>
      <c r="AD161" s="4">
        <v>0</v>
      </c>
      <c r="AE161" s="4">
        <v>0</v>
      </c>
      <c r="AF161" s="1">
        <v>185250</v>
      </c>
      <c r="AG161" s="1">
        <v>4</v>
      </c>
      <c r="AH161"/>
    </row>
    <row r="162" spans="1:34" x14ac:dyDescent="0.25">
      <c r="A162" t="s">
        <v>289</v>
      </c>
      <c r="B162" t="s">
        <v>80</v>
      </c>
      <c r="C162" t="s">
        <v>527</v>
      </c>
      <c r="D162" t="s">
        <v>326</v>
      </c>
      <c r="E162" s="4">
        <v>69.532608695652172</v>
      </c>
      <c r="F162" s="4">
        <f>Nurse[[#This Row],[Total Nurse Staff Hours]]/Nurse[[#This Row],[MDS Census]]</f>
        <v>4.0636001250586213</v>
      </c>
      <c r="G162" s="4">
        <f>Nurse[[#This Row],[Total Direct Care Staff Hours]]/Nurse[[#This Row],[MDS Census]]</f>
        <v>3.7185633890886352</v>
      </c>
      <c r="H162" s="4">
        <f>Nurse[[#This Row],[Total RN Hours (w/ Admin, DON)]]/Nurse[[#This Row],[MDS Census]]</f>
        <v>1.0290808191339691</v>
      </c>
      <c r="I162" s="4">
        <f>Nurse[[#This Row],[RN Hours (excl. Admin, DON)]]/Nurse[[#This Row],[MDS Census]]</f>
        <v>0.74652649679537264</v>
      </c>
      <c r="J162" s="4">
        <f>SUM(Nurse[[#This Row],[RN Hours (excl. Admin, DON)]],Nurse[[#This Row],[RN Admin Hours]],Nurse[[#This Row],[RN DON Hours]],Nurse[[#This Row],[LPN Hours (excl. Admin)]],Nurse[[#This Row],[LPN Admin Hours]],Nurse[[#This Row],[CNA Hours]],Nurse[[#This Row],[NA TR Hours]],Nurse[[#This Row],[Med Aide/Tech Hours]])</f>
        <v>282.55271739130433</v>
      </c>
      <c r="K162" s="4">
        <f>SUM(Nurse[[#This Row],[RN Hours (excl. Admin, DON)]],Nurse[[#This Row],[LPN Hours (excl. Admin)]],Nurse[[#This Row],[CNA Hours]],Nurse[[#This Row],[NA TR Hours]],Nurse[[#This Row],[Med Aide/Tech Hours]])</f>
        <v>258.56141304347824</v>
      </c>
      <c r="L162" s="4">
        <f>SUM(Nurse[[#This Row],[RN Hours (excl. Admin, DON)]],Nurse[[#This Row],[RN Admin Hours]],Nurse[[#This Row],[RN DON Hours]])</f>
        <v>71.554673913043473</v>
      </c>
      <c r="M162" s="4">
        <v>51.907934782608685</v>
      </c>
      <c r="N162" s="4">
        <v>14.016304347826088</v>
      </c>
      <c r="O162" s="4">
        <v>5.6304347826086953</v>
      </c>
      <c r="P162" s="4">
        <f>SUM(Nurse[[#This Row],[LPN Hours (excl. Admin)]],Nurse[[#This Row],[LPN Admin Hours]])</f>
        <v>45.053152173913041</v>
      </c>
      <c r="Q162" s="4">
        <v>40.708586956521735</v>
      </c>
      <c r="R162" s="4">
        <v>4.3445652173913052</v>
      </c>
      <c r="S162" s="4">
        <f>SUM(Nurse[[#This Row],[CNA Hours]],Nurse[[#This Row],[NA TR Hours]],Nurse[[#This Row],[Med Aide/Tech Hours]])</f>
        <v>165.94489130434778</v>
      </c>
      <c r="T162" s="4">
        <v>143.24304347826083</v>
      </c>
      <c r="U162" s="4">
        <v>16.163478260869564</v>
      </c>
      <c r="V162" s="4">
        <v>6.5383695652173914</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30.334239130434781</v>
      </c>
      <c r="X162" s="4">
        <v>0</v>
      </c>
      <c r="Y162" s="4">
        <v>0</v>
      </c>
      <c r="Z162" s="4">
        <v>0</v>
      </c>
      <c r="AA162" s="4">
        <v>1.4347826086956521</v>
      </c>
      <c r="AB162" s="4">
        <v>0.12228260869565218</v>
      </c>
      <c r="AC162" s="4">
        <v>28.777173913043477</v>
      </c>
      <c r="AD162" s="4">
        <v>0</v>
      </c>
      <c r="AE162" s="4">
        <v>0</v>
      </c>
      <c r="AF162" s="1">
        <v>185195</v>
      </c>
      <c r="AG162" s="1">
        <v>4</v>
      </c>
      <c r="AH162"/>
    </row>
    <row r="163" spans="1:34" x14ac:dyDescent="0.25">
      <c r="A163" t="s">
        <v>289</v>
      </c>
      <c r="B163" t="s">
        <v>6</v>
      </c>
      <c r="C163" t="s">
        <v>448</v>
      </c>
      <c r="D163" t="s">
        <v>389</v>
      </c>
      <c r="E163" s="4">
        <v>42.489130434782609</v>
      </c>
      <c r="F163" s="4">
        <f>Nurse[[#This Row],[Total Nurse Staff Hours]]/Nurse[[#This Row],[MDS Census]]</f>
        <v>5.5827577385520595</v>
      </c>
      <c r="G163" s="4">
        <f>Nurse[[#This Row],[Total Direct Care Staff Hours]]/Nurse[[#This Row],[MDS Census]]</f>
        <v>5.2111793297518547</v>
      </c>
      <c r="H163" s="4">
        <f>Nurse[[#This Row],[Total RN Hours (w/ Admin, DON)]]/Nurse[[#This Row],[MDS Census]]</f>
        <v>1.9134049629061141</v>
      </c>
      <c r="I163" s="4">
        <f>Nurse[[#This Row],[RN Hours (excl. Admin, DON)]]/Nurse[[#This Row],[MDS Census]]</f>
        <v>1.5418265541059093</v>
      </c>
      <c r="J163" s="4">
        <f>SUM(Nurse[[#This Row],[RN Hours (excl. Admin, DON)]],Nurse[[#This Row],[RN Admin Hours]],Nurse[[#This Row],[RN DON Hours]],Nurse[[#This Row],[LPN Hours (excl. Admin)]],Nurse[[#This Row],[LPN Admin Hours]],Nurse[[#This Row],[CNA Hours]],Nurse[[#This Row],[NA TR Hours]],Nurse[[#This Row],[Med Aide/Tech Hours]])</f>
        <v>237.20652173913044</v>
      </c>
      <c r="K163" s="4">
        <f>SUM(Nurse[[#This Row],[RN Hours (excl. Admin, DON)]],Nurse[[#This Row],[LPN Hours (excl. Admin)]],Nurse[[#This Row],[CNA Hours]],Nurse[[#This Row],[NA TR Hours]],Nurse[[#This Row],[Med Aide/Tech Hours]])</f>
        <v>221.41847826086956</v>
      </c>
      <c r="L163" s="4">
        <f>SUM(Nurse[[#This Row],[RN Hours (excl. Admin, DON)]],Nurse[[#This Row],[RN Admin Hours]],Nurse[[#This Row],[RN DON Hours]])</f>
        <v>81.298913043478265</v>
      </c>
      <c r="M163" s="4">
        <v>65.510869565217391</v>
      </c>
      <c r="N163" s="4">
        <v>10.135869565217391</v>
      </c>
      <c r="O163" s="4">
        <v>5.6521739130434785</v>
      </c>
      <c r="P163" s="4">
        <f>SUM(Nurse[[#This Row],[LPN Hours (excl. Admin)]],Nurse[[#This Row],[LPN Admin Hours]])</f>
        <v>48.728260869565219</v>
      </c>
      <c r="Q163" s="4">
        <v>48.728260869565219</v>
      </c>
      <c r="R163" s="4">
        <v>0</v>
      </c>
      <c r="S163" s="4">
        <f>SUM(Nurse[[#This Row],[CNA Hours]],Nurse[[#This Row],[NA TR Hours]],Nurse[[#This Row],[Med Aide/Tech Hours]])</f>
        <v>107.17934782608695</v>
      </c>
      <c r="T163" s="4">
        <v>107.17934782608695</v>
      </c>
      <c r="U163" s="4">
        <v>0</v>
      </c>
      <c r="V163" s="4">
        <v>0</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3" s="4">
        <v>0</v>
      </c>
      <c r="Y163" s="4">
        <v>0</v>
      </c>
      <c r="Z163" s="4">
        <v>0</v>
      </c>
      <c r="AA163" s="4">
        <v>0</v>
      </c>
      <c r="AB163" s="4">
        <v>0</v>
      </c>
      <c r="AC163" s="4">
        <v>0</v>
      </c>
      <c r="AD163" s="4">
        <v>0</v>
      </c>
      <c r="AE163" s="4">
        <v>0</v>
      </c>
      <c r="AF163" s="1">
        <v>185008</v>
      </c>
      <c r="AG163" s="1">
        <v>4</v>
      </c>
      <c r="AH163"/>
    </row>
    <row r="164" spans="1:34" x14ac:dyDescent="0.25">
      <c r="A164" t="s">
        <v>289</v>
      </c>
      <c r="B164" t="s">
        <v>201</v>
      </c>
      <c r="C164" t="s">
        <v>573</v>
      </c>
      <c r="D164" t="s">
        <v>380</v>
      </c>
      <c r="E164" s="4">
        <v>83.706521739130437</v>
      </c>
      <c r="F164" s="4">
        <f>Nurse[[#This Row],[Total Nurse Staff Hours]]/Nurse[[#This Row],[MDS Census]]</f>
        <v>3.5259329957148435</v>
      </c>
      <c r="G164" s="4">
        <f>Nurse[[#This Row],[Total Direct Care Staff Hours]]/Nurse[[#This Row],[MDS Census]]</f>
        <v>3.176287495130504</v>
      </c>
      <c r="H164" s="4">
        <f>Nurse[[#This Row],[Total RN Hours (w/ Admin, DON)]]/Nurse[[#This Row],[MDS Census]]</f>
        <v>0.33320088300220757</v>
      </c>
      <c r="I164" s="4">
        <f>Nurse[[#This Row],[RN Hours (excl. Admin, DON)]]/Nurse[[#This Row],[MDS Census]]</f>
        <v>0.19775743409946767</v>
      </c>
      <c r="J164" s="4">
        <f>SUM(Nurse[[#This Row],[RN Hours (excl. Admin, DON)]],Nurse[[#This Row],[RN Admin Hours]],Nurse[[#This Row],[RN DON Hours]],Nurse[[#This Row],[LPN Hours (excl. Admin)]],Nurse[[#This Row],[LPN Admin Hours]],Nurse[[#This Row],[CNA Hours]],Nurse[[#This Row],[NA TR Hours]],Nurse[[#This Row],[Med Aide/Tech Hours]])</f>
        <v>295.14358695652186</v>
      </c>
      <c r="K164" s="4">
        <f>SUM(Nurse[[#This Row],[RN Hours (excl. Admin, DON)]],Nurse[[#This Row],[LPN Hours (excl. Admin)]],Nurse[[#This Row],[CNA Hours]],Nurse[[#This Row],[NA TR Hours]],Nurse[[#This Row],[Med Aide/Tech Hours]])</f>
        <v>265.87597826086972</v>
      </c>
      <c r="L164" s="4">
        <f>SUM(Nurse[[#This Row],[RN Hours (excl. Admin, DON)]],Nurse[[#This Row],[RN Admin Hours]],Nurse[[#This Row],[RN DON Hours]])</f>
        <v>27.891086956521743</v>
      </c>
      <c r="M164" s="4">
        <v>16.553586956521745</v>
      </c>
      <c r="N164" s="4">
        <v>5.5983695652173893</v>
      </c>
      <c r="O164" s="4">
        <v>5.7391304347826084</v>
      </c>
      <c r="P164" s="4">
        <f>SUM(Nurse[[#This Row],[LPN Hours (excl. Admin)]],Nurse[[#This Row],[LPN Admin Hours]])</f>
        <v>74.714673913043484</v>
      </c>
      <c r="Q164" s="4">
        <v>56.784565217391311</v>
      </c>
      <c r="R164" s="4">
        <v>17.930108695652176</v>
      </c>
      <c r="S164" s="4">
        <f>SUM(Nurse[[#This Row],[CNA Hours]],Nurse[[#This Row],[NA TR Hours]],Nurse[[#This Row],[Med Aide/Tech Hours]])</f>
        <v>192.53782608695661</v>
      </c>
      <c r="T164" s="4">
        <v>174.40923913043488</v>
      </c>
      <c r="U164" s="4">
        <v>0</v>
      </c>
      <c r="V164" s="4">
        <v>18.128586956521737</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37.845652173913045</v>
      </c>
      <c r="X164" s="4">
        <v>0</v>
      </c>
      <c r="Y164" s="4">
        <v>0</v>
      </c>
      <c r="Z164" s="4">
        <v>0</v>
      </c>
      <c r="AA164" s="4">
        <v>27.72608695652174</v>
      </c>
      <c r="AB164" s="4">
        <v>0.28804347826086957</v>
      </c>
      <c r="AC164" s="4">
        <v>9.8315217391304355</v>
      </c>
      <c r="AD164" s="4">
        <v>0</v>
      </c>
      <c r="AE164" s="4">
        <v>0</v>
      </c>
      <c r="AF164" s="1">
        <v>185364</v>
      </c>
      <c r="AG164" s="1">
        <v>4</v>
      </c>
      <c r="AH164"/>
    </row>
    <row r="165" spans="1:34" x14ac:dyDescent="0.25">
      <c r="A165" t="s">
        <v>289</v>
      </c>
      <c r="B165" t="s">
        <v>134</v>
      </c>
      <c r="C165" t="s">
        <v>455</v>
      </c>
      <c r="D165" t="s">
        <v>421</v>
      </c>
      <c r="E165" s="4">
        <v>66.934782608695656</v>
      </c>
      <c r="F165" s="4">
        <f>Nurse[[#This Row],[Total Nurse Staff Hours]]/Nurse[[#This Row],[MDS Census]]</f>
        <v>4.268562845079571</v>
      </c>
      <c r="G165" s="4">
        <f>Nurse[[#This Row],[Total Direct Care Staff Hours]]/Nurse[[#This Row],[MDS Census]]</f>
        <v>3.772906787918155</v>
      </c>
      <c r="H165" s="4">
        <f>Nurse[[#This Row],[Total RN Hours (w/ Admin, DON)]]/Nurse[[#This Row],[MDS Census]]</f>
        <v>1.2170087690808704</v>
      </c>
      <c r="I165" s="4">
        <f>Nurse[[#This Row],[RN Hours (excl. Admin, DON)]]/Nurse[[#This Row],[MDS Census]]</f>
        <v>0.86259175056836634</v>
      </c>
      <c r="J165" s="4">
        <f>SUM(Nurse[[#This Row],[RN Hours (excl. Admin, DON)]],Nurse[[#This Row],[RN Admin Hours]],Nurse[[#This Row],[RN DON Hours]],Nurse[[#This Row],[LPN Hours (excl. Admin)]],Nurse[[#This Row],[LPN Admin Hours]],Nurse[[#This Row],[CNA Hours]],Nurse[[#This Row],[NA TR Hours]],Nurse[[#This Row],[Med Aide/Tech Hours]])</f>
        <v>285.71532608695651</v>
      </c>
      <c r="K165" s="4">
        <f>SUM(Nurse[[#This Row],[RN Hours (excl. Admin, DON)]],Nurse[[#This Row],[LPN Hours (excl. Admin)]],Nurse[[#This Row],[CNA Hours]],Nurse[[#This Row],[NA TR Hours]],Nurse[[#This Row],[Med Aide/Tech Hours]])</f>
        <v>252.53869565217391</v>
      </c>
      <c r="L165" s="4">
        <f>SUM(Nurse[[#This Row],[RN Hours (excl. Admin, DON)]],Nurse[[#This Row],[RN Admin Hours]],Nurse[[#This Row],[RN DON Hours]])</f>
        <v>81.460217391304354</v>
      </c>
      <c r="M165" s="4">
        <v>57.737391304347831</v>
      </c>
      <c r="N165" s="4">
        <v>18.331521739130434</v>
      </c>
      <c r="O165" s="4">
        <v>5.3913043478260869</v>
      </c>
      <c r="P165" s="4">
        <f>SUM(Nurse[[#This Row],[LPN Hours (excl. Admin)]],Nurse[[#This Row],[LPN Admin Hours]])</f>
        <v>46.24967391304348</v>
      </c>
      <c r="Q165" s="4">
        <v>36.795869565217394</v>
      </c>
      <c r="R165" s="4">
        <v>9.4538043478260878</v>
      </c>
      <c r="S165" s="4">
        <f>SUM(Nurse[[#This Row],[CNA Hours]],Nurse[[#This Row],[NA TR Hours]],Nurse[[#This Row],[Med Aide/Tech Hours]])</f>
        <v>158.00543478260869</v>
      </c>
      <c r="T165" s="4">
        <v>144.8125</v>
      </c>
      <c r="U165" s="4">
        <v>0</v>
      </c>
      <c r="V165" s="4">
        <v>13.192934782608695</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5" s="4">
        <v>0</v>
      </c>
      <c r="Y165" s="4">
        <v>0</v>
      </c>
      <c r="Z165" s="4">
        <v>0</v>
      </c>
      <c r="AA165" s="4">
        <v>0</v>
      </c>
      <c r="AB165" s="4">
        <v>0</v>
      </c>
      <c r="AC165" s="4">
        <v>0</v>
      </c>
      <c r="AD165" s="4">
        <v>0</v>
      </c>
      <c r="AE165" s="4">
        <v>0</v>
      </c>
      <c r="AF165" s="1">
        <v>185273</v>
      </c>
      <c r="AG165" s="1">
        <v>4</v>
      </c>
      <c r="AH165"/>
    </row>
    <row r="166" spans="1:34" x14ac:dyDescent="0.25">
      <c r="A166" t="s">
        <v>289</v>
      </c>
      <c r="B166" t="s">
        <v>247</v>
      </c>
      <c r="C166" t="s">
        <v>462</v>
      </c>
      <c r="D166" t="s">
        <v>324</v>
      </c>
      <c r="E166" s="4">
        <v>59.728260869565219</v>
      </c>
      <c r="F166" s="4">
        <f>Nurse[[#This Row],[Total Nurse Staff Hours]]/Nurse[[#This Row],[MDS Census]]</f>
        <v>3.1030809827115564</v>
      </c>
      <c r="G166" s="4">
        <f>Nurse[[#This Row],[Total Direct Care Staff Hours]]/Nurse[[#This Row],[MDS Census]]</f>
        <v>2.739892629663331</v>
      </c>
      <c r="H166" s="4">
        <f>Nurse[[#This Row],[Total RN Hours (w/ Admin, DON)]]/Nurse[[#This Row],[MDS Census]]</f>
        <v>0.73192356687898075</v>
      </c>
      <c r="I166" s="4">
        <f>Nurse[[#This Row],[RN Hours (excl. Admin, DON)]]/Nurse[[#This Row],[MDS Census]]</f>
        <v>0.36873521383075525</v>
      </c>
      <c r="J166" s="4">
        <f>SUM(Nurse[[#This Row],[RN Hours (excl. Admin, DON)]],Nurse[[#This Row],[RN Admin Hours]],Nurse[[#This Row],[RN DON Hours]],Nurse[[#This Row],[LPN Hours (excl. Admin)]],Nurse[[#This Row],[LPN Admin Hours]],Nurse[[#This Row],[CNA Hours]],Nurse[[#This Row],[NA TR Hours]],Nurse[[#This Row],[Med Aide/Tech Hours]])</f>
        <v>185.34163043478264</v>
      </c>
      <c r="K166" s="4">
        <f>SUM(Nurse[[#This Row],[RN Hours (excl. Admin, DON)]],Nurse[[#This Row],[LPN Hours (excl. Admin)]],Nurse[[#This Row],[CNA Hours]],Nurse[[#This Row],[NA TR Hours]],Nurse[[#This Row],[Med Aide/Tech Hours]])</f>
        <v>163.64902173913049</v>
      </c>
      <c r="L166" s="4">
        <f>SUM(Nurse[[#This Row],[RN Hours (excl. Admin, DON)]],Nurse[[#This Row],[RN Admin Hours]],Nurse[[#This Row],[RN DON Hours]])</f>
        <v>43.716521739130428</v>
      </c>
      <c r="M166" s="4">
        <v>22.023913043478263</v>
      </c>
      <c r="N166" s="4">
        <v>16.638260869565215</v>
      </c>
      <c r="O166" s="4">
        <v>5.0543478260869561</v>
      </c>
      <c r="P166" s="4">
        <f>SUM(Nurse[[#This Row],[LPN Hours (excl. Admin)]],Nurse[[#This Row],[LPN Admin Hours]])</f>
        <v>51.657173913043479</v>
      </c>
      <c r="Q166" s="4">
        <v>51.657173913043479</v>
      </c>
      <c r="R166" s="4">
        <v>0</v>
      </c>
      <c r="S166" s="4">
        <f>SUM(Nurse[[#This Row],[CNA Hours]],Nurse[[#This Row],[NA TR Hours]],Nurse[[#This Row],[Med Aide/Tech Hours]])</f>
        <v>89.967934782608737</v>
      </c>
      <c r="T166" s="4">
        <v>67.331847826086999</v>
      </c>
      <c r="U166" s="4">
        <v>8.4746739130434783</v>
      </c>
      <c r="V166" s="4">
        <v>14.161413043478264</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6" s="4">
        <v>0</v>
      </c>
      <c r="Y166" s="4">
        <v>0</v>
      </c>
      <c r="Z166" s="4">
        <v>0</v>
      </c>
      <c r="AA166" s="4">
        <v>0</v>
      </c>
      <c r="AB166" s="4">
        <v>0</v>
      </c>
      <c r="AC166" s="4">
        <v>0</v>
      </c>
      <c r="AD166" s="4">
        <v>0</v>
      </c>
      <c r="AE166" s="4">
        <v>0</v>
      </c>
      <c r="AF166" s="1">
        <v>185462</v>
      </c>
      <c r="AG166" s="1">
        <v>4</v>
      </c>
      <c r="AH166"/>
    </row>
    <row r="167" spans="1:34" x14ac:dyDescent="0.25">
      <c r="A167" t="s">
        <v>289</v>
      </c>
      <c r="B167" t="s">
        <v>67</v>
      </c>
      <c r="C167" t="s">
        <v>522</v>
      </c>
      <c r="D167" t="s">
        <v>404</v>
      </c>
      <c r="E167" s="4">
        <v>165.29347826086956</v>
      </c>
      <c r="F167" s="4">
        <f>Nurse[[#This Row],[Total Nurse Staff Hours]]/Nurse[[#This Row],[MDS Census]]</f>
        <v>3.3419326625895969</v>
      </c>
      <c r="G167" s="4">
        <f>Nurse[[#This Row],[Total Direct Care Staff Hours]]/Nurse[[#This Row],[MDS Census]]</f>
        <v>3.1475149602156907</v>
      </c>
      <c r="H167" s="4">
        <f>Nurse[[#This Row],[Total RN Hours (w/ Admin, DON)]]/Nurse[[#This Row],[MDS Census]]</f>
        <v>0.67604326954691918</v>
      </c>
      <c r="I167" s="4">
        <f>Nurse[[#This Row],[RN Hours (excl. Admin, DON)]]/Nurse[[#This Row],[MDS Census]]</f>
        <v>0.50682646149799437</v>
      </c>
      <c r="J167" s="4">
        <f>SUM(Nurse[[#This Row],[RN Hours (excl. Admin, DON)]],Nurse[[#This Row],[RN Admin Hours]],Nurse[[#This Row],[RN DON Hours]],Nurse[[#This Row],[LPN Hours (excl. Admin)]],Nurse[[#This Row],[LPN Admin Hours]],Nurse[[#This Row],[CNA Hours]],Nurse[[#This Row],[NA TR Hours]],Nurse[[#This Row],[Med Aide/Tech Hours]])</f>
        <v>552.39967391304344</v>
      </c>
      <c r="K167" s="4">
        <f>SUM(Nurse[[#This Row],[RN Hours (excl. Admin, DON)]],Nurse[[#This Row],[LPN Hours (excl. Admin)]],Nurse[[#This Row],[CNA Hours]],Nurse[[#This Row],[NA TR Hours]],Nurse[[#This Row],[Med Aide/Tech Hours]])</f>
        <v>520.26369565217396</v>
      </c>
      <c r="L167" s="4">
        <f>SUM(Nurse[[#This Row],[RN Hours (excl. Admin, DON)]],Nurse[[#This Row],[RN Admin Hours]],Nurse[[#This Row],[RN DON Hours]])</f>
        <v>111.74554347826087</v>
      </c>
      <c r="M167" s="4">
        <v>83.775108695652179</v>
      </c>
      <c r="N167" s="4">
        <v>23.195978260869566</v>
      </c>
      <c r="O167" s="4">
        <v>4.7744565217391308</v>
      </c>
      <c r="P167" s="4">
        <f>SUM(Nurse[[#This Row],[LPN Hours (excl. Admin)]],Nurse[[#This Row],[LPN Admin Hours]])</f>
        <v>134.83630434782611</v>
      </c>
      <c r="Q167" s="4">
        <v>130.67076086956524</v>
      </c>
      <c r="R167" s="4">
        <v>4.1655434782608696</v>
      </c>
      <c r="S167" s="4">
        <f>SUM(Nurse[[#This Row],[CNA Hours]],Nurse[[#This Row],[NA TR Hours]],Nurse[[#This Row],[Med Aide/Tech Hours]])</f>
        <v>305.81782608695647</v>
      </c>
      <c r="T167" s="4">
        <v>305.81782608695647</v>
      </c>
      <c r="U167" s="4">
        <v>0</v>
      </c>
      <c r="V167" s="4">
        <v>0</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7" s="4">
        <v>0</v>
      </c>
      <c r="Y167" s="4">
        <v>0</v>
      </c>
      <c r="Z167" s="4">
        <v>0</v>
      </c>
      <c r="AA167" s="4">
        <v>0</v>
      </c>
      <c r="AB167" s="4">
        <v>0</v>
      </c>
      <c r="AC167" s="4">
        <v>0</v>
      </c>
      <c r="AD167" s="4">
        <v>0</v>
      </c>
      <c r="AE167" s="4">
        <v>0</v>
      </c>
      <c r="AF167" s="1">
        <v>185171</v>
      </c>
      <c r="AG167" s="1">
        <v>4</v>
      </c>
      <c r="AH167"/>
    </row>
    <row r="168" spans="1:34" x14ac:dyDescent="0.25">
      <c r="A168" t="s">
        <v>289</v>
      </c>
      <c r="B168" t="s">
        <v>119</v>
      </c>
      <c r="C168" t="s">
        <v>504</v>
      </c>
      <c r="D168" t="s">
        <v>340</v>
      </c>
      <c r="E168" s="4">
        <v>95.945652173913047</v>
      </c>
      <c r="F168" s="4">
        <f>Nurse[[#This Row],[Total Nurse Staff Hours]]/Nurse[[#This Row],[MDS Census]]</f>
        <v>3.2765571541860199</v>
      </c>
      <c r="G168" s="4">
        <f>Nurse[[#This Row],[Total Direct Care Staff Hours]]/Nurse[[#This Row],[MDS Census]]</f>
        <v>3.0454480570975409</v>
      </c>
      <c r="H168" s="4">
        <f>Nurse[[#This Row],[Total RN Hours (w/ Admin, DON)]]/Nurse[[#This Row],[MDS Census]]</f>
        <v>0.62328537441939491</v>
      </c>
      <c r="I168" s="4">
        <f>Nurse[[#This Row],[RN Hours (excl. Admin, DON)]]/Nurse[[#This Row],[MDS Census]]</f>
        <v>0.39217627733091637</v>
      </c>
      <c r="J168" s="4">
        <f>SUM(Nurse[[#This Row],[RN Hours (excl. Admin, DON)]],Nurse[[#This Row],[RN Admin Hours]],Nurse[[#This Row],[RN DON Hours]],Nurse[[#This Row],[LPN Hours (excl. Admin)]],Nurse[[#This Row],[LPN Admin Hours]],Nurse[[#This Row],[CNA Hours]],Nurse[[#This Row],[NA TR Hours]],Nurse[[#This Row],[Med Aide/Tech Hours]])</f>
        <v>314.37141304347824</v>
      </c>
      <c r="K168" s="4">
        <f>SUM(Nurse[[#This Row],[RN Hours (excl. Admin, DON)]],Nurse[[#This Row],[LPN Hours (excl. Admin)]],Nurse[[#This Row],[CNA Hours]],Nurse[[#This Row],[NA TR Hours]],Nurse[[#This Row],[Med Aide/Tech Hours]])</f>
        <v>292.19749999999993</v>
      </c>
      <c r="L168" s="4">
        <f>SUM(Nurse[[#This Row],[RN Hours (excl. Admin, DON)]],Nurse[[#This Row],[RN Admin Hours]],Nurse[[#This Row],[RN DON Hours]])</f>
        <v>59.801521739130429</v>
      </c>
      <c r="M168" s="4">
        <v>37.627608695652164</v>
      </c>
      <c r="N168" s="4">
        <v>16.347826086956523</v>
      </c>
      <c r="O168" s="4">
        <v>5.8260869565217392</v>
      </c>
      <c r="P168" s="4">
        <f>SUM(Nurse[[#This Row],[LPN Hours (excl. Admin)]],Nurse[[#This Row],[LPN Admin Hours]])</f>
        <v>77.057499999999976</v>
      </c>
      <c r="Q168" s="4">
        <v>77.057499999999976</v>
      </c>
      <c r="R168" s="4">
        <v>0</v>
      </c>
      <c r="S168" s="4">
        <f>SUM(Nurse[[#This Row],[CNA Hours]],Nurse[[#This Row],[NA TR Hours]],Nurse[[#This Row],[Med Aide/Tech Hours]])</f>
        <v>177.5123913043478</v>
      </c>
      <c r="T168" s="4">
        <v>177.5123913043478</v>
      </c>
      <c r="U168" s="4">
        <v>0</v>
      </c>
      <c r="V168" s="4">
        <v>0</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7.8996739130434781</v>
      </c>
      <c r="X168" s="4">
        <v>0</v>
      </c>
      <c r="Y168" s="4">
        <v>0</v>
      </c>
      <c r="Z168" s="4">
        <v>0</v>
      </c>
      <c r="AA168" s="4">
        <v>6.7051086956521742</v>
      </c>
      <c r="AB168" s="4">
        <v>0</v>
      </c>
      <c r="AC168" s="4">
        <v>1.1945652173913042</v>
      </c>
      <c r="AD168" s="4">
        <v>0</v>
      </c>
      <c r="AE168" s="4">
        <v>0</v>
      </c>
      <c r="AF168" s="1">
        <v>185256</v>
      </c>
      <c r="AG168" s="1">
        <v>4</v>
      </c>
      <c r="AH168"/>
    </row>
    <row r="169" spans="1:34" x14ac:dyDescent="0.25">
      <c r="A169" t="s">
        <v>289</v>
      </c>
      <c r="B169" t="s">
        <v>256</v>
      </c>
      <c r="C169" t="s">
        <v>511</v>
      </c>
      <c r="D169" t="s">
        <v>328</v>
      </c>
      <c r="E169" s="4">
        <v>75.239130434782609</v>
      </c>
      <c r="F169" s="4">
        <f>Nurse[[#This Row],[Total Nurse Staff Hours]]/Nurse[[#This Row],[MDS Census]]</f>
        <v>5.1540017336030051</v>
      </c>
      <c r="G169" s="4">
        <f>Nurse[[#This Row],[Total Direct Care Staff Hours]]/Nurse[[#This Row],[MDS Census]]</f>
        <v>4.7483747471828952</v>
      </c>
      <c r="H169" s="4">
        <f>Nurse[[#This Row],[Total RN Hours (w/ Admin, DON)]]/Nurse[[#This Row],[MDS Census]]</f>
        <v>1.5401618029471251</v>
      </c>
      <c r="I169" s="4">
        <f>Nurse[[#This Row],[RN Hours (excl. Admin, DON)]]/Nurse[[#This Row],[MDS Census]]</f>
        <v>1.1345348165270153</v>
      </c>
      <c r="J169" s="4">
        <f>SUM(Nurse[[#This Row],[RN Hours (excl. Admin, DON)]],Nurse[[#This Row],[RN Admin Hours]],Nurse[[#This Row],[RN DON Hours]],Nurse[[#This Row],[LPN Hours (excl. Admin)]],Nurse[[#This Row],[LPN Admin Hours]],Nurse[[#This Row],[CNA Hours]],Nurse[[#This Row],[NA TR Hours]],Nurse[[#This Row],[Med Aide/Tech Hours]])</f>
        <v>387.78260869565219</v>
      </c>
      <c r="K169" s="4">
        <f>SUM(Nurse[[#This Row],[RN Hours (excl. Admin, DON)]],Nurse[[#This Row],[LPN Hours (excl. Admin)]],Nurse[[#This Row],[CNA Hours]],Nurse[[#This Row],[NA TR Hours]],Nurse[[#This Row],[Med Aide/Tech Hours]])</f>
        <v>357.26358695652175</v>
      </c>
      <c r="L169" s="4">
        <f>SUM(Nurse[[#This Row],[RN Hours (excl. Admin, DON)]],Nurse[[#This Row],[RN Admin Hours]],Nurse[[#This Row],[RN DON Hours]])</f>
        <v>115.8804347826087</v>
      </c>
      <c r="M169" s="4">
        <v>85.361413043478265</v>
      </c>
      <c r="N169" s="4">
        <v>25.730978260869566</v>
      </c>
      <c r="O169" s="4">
        <v>4.7880434782608692</v>
      </c>
      <c r="P169" s="4">
        <f>SUM(Nurse[[#This Row],[LPN Hours (excl. Admin)]],Nurse[[#This Row],[LPN Admin Hours]])</f>
        <v>42.013586956521742</v>
      </c>
      <c r="Q169" s="4">
        <v>42.013586956521742</v>
      </c>
      <c r="R169" s="4">
        <v>0</v>
      </c>
      <c r="S169" s="4">
        <f>SUM(Nurse[[#This Row],[CNA Hours]],Nurse[[#This Row],[NA TR Hours]],Nurse[[#This Row],[Med Aide/Tech Hours]])</f>
        <v>229.88858695652175</v>
      </c>
      <c r="T169" s="4">
        <v>214.01358695652175</v>
      </c>
      <c r="U169" s="4">
        <v>0</v>
      </c>
      <c r="V169" s="4">
        <v>15.875</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47.008152173913047</v>
      </c>
      <c r="X169" s="4">
        <v>3.3913043478260869</v>
      </c>
      <c r="Y169" s="4">
        <v>0</v>
      </c>
      <c r="Z169" s="4">
        <v>0</v>
      </c>
      <c r="AA169" s="4">
        <v>1.8994565217391304</v>
      </c>
      <c r="AB169" s="4">
        <v>0</v>
      </c>
      <c r="AC169" s="4">
        <v>41.717391304347828</v>
      </c>
      <c r="AD169" s="4">
        <v>0</v>
      </c>
      <c r="AE169" s="4">
        <v>0</v>
      </c>
      <c r="AF169" s="1">
        <v>185471</v>
      </c>
      <c r="AG169" s="1">
        <v>4</v>
      </c>
      <c r="AH169"/>
    </row>
    <row r="170" spans="1:34" x14ac:dyDescent="0.25">
      <c r="A170" t="s">
        <v>289</v>
      </c>
      <c r="B170" t="s">
        <v>29</v>
      </c>
      <c r="C170" t="s">
        <v>504</v>
      </c>
      <c r="D170" t="s">
        <v>340</v>
      </c>
      <c r="E170" s="4">
        <v>82.293478260869563</v>
      </c>
      <c r="F170" s="4">
        <f>Nurse[[#This Row],[Total Nurse Staff Hours]]/Nurse[[#This Row],[MDS Census]]</f>
        <v>3.1374098533879278</v>
      </c>
      <c r="G170" s="4">
        <f>Nurse[[#This Row],[Total Direct Care Staff Hours]]/Nurse[[#This Row],[MDS Census]]</f>
        <v>2.9387425703341696</v>
      </c>
      <c r="H170" s="4">
        <f>Nurse[[#This Row],[Total RN Hours (w/ Admin, DON)]]/Nurse[[#This Row],[MDS Census]]</f>
        <v>0.8743455289922073</v>
      </c>
      <c r="I170" s="4">
        <f>Nurse[[#This Row],[RN Hours (excl. Admin, DON)]]/Nurse[[#This Row],[MDS Census]]</f>
        <v>0.6756782459384495</v>
      </c>
      <c r="J170" s="4">
        <f>SUM(Nurse[[#This Row],[RN Hours (excl. Admin, DON)]],Nurse[[#This Row],[RN Admin Hours]],Nurse[[#This Row],[RN DON Hours]],Nurse[[#This Row],[LPN Hours (excl. Admin)]],Nurse[[#This Row],[LPN Admin Hours]],Nurse[[#This Row],[CNA Hours]],Nurse[[#This Row],[NA TR Hours]],Nurse[[#This Row],[Med Aide/Tech Hours]])</f>
        <v>258.18836956521739</v>
      </c>
      <c r="K170" s="4">
        <f>SUM(Nurse[[#This Row],[RN Hours (excl. Admin, DON)]],Nurse[[#This Row],[LPN Hours (excl. Admin)]],Nurse[[#This Row],[CNA Hours]],Nurse[[#This Row],[NA TR Hours]],Nurse[[#This Row],[Med Aide/Tech Hours]])</f>
        <v>241.83934782608694</v>
      </c>
      <c r="L170" s="4">
        <f>SUM(Nurse[[#This Row],[RN Hours (excl. Admin, DON)]],Nurse[[#This Row],[RN Admin Hours]],Nurse[[#This Row],[RN DON Hours]])</f>
        <v>71.952934782608708</v>
      </c>
      <c r="M170" s="4">
        <v>55.603913043478272</v>
      </c>
      <c r="N170" s="4">
        <v>11.345978260869565</v>
      </c>
      <c r="O170" s="4">
        <v>5.0030434782608708</v>
      </c>
      <c r="P170" s="4">
        <f>SUM(Nurse[[#This Row],[LPN Hours (excl. Admin)]],Nurse[[#This Row],[LPN Admin Hours]])</f>
        <v>43.663586956521733</v>
      </c>
      <c r="Q170" s="4">
        <v>43.663586956521733</v>
      </c>
      <c r="R170" s="4">
        <v>0</v>
      </c>
      <c r="S170" s="4">
        <f>SUM(Nurse[[#This Row],[CNA Hours]],Nurse[[#This Row],[NA TR Hours]],Nurse[[#This Row],[Med Aide/Tech Hours]])</f>
        <v>142.57184782608692</v>
      </c>
      <c r="T170" s="4">
        <v>127.2815217391304</v>
      </c>
      <c r="U170" s="4">
        <v>0</v>
      </c>
      <c r="V170" s="4">
        <v>15.290326086956531</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3.4782608695652173</v>
      </c>
      <c r="X170" s="4">
        <v>3.4782608695652173</v>
      </c>
      <c r="Y170" s="4">
        <v>0</v>
      </c>
      <c r="Z170" s="4">
        <v>0</v>
      </c>
      <c r="AA170" s="4">
        <v>0</v>
      </c>
      <c r="AB170" s="4">
        <v>0</v>
      </c>
      <c r="AC170" s="4">
        <v>0</v>
      </c>
      <c r="AD170" s="4">
        <v>0</v>
      </c>
      <c r="AE170" s="4">
        <v>0</v>
      </c>
      <c r="AF170" s="1">
        <v>185094</v>
      </c>
      <c r="AG170" s="1">
        <v>4</v>
      </c>
      <c r="AH170"/>
    </row>
    <row r="171" spans="1:34" x14ac:dyDescent="0.25">
      <c r="A171" t="s">
        <v>289</v>
      </c>
      <c r="B171" t="s">
        <v>91</v>
      </c>
      <c r="C171" t="s">
        <v>500</v>
      </c>
      <c r="D171" t="s">
        <v>335</v>
      </c>
      <c r="E171" s="4">
        <v>108.90217391304348</v>
      </c>
      <c r="F171" s="4">
        <f>Nurse[[#This Row],[Total Nurse Staff Hours]]/Nurse[[#This Row],[MDS Census]]</f>
        <v>3.4055574408623617</v>
      </c>
      <c r="G171" s="4">
        <f>Nurse[[#This Row],[Total Direct Care Staff Hours]]/Nurse[[#This Row],[MDS Census]]</f>
        <v>3.0690518015770039</v>
      </c>
      <c r="H171" s="4">
        <f>Nurse[[#This Row],[Total RN Hours (w/ Admin, DON)]]/Nurse[[#This Row],[MDS Census]]</f>
        <v>0.42166084439564822</v>
      </c>
      <c r="I171" s="4">
        <f>Nurse[[#This Row],[RN Hours (excl. Admin, DON)]]/Nurse[[#This Row],[MDS Census]]</f>
        <v>0.25971354426589477</v>
      </c>
      <c r="J171" s="4">
        <f>SUM(Nurse[[#This Row],[RN Hours (excl. Admin, DON)]],Nurse[[#This Row],[RN Admin Hours]],Nurse[[#This Row],[RN DON Hours]],Nurse[[#This Row],[LPN Hours (excl. Admin)]],Nurse[[#This Row],[LPN Admin Hours]],Nurse[[#This Row],[CNA Hours]],Nurse[[#This Row],[NA TR Hours]],Nurse[[#This Row],[Med Aide/Tech Hours]])</f>
        <v>370.87260869565222</v>
      </c>
      <c r="K171" s="4">
        <f>SUM(Nurse[[#This Row],[RN Hours (excl. Admin, DON)]],Nurse[[#This Row],[LPN Hours (excl. Admin)]],Nurse[[#This Row],[CNA Hours]],Nurse[[#This Row],[NA TR Hours]],Nurse[[#This Row],[Med Aide/Tech Hours]])</f>
        <v>334.22641304347832</v>
      </c>
      <c r="L171" s="4">
        <f>SUM(Nurse[[#This Row],[RN Hours (excl. Admin, DON)]],Nurse[[#This Row],[RN Admin Hours]],Nurse[[#This Row],[RN DON Hours]])</f>
        <v>45.919782608695648</v>
      </c>
      <c r="M171" s="4">
        <v>28.283369565217388</v>
      </c>
      <c r="N171" s="4">
        <v>12.245108695652171</v>
      </c>
      <c r="O171" s="4">
        <v>5.3913043478260869</v>
      </c>
      <c r="P171" s="4">
        <f>SUM(Nurse[[#This Row],[LPN Hours (excl. Admin)]],Nurse[[#This Row],[LPN Admin Hours]])</f>
        <v>92.082282608695664</v>
      </c>
      <c r="Q171" s="4">
        <v>73.072500000000019</v>
      </c>
      <c r="R171" s="4">
        <v>19.009782608695652</v>
      </c>
      <c r="S171" s="4">
        <f>SUM(Nurse[[#This Row],[CNA Hours]],Nurse[[#This Row],[NA TR Hours]],Nurse[[#This Row],[Med Aide/Tech Hours]])</f>
        <v>232.87054347826086</v>
      </c>
      <c r="T171" s="4">
        <v>219.52336956521739</v>
      </c>
      <c r="U171" s="4">
        <v>0</v>
      </c>
      <c r="V171" s="4">
        <v>13.347173913043473</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1" s="4">
        <v>0</v>
      </c>
      <c r="Y171" s="4">
        <v>0</v>
      </c>
      <c r="Z171" s="4">
        <v>0</v>
      </c>
      <c r="AA171" s="4">
        <v>0</v>
      </c>
      <c r="AB171" s="4">
        <v>0</v>
      </c>
      <c r="AC171" s="4">
        <v>0</v>
      </c>
      <c r="AD171" s="4">
        <v>0</v>
      </c>
      <c r="AE171" s="4">
        <v>0</v>
      </c>
      <c r="AF171" s="1">
        <v>185215</v>
      </c>
      <c r="AG171" s="1">
        <v>4</v>
      </c>
      <c r="AH171"/>
    </row>
    <row r="172" spans="1:34" x14ac:dyDescent="0.25">
      <c r="A172" t="s">
        <v>289</v>
      </c>
      <c r="B172" t="s">
        <v>162</v>
      </c>
      <c r="C172" t="s">
        <v>561</v>
      </c>
      <c r="D172" t="s">
        <v>423</v>
      </c>
      <c r="E172" s="4">
        <v>61.206521739130437</v>
      </c>
      <c r="F172" s="4">
        <f>Nurse[[#This Row],[Total Nurse Staff Hours]]/Nurse[[#This Row],[MDS Census]]</f>
        <v>3.597380571834488</v>
      </c>
      <c r="G172" s="4">
        <f>Nurse[[#This Row],[Total Direct Care Staff Hours]]/Nurse[[#This Row],[MDS Census]]</f>
        <v>3.3428662759722965</v>
      </c>
      <c r="H172" s="4">
        <f>Nurse[[#This Row],[Total RN Hours (w/ Admin, DON)]]/Nurse[[#This Row],[MDS Census]]</f>
        <v>0.61388740898597038</v>
      </c>
      <c r="I172" s="4">
        <f>Nurse[[#This Row],[RN Hours (excl. Admin, DON)]]/Nurse[[#This Row],[MDS Census]]</f>
        <v>0.35937311312377895</v>
      </c>
      <c r="J172" s="4">
        <f>SUM(Nurse[[#This Row],[RN Hours (excl. Admin, DON)]],Nurse[[#This Row],[RN Admin Hours]],Nurse[[#This Row],[RN DON Hours]],Nurse[[#This Row],[LPN Hours (excl. Admin)]],Nurse[[#This Row],[LPN Admin Hours]],Nurse[[#This Row],[CNA Hours]],Nurse[[#This Row],[NA TR Hours]],Nurse[[#This Row],[Med Aide/Tech Hours]])</f>
        <v>220.18315217391307</v>
      </c>
      <c r="K172" s="4">
        <f>SUM(Nurse[[#This Row],[RN Hours (excl. Admin, DON)]],Nurse[[#This Row],[LPN Hours (excl. Admin)]],Nurse[[#This Row],[CNA Hours]],Nurse[[#This Row],[NA TR Hours]],Nurse[[#This Row],[Med Aide/Tech Hours]])</f>
        <v>204.60521739130436</v>
      </c>
      <c r="L172" s="4">
        <f>SUM(Nurse[[#This Row],[RN Hours (excl. Admin, DON)]],Nurse[[#This Row],[RN Admin Hours]],Nurse[[#This Row],[RN DON Hours]])</f>
        <v>37.573913043478257</v>
      </c>
      <c r="M172" s="4">
        <v>21.99597826086956</v>
      </c>
      <c r="N172" s="4">
        <v>9.8388043478260858</v>
      </c>
      <c r="O172" s="4">
        <v>5.7391304347826084</v>
      </c>
      <c r="P172" s="4">
        <f>SUM(Nurse[[#This Row],[LPN Hours (excl. Admin)]],Nurse[[#This Row],[LPN Admin Hours]])</f>
        <v>54.903586956521757</v>
      </c>
      <c r="Q172" s="4">
        <v>54.903586956521757</v>
      </c>
      <c r="R172" s="4">
        <v>0</v>
      </c>
      <c r="S172" s="4">
        <f>SUM(Nurse[[#This Row],[CNA Hours]],Nurse[[#This Row],[NA TR Hours]],Nurse[[#This Row],[Med Aide/Tech Hours]])</f>
        <v>127.70565217391305</v>
      </c>
      <c r="T172" s="4">
        <v>125.34695652173914</v>
      </c>
      <c r="U172" s="4">
        <v>0</v>
      </c>
      <c r="V172" s="4">
        <v>2.3586956521739131</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2" s="4">
        <v>0</v>
      </c>
      <c r="Y172" s="4">
        <v>0</v>
      </c>
      <c r="Z172" s="4">
        <v>0</v>
      </c>
      <c r="AA172" s="4">
        <v>0</v>
      </c>
      <c r="AB172" s="4">
        <v>0</v>
      </c>
      <c r="AC172" s="4">
        <v>0</v>
      </c>
      <c r="AD172" s="4">
        <v>0</v>
      </c>
      <c r="AE172" s="4">
        <v>0</v>
      </c>
      <c r="AF172" s="1">
        <v>185314</v>
      </c>
      <c r="AG172" s="1">
        <v>4</v>
      </c>
      <c r="AH172"/>
    </row>
    <row r="173" spans="1:34" x14ac:dyDescent="0.25">
      <c r="A173" t="s">
        <v>289</v>
      </c>
      <c r="B173" t="s">
        <v>154</v>
      </c>
      <c r="C173" t="s">
        <v>516</v>
      </c>
      <c r="D173" t="s">
        <v>356</v>
      </c>
      <c r="E173" s="4">
        <v>47.315217391304351</v>
      </c>
      <c r="F173" s="4">
        <f>Nurse[[#This Row],[Total Nurse Staff Hours]]/Nurse[[#This Row],[MDS Census]]</f>
        <v>4.0232184700206766</v>
      </c>
      <c r="G173" s="4">
        <f>Nurse[[#This Row],[Total Direct Care Staff Hours]]/Nurse[[#This Row],[MDS Census]]</f>
        <v>3.5902412129565833</v>
      </c>
      <c r="H173" s="4">
        <f>Nurse[[#This Row],[Total RN Hours (w/ Admin, DON)]]/Nurse[[#This Row],[MDS Census]]</f>
        <v>0.74410980932690085</v>
      </c>
      <c r="I173" s="4">
        <f>Nurse[[#This Row],[RN Hours (excl. Admin, DON)]]/Nurse[[#This Row],[MDS Census]]</f>
        <v>0.31406156673558461</v>
      </c>
      <c r="J173" s="4">
        <f>SUM(Nurse[[#This Row],[RN Hours (excl. Admin, DON)]],Nurse[[#This Row],[RN Admin Hours]],Nurse[[#This Row],[RN DON Hours]],Nurse[[#This Row],[LPN Hours (excl. Admin)]],Nurse[[#This Row],[LPN Admin Hours]],Nurse[[#This Row],[CNA Hours]],Nurse[[#This Row],[NA TR Hours]],Nurse[[#This Row],[Med Aide/Tech Hours]])</f>
        <v>190.35945652173922</v>
      </c>
      <c r="K173" s="4">
        <f>SUM(Nurse[[#This Row],[RN Hours (excl. Admin, DON)]],Nurse[[#This Row],[LPN Hours (excl. Admin)]],Nurse[[#This Row],[CNA Hours]],Nurse[[#This Row],[NA TR Hours]],Nurse[[#This Row],[Med Aide/Tech Hours]])</f>
        <v>169.87304347826097</v>
      </c>
      <c r="L173" s="4">
        <f>SUM(Nurse[[#This Row],[RN Hours (excl. Admin, DON)]],Nurse[[#This Row],[RN Admin Hours]],Nurse[[#This Row],[RN DON Hours]])</f>
        <v>35.207717391304342</v>
      </c>
      <c r="M173" s="4">
        <v>14.859891304347824</v>
      </c>
      <c r="N173" s="4">
        <v>14.608695652173912</v>
      </c>
      <c r="O173" s="4">
        <v>5.7391304347826084</v>
      </c>
      <c r="P173" s="4">
        <f>SUM(Nurse[[#This Row],[LPN Hours (excl. Admin)]],Nurse[[#This Row],[LPN Admin Hours]])</f>
        <v>44.285326086956537</v>
      </c>
      <c r="Q173" s="4">
        <v>44.146739130434796</v>
      </c>
      <c r="R173" s="4">
        <v>0.13858695652173914</v>
      </c>
      <c r="S173" s="4">
        <f>SUM(Nurse[[#This Row],[CNA Hours]],Nurse[[#This Row],[NA TR Hours]],Nurse[[#This Row],[Med Aide/Tech Hours]])</f>
        <v>110.86641304347833</v>
      </c>
      <c r="T173" s="4">
        <v>110.2348913043479</v>
      </c>
      <c r="U173" s="4">
        <v>0.63152173913043474</v>
      </c>
      <c r="V173" s="4">
        <v>0</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0.13858695652173914</v>
      </c>
      <c r="X173" s="4">
        <v>0</v>
      </c>
      <c r="Y173" s="4">
        <v>0</v>
      </c>
      <c r="Z173" s="4">
        <v>0</v>
      </c>
      <c r="AA173" s="4">
        <v>0</v>
      </c>
      <c r="AB173" s="4">
        <v>0.13858695652173914</v>
      </c>
      <c r="AC173" s="4">
        <v>0</v>
      </c>
      <c r="AD173" s="4">
        <v>0</v>
      </c>
      <c r="AE173" s="4">
        <v>0</v>
      </c>
      <c r="AF173" s="1">
        <v>185304</v>
      </c>
      <c r="AG173" s="1">
        <v>4</v>
      </c>
      <c r="AH173"/>
    </row>
    <row r="174" spans="1:34" x14ac:dyDescent="0.25">
      <c r="A174" t="s">
        <v>289</v>
      </c>
      <c r="B174" t="s">
        <v>164</v>
      </c>
      <c r="C174" t="s">
        <v>478</v>
      </c>
      <c r="D174" t="s">
        <v>424</v>
      </c>
      <c r="E174" s="4">
        <v>88.489130434782609</v>
      </c>
      <c r="F174" s="4">
        <f>Nurse[[#This Row],[Total Nurse Staff Hours]]/Nurse[[#This Row],[MDS Census]]</f>
        <v>2.9863284608770417</v>
      </c>
      <c r="G174" s="4">
        <f>Nurse[[#This Row],[Total Direct Care Staff Hours]]/Nurse[[#This Row],[MDS Census]]</f>
        <v>2.7387605945215574</v>
      </c>
      <c r="H174" s="4">
        <f>Nurse[[#This Row],[Total RN Hours (w/ Admin, DON)]]/Nurse[[#This Row],[MDS Census]]</f>
        <v>0.55495148016214224</v>
      </c>
      <c r="I174" s="4">
        <f>Nurse[[#This Row],[RN Hours (excl. Admin, DON)]]/Nurse[[#This Row],[MDS Census]]</f>
        <v>0.30738361380665769</v>
      </c>
      <c r="J174" s="4">
        <f>SUM(Nurse[[#This Row],[RN Hours (excl. Admin, DON)]],Nurse[[#This Row],[RN Admin Hours]],Nurse[[#This Row],[RN DON Hours]],Nurse[[#This Row],[LPN Hours (excl. Admin)]],Nurse[[#This Row],[LPN Admin Hours]],Nurse[[#This Row],[CNA Hours]],Nurse[[#This Row],[NA TR Hours]],Nurse[[#This Row],[Med Aide/Tech Hours]])</f>
        <v>264.25760869565215</v>
      </c>
      <c r="K174" s="4">
        <f>SUM(Nurse[[#This Row],[RN Hours (excl. Admin, DON)]],Nurse[[#This Row],[LPN Hours (excl. Admin)]],Nurse[[#This Row],[CNA Hours]],Nurse[[#This Row],[NA TR Hours]],Nurse[[#This Row],[Med Aide/Tech Hours]])</f>
        <v>242.35054347826085</v>
      </c>
      <c r="L174" s="4">
        <f>SUM(Nurse[[#This Row],[RN Hours (excl. Admin, DON)]],Nurse[[#This Row],[RN Admin Hours]],Nurse[[#This Row],[RN DON Hours]])</f>
        <v>49.107173913043482</v>
      </c>
      <c r="M174" s="4">
        <v>27.200108695652176</v>
      </c>
      <c r="N174" s="4">
        <v>16.167934782608697</v>
      </c>
      <c r="O174" s="4">
        <v>5.7391304347826084</v>
      </c>
      <c r="P174" s="4">
        <f>SUM(Nurse[[#This Row],[LPN Hours (excl. Admin)]],Nurse[[#This Row],[LPN Admin Hours]])</f>
        <v>26.564782608695648</v>
      </c>
      <c r="Q174" s="4">
        <v>26.564782608695648</v>
      </c>
      <c r="R174" s="4">
        <v>0</v>
      </c>
      <c r="S174" s="4">
        <f>SUM(Nurse[[#This Row],[CNA Hours]],Nurse[[#This Row],[NA TR Hours]],Nurse[[#This Row],[Med Aide/Tech Hours]])</f>
        <v>188.58565217391302</v>
      </c>
      <c r="T174" s="4">
        <v>145.70554347826084</v>
      </c>
      <c r="U174" s="4">
        <v>0</v>
      </c>
      <c r="V174" s="4">
        <v>42.880108695652183</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4" s="4">
        <v>0</v>
      </c>
      <c r="Y174" s="4">
        <v>0</v>
      </c>
      <c r="Z174" s="4">
        <v>0</v>
      </c>
      <c r="AA174" s="4">
        <v>0</v>
      </c>
      <c r="AB174" s="4">
        <v>0</v>
      </c>
      <c r="AC174" s="4">
        <v>0</v>
      </c>
      <c r="AD174" s="4">
        <v>0</v>
      </c>
      <c r="AE174" s="4">
        <v>0</v>
      </c>
      <c r="AF174" s="1">
        <v>185316</v>
      </c>
      <c r="AG174" s="1">
        <v>4</v>
      </c>
      <c r="AH174"/>
    </row>
    <row r="175" spans="1:34" x14ac:dyDescent="0.25">
      <c r="A175" t="s">
        <v>289</v>
      </c>
      <c r="B175" t="s">
        <v>99</v>
      </c>
      <c r="C175" t="s">
        <v>522</v>
      </c>
      <c r="D175" t="s">
        <v>404</v>
      </c>
      <c r="E175" s="4">
        <v>83.434782608695656</v>
      </c>
      <c r="F175" s="4">
        <f>Nurse[[#This Row],[Total Nurse Staff Hours]]/Nurse[[#This Row],[MDS Census]]</f>
        <v>4.7036737884314741</v>
      </c>
      <c r="G175" s="4">
        <f>Nurse[[#This Row],[Total Direct Care Staff Hours]]/Nurse[[#This Row],[MDS Census]]</f>
        <v>4.0223176133402809</v>
      </c>
      <c r="H175" s="4">
        <f>Nurse[[#This Row],[Total RN Hours (w/ Admin, DON)]]/Nurse[[#This Row],[MDS Census]]</f>
        <v>0.94546248045857229</v>
      </c>
      <c r="I175" s="4">
        <f>Nurse[[#This Row],[RN Hours (excl. Admin, DON)]]/Nurse[[#This Row],[MDS Census]]</f>
        <v>0.38650338718082333</v>
      </c>
      <c r="J175" s="4">
        <f>SUM(Nurse[[#This Row],[RN Hours (excl. Admin, DON)]],Nurse[[#This Row],[RN Admin Hours]],Nurse[[#This Row],[RN DON Hours]],Nurse[[#This Row],[LPN Hours (excl. Admin)]],Nurse[[#This Row],[LPN Admin Hours]],Nurse[[#This Row],[CNA Hours]],Nurse[[#This Row],[NA TR Hours]],Nurse[[#This Row],[Med Aide/Tech Hours]])</f>
        <v>392.44999999999993</v>
      </c>
      <c r="K175" s="4">
        <f>SUM(Nurse[[#This Row],[RN Hours (excl. Admin, DON)]],Nurse[[#This Row],[LPN Hours (excl. Admin)]],Nurse[[#This Row],[CNA Hours]],Nurse[[#This Row],[NA TR Hours]],Nurse[[#This Row],[Med Aide/Tech Hours]])</f>
        <v>335.60119565217389</v>
      </c>
      <c r="L175" s="4">
        <f>SUM(Nurse[[#This Row],[RN Hours (excl. Admin, DON)]],Nurse[[#This Row],[RN Admin Hours]],Nurse[[#This Row],[RN DON Hours]])</f>
        <v>78.884456521739139</v>
      </c>
      <c r="M175" s="4">
        <v>32.247826086956522</v>
      </c>
      <c r="N175" s="4">
        <v>40.544239130434789</v>
      </c>
      <c r="O175" s="4">
        <v>6.0923913043478262</v>
      </c>
      <c r="P175" s="4">
        <f>SUM(Nurse[[#This Row],[LPN Hours (excl. Admin)]],Nurse[[#This Row],[LPN Admin Hours]])</f>
        <v>104.00086956521741</v>
      </c>
      <c r="Q175" s="4">
        <v>93.788695652173942</v>
      </c>
      <c r="R175" s="4">
        <v>10.212173913043477</v>
      </c>
      <c r="S175" s="4">
        <f>SUM(Nurse[[#This Row],[CNA Hours]],Nurse[[#This Row],[NA TR Hours]],Nurse[[#This Row],[Med Aide/Tech Hours]])</f>
        <v>209.56467391304341</v>
      </c>
      <c r="T175" s="4">
        <v>209.56467391304341</v>
      </c>
      <c r="U175" s="4">
        <v>0</v>
      </c>
      <c r="V175" s="4">
        <v>0</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8.8152173913043477</v>
      </c>
      <c r="X175" s="4">
        <v>0</v>
      </c>
      <c r="Y175" s="4">
        <v>6.4021739130434785</v>
      </c>
      <c r="Z175" s="4">
        <v>0</v>
      </c>
      <c r="AA175" s="4">
        <v>0</v>
      </c>
      <c r="AB175" s="4">
        <v>2.3695652173913042</v>
      </c>
      <c r="AC175" s="4">
        <v>4.3478260869565216E-2</v>
      </c>
      <c r="AD175" s="4">
        <v>0</v>
      </c>
      <c r="AE175" s="4">
        <v>0</v>
      </c>
      <c r="AF175" s="1">
        <v>185227</v>
      </c>
      <c r="AG175" s="1">
        <v>4</v>
      </c>
      <c r="AH175"/>
    </row>
    <row r="176" spans="1:34" x14ac:dyDescent="0.25">
      <c r="A176" t="s">
        <v>289</v>
      </c>
      <c r="B176" t="s">
        <v>266</v>
      </c>
      <c r="C176" t="s">
        <v>525</v>
      </c>
      <c r="D176" t="s">
        <v>368</v>
      </c>
      <c r="E176" s="4">
        <v>33.619565217391305</v>
      </c>
      <c r="F176" s="4">
        <f>Nurse[[#This Row],[Total Nurse Staff Hours]]/Nurse[[#This Row],[MDS Census]]</f>
        <v>6.1455706433882957</v>
      </c>
      <c r="G176" s="4">
        <f>Nurse[[#This Row],[Total Direct Care Staff Hours]]/Nurse[[#This Row],[MDS Census]]</f>
        <v>5.1186550274814095</v>
      </c>
      <c r="H176" s="4">
        <f>Nurse[[#This Row],[Total RN Hours (w/ Admin, DON)]]/Nurse[[#This Row],[MDS Census]]</f>
        <v>2.2390074361461361</v>
      </c>
      <c r="I176" s="4">
        <f>Nurse[[#This Row],[RN Hours (excl. Admin, DON)]]/Nurse[[#This Row],[MDS Census]]</f>
        <v>1.2120918202392499</v>
      </c>
      <c r="J176" s="4">
        <f>SUM(Nurse[[#This Row],[RN Hours (excl. Admin, DON)]],Nurse[[#This Row],[RN Admin Hours]],Nurse[[#This Row],[RN DON Hours]],Nurse[[#This Row],[LPN Hours (excl. Admin)]],Nurse[[#This Row],[LPN Admin Hours]],Nurse[[#This Row],[CNA Hours]],Nurse[[#This Row],[NA TR Hours]],Nurse[[#This Row],[Med Aide/Tech Hours]])</f>
        <v>206.61141304347825</v>
      </c>
      <c r="K176" s="4">
        <f>SUM(Nurse[[#This Row],[RN Hours (excl. Admin, DON)]],Nurse[[#This Row],[LPN Hours (excl. Admin)]],Nurse[[#This Row],[CNA Hours]],Nurse[[#This Row],[NA TR Hours]],Nurse[[#This Row],[Med Aide/Tech Hours]])</f>
        <v>172.08695652173913</v>
      </c>
      <c r="L176" s="4">
        <f>SUM(Nurse[[#This Row],[RN Hours (excl. Admin, DON)]],Nurse[[#This Row],[RN Admin Hours]],Nurse[[#This Row],[RN DON Hours]])</f>
        <v>75.274456521739125</v>
      </c>
      <c r="M176" s="4">
        <v>40.75</v>
      </c>
      <c r="N176" s="4">
        <v>29.519021739130434</v>
      </c>
      <c r="O176" s="4">
        <v>5.0054347826086953</v>
      </c>
      <c r="P176" s="4">
        <f>SUM(Nurse[[#This Row],[LPN Hours (excl. Admin)]],Nurse[[#This Row],[LPN Admin Hours]])</f>
        <v>39.326086956521742</v>
      </c>
      <c r="Q176" s="4">
        <v>39.326086956521742</v>
      </c>
      <c r="R176" s="4">
        <v>0</v>
      </c>
      <c r="S176" s="4">
        <f>SUM(Nurse[[#This Row],[CNA Hours]],Nurse[[#This Row],[NA TR Hours]],Nurse[[#This Row],[Med Aide/Tech Hours]])</f>
        <v>92.010869565217391</v>
      </c>
      <c r="T176" s="4">
        <v>92.010869565217391</v>
      </c>
      <c r="U176" s="4">
        <v>0</v>
      </c>
      <c r="V176" s="4">
        <v>0</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94.290760869565219</v>
      </c>
      <c r="X176" s="4">
        <v>35.728260869565219</v>
      </c>
      <c r="Y176" s="4">
        <v>0</v>
      </c>
      <c r="Z176" s="4">
        <v>0</v>
      </c>
      <c r="AA176" s="4">
        <v>38.671195652173914</v>
      </c>
      <c r="AB176" s="4">
        <v>0</v>
      </c>
      <c r="AC176" s="4">
        <v>19.891304347826086</v>
      </c>
      <c r="AD176" s="4">
        <v>0</v>
      </c>
      <c r="AE176" s="4">
        <v>0</v>
      </c>
      <c r="AF176" s="1">
        <v>185483</v>
      </c>
      <c r="AG176" s="1">
        <v>4</v>
      </c>
      <c r="AH176"/>
    </row>
    <row r="177" spans="1:34" x14ac:dyDescent="0.25">
      <c r="A177" t="s">
        <v>289</v>
      </c>
      <c r="B177" t="s">
        <v>37</v>
      </c>
      <c r="C177" t="s">
        <v>507</v>
      </c>
      <c r="D177" t="s">
        <v>372</v>
      </c>
      <c r="E177" s="4">
        <v>142.32608695652175</v>
      </c>
      <c r="F177" s="4">
        <f>Nurse[[#This Row],[Total Nurse Staff Hours]]/Nurse[[#This Row],[MDS Census]]</f>
        <v>3.967855506338779</v>
      </c>
      <c r="G177" s="4">
        <f>Nurse[[#This Row],[Total Direct Care Staff Hours]]/Nurse[[#This Row],[MDS Census]]</f>
        <v>3.671001985642278</v>
      </c>
      <c r="H177" s="4">
        <f>Nurse[[#This Row],[Total RN Hours (w/ Admin, DON)]]/Nurse[[#This Row],[MDS Census]]</f>
        <v>0.76252558423705508</v>
      </c>
      <c r="I177" s="4">
        <f>Nurse[[#This Row],[RN Hours (excl. Admin, DON)]]/Nurse[[#This Row],[MDS Census]]</f>
        <v>0.55689705208492446</v>
      </c>
      <c r="J177" s="4">
        <f>SUM(Nurse[[#This Row],[RN Hours (excl. Admin, DON)]],Nurse[[#This Row],[RN Admin Hours]],Nurse[[#This Row],[RN DON Hours]],Nurse[[#This Row],[LPN Hours (excl. Admin)]],Nurse[[#This Row],[LPN Admin Hours]],Nurse[[#This Row],[CNA Hours]],Nurse[[#This Row],[NA TR Hours]],Nurse[[#This Row],[Med Aide/Tech Hours]])</f>
        <v>564.72934782608672</v>
      </c>
      <c r="K177" s="4">
        <f>SUM(Nurse[[#This Row],[RN Hours (excl. Admin, DON)]],Nurse[[#This Row],[LPN Hours (excl. Admin)]],Nurse[[#This Row],[CNA Hours]],Nurse[[#This Row],[NA TR Hours]],Nurse[[#This Row],[Med Aide/Tech Hours]])</f>
        <v>522.47934782608684</v>
      </c>
      <c r="L177" s="4">
        <f>SUM(Nurse[[#This Row],[RN Hours (excl. Admin, DON)]],Nurse[[#This Row],[RN Admin Hours]],Nurse[[#This Row],[RN DON Hours]])</f>
        <v>108.52728260869566</v>
      </c>
      <c r="M177" s="4">
        <v>79.260978260869578</v>
      </c>
      <c r="N177" s="4">
        <v>23.961956521739129</v>
      </c>
      <c r="O177" s="4">
        <v>5.3043478260869561</v>
      </c>
      <c r="P177" s="4">
        <f>SUM(Nurse[[#This Row],[LPN Hours (excl. Admin)]],Nurse[[#This Row],[LPN Admin Hours]])</f>
        <v>86.35054347826086</v>
      </c>
      <c r="Q177" s="4">
        <v>73.366847826086953</v>
      </c>
      <c r="R177" s="4">
        <v>12.983695652173912</v>
      </c>
      <c r="S177" s="4">
        <f>SUM(Nurse[[#This Row],[CNA Hours]],Nurse[[#This Row],[NA TR Hours]],Nurse[[#This Row],[Med Aide/Tech Hours]])</f>
        <v>369.85152173913031</v>
      </c>
      <c r="T177" s="4">
        <v>314.90586956521724</v>
      </c>
      <c r="U177" s="4">
        <v>12.008152173913043</v>
      </c>
      <c r="V177" s="4">
        <v>42.9375</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55.145108695652183</v>
      </c>
      <c r="X177" s="4">
        <v>7.7147826086956517</v>
      </c>
      <c r="Y177" s="4">
        <v>0</v>
      </c>
      <c r="Z177" s="4">
        <v>0</v>
      </c>
      <c r="AA177" s="4">
        <v>3.9565217391304346</v>
      </c>
      <c r="AB177" s="4">
        <v>0</v>
      </c>
      <c r="AC177" s="4">
        <v>43.473804347826096</v>
      </c>
      <c r="AD177" s="4">
        <v>0</v>
      </c>
      <c r="AE177" s="4">
        <v>0</v>
      </c>
      <c r="AF177" s="1">
        <v>185124</v>
      </c>
      <c r="AG177" s="1">
        <v>4</v>
      </c>
      <c r="AH177"/>
    </row>
    <row r="178" spans="1:34" x14ac:dyDescent="0.25">
      <c r="A178" t="s">
        <v>289</v>
      </c>
      <c r="B178" t="s">
        <v>146</v>
      </c>
      <c r="C178" t="s">
        <v>559</v>
      </c>
      <c r="D178" t="s">
        <v>381</v>
      </c>
      <c r="E178" s="4">
        <v>43.956521739130437</v>
      </c>
      <c r="F178" s="4">
        <f>Nurse[[#This Row],[Total Nurse Staff Hours]]/Nurse[[#This Row],[MDS Census]]</f>
        <v>3.5435830860534123</v>
      </c>
      <c r="G178" s="4">
        <f>Nurse[[#This Row],[Total Direct Care Staff Hours]]/Nurse[[#This Row],[MDS Census]]</f>
        <v>2.1251236399604352</v>
      </c>
      <c r="H178" s="4">
        <f>Nurse[[#This Row],[Total RN Hours (w/ Admin, DON)]]/Nurse[[#This Row],[MDS Census]]</f>
        <v>0.75204005934718099</v>
      </c>
      <c r="I178" s="4">
        <f>Nurse[[#This Row],[RN Hours (excl. Admin, DON)]]/Nurse[[#This Row],[MDS Census]]</f>
        <v>0</v>
      </c>
      <c r="J178" s="4">
        <f>SUM(Nurse[[#This Row],[RN Hours (excl. Admin, DON)]],Nurse[[#This Row],[RN Admin Hours]],Nurse[[#This Row],[RN DON Hours]],Nurse[[#This Row],[LPN Hours (excl. Admin)]],Nurse[[#This Row],[LPN Admin Hours]],Nurse[[#This Row],[CNA Hours]],Nurse[[#This Row],[NA TR Hours]],Nurse[[#This Row],[Med Aide/Tech Hours]])</f>
        <v>155.76358695652175</v>
      </c>
      <c r="K178" s="4">
        <f>SUM(Nurse[[#This Row],[RN Hours (excl. Admin, DON)]],Nurse[[#This Row],[LPN Hours (excl. Admin)]],Nurse[[#This Row],[CNA Hours]],Nurse[[#This Row],[NA TR Hours]],Nurse[[#This Row],[Med Aide/Tech Hours]])</f>
        <v>93.413043478260875</v>
      </c>
      <c r="L178" s="4">
        <f>SUM(Nurse[[#This Row],[RN Hours (excl. Admin, DON)]],Nurse[[#This Row],[RN Admin Hours]],Nurse[[#This Row],[RN DON Hours]])</f>
        <v>33.057065217391305</v>
      </c>
      <c r="M178" s="4">
        <v>0</v>
      </c>
      <c r="N178" s="4">
        <v>28.475543478260871</v>
      </c>
      <c r="O178" s="4">
        <v>4.5815217391304346</v>
      </c>
      <c r="P178" s="4">
        <f>SUM(Nurse[[#This Row],[LPN Hours (excl. Admin)]],Nurse[[#This Row],[LPN Admin Hours]])</f>
        <v>29.293478260869566</v>
      </c>
      <c r="Q178" s="4">
        <v>0</v>
      </c>
      <c r="R178" s="4">
        <v>29.293478260869566</v>
      </c>
      <c r="S178" s="4">
        <f>SUM(Nurse[[#This Row],[CNA Hours]],Nurse[[#This Row],[NA TR Hours]],Nurse[[#This Row],[Med Aide/Tech Hours]])</f>
        <v>93.413043478260875</v>
      </c>
      <c r="T178" s="4">
        <v>67.9375</v>
      </c>
      <c r="U178" s="4">
        <v>0</v>
      </c>
      <c r="V178" s="4">
        <v>25.475543478260871</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8" s="4">
        <v>0</v>
      </c>
      <c r="Y178" s="4">
        <v>0</v>
      </c>
      <c r="Z178" s="4">
        <v>0</v>
      </c>
      <c r="AA178" s="4">
        <v>0</v>
      </c>
      <c r="AB178" s="4">
        <v>0</v>
      </c>
      <c r="AC178" s="4">
        <v>0</v>
      </c>
      <c r="AD178" s="4">
        <v>0</v>
      </c>
      <c r="AE178" s="4">
        <v>0</v>
      </c>
      <c r="AF178" s="1">
        <v>185291</v>
      </c>
      <c r="AG178" s="1">
        <v>4</v>
      </c>
      <c r="AH178"/>
    </row>
    <row r="179" spans="1:34" x14ac:dyDescent="0.25">
      <c r="A179" t="s">
        <v>289</v>
      </c>
      <c r="B179" t="s">
        <v>145</v>
      </c>
      <c r="C179" t="s">
        <v>462</v>
      </c>
      <c r="D179" t="s">
        <v>324</v>
      </c>
      <c r="E179" s="4">
        <v>88.978260869565219</v>
      </c>
      <c r="F179" s="4">
        <f>Nurse[[#This Row],[Total Nurse Staff Hours]]/Nurse[[#This Row],[MDS Census]]</f>
        <v>3.5488480332274626</v>
      </c>
      <c r="G179" s="4">
        <f>Nurse[[#This Row],[Total Direct Care Staff Hours]]/Nurse[[#This Row],[MDS Census]]</f>
        <v>3.2212460298069887</v>
      </c>
      <c r="H179" s="4">
        <f>Nurse[[#This Row],[Total RN Hours (w/ Admin, DON)]]/Nurse[[#This Row],[MDS Census]]</f>
        <v>0.5763523088199366</v>
      </c>
      <c r="I179" s="4">
        <f>Nurse[[#This Row],[RN Hours (excl. Admin, DON)]]/Nurse[[#This Row],[MDS Census]]</f>
        <v>0.29498045443440024</v>
      </c>
      <c r="J179" s="4">
        <f>SUM(Nurse[[#This Row],[RN Hours (excl. Admin, DON)]],Nurse[[#This Row],[RN Admin Hours]],Nurse[[#This Row],[RN DON Hours]],Nurse[[#This Row],[LPN Hours (excl. Admin)]],Nurse[[#This Row],[LPN Admin Hours]],Nurse[[#This Row],[CNA Hours]],Nurse[[#This Row],[NA TR Hours]],Nurse[[#This Row],[Med Aide/Tech Hours]])</f>
        <v>315.77032608695663</v>
      </c>
      <c r="K179" s="4">
        <f>SUM(Nurse[[#This Row],[RN Hours (excl. Admin, DON)]],Nurse[[#This Row],[LPN Hours (excl. Admin)]],Nurse[[#This Row],[CNA Hours]],Nurse[[#This Row],[NA TR Hours]],Nurse[[#This Row],[Med Aide/Tech Hours]])</f>
        <v>286.6208695652175</v>
      </c>
      <c r="L179" s="4">
        <f>SUM(Nurse[[#This Row],[RN Hours (excl. Admin, DON)]],Nurse[[#This Row],[RN Admin Hours]],Nurse[[#This Row],[RN DON Hours]])</f>
        <v>51.282826086956533</v>
      </c>
      <c r="M179" s="4">
        <v>26.246847826086963</v>
      </c>
      <c r="N179" s="4">
        <v>22.288586956521737</v>
      </c>
      <c r="O179" s="4">
        <v>2.7473913043478264</v>
      </c>
      <c r="P179" s="4">
        <f>SUM(Nurse[[#This Row],[LPN Hours (excl. Admin)]],Nurse[[#This Row],[LPN Admin Hours]])</f>
        <v>96.112282608695693</v>
      </c>
      <c r="Q179" s="4">
        <v>91.998804347826123</v>
      </c>
      <c r="R179" s="4">
        <v>4.1134782608695666</v>
      </c>
      <c r="S179" s="4">
        <f>SUM(Nurse[[#This Row],[CNA Hours]],Nurse[[#This Row],[NA TR Hours]],Nurse[[#This Row],[Med Aide/Tech Hours]])</f>
        <v>168.3752173913044</v>
      </c>
      <c r="T179" s="4">
        <v>168.2502173913044</v>
      </c>
      <c r="U179" s="4">
        <v>0</v>
      </c>
      <c r="V179" s="4">
        <v>0.125</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46.687934782608693</v>
      </c>
      <c r="X179" s="4">
        <v>4.4343478260869569</v>
      </c>
      <c r="Y179" s="4">
        <v>0</v>
      </c>
      <c r="Z179" s="4">
        <v>0</v>
      </c>
      <c r="AA179" s="4">
        <v>24.344565217391299</v>
      </c>
      <c r="AB179" s="4">
        <v>0</v>
      </c>
      <c r="AC179" s="4">
        <v>17.909021739130441</v>
      </c>
      <c r="AD179" s="4">
        <v>0</v>
      </c>
      <c r="AE179" s="4">
        <v>0</v>
      </c>
      <c r="AF179" s="1">
        <v>185290</v>
      </c>
      <c r="AG179" s="1">
        <v>4</v>
      </c>
      <c r="AH179"/>
    </row>
    <row r="180" spans="1:34" x14ac:dyDescent="0.25">
      <c r="A180" t="s">
        <v>289</v>
      </c>
      <c r="B180" t="s">
        <v>234</v>
      </c>
      <c r="C180" t="s">
        <v>482</v>
      </c>
      <c r="D180" t="s">
        <v>440</v>
      </c>
      <c r="E180" s="4">
        <v>112.79347826086956</v>
      </c>
      <c r="F180" s="4">
        <f>Nurse[[#This Row],[Total Nurse Staff Hours]]/Nurse[[#This Row],[MDS Census]]</f>
        <v>3.2203767948347295</v>
      </c>
      <c r="G180" s="4">
        <f>Nurse[[#This Row],[Total Direct Care Staff Hours]]/Nurse[[#This Row],[MDS Census]]</f>
        <v>2.7830317047316169</v>
      </c>
      <c r="H180" s="4">
        <f>Nurse[[#This Row],[Total RN Hours (w/ Admin, DON)]]/Nurse[[#This Row],[MDS Census]]</f>
        <v>0.45387395200925124</v>
      </c>
      <c r="I180" s="4">
        <f>Nurse[[#This Row],[RN Hours (excl. Admin, DON)]]/Nurse[[#This Row],[MDS Census]]</f>
        <v>0.22120651440686129</v>
      </c>
      <c r="J180" s="4">
        <f>SUM(Nurse[[#This Row],[RN Hours (excl. Admin, DON)]],Nurse[[#This Row],[RN Admin Hours]],Nurse[[#This Row],[RN DON Hours]],Nurse[[#This Row],[LPN Hours (excl. Admin)]],Nurse[[#This Row],[LPN Admin Hours]],Nurse[[#This Row],[CNA Hours]],Nurse[[#This Row],[NA TR Hours]],Nurse[[#This Row],[Med Aide/Tech Hours]])</f>
        <v>363.23749999999984</v>
      </c>
      <c r="K180" s="4">
        <f>SUM(Nurse[[#This Row],[RN Hours (excl. Admin, DON)]],Nurse[[#This Row],[LPN Hours (excl. Admin)]],Nurse[[#This Row],[CNA Hours]],Nurse[[#This Row],[NA TR Hours]],Nurse[[#This Row],[Med Aide/Tech Hours]])</f>
        <v>313.90782608695639</v>
      </c>
      <c r="L180" s="4">
        <f>SUM(Nurse[[#This Row],[RN Hours (excl. Admin, DON)]],Nurse[[#This Row],[RN Admin Hours]],Nurse[[#This Row],[RN DON Hours]])</f>
        <v>51.194021739130434</v>
      </c>
      <c r="M180" s="4">
        <v>24.950652173913038</v>
      </c>
      <c r="N180" s="4">
        <v>15.025978260869564</v>
      </c>
      <c r="O180" s="4">
        <v>11.217391304347826</v>
      </c>
      <c r="P180" s="4">
        <f>SUM(Nurse[[#This Row],[LPN Hours (excl. Admin)]],Nurse[[#This Row],[LPN Admin Hours]])</f>
        <v>110.03891304347826</v>
      </c>
      <c r="Q180" s="4">
        <v>86.952608695652174</v>
      </c>
      <c r="R180" s="4">
        <v>23.086304347826083</v>
      </c>
      <c r="S180" s="4">
        <f>SUM(Nurse[[#This Row],[CNA Hours]],Nurse[[#This Row],[NA TR Hours]],Nurse[[#This Row],[Med Aide/Tech Hours]])</f>
        <v>202.00456521739119</v>
      </c>
      <c r="T180" s="4">
        <v>201.11163043478248</v>
      </c>
      <c r="U180" s="4">
        <v>0.7135869565217392</v>
      </c>
      <c r="V180" s="4">
        <v>0.17934782608695651</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0" s="4">
        <v>0</v>
      </c>
      <c r="Y180" s="4">
        <v>0</v>
      </c>
      <c r="Z180" s="4">
        <v>0</v>
      </c>
      <c r="AA180" s="4">
        <v>0</v>
      </c>
      <c r="AB180" s="4">
        <v>0</v>
      </c>
      <c r="AC180" s="4">
        <v>0</v>
      </c>
      <c r="AD180" s="4">
        <v>0</v>
      </c>
      <c r="AE180" s="4">
        <v>0</v>
      </c>
      <c r="AF180" s="1">
        <v>185438</v>
      </c>
      <c r="AG180" s="1">
        <v>4</v>
      </c>
      <c r="AH180"/>
    </row>
    <row r="181" spans="1:34" x14ac:dyDescent="0.25">
      <c r="A181" t="s">
        <v>289</v>
      </c>
      <c r="B181" t="s">
        <v>118</v>
      </c>
      <c r="C181" t="s">
        <v>549</v>
      </c>
      <c r="D181" t="s">
        <v>419</v>
      </c>
      <c r="E181" s="4">
        <v>89.565217391304344</v>
      </c>
      <c r="F181" s="4">
        <f>Nurse[[#This Row],[Total Nurse Staff Hours]]/Nurse[[#This Row],[MDS Census]]</f>
        <v>3.2409126213592234</v>
      </c>
      <c r="G181" s="4">
        <f>Nurse[[#This Row],[Total Direct Care Staff Hours]]/Nurse[[#This Row],[MDS Census]]</f>
        <v>3.0669757281553403</v>
      </c>
      <c r="H181" s="4">
        <f>Nurse[[#This Row],[Total RN Hours (w/ Admin, DON)]]/Nurse[[#This Row],[MDS Census]]</f>
        <v>0.25397815533980583</v>
      </c>
      <c r="I181" s="4">
        <f>Nurse[[#This Row],[RN Hours (excl. Admin, DON)]]/Nurse[[#This Row],[MDS Census]]</f>
        <v>0.11000728155339805</v>
      </c>
      <c r="J181" s="4">
        <f>SUM(Nurse[[#This Row],[RN Hours (excl. Admin, DON)]],Nurse[[#This Row],[RN Admin Hours]],Nurse[[#This Row],[RN DON Hours]],Nurse[[#This Row],[LPN Hours (excl. Admin)]],Nurse[[#This Row],[LPN Admin Hours]],Nurse[[#This Row],[CNA Hours]],Nurse[[#This Row],[NA TR Hours]],Nurse[[#This Row],[Med Aide/Tech Hours]])</f>
        <v>290.27304347826089</v>
      </c>
      <c r="K181" s="4">
        <f>SUM(Nurse[[#This Row],[RN Hours (excl. Admin, DON)]],Nurse[[#This Row],[LPN Hours (excl. Admin)]],Nurse[[#This Row],[CNA Hours]],Nurse[[#This Row],[NA TR Hours]],Nurse[[#This Row],[Med Aide/Tech Hours]])</f>
        <v>274.69434782608698</v>
      </c>
      <c r="L181" s="4">
        <f>SUM(Nurse[[#This Row],[RN Hours (excl. Admin, DON)]],Nurse[[#This Row],[RN Admin Hours]],Nurse[[#This Row],[RN DON Hours]])</f>
        <v>22.747608695652175</v>
      </c>
      <c r="M181" s="4">
        <v>9.8528260869565205</v>
      </c>
      <c r="N181" s="4">
        <v>7.739891304347827</v>
      </c>
      <c r="O181" s="4">
        <v>5.1548913043478262</v>
      </c>
      <c r="P181" s="4">
        <f>SUM(Nurse[[#This Row],[LPN Hours (excl. Admin)]],Nurse[[#This Row],[LPN Admin Hours]])</f>
        <v>75.012934782608681</v>
      </c>
      <c r="Q181" s="4">
        <v>72.329021739130425</v>
      </c>
      <c r="R181" s="4">
        <v>2.6839130434782614</v>
      </c>
      <c r="S181" s="4">
        <f>SUM(Nurse[[#This Row],[CNA Hours]],Nurse[[#This Row],[NA TR Hours]],Nurse[[#This Row],[Med Aide/Tech Hours]])</f>
        <v>192.51250000000002</v>
      </c>
      <c r="T181" s="4">
        <v>165.4967391304348</v>
      </c>
      <c r="U181" s="4">
        <v>12.848586956521739</v>
      </c>
      <c r="V181" s="4">
        <v>14.167173913043479</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6.7764130434782608</v>
      </c>
      <c r="X181" s="4">
        <v>0</v>
      </c>
      <c r="Y181" s="4">
        <v>0</v>
      </c>
      <c r="Z181" s="4">
        <v>0</v>
      </c>
      <c r="AA181" s="4">
        <v>1.1684782608695652</v>
      </c>
      <c r="AB181" s="4">
        <v>0</v>
      </c>
      <c r="AC181" s="4">
        <v>5.6079347826086954</v>
      </c>
      <c r="AD181" s="4">
        <v>0</v>
      </c>
      <c r="AE181" s="4">
        <v>0</v>
      </c>
      <c r="AF181" s="1">
        <v>185254</v>
      </c>
      <c r="AG181" s="1">
        <v>4</v>
      </c>
      <c r="AH181"/>
    </row>
    <row r="182" spans="1:34" x14ac:dyDescent="0.25">
      <c r="A182" t="s">
        <v>289</v>
      </c>
      <c r="B182" t="s">
        <v>156</v>
      </c>
      <c r="C182" t="s">
        <v>495</v>
      </c>
      <c r="D182" t="s">
        <v>390</v>
      </c>
      <c r="E182" s="4">
        <v>89.326086956521735</v>
      </c>
      <c r="F182" s="4">
        <f>Nurse[[#This Row],[Total Nurse Staff Hours]]/Nurse[[#This Row],[MDS Census]]</f>
        <v>3.3089389145777557</v>
      </c>
      <c r="G182" s="4">
        <f>Nurse[[#This Row],[Total Direct Care Staff Hours]]/Nurse[[#This Row],[MDS Census]]</f>
        <v>3.0425310294475536</v>
      </c>
      <c r="H182" s="4">
        <f>Nurse[[#This Row],[Total RN Hours (w/ Admin, DON)]]/Nurse[[#This Row],[MDS Census]]</f>
        <v>0.39972256023363362</v>
      </c>
      <c r="I182" s="4">
        <f>Nurse[[#This Row],[RN Hours (excl. Admin, DON)]]/Nurse[[#This Row],[MDS Census]]</f>
        <v>0.18977610124117797</v>
      </c>
      <c r="J182" s="4">
        <f>SUM(Nurse[[#This Row],[RN Hours (excl. Admin, DON)]],Nurse[[#This Row],[RN Admin Hours]],Nurse[[#This Row],[RN DON Hours]],Nurse[[#This Row],[LPN Hours (excl. Admin)]],Nurse[[#This Row],[LPN Admin Hours]],Nurse[[#This Row],[CNA Hours]],Nurse[[#This Row],[NA TR Hours]],Nurse[[#This Row],[Med Aide/Tech Hours]])</f>
        <v>295.57456521739124</v>
      </c>
      <c r="K182" s="4">
        <f>SUM(Nurse[[#This Row],[RN Hours (excl. Admin, DON)]],Nurse[[#This Row],[LPN Hours (excl. Admin)]],Nurse[[#This Row],[CNA Hours]],Nurse[[#This Row],[NA TR Hours]],Nurse[[#This Row],[Med Aide/Tech Hours]])</f>
        <v>271.77739130434776</v>
      </c>
      <c r="L182" s="4">
        <f>SUM(Nurse[[#This Row],[RN Hours (excl. Admin, DON)]],Nurse[[#This Row],[RN Admin Hours]],Nurse[[#This Row],[RN DON Hours]])</f>
        <v>35.705652173913052</v>
      </c>
      <c r="M182" s="4">
        <v>16.951956521739135</v>
      </c>
      <c r="N182" s="4">
        <v>12.231956521739132</v>
      </c>
      <c r="O182" s="4">
        <v>6.5217391304347823</v>
      </c>
      <c r="P182" s="4">
        <f>SUM(Nurse[[#This Row],[LPN Hours (excl. Admin)]],Nurse[[#This Row],[LPN Admin Hours]])</f>
        <v>46.415217391304353</v>
      </c>
      <c r="Q182" s="4">
        <v>41.37173913043479</v>
      </c>
      <c r="R182" s="4">
        <v>5.0434782608695654</v>
      </c>
      <c r="S182" s="4">
        <f>SUM(Nurse[[#This Row],[CNA Hours]],Nurse[[#This Row],[NA TR Hours]],Nurse[[#This Row],[Med Aide/Tech Hours]])</f>
        <v>213.45369565217385</v>
      </c>
      <c r="T182" s="4">
        <v>168.83184782608689</v>
      </c>
      <c r="U182" s="4">
        <v>11.786847826086957</v>
      </c>
      <c r="V182" s="4">
        <v>32.834999999999994</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2" s="4">
        <v>0</v>
      </c>
      <c r="Y182" s="4">
        <v>0</v>
      </c>
      <c r="Z182" s="4">
        <v>0</v>
      </c>
      <c r="AA182" s="4">
        <v>0</v>
      </c>
      <c r="AB182" s="4">
        <v>0</v>
      </c>
      <c r="AC182" s="4">
        <v>0</v>
      </c>
      <c r="AD182" s="4">
        <v>0</v>
      </c>
      <c r="AE182" s="4">
        <v>0</v>
      </c>
      <c r="AF182" s="1">
        <v>185306</v>
      </c>
      <c r="AG182" s="1">
        <v>4</v>
      </c>
      <c r="AH182"/>
    </row>
    <row r="183" spans="1:34" x14ac:dyDescent="0.25">
      <c r="A183" t="s">
        <v>289</v>
      </c>
      <c r="B183" t="s">
        <v>133</v>
      </c>
      <c r="C183" t="s">
        <v>522</v>
      </c>
      <c r="D183" t="s">
        <v>404</v>
      </c>
      <c r="E183" s="4">
        <v>63.076086956521742</v>
      </c>
      <c r="F183" s="4">
        <f>Nurse[[#This Row],[Total Nurse Staff Hours]]/Nurse[[#This Row],[MDS Census]]</f>
        <v>3.4682646906772354</v>
      </c>
      <c r="G183" s="4">
        <f>Nurse[[#This Row],[Total Direct Care Staff Hours]]/Nurse[[#This Row],[MDS Census]]</f>
        <v>3.0135429950025849</v>
      </c>
      <c r="H183" s="4">
        <f>Nurse[[#This Row],[Total RN Hours (w/ Admin, DON)]]/Nurse[[#This Row],[MDS Census]]</f>
        <v>0.5106841288988454</v>
      </c>
      <c r="I183" s="4">
        <f>Nurse[[#This Row],[RN Hours (excl. Admin, DON)]]/Nurse[[#This Row],[MDS Census]]</f>
        <v>0.19205583318972946</v>
      </c>
      <c r="J183" s="4">
        <f>SUM(Nurse[[#This Row],[RN Hours (excl. Admin, DON)]],Nurse[[#This Row],[RN Admin Hours]],Nurse[[#This Row],[RN DON Hours]],Nurse[[#This Row],[LPN Hours (excl. Admin)]],Nurse[[#This Row],[LPN Admin Hours]],Nurse[[#This Row],[CNA Hours]],Nurse[[#This Row],[NA TR Hours]],Nurse[[#This Row],[Med Aide/Tech Hours]])</f>
        <v>218.76456521739129</v>
      </c>
      <c r="K183" s="4">
        <f>SUM(Nurse[[#This Row],[RN Hours (excl. Admin, DON)]],Nurse[[#This Row],[LPN Hours (excl. Admin)]],Nurse[[#This Row],[CNA Hours]],Nurse[[#This Row],[NA TR Hours]],Nurse[[#This Row],[Med Aide/Tech Hours]])</f>
        <v>190.08250000000001</v>
      </c>
      <c r="L183" s="4">
        <f>SUM(Nurse[[#This Row],[RN Hours (excl. Admin, DON)]],Nurse[[#This Row],[RN Admin Hours]],Nurse[[#This Row],[RN DON Hours]])</f>
        <v>32.211956521739133</v>
      </c>
      <c r="M183" s="4">
        <v>12.114130434782609</v>
      </c>
      <c r="N183" s="4">
        <v>14.706521739130435</v>
      </c>
      <c r="O183" s="4">
        <v>5.3913043478260869</v>
      </c>
      <c r="P183" s="4">
        <f>SUM(Nurse[[#This Row],[LPN Hours (excl. Admin)]],Nurse[[#This Row],[LPN Admin Hours]])</f>
        <v>61.8679347826087</v>
      </c>
      <c r="Q183" s="4">
        <v>53.283695652173918</v>
      </c>
      <c r="R183" s="4">
        <v>8.5842391304347831</v>
      </c>
      <c r="S183" s="4">
        <f>SUM(Nurse[[#This Row],[CNA Hours]],Nurse[[#This Row],[NA TR Hours]],Nurse[[#This Row],[Med Aide/Tech Hours]])</f>
        <v>124.68467391304347</v>
      </c>
      <c r="T183" s="4">
        <v>118.78793478260869</v>
      </c>
      <c r="U183" s="4">
        <v>0</v>
      </c>
      <c r="V183" s="4">
        <v>5.8967391304347823</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3" s="4">
        <v>0</v>
      </c>
      <c r="Y183" s="4">
        <v>0</v>
      </c>
      <c r="Z183" s="4">
        <v>0</v>
      </c>
      <c r="AA183" s="4">
        <v>0</v>
      </c>
      <c r="AB183" s="4">
        <v>0</v>
      </c>
      <c r="AC183" s="4">
        <v>0</v>
      </c>
      <c r="AD183" s="4">
        <v>0</v>
      </c>
      <c r="AE183" s="4">
        <v>0</v>
      </c>
      <c r="AF183" s="1">
        <v>185272</v>
      </c>
      <c r="AG183" s="1">
        <v>4</v>
      </c>
      <c r="AH183"/>
    </row>
    <row r="184" spans="1:34" x14ac:dyDescent="0.25">
      <c r="A184" t="s">
        <v>289</v>
      </c>
      <c r="B184" t="s">
        <v>194</v>
      </c>
      <c r="C184" t="s">
        <v>446</v>
      </c>
      <c r="D184" t="s">
        <v>430</v>
      </c>
      <c r="E184" s="4">
        <v>46.869565217391305</v>
      </c>
      <c r="F184" s="4">
        <f>Nurse[[#This Row],[Total Nurse Staff Hours]]/Nurse[[#This Row],[MDS Census]]</f>
        <v>3.9937569573283858</v>
      </c>
      <c r="G184" s="4">
        <f>Nurse[[#This Row],[Total Direct Care Staff Hours]]/Nurse[[#This Row],[MDS Census]]</f>
        <v>3.6325974025974022</v>
      </c>
      <c r="H184" s="4">
        <f>Nurse[[#This Row],[Total RN Hours (w/ Admin, DON)]]/Nurse[[#This Row],[MDS Census]]</f>
        <v>0.36600417439703159</v>
      </c>
      <c r="I184" s="4">
        <f>Nurse[[#This Row],[RN Hours (excl. Admin, DON)]]/Nurse[[#This Row],[MDS Census]]</f>
        <v>0.13933673469387756</v>
      </c>
      <c r="J184" s="4">
        <f>SUM(Nurse[[#This Row],[RN Hours (excl. Admin, DON)]],Nurse[[#This Row],[RN Admin Hours]],Nurse[[#This Row],[RN DON Hours]],Nurse[[#This Row],[LPN Hours (excl. Admin)]],Nurse[[#This Row],[LPN Admin Hours]],Nurse[[#This Row],[CNA Hours]],Nurse[[#This Row],[NA TR Hours]],Nurse[[#This Row],[Med Aide/Tech Hours]])</f>
        <v>187.18565217391304</v>
      </c>
      <c r="K184" s="4">
        <f>SUM(Nurse[[#This Row],[RN Hours (excl. Admin, DON)]],Nurse[[#This Row],[LPN Hours (excl. Admin)]],Nurse[[#This Row],[CNA Hours]],Nurse[[#This Row],[NA TR Hours]],Nurse[[#This Row],[Med Aide/Tech Hours]])</f>
        <v>170.25826086956519</v>
      </c>
      <c r="L184" s="4">
        <f>SUM(Nurse[[#This Row],[RN Hours (excl. Admin, DON)]],Nurse[[#This Row],[RN Admin Hours]],Nurse[[#This Row],[RN DON Hours]])</f>
        <v>17.154456521739132</v>
      </c>
      <c r="M184" s="4">
        <v>6.5306521739130439</v>
      </c>
      <c r="N184" s="4">
        <v>5.5803260869565214</v>
      </c>
      <c r="O184" s="4">
        <v>5.0434782608695654</v>
      </c>
      <c r="P184" s="4">
        <f>SUM(Nurse[[#This Row],[LPN Hours (excl. Admin)]],Nurse[[#This Row],[LPN Admin Hours]])</f>
        <v>43.572717391304344</v>
      </c>
      <c r="Q184" s="4">
        <v>37.269130434782603</v>
      </c>
      <c r="R184" s="4">
        <v>6.3035869565217402</v>
      </c>
      <c r="S184" s="4">
        <f>SUM(Nurse[[#This Row],[CNA Hours]],Nurse[[#This Row],[NA TR Hours]],Nurse[[#This Row],[Med Aide/Tech Hours]])</f>
        <v>126.45847826086957</v>
      </c>
      <c r="T184" s="4">
        <v>95.869239130434778</v>
      </c>
      <c r="U184" s="4">
        <v>16.7925</v>
      </c>
      <c r="V184" s="4">
        <v>13.796739130434782</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4" s="4">
        <v>0</v>
      </c>
      <c r="Y184" s="4">
        <v>0</v>
      </c>
      <c r="Z184" s="4">
        <v>0</v>
      </c>
      <c r="AA184" s="4">
        <v>0</v>
      </c>
      <c r="AB184" s="4">
        <v>0</v>
      </c>
      <c r="AC184" s="4">
        <v>0</v>
      </c>
      <c r="AD184" s="4">
        <v>0</v>
      </c>
      <c r="AE184" s="4">
        <v>0</v>
      </c>
      <c r="AF184" s="1">
        <v>185355</v>
      </c>
      <c r="AG184" s="1">
        <v>4</v>
      </c>
      <c r="AH184"/>
    </row>
    <row r="185" spans="1:34" x14ac:dyDescent="0.25">
      <c r="A185" t="s">
        <v>289</v>
      </c>
      <c r="B185" t="s">
        <v>222</v>
      </c>
      <c r="C185" t="s">
        <v>562</v>
      </c>
      <c r="D185" t="s">
        <v>382</v>
      </c>
      <c r="E185" s="4">
        <v>33</v>
      </c>
      <c r="F185" s="4">
        <f>Nurse[[#This Row],[Total Nurse Staff Hours]]/Nurse[[#This Row],[MDS Census]]</f>
        <v>4.6407872200263496</v>
      </c>
      <c r="G185" s="4">
        <f>Nurse[[#This Row],[Total Direct Care Staff Hours]]/Nurse[[#This Row],[MDS Census]]</f>
        <v>4.2150856389986817</v>
      </c>
      <c r="H185" s="4">
        <f>Nurse[[#This Row],[Total RN Hours (w/ Admin, DON)]]/Nurse[[#This Row],[MDS Census]]</f>
        <v>0.42352766798418973</v>
      </c>
      <c r="I185" s="4">
        <f>Nurse[[#This Row],[RN Hours (excl. Admin, DON)]]/Nurse[[#This Row],[MDS Census]]</f>
        <v>0.1670059288537549</v>
      </c>
      <c r="J185" s="4">
        <f>SUM(Nurse[[#This Row],[RN Hours (excl. Admin, DON)]],Nurse[[#This Row],[RN Admin Hours]],Nurse[[#This Row],[RN DON Hours]],Nurse[[#This Row],[LPN Hours (excl. Admin)]],Nurse[[#This Row],[LPN Admin Hours]],Nurse[[#This Row],[CNA Hours]],Nurse[[#This Row],[NA TR Hours]],Nurse[[#This Row],[Med Aide/Tech Hours]])</f>
        <v>153.14597826086953</v>
      </c>
      <c r="K185" s="4">
        <f>SUM(Nurse[[#This Row],[RN Hours (excl. Admin, DON)]],Nurse[[#This Row],[LPN Hours (excl. Admin)]],Nurse[[#This Row],[CNA Hours]],Nurse[[#This Row],[NA TR Hours]],Nurse[[#This Row],[Med Aide/Tech Hours]])</f>
        <v>139.0978260869565</v>
      </c>
      <c r="L185" s="4">
        <f>SUM(Nurse[[#This Row],[RN Hours (excl. Admin, DON)]],Nurse[[#This Row],[RN Admin Hours]],Nurse[[#This Row],[RN DON Hours]])</f>
        <v>13.97641304347826</v>
      </c>
      <c r="M185" s="4">
        <v>5.5111956521739121</v>
      </c>
      <c r="N185" s="4">
        <v>2.9869565217391307</v>
      </c>
      <c r="O185" s="4">
        <v>5.4782608695652177</v>
      </c>
      <c r="P185" s="4">
        <f>SUM(Nurse[[#This Row],[LPN Hours (excl. Admin)]],Nurse[[#This Row],[LPN Admin Hours]])</f>
        <v>34.773369565217394</v>
      </c>
      <c r="Q185" s="4">
        <v>29.190434782608694</v>
      </c>
      <c r="R185" s="4">
        <v>5.5829347826086968</v>
      </c>
      <c r="S185" s="4">
        <f>SUM(Nurse[[#This Row],[CNA Hours]],Nurse[[#This Row],[NA TR Hours]],Nurse[[#This Row],[Med Aide/Tech Hours]])</f>
        <v>104.39619565217389</v>
      </c>
      <c r="T185" s="4">
        <v>94.018913043478236</v>
      </c>
      <c r="U185" s="4">
        <v>0</v>
      </c>
      <c r="V185" s="4">
        <v>10.377282608695651</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1.2173913043478262</v>
      </c>
      <c r="X185" s="4">
        <v>1.2173913043478262</v>
      </c>
      <c r="Y185" s="4">
        <v>0</v>
      </c>
      <c r="Z185" s="4">
        <v>0</v>
      </c>
      <c r="AA185" s="4">
        <v>0</v>
      </c>
      <c r="AB185" s="4">
        <v>0</v>
      </c>
      <c r="AC185" s="4">
        <v>0</v>
      </c>
      <c r="AD185" s="4">
        <v>0</v>
      </c>
      <c r="AE185" s="4">
        <v>0</v>
      </c>
      <c r="AF185" s="1">
        <v>185410</v>
      </c>
      <c r="AG185" s="1">
        <v>4</v>
      </c>
      <c r="AH185"/>
    </row>
    <row r="186" spans="1:34" x14ac:dyDescent="0.25">
      <c r="A186" t="s">
        <v>289</v>
      </c>
      <c r="B186" t="s">
        <v>122</v>
      </c>
      <c r="C186" t="s">
        <v>550</v>
      </c>
      <c r="D186" t="s">
        <v>324</v>
      </c>
      <c r="E186" s="4">
        <v>85.173913043478265</v>
      </c>
      <c r="F186" s="4">
        <f>Nurse[[#This Row],[Total Nurse Staff Hours]]/Nurse[[#This Row],[MDS Census]]</f>
        <v>2.6880870342011227</v>
      </c>
      <c r="G186" s="4">
        <f>Nurse[[#This Row],[Total Direct Care Staff Hours]]/Nurse[[#This Row],[MDS Census]]</f>
        <v>2.4319933639612046</v>
      </c>
      <c r="H186" s="4">
        <f>Nurse[[#This Row],[Total RN Hours (w/ Admin, DON)]]/Nurse[[#This Row],[MDS Census]]</f>
        <v>0.47248979070954567</v>
      </c>
      <c r="I186" s="4">
        <f>Nurse[[#This Row],[RN Hours (excl. Admin, DON)]]/Nurse[[#This Row],[MDS Census]]</f>
        <v>0.35537008677896881</v>
      </c>
      <c r="J186" s="4">
        <f>SUM(Nurse[[#This Row],[RN Hours (excl. Admin, DON)]],Nurse[[#This Row],[RN Admin Hours]],Nurse[[#This Row],[RN DON Hours]],Nurse[[#This Row],[LPN Hours (excl. Admin)]],Nurse[[#This Row],[LPN Admin Hours]],Nurse[[#This Row],[CNA Hours]],Nurse[[#This Row],[NA TR Hours]],Nurse[[#This Row],[Med Aide/Tech Hours]])</f>
        <v>228.95489130434783</v>
      </c>
      <c r="K186" s="4">
        <f>SUM(Nurse[[#This Row],[RN Hours (excl. Admin, DON)]],Nurse[[#This Row],[LPN Hours (excl. Admin)]],Nurse[[#This Row],[CNA Hours]],Nurse[[#This Row],[NA TR Hours]],Nurse[[#This Row],[Med Aide/Tech Hours]])</f>
        <v>207.14239130434783</v>
      </c>
      <c r="L186" s="4">
        <f>SUM(Nurse[[#This Row],[RN Hours (excl. Admin, DON)]],Nurse[[#This Row],[RN Admin Hours]],Nurse[[#This Row],[RN DON Hours]])</f>
        <v>40.243804347826085</v>
      </c>
      <c r="M186" s="4">
        <v>30.268260869565214</v>
      </c>
      <c r="N186" s="4">
        <v>6.0108695652173916</v>
      </c>
      <c r="O186" s="4">
        <v>3.964673913043478</v>
      </c>
      <c r="P186" s="4">
        <f>SUM(Nurse[[#This Row],[LPN Hours (excl. Admin)]],Nurse[[#This Row],[LPN Admin Hours]])</f>
        <v>69.838043478260872</v>
      </c>
      <c r="Q186" s="4">
        <v>58.001086956521746</v>
      </c>
      <c r="R186" s="4">
        <v>11.836956521739131</v>
      </c>
      <c r="S186" s="4">
        <f>SUM(Nurse[[#This Row],[CNA Hours]],Nurse[[#This Row],[NA TR Hours]],Nurse[[#This Row],[Med Aide/Tech Hours]])</f>
        <v>118.87304347826085</v>
      </c>
      <c r="T186" s="4">
        <v>112.33771739130434</v>
      </c>
      <c r="U186" s="4">
        <v>6.2826086956521738</v>
      </c>
      <c r="V186" s="4">
        <v>0.25271739130434784</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105.47826086956522</v>
      </c>
      <c r="X186" s="4">
        <v>7.5163043478260869</v>
      </c>
      <c r="Y186" s="4">
        <v>0</v>
      </c>
      <c r="Z186" s="4">
        <v>2.6413043478260869</v>
      </c>
      <c r="AA186" s="4">
        <v>30.625</v>
      </c>
      <c r="AB186" s="4">
        <v>0</v>
      </c>
      <c r="AC186" s="4">
        <v>64.695652173913047</v>
      </c>
      <c r="AD186" s="4">
        <v>0</v>
      </c>
      <c r="AE186" s="4">
        <v>0</v>
      </c>
      <c r="AF186" s="1">
        <v>185259</v>
      </c>
      <c r="AG186" s="1">
        <v>4</v>
      </c>
      <c r="AH186"/>
    </row>
    <row r="187" spans="1:34" x14ac:dyDescent="0.25">
      <c r="A187" t="s">
        <v>289</v>
      </c>
      <c r="B187" t="s">
        <v>87</v>
      </c>
      <c r="C187" t="s">
        <v>468</v>
      </c>
      <c r="D187" t="s">
        <v>362</v>
      </c>
      <c r="E187" s="4">
        <v>69.260869565217391</v>
      </c>
      <c r="F187" s="4">
        <f>Nurse[[#This Row],[Total Nurse Staff Hours]]/Nurse[[#This Row],[MDS Census]]</f>
        <v>3.6893863779033267</v>
      </c>
      <c r="G187" s="4">
        <f>Nurse[[#This Row],[Total Direct Care Staff Hours]]/Nurse[[#This Row],[MDS Census]]</f>
        <v>3.2867137476459503</v>
      </c>
      <c r="H187" s="4">
        <f>Nurse[[#This Row],[Total RN Hours (w/ Admin, DON)]]/Nurse[[#This Row],[MDS Census]]</f>
        <v>0.62012397991211543</v>
      </c>
      <c r="I187" s="4">
        <f>Nurse[[#This Row],[RN Hours (excl. Admin, DON)]]/Nurse[[#This Row],[MDS Census]]</f>
        <v>0.29244036409290636</v>
      </c>
      <c r="J187" s="4">
        <f>SUM(Nurse[[#This Row],[RN Hours (excl. Admin, DON)]],Nurse[[#This Row],[RN Admin Hours]],Nurse[[#This Row],[RN DON Hours]],Nurse[[#This Row],[LPN Hours (excl. Admin)]],Nurse[[#This Row],[LPN Admin Hours]],Nurse[[#This Row],[CNA Hours]],Nurse[[#This Row],[NA TR Hours]],Nurse[[#This Row],[Med Aide/Tech Hours]])</f>
        <v>255.53010869565213</v>
      </c>
      <c r="K187" s="4">
        <f>SUM(Nurse[[#This Row],[RN Hours (excl. Admin, DON)]],Nurse[[#This Row],[LPN Hours (excl. Admin)]],Nurse[[#This Row],[CNA Hours]],Nurse[[#This Row],[NA TR Hours]],Nurse[[#This Row],[Med Aide/Tech Hours]])</f>
        <v>227.640652173913</v>
      </c>
      <c r="L187" s="4">
        <f>SUM(Nurse[[#This Row],[RN Hours (excl. Admin, DON)]],Nurse[[#This Row],[RN Admin Hours]],Nurse[[#This Row],[RN DON Hours]])</f>
        <v>42.950326086956515</v>
      </c>
      <c r="M187" s="4">
        <v>20.254673913043472</v>
      </c>
      <c r="N187" s="4">
        <v>16.956521739130434</v>
      </c>
      <c r="O187" s="4">
        <v>5.7391304347826084</v>
      </c>
      <c r="P187" s="4">
        <f>SUM(Nurse[[#This Row],[LPN Hours (excl. Admin)]],Nurse[[#This Row],[LPN Admin Hours]])</f>
        <v>56.309239130434761</v>
      </c>
      <c r="Q187" s="4">
        <v>51.115434782608673</v>
      </c>
      <c r="R187" s="4">
        <v>5.1938043478260871</v>
      </c>
      <c r="S187" s="4">
        <f>SUM(Nurse[[#This Row],[CNA Hours]],Nurse[[#This Row],[NA TR Hours]],Nurse[[#This Row],[Med Aide/Tech Hours]])</f>
        <v>156.27054347826086</v>
      </c>
      <c r="T187" s="4">
        <v>117.15021739130434</v>
      </c>
      <c r="U187" s="4">
        <v>23.35891304347826</v>
      </c>
      <c r="V187" s="4">
        <v>15.761413043478267</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5.9782608695652176E-2</v>
      </c>
      <c r="X187" s="4">
        <v>0</v>
      </c>
      <c r="Y187" s="4">
        <v>0</v>
      </c>
      <c r="Z187" s="4">
        <v>0</v>
      </c>
      <c r="AA187" s="4">
        <v>0</v>
      </c>
      <c r="AB187" s="4">
        <v>5.9782608695652176E-2</v>
      </c>
      <c r="AC187" s="4">
        <v>0</v>
      </c>
      <c r="AD187" s="4">
        <v>0</v>
      </c>
      <c r="AE187" s="4">
        <v>0</v>
      </c>
      <c r="AF187" s="1">
        <v>185209</v>
      </c>
      <c r="AG187" s="1">
        <v>4</v>
      </c>
      <c r="AH187"/>
    </row>
    <row r="188" spans="1:34" x14ac:dyDescent="0.25">
      <c r="A188" t="s">
        <v>289</v>
      </c>
      <c r="B188" t="s">
        <v>54</v>
      </c>
      <c r="C188" t="s">
        <v>516</v>
      </c>
      <c r="D188" t="s">
        <v>356</v>
      </c>
      <c r="E188" s="4">
        <v>100.77173913043478</v>
      </c>
      <c r="F188" s="4">
        <f>Nurse[[#This Row],[Total Nurse Staff Hours]]/Nurse[[#This Row],[MDS Census]]</f>
        <v>3.3088426275482683</v>
      </c>
      <c r="G188" s="4">
        <f>Nurse[[#This Row],[Total Direct Care Staff Hours]]/Nurse[[#This Row],[MDS Census]]</f>
        <v>2.9700679538345383</v>
      </c>
      <c r="H188" s="4">
        <f>Nurse[[#This Row],[Total RN Hours (w/ Admin, DON)]]/Nurse[[#This Row],[MDS Census]]</f>
        <v>0.52609966562398891</v>
      </c>
      <c r="I188" s="4">
        <f>Nurse[[#This Row],[RN Hours (excl. Admin, DON)]]/Nurse[[#This Row],[MDS Census]]</f>
        <v>0.22839715241074326</v>
      </c>
      <c r="J188" s="4">
        <f>SUM(Nurse[[#This Row],[RN Hours (excl. Admin, DON)]],Nurse[[#This Row],[RN Admin Hours]],Nurse[[#This Row],[RN DON Hours]],Nurse[[#This Row],[LPN Hours (excl. Admin)]],Nurse[[#This Row],[LPN Admin Hours]],Nurse[[#This Row],[CNA Hours]],Nurse[[#This Row],[NA TR Hours]],Nurse[[#This Row],[Med Aide/Tech Hours]])</f>
        <v>333.43782608695648</v>
      </c>
      <c r="K188" s="4">
        <f>SUM(Nurse[[#This Row],[RN Hours (excl. Admin, DON)]],Nurse[[#This Row],[LPN Hours (excl. Admin)]],Nurse[[#This Row],[CNA Hours]],Nurse[[#This Row],[NA TR Hours]],Nurse[[#This Row],[Med Aide/Tech Hours]])</f>
        <v>299.29891304347831</v>
      </c>
      <c r="L188" s="4">
        <f>SUM(Nurse[[#This Row],[RN Hours (excl. Admin, DON)]],Nurse[[#This Row],[RN Admin Hours]],Nurse[[#This Row],[RN DON Hours]])</f>
        <v>53.015978260869574</v>
      </c>
      <c r="M188" s="4">
        <v>23.015978260869574</v>
      </c>
      <c r="N188" s="4">
        <v>24.260869565217391</v>
      </c>
      <c r="O188" s="4">
        <v>5.7391304347826084</v>
      </c>
      <c r="P188" s="4">
        <f>SUM(Nurse[[#This Row],[LPN Hours (excl. Admin)]],Nurse[[#This Row],[LPN Admin Hours]])</f>
        <v>69.243478260869523</v>
      </c>
      <c r="Q188" s="4">
        <v>65.104565217391269</v>
      </c>
      <c r="R188" s="4">
        <v>4.1389130434782606</v>
      </c>
      <c r="S188" s="4">
        <f>SUM(Nurse[[#This Row],[CNA Hours]],Nurse[[#This Row],[NA TR Hours]],Nurse[[#This Row],[Med Aide/Tech Hours]])</f>
        <v>211.17836956521739</v>
      </c>
      <c r="T188" s="4">
        <v>145.72195652173912</v>
      </c>
      <c r="U188" s="4">
        <v>52.797282608695667</v>
      </c>
      <c r="V188" s="4">
        <v>12.659130434782613</v>
      </c>
      <c r="W1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8.1521739130434784E-2</v>
      </c>
      <c r="X188" s="4">
        <v>0</v>
      </c>
      <c r="Y188" s="4">
        <v>0</v>
      </c>
      <c r="Z188" s="4">
        <v>0</v>
      </c>
      <c r="AA188" s="4">
        <v>0</v>
      </c>
      <c r="AB188" s="4">
        <v>8.1521739130434784E-2</v>
      </c>
      <c r="AC188" s="4">
        <v>0</v>
      </c>
      <c r="AD188" s="4">
        <v>0</v>
      </c>
      <c r="AE188" s="4">
        <v>0</v>
      </c>
      <c r="AF188" s="1">
        <v>185151</v>
      </c>
      <c r="AG188" s="1">
        <v>4</v>
      </c>
      <c r="AH188"/>
    </row>
    <row r="189" spans="1:34" x14ac:dyDescent="0.25">
      <c r="A189" t="s">
        <v>289</v>
      </c>
      <c r="B189" t="s">
        <v>196</v>
      </c>
      <c r="C189" t="s">
        <v>572</v>
      </c>
      <c r="D189" t="s">
        <v>432</v>
      </c>
      <c r="E189" s="4">
        <v>56.010869565217391</v>
      </c>
      <c r="F189" s="4">
        <f>Nurse[[#This Row],[Total Nurse Staff Hours]]/Nurse[[#This Row],[MDS Census]]</f>
        <v>2.8784203376673778</v>
      </c>
      <c r="G189" s="4">
        <f>Nurse[[#This Row],[Total Direct Care Staff Hours]]/Nurse[[#This Row],[MDS Census]]</f>
        <v>2.6005239666213855</v>
      </c>
      <c r="H189" s="4">
        <f>Nurse[[#This Row],[Total RN Hours (w/ Admin, DON)]]/Nurse[[#This Row],[MDS Census]]</f>
        <v>0.57130215408499896</v>
      </c>
      <c r="I189" s="4">
        <f>Nurse[[#This Row],[RN Hours (excl. Admin, DON)]]/Nurse[[#This Row],[MDS Census]]</f>
        <v>0.29340578303900633</v>
      </c>
      <c r="J189" s="4">
        <f>SUM(Nurse[[#This Row],[RN Hours (excl. Admin, DON)]],Nurse[[#This Row],[RN Admin Hours]],Nurse[[#This Row],[RN DON Hours]],Nurse[[#This Row],[LPN Hours (excl. Admin)]],Nurse[[#This Row],[LPN Admin Hours]],Nurse[[#This Row],[CNA Hours]],Nurse[[#This Row],[NA TR Hours]],Nurse[[#This Row],[Med Aide/Tech Hours]])</f>
        <v>161.2228260869565</v>
      </c>
      <c r="K189" s="4">
        <f>SUM(Nurse[[#This Row],[RN Hours (excl. Admin, DON)]],Nurse[[#This Row],[LPN Hours (excl. Admin)]],Nurse[[#This Row],[CNA Hours]],Nurse[[#This Row],[NA TR Hours]],Nurse[[#This Row],[Med Aide/Tech Hours]])</f>
        <v>145.65760869565216</v>
      </c>
      <c r="L189" s="4">
        <f>SUM(Nurse[[#This Row],[RN Hours (excl. Admin, DON)]],Nurse[[#This Row],[RN Admin Hours]],Nurse[[#This Row],[RN DON Hours]])</f>
        <v>31.999130434782604</v>
      </c>
      <c r="M189" s="4">
        <v>16.433913043478256</v>
      </c>
      <c r="N189" s="4">
        <v>10.434782608695652</v>
      </c>
      <c r="O189" s="4">
        <v>5.1304347826086953</v>
      </c>
      <c r="P189" s="4">
        <f>SUM(Nurse[[#This Row],[LPN Hours (excl. Admin)]],Nurse[[#This Row],[LPN Admin Hours]])</f>
        <v>28.028260869565205</v>
      </c>
      <c r="Q189" s="4">
        <v>28.028260869565205</v>
      </c>
      <c r="R189" s="4">
        <v>0</v>
      </c>
      <c r="S189" s="4">
        <f>SUM(Nurse[[#This Row],[CNA Hours]],Nurse[[#This Row],[NA TR Hours]],Nurse[[#This Row],[Med Aide/Tech Hours]])</f>
        <v>101.19543478260871</v>
      </c>
      <c r="T189" s="4">
        <v>83.623586956521748</v>
      </c>
      <c r="U189" s="4">
        <v>1.7641304347826088</v>
      </c>
      <c r="V189" s="4">
        <v>15.807717391304354</v>
      </c>
      <c r="W1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9" s="4">
        <v>0</v>
      </c>
      <c r="Y189" s="4">
        <v>0</v>
      </c>
      <c r="Z189" s="4">
        <v>0</v>
      </c>
      <c r="AA189" s="4">
        <v>0</v>
      </c>
      <c r="AB189" s="4">
        <v>0</v>
      </c>
      <c r="AC189" s="4">
        <v>0</v>
      </c>
      <c r="AD189" s="4">
        <v>0</v>
      </c>
      <c r="AE189" s="4">
        <v>0</v>
      </c>
      <c r="AF189" s="1">
        <v>185359</v>
      </c>
      <c r="AG189" s="1">
        <v>4</v>
      </c>
      <c r="AH189"/>
    </row>
    <row r="190" spans="1:34" x14ac:dyDescent="0.25">
      <c r="A190" t="s">
        <v>289</v>
      </c>
      <c r="B190" t="s">
        <v>112</v>
      </c>
      <c r="C190" t="s">
        <v>544</v>
      </c>
      <c r="D190" t="s">
        <v>402</v>
      </c>
      <c r="E190" s="4">
        <v>76.902173913043484</v>
      </c>
      <c r="F190" s="4">
        <f>Nurse[[#This Row],[Total Nurse Staff Hours]]/Nurse[[#This Row],[MDS Census]]</f>
        <v>3.8577455830388701</v>
      </c>
      <c r="G190" s="4">
        <f>Nurse[[#This Row],[Total Direct Care Staff Hours]]/Nurse[[#This Row],[MDS Census]]</f>
        <v>3.5681964664310963</v>
      </c>
      <c r="H190" s="4">
        <f>Nurse[[#This Row],[Total RN Hours (w/ Admin, DON)]]/Nurse[[#This Row],[MDS Census]]</f>
        <v>0.3971194346289752</v>
      </c>
      <c r="I190" s="4">
        <f>Nurse[[#This Row],[RN Hours (excl. Admin, DON)]]/Nurse[[#This Row],[MDS Census]]</f>
        <v>0.17819222614840982</v>
      </c>
      <c r="J190" s="4">
        <f>SUM(Nurse[[#This Row],[RN Hours (excl. Admin, DON)]],Nurse[[#This Row],[RN Admin Hours]],Nurse[[#This Row],[RN DON Hours]],Nurse[[#This Row],[LPN Hours (excl. Admin)]],Nurse[[#This Row],[LPN Admin Hours]],Nurse[[#This Row],[CNA Hours]],Nurse[[#This Row],[NA TR Hours]],Nurse[[#This Row],[Med Aide/Tech Hours]])</f>
        <v>296.66902173913053</v>
      </c>
      <c r="K190" s="4">
        <f>SUM(Nurse[[#This Row],[RN Hours (excl. Admin, DON)]],Nurse[[#This Row],[LPN Hours (excl. Admin)]],Nurse[[#This Row],[CNA Hours]],Nurse[[#This Row],[NA TR Hours]],Nurse[[#This Row],[Med Aide/Tech Hours]])</f>
        <v>274.4020652173914</v>
      </c>
      <c r="L190" s="4">
        <f>SUM(Nurse[[#This Row],[RN Hours (excl. Admin, DON)]],Nurse[[#This Row],[RN Admin Hours]],Nurse[[#This Row],[RN DON Hours]])</f>
        <v>30.539347826086953</v>
      </c>
      <c r="M190" s="4">
        <v>13.703369565217386</v>
      </c>
      <c r="N190" s="4">
        <v>11.096847826086957</v>
      </c>
      <c r="O190" s="4">
        <v>5.7391304347826084</v>
      </c>
      <c r="P190" s="4">
        <f>SUM(Nurse[[#This Row],[LPN Hours (excl. Admin)]],Nurse[[#This Row],[LPN Admin Hours]])</f>
        <v>90.916086956521738</v>
      </c>
      <c r="Q190" s="4">
        <v>85.485108695652173</v>
      </c>
      <c r="R190" s="4">
        <v>5.4309782608695647</v>
      </c>
      <c r="S190" s="4">
        <f>SUM(Nurse[[#This Row],[CNA Hours]],Nurse[[#This Row],[NA TR Hours]],Nurse[[#This Row],[Med Aide/Tech Hours]])</f>
        <v>175.21358695652179</v>
      </c>
      <c r="T190" s="4">
        <v>137.4310869565218</v>
      </c>
      <c r="U190" s="4">
        <v>21.483804347826091</v>
      </c>
      <c r="V190" s="4">
        <v>16.298695652173912</v>
      </c>
      <c r="W1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0.125</v>
      </c>
      <c r="X190" s="4">
        <v>6.5217391304347824E-2</v>
      </c>
      <c r="Y190" s="4">
        <v>0</v>
      </c>
      <c r="Z190" s="4">
        <v>0</v>
      </c>
      <c r="AA190" s="4">
        <v>0</v>
      </c>
      <c r="AB190" s="4">
        <v>5.9782608695652176E-2</v>
      </c>
      <c r="AC190" s="4">
        <v>0</v>
      </c>
      <c r="AD190" s="4">
        <v>0</v>
      </c>
      <c r="AE190" s="4">
        <v>0</v>
      </c>
      <c r="AF190" s="1">
        <v>185246</v>
      </c>
      <c r="AG190" s="1">
        <v>4</v>
      </c>
      <c r="AH190"/>
    </row>
    <row r="191" spans="1:34" x14ac:dyDescent="0.25">
      <c r="A191" t="s">
        <v>289</v>
      </c>
      <c r="B191" t="s">
        <v>57</v>
      </c>
      <c r="C191" t="s">
        <v>474</v>
      </c>
      <c r="D191" t="s">
        <v>402</v>
      </c>
      <c r="E191" s="4">
        <v>117.42391304347827</v>
      </c>
      <c r="F191" s="4">
        <f>Nurse[[#This Row],[Total Nurse Staff Hours]]/Nurse[[#This Row],[MDS Census]]</f>
        <v>5.4013607331296862</v>
      </c>
      <c r="G191" s="4">
        <f>Nurse[[#This Row],[Total Direct Care Staff Hours]]/Nurse[[#This Row],[MDS Census]]</f>
        <v>5.172763121355179</v>
      </c>
      <c r="H191" s="4">
        <f>Nurse[[#This Row],[Total RN Hours (w/ Admin, DON)]]/Nurse[[#This Row],[MDS Census]]</f>
        <v>2.3010163843376841</v>
      </c>
      <c r="I191" s="4">
        <f>Nurse[[#This Row],[RN Hours (excl. Admin, DON)]]/Nurse[[#This Row],[MDS Census]]</f>
        <v>2.0724187725631773</v>
      </c>
      <c r="J191" s="4">
        <f>SUM(Nurse[[#This Row],[RN Hours (excl. Admin, DON)]],Nurse[[#This Row],[RN Admin Hours]],Nurse[[#This Row],[RN DON Hours]],Nurse[[#This Row],[LPN Hours (excl. Admin)]],Nurse[[#This Row],[LPN Admin Hours]],Nurse[[#This Row],[CNA Hours]],Nurse[[#This Row],[NA TR Hours]],Nurse[[#This Row],[Med Aide/Tech Hours]])</f>
        <v>634.2489130434783</v>
      </c>
      <c r="K191" s="4">
        <f>SUM(Nurse[[#This Row],[RN Hours (excl. Admin, DON)]],Nurse[[#This Row],[LPN Hours (excl. Admin)]],Nurse[[#This Row],[CNA Hours]],Nurse[[#This Row],[NA TR Hours]],Nurse[[#This Row],[Med Aide/Tech Hours]])</f>
        <v>607.40608695652179</v>
      </c>
      <c r="L191" s="4">
        <f>SUM(Nurse[[#This Row],[RN Hours (excl. Admin, DON)]],Nurse[[#This Row],[RN Admin Hours]],Nurse[[#This Row],[RN DON Hours]])</f>
        <v>270.19434782608698</v>
      </c>
      <c r="M191" s="4">
        <v>243.35152173913048</v>
      </c>
      <c r="N191" s="4">
        <v>22.538478260869564</v>
      </c>
      <c r="O191" s="4">
        <v>4.3043478260869561</v>
      </c>
      <c r="P191" s="4">
        <f>SUM(Nurse[[#This Row],[LPN Hours (excl. Admin)]],Nurse[[#This Row],[LPN Admin Hours]])</f>
        <v>198.26630434782612</v>
      </c>
      <c r="Q191" s="4">
        <v>198.26630434782612</v>
      </c>
      <c r="R191" s="4">
        <v>0</v>
      </c>
      <c r="S191" s="4">
        <f>SUM(Nurse[[#This Row],[CNA Hours]],Nurse[[#This Row],[NA TR Hours]],Nurse[[#This Row],[Med Aide/Tech Hours]])</f>
        <v>165.78826086956519</v>
      </c>
      <c r="T191" s="4">
        <v>165.78826086956519</v>
      </c>
      <c r="U191" s="4">
        <v>0</v>
      </c>
      <c r="V191" s="4">
        <v>0</v>
      </c>
      <c r="W1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1" s="4">
        <v>0</v>
      </c>
      <c r="Y191" s="4">
        <v>0</v>
      </c>
      <c r="Z191" s="4">
        <v>0</v>
      </c>
      <c r="AA191" s="4">
        <v>0</v>
      </c>
      <c r="AB191" s="4">
        <v>0</v>
      </c>
      <c r="AC191" s="4">
        <v>0</v>
      </c>
      <c r="AD191" s="4">
        <v>0</v>
      </c>
      <c r="AE191" s="4">
        <v>0</v>
      </c>
      <c r="AF191" s="1">
        <v>185157</v>
      </c>
      <c r="AG191" s="1">
        <v>4</v>
      </c>
      <c r="AH191"/>
    </row>
    <row r="192" spans="1:34" x14ac:dyDescent="0.25">
      <c r="A192" t="s">
        <v>289</v>
      </c>
      <c r="B192" t="s">
        <v>98</v>
      </c>
      <c r="C192" t="s">
        <v>470</v>
      </c>
      <c r="D192" t="s">
        <v>392</v>
      </c>
      <c r="E192" s="4">
        <v>143.94565217391303</v>
      </c>
      <c r="F192" s="4">
        <f>Nurse[[#This Row],[Total Nurse Staff Hours]]/Nurse[[#This Row],[MDS Census]]</f>
        <v>3.6853794457449229</v>
      </c>
      <c r="G192" s="4">
        <f>Nurse[[#This Row],[Total Direct Care Staff Hours]]/Nurse[[#This Row],[MDS Census]]</f>
        <v>3.3001487578343283</v>
      </c>
      <c r="H192" s="4">
        <f>Nurse[[#This Row],[Total RN Hours (w/ Admin, DON)]]/Nurse[[#This Row],[MDS Census]]</f>
        <v>0.24576455485917093</v>
      </c>
      <c r="I192" s="4">
        <f>Nurse[[#This Row],[RN Hours (excl. Admin, DON)]]/Nurse[[#This Row],[MDS Census]]</f>
        <v>0.12269953937929473</v>
      </c>
      <c r="J192" s="4">
        <f>SUM(Nurse[[#This Row],[RN Hours (excl. Admin, DON)]],Nurse[[#This Row],[RN Admin Hours]],Nurse[[#This Row],[RN DON Hours]],Nurse[[#This Row],[LPN Hours (excl. Admin)]],Nurse[[#This Row],[LPN Admin Hours]],Nurse[[#This Row],[CNA Hours]],Nurse[[#This Row],[NA TR Hours]],Nurse[[#This Row],[Med Aide/Tech Hours]])</f>
        <v>530.49434782608705</v>
      </c>
      <c r="K192" s="4">
        <f>SUM(Nurse[[#This Row],[RN Hours (excl. Admin, DON)]],Nurse[[#This Row],[LPN Hours (excl. Admin)]],Nurse[[#This Row],[CNA Hours]],Nurse[[#This Row],[NA TR Hours]],Nurse[[#This Row],[Med Aide/Tech Hours]])</f>
        <v>475.04206521739138</v>
      </c>
      <c r="L192" s="4">
        <f>SUM(Nurse[[#This Row],[RN Hours (excl. Admin, DON)]],Nurse[[#This Row],[RN Admin Hours]],Nurse[[#This Row],[RN DON Hours]])</f>
        <v>35.376739130434785</v>
      </c>
      <c r="M192" s="4">
        <v>17.662065217391305</v>
      </c>
      <c r="N192" s="4">
        <v>12.845108695652174</v>
      </c>
      <c r="O192" s="4">
        <v>4.8695652173913047</v>
      </c>
      <c r="P192" s="4">
        <f>SUM(Nurse[[#This Row],[LPN Hours (excl. Admin)]],Nurse[[#This Row],[LPN Admin Hours]])</f>
        <v>166.07706521739135</v>
      </c>
      <c r="Q192" s="4">
        <v>128.33945652173918</v>
      </c>
      <c r="R192" s="4">
        <v>37.737608695652177</v>
      </c>
      <c r="S192" s="4">
        <f>SUM(Nurse[[#This Row],[CNA Hours]],Nurse[[#This Row],[NA TR Hours]],Nurse[[#This Row],[Med Aide/Tech Hours]])</f>
        <v>329.04054347826093</v>
      </c>
      <c r="T192" s="4">
        <v>297.35554347826093</v>
      </c>
      <c r="U192" s="4">
        <v>19.049456521739131</v>
      </c>
      <c r="V192" s="4">
        <v>12.635543478260869</v>
      </c>
      <c r="W1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136.6875</v>
      </c>
      <c r="X192" s="4">
        <v>1.576086956521739</v>
      </c>
      <c r="Y192" s="4">
        <v>0.19565217391304349</v>
      </c>
      <c r="Z192" s="4">
        <v>0</v>
      </c>
      <c r="AA192" s="4">
        <v>20.983695652173914</v>
      </c>
      <c r="AB192" s="4">
        <v>0</v>
      </c>
      <c r="AC192" s="4">
        <v>111.87228260869566</v>
      </c>
      <c r="AD192" s="4">
        <v>0</v>
      </c>
      <c r="AE192" s="4">
        <v>2.0597826086956523</v>
      </c>
      <c r="AF192" s="1">
        <v>185225</v>
      </c>
      <c r="AG192" s="1">
        <v>4</v>
      </c>
      <c r="AH192"/>
    </row>
    <row r="193" spans="1:34" x14ac:dyDescent="0.25">
      <c r="A193" t="s">
        <v>289</v>
      </c>
      <c r="B193" t="s">
        <v>15</v>
      </c>
      <c r="C193" t="s">
        <v>453</v>
      </c>
      <c r="D193" t="s">
        <v>366</v>
      </c>
      <c r="E193" s="4">
        <v>47.978260869565219</v>
      </c>
      <c r="F193" s="4">
        <f>Nurse[[#This Row],[Total Nurse Staff Hours]]/Nurse[[#This Row],[MDS Census]]</f>
        <v>2.8276937018577253</v>
      </c>
      <c r="G193" s="4">
        <f>Nurse[[#This Row],[Total Direct Care Staff Hours]]/Nurse[[#This Row],[MDS Census]]</f>
        <v>2.4763117353874042</v>
      </c>
      <c r="H193" s="4">
        <f>Nurse[[#This Row],[Total RN Hours (w/ Admin, DON)]]/Nurse[[#This Row],[MDS Census]]</f>
        <v>0.6057159039420027</v>
      </c>
      <c r="I193" s="4">
        <f>Nurse[[#This Row],[RN Hours (excl. Admin, DON)]]/Nurse[[#This Row],[MDS Census]]</f>
        <v>0.25433393747168104</v>
      </c>
      <c r="J193" s="4">
        <f>SUM(Nurse[[#This Row],[RN Hours (excl. Admin, DON)]],Nurse[[#This Row],[RN Admin Hours]],Nurse[[#This Row],[RN DON Hours]],Nurse[[#This Row],[LPN Hours (excl. Admin)]],Nurse[[#This Row],[LPN Admin Hours]],Nurse[[#This Row],[CNA Hours]],Nurse[[#This Row],[NA TR Hours]],Nurse[[#This Row],[Med Aide/Tech Hours]])</f>
        <v>135.66782608695652</v>
      </c>
      <c r="K193" s="4">
        <f>SUM(Nurse[[#This Row],[RN Hours (excl. Admin, DON)]],Nurse[[#This Row],[LPN Hours (excl. Admin)]],Nurse[[#This Row],[CNA Hours]],Nurse[[#This Row],[NA TR Hours]],Nurse[[#This Row],[Med Aide/Tech Hours]])</f>
        <v>118.80913043478263</v>
      </c>
      <c r="L193" s="4">
        <f>SUM(Nurse[[#This Row],[RN Hours (excl. Admin, DON)]],Nurse[[#This Row],[RN Admin Hours]],Nurse[[#This Row],[RN DON Hours]])</f>
        <v>29.061195652173915</v>
      </c>
      <c r="M193" s="4">
        <v>12.202500000000001</v>
      </c>
      <c r="N193" s="4">
        <v>11.554347826086957</v>
      </c>
      <c r="O193" s="4">
        <v>5.3043478260869561</v>
      </c>
      <c r="P193" s="4">
        <f>SUM(Nurse[[#This Row],[LPN Hours (excl. Admin)]],Nurse[[#This Row],[LPN Admin Hours]])</f>
        <v>24.935869565217395</v>
      </c>
      <c r="Q193" s="4">
        <v>24.935869565217395</v>
      </c>
      <c r="R193" s="4">
        <v>0</v>
      </c>
      <c r="S193" s="4">
        <f>SUM(Nurse[[#This Row],[CNA Hours]],Nurse[[#This Row],[NA TR Hours]],Nurse[[#This Row],[Med Aide/Tech Hours]])</f>
        <v>81.670760869565228</v>
      </c>
      <c r="T193" s="4">
        <v>74.376413043478266</v>
      </c>
      <c r="U193" s="4">
        <v>7.2943478260869572</v>
      </c>
      <c r="V193" s="4">
        <v>0</v>
      </c>
      <c r="W1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3" s="4">
        <v>0</v>
      </c>
      <c r="Y193" s="4">
        <v>0</v>
      </c>
      <c r="Z193" s="4">
        <v>0</v>
      </c>
      <c r="AA193" s="4">
        <v>0</v>
      </c>
      <c r="AB193" s="4">
        <v>0</v>
      </c>
      <c r="AC193" s="4">
        <v>0</v>
      </c>
      <c r="AD193" s="4">
        <v>0</v>
      </c>
      <c r="AE193" s="4">
        <v>0</v>
      </c>
      <c r="AF193" s="1">
        <v>185046</v>
      </c>
      <c r="AG193" s="1">
        <v>4</v>
      </c>
      <c r="AH193"/>
    </row>
    <row r="194" spans="1:34" x14ac:dyDescent="0.25">
      <c r="A194" t="s">
        <v>289</v>
      </c>
      <c r="B194" t="s">
        <v>95</v>
      </c>
      <c r="C194" t="s">
        <v>536</v>
      </c>
      <c r="D194" t="s">
        <v>413</v>
      </c>
      <c r="E194" s="4">
        <v>100.78260869565217</v>
      </c>
      <c r="F194" s="4">
        <f>Nurse[[#This Row],[Total Nurse Staff Hours]]/Nurse[[#This Row],[MDS Census]]</f>
        <v>3.5540066867989655</v>
      </c>
      <c r="G194" s="4">
        <f>Nurse[[#This Row],[Total Direct Care Staff Hours]]/Nurse[[#This Row],[MDS Census]]</f>
        <v>3.1577868852459021</v>
      </c>
      <c r="H194" s="4">
        <f>Nurse[[#This Row],[Total RN Hours (w/ Admin, DON)]]/Nurse[[#This Row],[MDS Census]]</f>
        <v>0.58114646246764456</v>
      </c>
      <c r="I194" s="4">
        <f>Nurse[[#This Row],[RN Hours (excl. Admin, DON)]]/Nurse[[#This Row],[MDS Census]]</f>
        <v>0.32235655737704921</v>
      </c>
      <c r="J194" s="4">
        <f>SUM(Nurse[[#This Row],[RN Hours (excl. Admin, DON)]],Nurse[[#This Row],[RN Admin Hours]],Nurse[[#This Row],[RN DON Hours]],Nurse[[#This Row],[LPN Hours (excl. Admin)]],Nurse[[#This Row],[LPN Admin Hours]],Nurse[[#This Row],[CNA Hours]],Nurse[[#This Row],[NA TR Hours]],Nurse[[#This Row],[Med Aide/Tech Hours]])</f>
        <v>358.18206521739137</v>
      </c>
      <c r="K194" s="4">
        <f>SUM(Nurse[[#This Row],[RN Hours (excl. Admin, DON)]],Nurse[[#This Row],[LPN Hours (excl. Admin)]],Nurse[[#This Row],[CNA Hours]],Nurse[[#This Row],[NA TR Hours]],Nurse[[#This Row],[Med Aide/Tech Hours]])</f>
        <v>318.25000000000006</v>
      </c>
      <c r="L194" s="4">
        <f>SUM(Nurse[[#This Row],[RN Hours (excl. Admin, DON)]],Nurse[[#This Row],[RN Admin Hours]],Nurse[[#This Row],[RN DON Hours]])</f>
        <v>58.569456521739134</v>
      </c>
      <c r="M194" s="4">
        <v>32.487934782608697</v>
      </c>
      <c r="N194" s="4">
        <v>20.603260869565219</v>
      </c>
      <c r="O194" s="4">
        <v>5.4782608695652177</v>
      </c>
      <c r="P194" s="4">
        <f>SUM(Nurse[[#This Row],[LPN Hours (excl. Admin)]],Nurse[[#This Row],[LPN Admin Hours]])</f>
        <v>82.665108695652179</v>
      </c>
      <c r="Q194" s="4">
        <v>68.814565217391305</v>
      </c>
      <c r="R194" s="4">
        <v>13.850543478260869</v>
      </c>
      <c r="S194" s="4">
        <f>SUM(Nurse[[#This Row],[CNA Hours]],Nurse[[#This Row],[NA TR Hours]],Nurse[[#This Row],[Med Aide/Tech Hours]])</f>
        <v>216.94750000000002</v>
      </c>
      <c r="T194" s="4">
        <v>191.88478260869567</v>
      </c>
      <c r="U194" s="4">
        <v>15.049130434782608</v>
      </c>
      <c r="V194" s="4">
        <v>10.013586956521738</v>
      </c>
      <c r="W1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4" s="4">
        <v>0</v>
      </c>
      <c r="Y194" s="4">
        <v>0</v>
      </c>
      <c r="Z194" s="4">
        <v>0</v>
      </c>
      <c r="AA194" s="4">
        <v>0</v>
      </c>
      <c r="AB194" s="4">
        <v>0</v>
      </c>
      <c r="AC194" s="4">
        <v>0</v>
      </c>
      <c r="AD194" s="4">
        <v>0</v>
      </c>
      <c r="AE194" s="4">
        <v>0</v>
      </c>
      <c r="AF194" s="1">
        <v>185221</v>
      </c>
      <c r="AG194" s="1">
        <v>4</v>
      </c>
      <c r="AH194"/>
    </row>
    <row r="195" spans="1:34" x14ac:dyDescent="0.25">
      <c r="A195" t="s">
        <v>289</v>
      </c>
      <c r="B195" t="s">
        <v>270</v>
      </c>
      <c r="C195" t="s">
        <v>586</v>
      </c>
      <c r="D195" t="s">
        <v>441</v>
      </c>
      <c r="E195" s="4">
        <v>48.489130434782609</v>
      </c>
      <c r="F195" s="4">
        <f>Nurse[[#This Row],[Total Nurse Staff Hours]]/Nurse[[#This Row],[MDS Census]]</f>
        <v>3.4811544496749613</v>
      </c>
      <c r="G195" s="4">
        <f>Nurse[[#This Row],[Total Direct Care Staff Hours]]/Nurse[[#This Row],[MDS Census]]</f>
        <v>3.0232324590898907</v>
      </c>
      <c r="H195" s="4">
        <f>Nurse[[#This Row],[Total RN Hours (w/ Admin, DON)]]/Nurse[[#This Row],[MDS Census]]</f>
        <v>0.94355749831876246</v>
      </c>
      <c r="I195" s="4">
        <f>Nurse[[#This Row],[RN Hours (excl. Admin, DON)]]/Nurse[[#This Row],[MDS Census]]</f>
        <v>0.58668908316520951</v>
      </c>
      <c r="J195" s="4">
        <f>SUM(Nurse[[#This Row],[RN Hours (excl. Admin, DON)]],Nurse[[#This Row],[RN Admin Hours]],Nurse[[#This Row],[RN DON Hours]],Nurse[[#This Row],[LPN Hours (excl. Admin)]],Nurse[[#This Row],[LPN Admin Hours]],Nurse[[#This Row],[CNA Hours]],Nurse[[#This Row],[NA TR Hours]],Nurse[[#This Row],[Med Aide/Tech Hours]])</f>
        <v>168.79815217391308</v>
      </c>
      <c r="K195" s="4">
        <f>SUM(Nurse[[#This Row],[RN Hours (excl. Admin, DON)]],Nurse[[#This Row],[LPN Hours (excl. Admin)]],Nurse[[#This Row],[CNA Hours]],Nurse[[#This Row],[NA TR Hours]],Nurse[[#This Row],[Med Aide/Tech Hours]])</f>
        <v>146.5939130434783</v>
      </c>
      <c r="L195" s="4">
        <f>SUM(Nurse[[#This Row],[RN Hours (excl. Admin, DON)]],Nurse[[#This Row],[RN Admin Hours]],Nurse[[#This Row],[RN DON Hours]])</f>
        <v>45.752282608695644</v>
      </c>
      <c r="M195" s="4">
        <v>28.448043478260864</v>
      </c>
      <c r="N195" s="4">
        <v>12.521630434782606</v>
      </c>
      <c r="O195" s="4">
        <v>4.7826086956521738</v>
      </c>
      <c r="P195" s="4">
        <f>SUM(Nurse[[#This Row],[LPN Hours (excl. Admin)]],Nurse[[#This Row],[LPN Admin Hours]])</f>
        <v>65.779239130434803</v>
      </c>
      <c r="Q195" s="4">
        <v>60.879239130434797</v>
      </c>
      <c r="R195" s="4">
        <v>4.8999999999999986</v>
      </c>
      <c r="S195" s="4">
        <f>SUM(Nurse[[#This Row],[CNA Hours]],Nurse[[#This Row],[NA TR Hours]],Nurse[[#This Row],[Med Aide/Tech Hours]])</f>
        <v>57.266630434782613</v>
      </c>
      <c r="T195" s="4">
        <v>40.761413043478264</v>
      </c>
      <c r="U195" s="4">
        <v>5.434782608695652E-2</v>
      </c>
      <c r="V195" s="4">
        <v>16.450869565217396</v>
      </c>
      <c r="W1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5" s="4">
        <v>0</v>
      </c>
      <c r="Y195" s="4">
        <v>0</v>
      </c>
      <c r="Z195" s="4">
        <v>0</v>
      </c>
      <c r="AA195" s="4">
        <v>0</v>
      </c>
      <c r="AB195" s="4">
        <v>0</v>
      </c>
      <c r="AC195" s="4">
        <v>0</v>
      </c>
      <c r="AD195" s="4">
        <v>0</v>
      </c>
      <c r="AE195" s="4">
        <v>0</v>
      </c>
      <c r="AF195" s="1">
        <v>185487</v>
      </c>
      <c r="AG195" s="1">
        <v>4</v>
      </c>
      <c r="AH195"/>
    </row>
    <row r="196" spans="1:34" x14ac:dyDescent="0.25">
      <c r="A196" t="s">
        <v>289</v>
      </c>
      <c r="B196" t="s">
        <v>150</v>
      </c>
      <c r="C196" t="s">
        <v>560</v>
      </c>
      <c r="D196" t="s">
        <v>330</v>
      </c>
      <c r="E196" s="4">
        <v>42.684782608695649</v>
      </c>
      <c r="F196" s="4">
        <f>Nurse[[#This Row],[Total Nurse Staff Hours]]/Nurse[[#This Row],[MDS Census]]</f>
        <v>4.500611153552331</v>
      </c>
      <c r="G196" s="4">
        <f>Nurse[[#This Row],[Total Direct Care Staff Hours]]/Nurse[[#This Row],[MDS Census]]</f>
        <v>3.9028647822765472</v>
      </c>
      <c r="H196" s="4">
        <f>Nurse[[#This Row],[Total RN Hours (w/ Admin, DON)]]/Nurse[[#This Row],[MDS Census]]</f>
        <v>0.80761395467277819</v>
      </c>
      <c r="I196" s="4">
        <f>Nurse[[#This Row],[RN Hours (excl. Admin, DON)]]/Nurse[[#This Row],[MDS Census]]</f>
        <v>0.48647822765469817</v>
      </c>
      <c r="J196" s="4">
        <f>SUM(Nurse[[#This Row],[RN Hours (excl. Admin, DON)]],Nurse[[#This Row],[RN Admin Hours]],Nurse[[#This Row],[RN DON Hours]],Nurse[[#This Row],[LPN Hours (excl. Admin)]],Nurse[[#This Row],[LPN Admin Hours]],Nurse[[#This Row],[CNA Hours]],Nurse[[#This Row],[NA TR Hours]],Nurse[[#This Row],[Med Aide/Tech Hours]])</f>
        <v>192.1076086956522</v>
      </c>
      <c r="K196" s="4">
        <f>SUM(Nurse[[#This Row],[RN Hours (excl. Admin, DON)]],Nurse[[#This Row],[LPN Hours (excl. Admin)]],Nurse[[#This Row],[CNA Hours]],Nurse[[#This Row],[NA TR Hours]],Nurse[[#This Row],[Med Aide/Tech Hours]])</f>
        <v>166.59293478260869</v>
      </c>
      <c r="L196" s="4">
        <f>SUM(Nurse[[#This Row],[RN Hours (excl. Admin, DON)]],Nurse[[#This Row],[RN Admin Hours]],Nurse[[#This Row],[RN DON Hours]])</f>
        <v>34.472826086956516</v>
      </c>
      <c r="M196" s="4">
        <v>20.765217391304343</v>
      </c>
      <c r="N196" s="4">
        <v>9.7293478260869577</v>
      </c>
      <c r="O196" s="4">
        <v>3.9782608695652173</v>
      </c>
      <c r="P196" s="4">
        <f>SUM(Nurse[[#This Row],[LPN Hours (excl. Admin)]],Nurse[[#This Row],[LPN Admin Hours]])</f>
        <v>39.961956521739125</v>
      </c>
      <c r="Q196" s="4">
        <v>28.154891304347824</v>
      </c>
      <c r="R196" s="4">
        <v>11.807065217391305</v>
      </c>
      <c r="S196" s="4">
        <f>SUM(Nurse[[#This Row],[CNA Hours]],Nurse[[#This Row],[NA TR Hours]],Nurse[[#This Row],[Med Aide/Tech Hours]])</f>
        <v>117.67282608695652</v>
      </c>
      <c r="T196" s="4">
        <v>101.3804347826087</v>
      </c>
      <c r="U196" s="4">
        <v>0.73369565217391308</v>
      </c>
      <c r="V196" s="4">
        <v>15.558695652173911</v>
      </c>
      <c r="W1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6" s="4">
        <v>0</v>
      </c>
      <c r="Y196" s="4">
        <v>0</v>
      </c>
      <c r="Z196" s="4">
        <v>0</v>
      </c>
      <c r="AA196" s="4">
        <v>0</v>
      </c>
      <c r="AB196" s="4">
        <v>0</v>
      </c>
      <c r="AC196" s="4">
        <v>0</v>
      </c>
      <c r="AD196" s="4">
        <v>0</v>
      </c>
      <c r="AE196" s="4">
        <v>0</v>
      </c>
      <c r="AF196" s="1">
        <v>185297</v>
      </c>
      <c r="AG196" s="1">
        <v>4</v>
      </c>
      <c r="AH196"/>
    </row>
    <row r="197" spans="1:34" x14ac:dyDescent="0.25">
      <c r="A197" t="s">
        <v>289</v>
      </c>
      <c r="B197" t="s">
        <v>113</v>
      </c>
      <c r="C197" t="s">
        <v>500</v>
      </c>
      <c r="D197" t="s">
        <v>335</v>
      </c>
      <c r="E197" s="4">
        <v>128.02173913043478</v>
      </c>
      <c r="F197" s="4">
        <f>Nurse[[#This Row],[Total Nurse Staff Hours]]/Nurse[[#This Row],[MDS Census]]</f>
        <v>3.5768874172185425</v>
      </c>
      <c r="G197" s="4">
        <f>Nurse[[#This Row],[Total Direct Care Staff Hours]]/Nurse[[#This Row],[MDS Census]]</f>
        <v>3.4122796739684151</v>
      </c>
      <c r="H197" s="4">
        <f>Nurse[[#This Row],[Total RN Hours (w/ Admin, DON)]]/Nurse[[#This Row],[MDS Census]]</f>
        <v>0.72805909322465612</v>
      </c>
      <c r="I197" s="4">
        <f>Nurse[[#This Row],[RN Hours (excl. Admin, DON)]]/Nurse[[#This Row],[MDS Census]]</f>
        <v>0.56684751231108843</v>
      </c>
      <c r="J197" s="4">
        <f>SUM(Nurse[[#This Row],[RN Hours (excl. Admin, DON)]],Nurse[[#This Row],[RN Admin Hours]],Nurse[[#This Row],[RN DON Hours]],Nurse[[#This Row],[LPN Hours (excl. Admin)]],Nurse[[#This Row],[LPN Admin Hours]],Nurse[[#This Row],[CNA Hours]],Nurse[[#This Row],[NA TR Hours]],Nurse[[#This Row],[Med Aide/Tech Hours]])</f>
        <v>457.91934782608689</v>
      </c>
      <c r="K197" s="4">
        <f>SUM(Nurse[[#This Row],[RN Hours (excl. Admin, DON)]],Nurse[[#This Row],[LPN Hours (excl. Admin)]],Nurse[[#This Row],[CNA Hours]],Nurse[[#This Row],[NA TR Hours]],Nurse[[#This Row],[Med Aide/Tech Hours]])</f>
        <v>436.84597826086951</v>
      </c>
      <c r="L197" s="4">
        <f>SUM(Nurse[[#This Row],[RN Hours (excl. Admin, DON)]],Nurse[[#This Row],[RN Admin Hours]],Nurse[[#This Row],[RN DON Hours]])</f>
        <v>93.207391304347823</v>
      </c>
      <c r="M197" s="4">
        <v>72.568804347826088</v>
      </c>
      <c r="N197" s="4">
        <v>10.407608695652174</v>
      </c>
      <c r="O197" s="4">
        <v>10.230978260869565</v>
      </c>
      <c r="P197" s="4">
        <f>SUM(Nurse[[#This Row],[LPN Hours (excl. Admin)]],Nurse[[#This Row],[LPN Admin Hours]])</f>
        <v>81.090543478260869</v>
      </c>
      <c r="Q197" s="4">
        <v>80.655760869565214</v>
      </c>
      <c r="R197" s="4">
        <v>0.43478260869565216</v>
      </c>
      <c r="S197" s="4">
        <f>SUM(Nurse[[#This Row],[CNA Hours]],Nurse[[#This Row],[NA TR Hours]],Nurse[[#This Row],[Med Aide/Tech Hours]])</f>
        <v>283.62141304347824</v>
      </c>
      <c r="T197" s="4">
        <v>267.05619565217387</v>
      </c>
      <c r="U197" s="4">
        <v>0</v>
      </c>
      <c r="V197" s="4">
        <v>16.565217391304348</v>
      </c>
      <c r="W1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28.707391304347826</v>
      </c>
      <c r="X197" s="4">
        <v>1.8242391304347825</v>
      </c>
      <c r="Y197" s="4">
        <v>0</v>
      </c>
      <c r="Z197" s="4">
        <v>0</v>
      </c>
      <c r="AA197" s="4">
        <v>2.359565217391304</v>
      </c>
      <c r="AB197" s="4">
        <v>0</v>
      </c>
      <c r="AC197" s="4">
        <v>24.52358695652174</v>
      </c>
      <c r="AD197" s="4">
        <v>0</v>
      </c>
      <c r="AE197" s="4">
        <v>0</v>
      </c>
      <c r="AF197" s="1">
        <v>185248</v>
      </c>
      <c r="AG197" s="1">
        <v>4</v>
      </c>
      <c r="AH197"/>
    </row>
    <row r="198" spans="1:34" x14ac:dyDescent="0.25">
      <c r="A198" t="s">
        <v>289</v>
      </c>
      <c r="B198" t="s">
        <v>245</v>
      </c>
      <c r="C198" t="s">
        <v>462</v>
      </c>
      <c r="D198" t="s">
        <v>324</v>
      </c>
      <c r="E198" s="4">
        <v>92.652173913043484</v>
      </c>
      <c r="F198" s="4">
        <f>Nurse[[#This Row],[Total Nurse Staff Hours]]/Nurse[[#This Row],[MDS Census]]</f>
        <v>3.0694392304082592</v>
      </c>
      <c r="G198" s="4">
        <f>Nurse[[#This Row],[Total Direct Care Staff Hours]]/Nurse[[#This Row],[MDS Census]]</f>
        <v>2.6953812763960583</v>
      </c>
      <c r="H198" s="4">
        <f>Nurse[[#This Row],[Total RN Hours (w/ Admin, DON)]]/Nurse[[#This Row],[MDS Census]]</f>
        <v>0.57713866729235086</v>
      </c>
      <c r="I198" s="4">
        <f>Nurse[[#This Row],[RN Hours (excl. Admin, DON)]]/Nurse[[#This Row],[MDS Census]]</f>
        <v>0.23875645236977944</v>
      </c>
      <c r="J198" s="4">
        <f>SUM(Nurse[[#This Row],[RN Hours (excl. Admin, DON)]],Nurse[[#This Row],[RN Admin Hours]],Nurse[[#This Row],[RN DON Hours]],Nurse[[#This Row],[LPN Hours (excl. Admin)]],Nurse[[#This Row],[LPN Admin Hours]],Nurse[[#This Row],[CNA Hours]],Nurse[[#This Row],[NA TR Hours]],Nurse[[#This Row],[Med Aide/Tech Hours]])</f>
        <v>284.39021739130436</v>
      </c>
      <c r="K198" s="4">
        <f>SUM(Nurse[[#This Row],[RN Hours (excl. Admin, DON)]],Nurse[[#This Row],[LPN Hours (excl. Admin)]],Nurse[[#This Row],[CNA Hours]],Nurse[[#This Row],[NA TR Hours]],Nurse[[#This Row],[Med Aide/Tech Hours]])</f>
        <v>249.73293478260874</v>
      </c>
      <c r="L198" s="4">
        <f>SUM(Nurse[[#This Row],[RN Hours (excl. Admin, DON)]],Nurse[[#This Row],[RN Admin Hours]],Nurse[[#This Row],[RN DON Hours]])</f>
        <v>53.473152173913036</v>
      </c>
      <c r="M198" s="4">
        <v>22.121304347826086</v>
      </c>
      <c r="N198" s="4">
        <v>25.873586956521734</v>
      </c>
      <c r="O198" s="4">
        <v>5.4782608695652177</v>
      </c>
      <c r="P198" s="4">
        <f>SUM(Nurse[[#This Row],[LPN Hours (excl. Admin)]],Nurse[[#This Row],[LPN Admin Hours]])</f>
        <v>88.891195652173906</v>
      </c>
      <c r="Q198" s="4">
        <v>85.585760869565206</v>
      </c>
      <c r="R198" s="4">
        <v>3.3054347826086952</v>
      </c>
      <c r="S198" s="4">
        <f>SUM(Nurse[[#This Row],[CNA Hours]],Nurse[[#This Row],[NA TR Hours]],Nurse[[#This Row],[Med Aide/Tech Hours]])</f>
        <v>142.02586956521745</v>
      </c>
      <c r="T198" s="4">
        <v>128.5402173913044</v>
      </c>
      <c r="U198" s="4">
        <v>0</v>
      </c>
      <c r="V198" s="4">
        <v>13.485652173913044</v>
      </c>
      <c r="W1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35.849891304347821</v>
      </c>
      <c r="X198" s="4">
        <v>0.25</v>
      </c>
      <c r="Y198" s="4">
        <v>0</v>
      </c>
      <c r="Z198" s="4">
        <v>0</v>
      </c>
      <c r="AA198" s="4">
        <v>17.530326086956514</v>
      </c>
      <c r="AB198" s="4">
        <v>0</v>
      </c>
      <c r="AC198" s="4">
        <v>18.069565217391307</v>
      </c>
      <c r="AD198" s="4">
        <v>0</v>
      </c>
      <c r="AE198" s="4">
        <v>0</v>
      </c>
      <c r="AF198" s="1">
        <v>185456</v>
      </c>
      <c r="AG198" s="1">
        <v>4</v>
      </c>
      <c r="AH198"/>
    </row>
    <row r="199" spans="1:34" x14ac:dyDescent="0.25">
      <c r="A199" t="s">
        <v>289</v>
      </c>
      <c r="B199" t="s">
        <v>116</v>
      </c>
      <c r="C199" t="s">
        <v>547</v>
      </c>
      <c r="D199" t="s">
        <v>417</v>
      </c>
      <c r="E199" s="4">
        <v>39.326086956521742</v>
      </c>
      <c r="F199" s="4">
        <f>Nurse[[#This Row],[Total Nurse Staff Hours]]/Nurse[[#This Row],[MDS Census]]</f>
        <v>3.8404007739082364</v>
      </c>
      <c r="G199" s="4">
        <f>Nurse[[#This Row],[Total Direct Care Staff Hours]]/Nurse[[#This Row],[MDS Census]]</f>
        <v>3.3583471531232729</v>
      </c>
      <c r="H199" s="4">
        <f>Nurse[[#This Row],[Total RN Hours (w/ Admin, DON)]]/Nurse[[#This Row],[MDS Census]]</f>
        <v>1.3187949143173023</v>
      </c>
      <c r="I199" s="4">
        <f>Nurse[[#This Row],[RN Hours (excl. Admin, DON)]]/Nurse[[#This Row],[MDS Census]]</f>
        <v>0.83674129353233817</v>
      </c>
      <c r="J199" s="4">
        <f>SUM(Nurse[[#This Row],[RN Hours (excl. Admin, DON)]],Nurse[[#This Row],[RN Admin Hours]],Nurse[[#This Row],[RN DON Hours]],Nurse[[#This Row],[LPN Hours (excl. Admin)]],Nurse[[#This Row],[LPN Admin Hours]],Nurse[[#This Row],[CNA Hours]],Nurse[[#This Row],[NA TR Hours]],Nurse[[#This Row],[Med Aide/Tech Hours]])</f>
        <v>151.0279347826087</v>
      </c>
      <c r="K199" s="4">
        <f>SUM(Nurse[[#This Row],[RN Hours (excl. Admin, DON)]],Nurse[[#This Row],[LPN Hours (excl. Admin)]],Nurse[[#This Row],[CNA Hours]],Nurse[[#This Row],[NA TR Hours]],Nurse[[#This Row],[Med Aide/Tech Hours]])</f>
        <v>132.07065217391306</v>
      </c>
      <c r="L199" s="4">
        <f>SUM(Nurse[[#This Row],[RN Hours (excl. Admin, DON)]],Nurse[[#This Row],[RN Admin Hours]],Nurse[[#This Row],[RN DON Hours]])</f>
        <v>51.86304347826087</v>
      </c>
      <c r="M199" s="4">
        <v>32.905760869565214</v>
      </c>
      <c r="N199" s="4">
        <v>13.421956521739132</v>
      </c>
      <c r="O199" s="4">
        <v>5.5353260869565215</v>
      </c>
      <c r="P199" s="4">
        <f>SUM(Nurse[[#This Row],[LPN Hours (excl. Admin)]],Nurse[[#This Row],[LPN Admin Hours]])</f>
        <v>17.831304347826087</v>
      </c>
      <c r="Q199" s="4">
        <v>17.831304347826087</v>
      </c>
      <c r="R199" s="4">
        <v>0</v>
      </c>
      <c r="S199" s="4">
        <f>SUM(Nurse[[#This Row],[CNA Hours]],Nurse[[#This Row],[NA TR Hours]],Nurse[[#This Row],[Med Aide/Tech Hours]])</f>
        <v>81.333586956521742</v>
      </c>
      <c r="T199" s="4">
        <v>71.689565217391305</v>
      </c>
      <c r="U199" s="4">
        <v>3.3804347826086958</v>
      </c>
      <c r="V199" s="4">
        <v>6.2635869565217392</v>
      </c>
      <c r="W1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9" s="4">
        <v>0</v>
      </c>
      <c r="Y199" s="4">
        <v>0</v>
      </c>
      <c r="Z199" s="4">
        <v>0</v>
      </c>
      <c r="AA199" s="4">
        <v>0</v>
      </c>
      <c r="AB199" s="4">
        <v>0</v>
      </c>
      <c r="AC199" s="4">
        <v>0</v>
      </c>
      <c r="AD199" s="4">
        <v>0</v>
      </c>
      <c r="AE199" s="4">
        <v>0</v>
      </c>
      <c r="AF199" s="1">
        <v>185252</v>
      </c>
      <c r="AG199" s="1">
        <v>4</v>
      </c>
      <c r="AH199"/>
    </row>
    <row r="200" spans="1:34" x14ac:dyDescent="0.25">
      <c r="A200" t="s">
        <v>289</v>
      </c>
      <c r="B200" t="s">
        <v>185</v>
      </c>
      <c r="C200" t="s">
        <v>514</v>
      </c>
      <c r="D200" t="s">
        <v>399</v>
      </c>
      <c r="E200" s="4">
        <v>57.130434782608695</v>
      </c>
      <c r="F200" s="4">
        <f>Nurse[[#This Row],[Total Nurse Staff Hours]]/Nurse[[#This Row],[MDS Census]]</f>
        <v>3.5252796803652964</v>
      </c>
      <c r="G200" s="4">
        <f>Nurse[[#This Row],[Total Direct Care Staff Hours]]/Nurse[[#This Row],[MDS Census]]</f>
        <v>3.0885178843226795</v>
      </c>
      <c r="H200" s="4">
        <f>Nurse[[#This Row],[Total RN Hours (w/ Admin, DON)]]/Nurse[[#This Row],[MDS Census]]</f>
        <v>0.75774923896499258</v>
      </c>
      <c r="I200" s="4">
        <f>Nurse[[#This Row],[RN Hours (excl. Admin, DON)]]/Nurse[[#This Row],[MDS Census]]</f>
        <v>0.40462899543379011</v>
      </c>
      <c r="J200" s="4">
        <f>SUM(Nurse[[#This Row],[RN Hours (excl. Admin, DON)]],Nurse[[#This Row],[RN Admin Hours]],Nurse[[#This Row],[RN DON Hours]],Nurse[[#This Row],[LPN Hours (excl. Admin)]],Nurse[[#This Row],[LPN Admin Hours]],Nurse[[#This Row],[CNA Hours]],Nurse[[#This Row],[NA TR Hours]],Nurse[[#This Row],[Med Aide/Tech Hours]])</f>
        <v>201.4007608695652</v>
      </c>
      <c r="K200" s="4">
        <f>SUM(Nurse[[#This Row],[RN Hours (excl. Admin, DON)]],Nurse[[#This Row],[LPN Hours (excl. Admin)]],Nurse[[#This Row],[CNA Hours]],Nurse[[#This Row],[NA TR Hours]],Nurse[[#This Row],[Med Aide/Tech Hours]])</f>
        <v>176.44836956521743</v>
      </c>
      <c r="L200" s="4">
        <f>SUM(Nurse[[#This Row],[RN Hours (excl. Admin, DON)]],Nurse[[#This Row],[RN Admin Hours]],Nurse[[#This Row],[RN DON Hours]])</f>
        <v>43.290543478260879</v>
      </c>
      <c r="M200" s="4">
        <v>23.116630434782618</v>
      </c>
      <c r="N200" s="4">
        <v>16.173913043478262</v>
      </c>
      <c r="O200" s="4">
        <v>4</v>
      </c>
      <c r="P200" s="4">
        <f>SUM(Nurse[[#This Row],[LPN Hours (excl. Admin)]],Nurse[[#This Row],[LPN Admin Hours]])</f>
        <v>35.668586956521736</v>
      </c>
      <c r="Q200" s="4">
        <v>30.890108695652174</v>
      </c>
      <c r="R200" s="4">
        <v>4.7784782608695648</v>
      </c>
      <c r="S200" s="4">
        <f>SUM(Nurse[[#This Row],[CNA Hours]],Nurse[[#This Row],[NA TR Hours]],Nurse[[#This Row],[Med Aide/Tech Hours]])</f>
        <v>122.44163043478261</v>
      </c>
      <c r="T200" s="4">
        <v>98.095760869565211</v>
      </c>
      <c r="U200" s="4">
        <v>9.2944565217391304</v>
      </c>
      <c r="V200" s="4">
        <v>15.051413043478263</v>
      </c>
      <c r="W2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9.2391304347826081E-2</v>
      </c>
      <c r="X200" s="4">
        <v>3.2608695652173912E-2</v>
      </c>
      <c r="Y200" s="4">
        <v>0</v>
      </c>
      <c r="Z200" s="4">
        <v>0</v>
      </c>
      <c r="AA200" s="4">
        <v>0</v>
      </c>
      <c r="AB200" s="4">
        <v>5.9782608695652176E-2</v>
      </c>
      <c r="AC200" s="4">
        <v>0</v>
      </c>
      <c r="AD200" s="4">
        <v>0</v>
      </c>
      <c r="AE200" s="4">
        <v>0</v>
      </c>
      <c r="AF200" s="1">
        <v>185342</v>
      </c>
      <c r="AG200" s="1">
        <v>4</v>
      </c>
      <c r="AH200"/>
    </row>
    <row r="201" spans="1:34" x14ac:dyDescent="0.25">
      <c r="A201" t="s">
        <v>289</v>
      </c>
      <c r="B201" t="s">
        <v>138</v>
      </c>
      <c r="C201" t="s">
        <v>487</v>
      </c>
      <c r="D201" t="s">
        <v>385</v>
      </c>
      <c r="E201" s="4">
        <v>84.217391304347828</v>
      </c>
      <c r="F201" s="4">
        <f>Nurse[[#This Row],[Total Nurse Staff Hours]]/Nurse[[#This Row],[MDS Census]]</f>
        <v>3.6385467217346408</v>
      </c>
      <c r="G201" s="4">
        <f>Nurse[[#This Row],[Total Direct Care Staff Hours]]/Nurse[[#This Row],[MDS Census]]</f>
        <v>3.258878420237481</v>
      </c>
      <c r="H201" s="4">
        <f>Nurse[[#This Row],[Total RN Hours (w/ Admin, DON)]]/Nurse[[#This Row],[MDS Census]]</f>
        <v>0.5735480123902944</v>
      </c>
      <c r="I201" s="4">
        <f>Nurse[[#This Row],[RN Hours (excl. Admin, DON)]]/Nurse[[#This Row],[MDS Census]]</f>
        <v>0.38459602478058874</v>
      </c>
      <c r="J201" s="4">
        <f>SUM(Nurse[[#This Row],[RN Hours (excl. Admin, DON)]],Nurse[[#This Row],[RN Admin Hours]],Nurse[[#This Row],[RN DON Hours]],Nurse[[#This Row],[LPN Hours (excl. Admin)]],Nurse[[#This Row],[LPN Admin Hours]],Nurse[[#This Row],[CNA Hours]],Nurse[[#This Row],[NA TR Hours]],Nurse[[#This Row],[Med Aide/Tech Hours]])</f>
        <v>306.42891304347825</v>
      </c>
      <c r="K201" s="4">
        <f>SUM(Nurse[[#This Row],[RN Hours (excl. Admin, DON)]],Nurse[[#This Row],[LPN Hours (excl. Admin)]],Nurse[[#This Row],[CNA Hours]],Nurse[[#This Row],[NA TR Hours]],Nurse[[#This Row],[Med Aide/Tech Hours]])</f>
        <v>274.45423913043481</v>
      </c>
      <c r="L201" s="4">
        <f>SUM(Nurse[[#This Row],[RN Hours (excl. Admin, DON)]],Nurse[[#This Row],[RN Admin Hours]],Nurse[[#This Row],[RN DON Hours]])</f>
        <v>48.302717391304363</v>
      </c>
      <c r="M201" s="4">
        <v>32.389673913043495</v>
      </c>
      <c r="N201" s="4">
        <v>8.7826086956521738</v>
      </c>
      <c r="O201" s="4">
        <v>7.1304347826086953</v>
      </c>
      <c r="P201" s="4">
        <f>SUM(Nurse[[#This Row],[LPN Hours (excl. Admin)]],Nurse[[#This Row],[LPN Admin Hours]])</f>
        <v>76.148804347826101</v>
      </c>
      <c r="Q201" s="4">
        <v>60.087173913043493</v>
      </c>
      <c r="R201" s="4">
        <v>16.061630434782611</v>
      </c>
      <c r="S201" s="4">
        <f>SUM(Nurse[[#This Row],[CNA Hours]],Nurse[[#This Row],[NA TR Hours]],Nurse[[#This Row],[Med Aide/Tech Hours]])</f>
        <v>181.97739130434783</v>
      </c>
      <c r="T201" s="4">
        <v>135.7058695652174</v>
      </c>
      <c r="U201" s="4">
        <v>19.923152173913046</v>
      </c>
      <c r="V201" s="4">
        <v>26.348369565217382</v>
      </c>
      <c r="W2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13.635869565217391</v>
      </c>
      <c r="X201" s="4">
        <v>1.2717391304347827</v>
      </c>
      <c r="Y201" s="4">
        <v>0</v>
      </c>
      <c r="Z201" s="4">
        <v>0</v>
      </c>
      <c r="AA201" s="4">
        <v>4.1739130434782608</v>
      </c>
      <c r="AB201" s="4">
        <v>5.9782608695652176E-2</v>
      </c>
      <c r="AC201" s="4">
        <v>8.1304347826086953</v>
      </c>
      <c r="AD201" s="4">
        <v>0</v>
      </c>
      <c r="AE201" s="4">
        <v>0</v>
      </c>
      <c r="AF201" s="1">
        <v>185277</v>
      </c>
      <c r="AG201" s="1">
        <v>4</v>
      </c>
      <c r="AH201"/>
    </row>
    <row r="202" spans="1:34" x14ac:dyDescent="0.25">
      <c r="A202" t="s">
        <v>289</v>
      </c>
      <c r="B202" t="s">
        <v>35</v>
      </c>
      <c r="C202" t="s">
        <v>502</v>
      </c>
      <c r="D202" t="s">
        <v>376</v>
      </c>
      <c r="E202" s="4">
        <v>109.71739130434783</v>
      </c>
      <c r="F202" s="4">
        <f>Nurse[[#This Row],[Total Nurse Staff Hours]]/Nurse[[#This Row],[MDS Census]]</f>
        <v>3.7603120665742029</v>
      </c>
      <c r="G202" s="4">
        <f>Nurse[[#This Row],[Total Direct Care Staff Hours]]/Nurse[[#This Row],[MDS Census]]</f>
        <v>3.4449138101842682</v>
      </c>
      <c r="H202" s="4">
        <f>Nurse[[#This Row],[Total RN Hours (w/ Admin, DON)]]/Nurse[[#This Row],[MDS Census]]</f>
        <v>0.74693085000990678</v>
      </c>
      <c r="I202" s="4">
        <f>Nurse[[#This Row],[RN Hours (excl. Admin, DON)]]/Nurse[[#This Row],[MDS Census]]</f>
        <v>0.53234792946304732</v>
      </c>
      <c r="J202" s="4">
        <f>SUM(Nurse[[#This Row],[RN Hours (excl. Admin, DON)]],Nurse[[#This Row],[RN Admin Hours]],Nurse[[#This Row],[RN DON Hours]],Nurse[[#This Row],[LPN Hours (excl. Admin)]],Nurse[[#This Row],[LPN Admin Hours]],Nurse[[#This Row],[CNA Hours]],Nurse[[#This Row],[NA TR Hours]],Nurse[[#This Row],[Med Aide/Tech Hours]])</f>
        <v>412.57163043478266</v>
      </c>
      <c r="K202" s="4">
        <f>SUM(Nurse[[#This Row],[RN Hours (excl. Admin, DON)]],Nurse[[#This Row],[LPN Hours (excl. Admin)]],Nurse[[#This Row],[CNA Hours]],Nurse[[#This Row],[NA TR Hours]],Nurse[[#This Row],[Med Aide/Tech Hours]])</f>
        <v>377.96695652173918</v>
      </c>
      <c r="L202" s="4">
        <f>SUM(Nurse[[#This Row],[RN Hours (excl. Admin, DON)]],Nurse[[#This Row],[RN Admin Hours]],Nurse[[#This Row],[RN DON Hours]])</f>
        <v>81.951304347826081</v>
      </c>
      <c r="M202" s="4">
        <v>58.407826086956518</v>
      </c>
      <c r="N202" s="4">
        <v>17.804347826086957</v>
      </c>
      <c r="O202" s="4">
        <v>5.7391304347826084</v>
      </c>
      <c r="P202" s="4">
        <f>SUM(Nurse[[#This Row],[LPN Hours (excl. Admin)]],Nurse[[#This Row],[LPN Admin Hours]])</f>
        <v>61.610108695652166</v>
      </c>
      <c r="Q202" s="4">
        <v>50.548913043478251</v>
      </c>
      <c r="R202" s="4">
        <v>11.061195652173913</v>
      </c>
      <c r="S202" s="4">
        <f>SUM(Nurse[[#This Row],[CNA Hours]],Nurse[[#This Row],[NA TR Hours]],Nurse[[#This Row],[Med Aide/Tech Hours]])</f>
        <v>269.01021739130442</v>
      </c>
      <c r="T202" s="4">
        <v>230.32315217391312</v>
      </c>
      <c r="U202" s="4">
        <v>14.057282608695649</v>
      </c>
      <c r="V202" s="4">
        <v>24.629782608695653</v>
      </c>
      <c r="W2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18.713152173913041</v>
      </c>
      <c r="X202" s="4">
        <v>4.5689130434782612</v>
      </c>
      <c r="Y202" s="4">
        <v>0</v>
      </c>
      <c r="Z202" s="4">
        <v>0</v>
      </c>
      <c r="AA202" s="4">
        <v>2.9753260869565215</v>
      </c>
      <c r="AB202" s="4">
        <v>0.10054347826086957</v>
      </c>
      <c r="AC202" s="4">
        <v>10.807499999999999</v>
      </c>
      <c r="AD202" s="4">
        <v>0</v>
      </c>
      <c r="AE202" s="4">
        <v>0.2608695652173913</v>
      </c>
      <c r="AF202" s="1">
        <v>185120</v>
      </c>
      <c r="AG202" s="1">
        <v>4</v>
      </c>
      <c r="AH202"/>
    </row>
    <row r="203" spans="1:34" x14ac:dyDescent="0.25">
      <c r="A203" t="s">
        <v>289</v>
      </c>
      <c r="B203" t="s">
        <v>114</v>
      </c>
      <c r="C203" t="s">
        <v>545</v>
      </c>
      <c r="D203" t="s">
        <v>338</v>
      </c>
      <c r="E203" s="4">
        <v>44.597826086956523</v>
      </c>
      <c r="F203" s="4">
        <f>Nurse[[#This Row],[Total Nurse Staff Hours]]/Nurse[[#This Row],[MDS Census]]</f>
        <v>3.9922520107238597</v>
      </c>
      <c r="G203" s="4">
        <f>Nurse[[#This Row],[Total Direct Care Staff Hours]]/Nurse[[#This Row],[MDS Census]]</f>
        <v>3.5052936875456973</v>
      </c>
      <c r="H203" s="4">
        <f>Nurse[[#This Row],[Total RN Hours (w/ Admin, DON)]]/Nurse[[#This Row],[MDS Census]]</f>
        <v>0.97348769193273232</v>
      </c>
      <c r="I203" s="4">
        <f>Nurse[[#This Row],[RN Hours (excl. Admin, DON)]]/Nurse[[#This Row],[MDS Census]]</f>
        <v>0.60595174262734608</v>
      </c>
      <c r="J203" s="4">
        <f>SUM(Nurse[[#This Row],[RN Hours (excl. Admin, DON)]],Nurse[[#This Row],[RN Admin Hours]],Nurse[[#This Row],[RN DON Hours]],Nurse[[#This Row],[LPN Hours (excl. Admin)]],Nurse[[#This Row],[LPN Admin Hours]],Nurse[[#This Row],[CNA Hours]],Nurse[[#This Row],[NA TR Hours]],Nurse[[#This Row],[Med Aide/Tech Hours]])</f>
        <v>178.04576086956519</v>
      </c>
      <c r="K203" s="4">
        <f>SUM(Nurse[[#This Row],[RN Hours (excl. Admin, DON)]],Nurse[[#This Row],[LPN Hours (excl. Admin)]],Nurse[[#This Row],[CNA Hours]],Nurse[[#This Row],[NA TR Hours]],Nurse[[#This Row],[Med Aide/Tech Hours]])</f>
        <v>156.32847826086953</v>
      </c>
      <c r="L203" s="4">
        <f>SUM(Nurse[[#This Row],[RN Hours (excl. Admin, DON)]],Nurse[[#This Row],[RN Admin Hours]],Nurse[[#This Row],[RN DON Hours]])</f>
        <v>43.415434782608706</v>
      </c>
      <c r="M203" s="4">
        <v>27.02413043478262</v>
      </c>
      <c r="N203" s="4">
        <v>11.217391304347826</v>
      </c>
      <c r="O203" s="4">
        <v>5.1739130434782608</v>
      </c>
      <c r="P203" s="4">
        <f>SUM(Nurse[[#This Row],[LPN Hours (excl. Admin)]],Nurse[[#This Row],[LPN Admin Hours]])</f>
        <v>28.389239130434781</v>
      </c>
      <c r="Q203" s="4">
        <v>23.063260869565216</v>
      </c>
      <c r="R203" s="4">
        <v>5.3259782608695652</v>
      </c>
      <c r="S203" s="4">
        <f>SUM(Nurse[[#This Row],[CNA Hours]],Nurse[[#This Row],[NA TR Hours]],Nurse[[#This Row],[Med Aide/Tech Hours]])</f>
        <v>106.24108695652171</v>
      </c>
      <c r="T203" s="4">
        <v>94.839239130434748</v>
      </c>
      <c r="U203" s="4">
        <v>11.401847826086957</v>
      </c>
      <c r="V203" s="4">
        <v>0</v>
      </c>
      <c r="W2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0.12771739130434784</v>
      </c>
      <c r="X203" s="4">
        <v>1.0869565217391304E-2</v>
      </c>
      <c r="Y203" s="4">
        <v>0</v>
      </c>
      <c r="Z203" s="4">
        <v>0</v>
      </c>
      <c r="AA203" s="4">
        <v>0</v>
      </c>
      <c r="AB203" s="4">
        <v>0.11684782608695653</v>
      </c>
      <c r="AC203" s="4">
        <v>0</v>
      </c>
      <c r="AD203" s="4">
        <v>0</v>
      </c>
      <c r="AE203" s="4">
        <v>0</v>
      </c>
      <c r="AF203" s="1">
        <v>185249</v>
      </c>
      <c r="AG203" s="1">
        <v>4</v>
      </c>
      <c r="AH203"/>
    </row>
    <row r="204" spans="1:34" x14ac:dyDescent="0.25">
      <c r="A204" t="s">
        <v>289</v>
      </c>
      <c r="B204" t="s">
        <v>65</v>
      </c>
      <c r="C204" t="s">
        <v>462</v>
      </c>
      <c r="D204" t="s">
        <v>324</v>
      </c>
      <c r="E204" s="4">
        <v>72.076086956521735</v>
      </c>
      <c r="F204" s="4">
        <f>Nurse[[#This Row],[Total Nurse Staff Hours]]/Nurse[[#This Row],[MDS Census]]</f>
        <v>3.1528698537173878</v>
      </c>
      <c r="G204" s="4">
        <f>Nurse[[#This Row],[Total Direct Care Staff Hours]]/Nurse[[#This Row],[MDS Census]]</f>
        <v>2.8532332981450756</v>
      </c>
      <c r="H204" s="4">
        <f>Nurse[[#This Row],[Total RN Hours (w/ Admin, DON)]]/Nurse[[#This Row],[MDS Census]]</f>
        <v>0.63522545619061987</v>
      </c>
      <c r="I204" s="4">
        <f>Nurse[[#This Row],[RN Hours (excl. Admin, DON)]]/Nurse[[#This Row],[MDS Census]]</f>
        <v>0.37451968028954902</v>
      </c>
      <c r="J204" s="4">
        <f>SUM(Nurse[[#This Row],[RN Hours (excl. Admin, DON)]],Nurse[[#This Row],[RN Admin Hours]],Nurse[[#This Row],[RN DON Hours]],Nurse[[#This Row],[LPN Hours (excl. Admin)]],Nurse[[#This Row],[LPN Admin Hours]],Nurse[[#This Row],[CNA Hours]],Nurse[[#This Row],[NA TR Hours]],Nurse[[#This Row],[Med Aide/Tech Hours]])</f>
        <v>227.2465217391304</v>
      </c>
      <c r="K204" s="4">
        <f>SUM(Nurse[[#This Row],[RN Hours (excl. Admin, DON)]],Nurse[[#This Row],[LPN Hours (excl. Admin)]],Nurse[[#This Row],[CNA Hours]],Nurse[[#This Row],[NA TR Hours]],Nurse[[#This Row],[Med Aide/Tech Hours]])</f>
        <v>205.64989130434776</v>
      </c>
      <c r="L204" s="4">
        <f>SUM(Nurse[[#This Row],[RN Hours (excl. Admin, DON)]],Nurse[[#This Row],[RN Admin Hours]],Nurse[[#This Row],[RN DON Hours]])</f>
        <v>45.784565217391304</v>
      </c>
      <c r="M204" s="4">
        <v>26.993913043478255</v>
      </c>
      <c r="N204" s="4">
        <v>13.812391304347827</v>
      </c>
      <c r="O204" s="4">
        <v>4.9782608695652177</v>
      </c>
      <c r="P204" s="4">
        <f>SUM(Nurse[[#This Row],[LPN Hours (excl. Admin)]],Nurse[[#This Row],[LPN Admin Hours]])</f>
        <v>70.647065217391258</v>
      </c>
      <c r="Q204" s="4">
        <v>67.841086956521693</v>
      </c>
      <c r="R204" s="4">
        <v>2.8059782608695651</v>
      </c>
      <c r="S204" s="4">
        <f>SUM(Nurse[[#This Row],[CNA Hours]],Nurse[[#This Row],[NA TR Hours]],Nurse[[#This Row],[Med Aide/Tech Hours]])</f>
        <v>110.81489130434782</v>
      </c>
      <c r="T204" s="4">
        <v>102.82641304347825</v>
      </c>
      <c r="U204" s="4">
        <v>4.1069565217391304</v>
      </c>
      <c r="V204" s="4">
        <v>3.8815217391304344</v>
      </c>
      <c r="W2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0.19565217391304349</v>
      </c>
      <c r="X204" s="4">
        <v>0.15217391304347827</v>
      </c>
      <c r="Y204" s="4">
        <v>0</v>
      </c>
      <c r="Z204" s="4">
        <v>0</v>
      </c>
      <c r="AA204" s="4">
        <v>0</v>
      </c>
      <c r="AB204" s="4">
        <v>4.3478260869565216E-2</v>
      </c>
      <c r="AC204" s="4">
        <v>0</v>
      </c>
      <c r="AD204" s="4">
        <v>0</v>
      </c>
      <c r="AE204" s="4">
        <v>0</v>
      </c>
      <c r="AF204" s="1">
        <v>185169</v>
      </c>
      <c r="AG204" s="1">
        <v>4</v>
      </c>
      <c r="AH204"/>
    </row>
    <row r="205" spans="1:34" x14ac:dyDescent="0.25">
      <c r="A205" t="s">
        <v>289</v>
      </c>
      <c r="B205" t="s">
        <v>190</v>
      </c>
      <c r="C205" t="s">
        <v>462</v>
      </c>
      <c r="D205" t="s">
        <v>324</v>
      </c>
      <c r="E205" s="4">
        <v>60.891304347826086</v>
      </c>
      <c r="F205" s="4">
        <f>Nurse[[#This Row],[Total Nurse Staff Hours]]/Nurse[[#This Row],[MDS Census]]</f>
        <v>3.918953945019636</v>
      </c>
      <c r="G205" s="4">
        <f>Nurse[[#This Row],[Total Direct Care Staff Hours]]/Nurse[[#This Row],[MDS Census]]</f>
        <v>3.4595001785076755</v>
      </c>
      <c r="H205" s="4">
        <f>Nurse[[#This Row],[Total RN Hours (w/ Admin, DON)]]/Nurse[[#This Row],[MDS Census]]</f>
        <v>0.89995715815780053</v>
      </c>
      <c r="I205" s="4">
        <f>Nurse[[#This Row],[RN Hours (excl. Admin, DON)]]/Nurse[[#This Row],[MDS Census]]</f>
        <v>0.5822474116387002</v>
      </c>
      <c r="J205" s="4">
        <f>SUM(Nurse[[#This Row],[RN Hours (excl. Admin, DON)]],Nurse[[#This Row],[RN Admin Hours]],Nurse[[#This Row],[RN DON Hours]],Nurse[[#This Row],[LPN Hours (excl. Admin)]],Nurse[[#This Row],[LPN Admin Hours]],Nurse[[#This Row],[CNA Hours]],Nurse[[#This Row],[NA TR Hours]],Nurse[[#This Row],[Med Aide/Tech Hours]])</f>
        <v>238.63021739130434</v>
      </c>
      <c r="K205" s="4">
        <f>SUM(Nurse[[#This Row],[RN Hours (excl. Admin, DON)]],Nurse[[#This Row],[LPN Hours (excl. Admin)]],Nurse[[#This Row],[CNA Hours]],Nurse[[#This Row],[NA TR Hours]],Nurse[[#This Row],[Med Aide/Tech Hours]])</f>
        <v>210.65347826086955</v>
      </c>
      <c r="L205" s="4">
        <f>SUM(Nurse[[#This Row],[RN Hours (excl. Admin, DON)]],Nurse[[#This Row],[RN Admin Hours]],Nurse[[#This Row],[RN DON Hours]])</f>
        <v>54.79956521739129</v>
      </c>
      <c r="M205" s="4">
        <v>35.453804347826072</v>
      </c>
      <c r="N205" s="4">
        <v>14.429999999999996</v>
      </c>
      <c r="O205" s="4">
        <v>4.9157608695652177</v>
      </c>
      <c r="P205" s="4">
        <f>SUM(Nurse[[#This Row],[LPN Hours (excl. Admin)]],Nurse[[#This Row],[LPN Admin Hours]])</f>
        <v>68.346956521739131</v>
      </c>
      <c r="Q205" s="4">
        <v>59.715978260869562</v>
      </c>
      <c r="R205" s="4">
        <v>8.6309782608695667</v>
      </c>
      <c r="S205" s="4">
        <f>SUM(Nurse[[#This Row],[CNA Hours]],Nurse[[#This Row],[NA TR Hours]],Nurse[[#This Row],[Med Aide/Tech Hours]])</f>
        <v>115.48369565217392</v>
      </c>
      <c r="T205" s="4">
        <v>111.71521739130436</v>
      </c>
      <c r="U205" s="4">
        <v>3.7684782608695637</v>
      </c>
      <c r="V205" s="4">
        <v>0</v>
      </c>
      <c r="W2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0.18206521739130435</v>
      </c>
      <c r="X205" s="4">
        <v>0.11956521739130435</v>
      </c>
      <c r="Y205" s="4">
        <v>0</v>
      </c>
      <c r="Z205" s="4">
        <v>0</v>
      </c>
      <c r="AA205" s="4">
        <v>0</v>
      </c>
      <c r="AB205" s="4">
        <v>6.25E-2</v>
      </c>
      <c r="AC205" s="4">
        <v>0</v>
      </c>
      <c r="AD205" s="4">
        <v>0</v>
      </c>
      <c r="AE205" s="4">
        <v>0</v>
      </c>
      <c r="AF205" s="1">
        <v>185349</v>
      </c>
      <c r="AG205" s="1">
        <v>4</v>
      </c>
      <c r="AH205"/>
    </row>
    <row r="206" spans="1:34" x14ac:dyDescent="0.25">
      <c r="A206" t="s">
        <v>289</v>
      </c>
      <c r="B206" t="s">
        <v>75</v>
      </c>
      <c r="C206" t="s">
        <v>525</v>
      </c>
      <c r="D206" t="s">
        <v>368</v>
      </c>
      <c r="E206" s="4">
        <v>114.28260869565217</v>
      </c>
      <c r="F206" s="4">
        <f>Nurse[[#This Row],[Total Nurse Staff Hours]]/Nurse[[#This Row],[MDS Census]]</f>
        <v>3.3827829560585889</v>
      </c>
      <c r="G206" s="4">
        <f>Nurse[[#This Row],[Total Direct Care Staff Hours]]/Nurse[[#This Row],[MDS Census]]</f>
        <v>3.1528552406315389</v>
      </c>
      <c r="H206" s="4">
        <f>Nurse[[#This Row],[Total RN Hours (w/ Admin, DON)]]/Nurse[[#This Row],[MDS Census]]</f>
        <v>0.6293865322427239</v>
      </c>
      <c r="I206" s="4">
        <f>Nurse[[#This Row],[RN Hours (excl. Admin, DON)]]/Nurse[[#This Row],[MDS Census]]</f>
        <v>0.49518451588358375</v>
      </c>
      <c r="J206" s="4">
        <f>SUM(Nurse[[#This Row],[RN Hours (excl. Admin, DON)]],Nurse[[#This Row],[RN Admin Hours]],Nurse[[#This Row],[RN DON Hours]],Nurse[[#This Row],[LPN Hours (excl. Admin)]],Nurse[[#This Row],[LPN Admin Hours]],Nurse[[#This Row],[CNA Hours]],Nurse[[#This Row],[NA TR Hours]],Nurse[[#This Row],[Med Aide/Tech Hours]])</f>
        <v>386.59326086956526</v>
      </c>
      <c r="K206" s="4">
        <f>SUM(Nurse[[#This Row],[RN Hours (excl. Admin, DON)]],Nurse[[#This Row],[LPN Hours (excl. Admin)]],Nurse[[#This Row],[CNA Hours]],Nurse[[#This Row],[NA TR Hours]],Nurse[[#This Row],[Med Aide/Tech Hours]])</f>
        <v>360.31652173913045</v>
      </c>
      <c r="L206" s="4">
        <f>SUM(Nurse[[#This Row],[RN Hours (excl. Admin, DON)]],Nurse[[#This Row],[RN Admin Hours]],Nurse[[#This Row],[RN DON Hours]])</f>
        <v>71.927934782608688</v>
      </c>
      <c r="M206" s="4">
        <v>56.590978260869562</v>
      </c>
      <c r="N206" s="4">
        <v>11.336956521739131</v>
      </c>
      <c r="O206" s="4">
        <v>4</v>
      </c>
      <c r="P206" s="4">
        <f>SUM(Nurse[[#This Row],[LPN Hours (excl. Admin)]],Nurse[[#This Row],[LPN Admin Hours]])</f>
        <v>69.022934782608715</v>
      </c>
      <c r="Q206" s="4">
        <v>58.083152173913057</v>
      </c>
      <c r="R206" s="4">
        <v>10.939782608695653</v>
      </c>
      <c r="S206" s="4">
        <f>SUM(Nurse[[#This Row],[CNA Hours]],Nurse[[#This Row],[NA TR Hours]],Nurse[[#This Row],[Med Aide/Tech Hours]])</f>
        <v>245.64239130434785</v>
      </c>
      <c r="T206" s="4">
        <v>217.43869565217392</v>
      </c>
      <c r="U206" s="4">
        <v>7.8569565217391286</v>
      </c>
      <c r="V206" s="4">
        <v>20.346739130434791</v>
      </c>
      <c r="W2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0.13043478260869565</v>
      </c>
      <c r="X206" s="4">
        <v>6.5217391304347824E-2</v>
      </c>
      <c r="Y206" s="4">
        <v>0</v>
      </c>
      <c r="Z206" s="4">
        <v>0</v>
      </c>
      <c r="AA206" s="4">
        <v>0</v>
      </c>
      <c r="AB206" s="4">
        <v>6.5217391304347824E-2</v>
      </c>
      <c r="AC206" s="4">
        <v>0</v>
      </c>
      <c r="AD206" s="4">
        <v>0</v>
      </c>
      <c r="AE206" s="4">
        <v>0</v>
      </c>
      <c r="AF206" s="1">
        <v>185180</v>
      </c>
      <c r="AG206" s="1">
        <v>4</v>
      </c>
      <c r="AH206"/>
    </row>
    <row r="207" spans="1:34" x14ac:dyDescent="0.25">
      <c r="A207" t="s">
        <v>289</v>
      </c>
      <c r="B207" t="s">
        <v>159</v>
      </c>
      <c r="C207" t="s">
        <v>462</v>
      </c>
      <c r="D207" t="s">
        <v>324</v>
      </c>
      <c r="E207" s="4">
        <v>91.076086956521735</v>
      </c>
      <c r="F207" s="4">
        <f>Nurse[[#This Row],[Total Nurse Staff Hours]]/Nurse[[#This Row],[MDS Census]]</f>
        <v>3.1166511516887456</v>
      </c>
      <c r="G207" s="4">
        <f>Nurse[[#This Row],[Total Direct Care Staff Hours]]/Nurse[[#This Row],[MDS Census]]</f>
        <v>2.9959995226160632</v>
      </c>
      <c r="H207" s="4">
        <f>Nurse[[#This Row],[Total RN Hours (w/ Admin, DON)]]/Nurse[[#This Row],[MDS Census]]</f>
        <v>0.32620121732903679</v>
      </c>
      <c r="I207" s="4">
        <f>Nurse[[#This Row],[RN Hours (excl. Admin, DON)]]/Nurse[[#This Row],[MDS Census]]</f>
        <v>0.24122687671559848</v>
      </c>
      <c r="J207" s="4">
        <f>SUM(Nurse[[#This Row],[RN Hours (excl. Admin, DON)]],Nurse[[#This Row],[RN Admin Hours]],Nurse[[#This Row],[RN DON Hours]],Nurse[[#This Row],[LPN Hours (excl. Admin)]],Nurse[[#This Row],[LPN Admin Hours]],Nurse[[#This Row],[CNA Hours]],Nurse[[#This Row],[NA TR Hours]],Nurse[[#This Row],[Med Aide/Tech Hours]])</f>
        <v>283.8523913043478</v>
      </c>
      <c r="K207" s="4">
        <f>SUM(Nurse[[#This Row],[RN Hours (excl. Admin, DON)]],Nurse[[#This Row],[LPN Hours (excl. Admin)]],Nurse[[#This Row],[CNA Hours]],Nurse[[#This Row],[NA TR Hours]],Nurse[[#This Row],[Med Aide/Tech Hours]])</f>
        <v>272.86391304347819</v>
      </c>
      <c r="L207" s="4">
        <f>SUM(Nurse[[#This Row],[RN Hours (excl. Admin, DON)]],Nurse[[#This Row],[RN Admin Hours]],Nurse[[#This Row],[RN DON Hours]])</f>
        <v>29.709130434782601</v>
      </c>
      <c r="M207" s="4">
        <v>21.969999999999995</v>
      </c>
      <c r="N207" s="4">
        <v>1.6521739130434783</v>
      </c>
      <c r="O207" s="4">
        <v>6.0869565217391308</v>
      </c>
      <c r="P207" s="4">
        <f>SUM(Nurse[[#This Row],[LPN Hours (excl. Admin)]],Nurse[[#This Row],[LPN Admin Hours]])</f>
        <v>73.872499999999988</v>
      </c>
      <c r="Q207" s="4">
        <v>70.623152173913027</v>
      </c>
      <c r="R207" s="4">
        <v>3.2493478260869573</v>
      </c>
      <c r="S207" s="4">
        <f>SUM(Nurse[[#This Row],[CNA Hours]],Nurse[[#This Row],[NA TR Hours]],Nurse[[#This Row],[Med Aide/Tech Hours]])</f>
        <v>180.27076086956515</v>
      </c>
      <c r="T207" s="4">
        <v>147.10086956521735</v>
      </c>
      <c r="U207" s="4">
        <v>12.743695652173908</v>
      </c>
      <c r="V207" s="4">
        <v>20.426195652173917</v>
      </c>
      <c r="W2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7.6086956521739135E-2</v>
      </c>
      <c r="X207" s="4">
        <v>3.2608695652173912E-2</v>
      </c>
      <c r="Y207" s="4">
        <v>0</v>
      </c>
      <c r="Z207" s="4">
        <v>0</v>
      </c>
      <c r="AA207" s="4">
        <v>0</v>
      </c>
      <c r="AB207" s="4">
        <v>4.3478260869565216E-2</v>
      </c>
      <c r="AC207" s="4">
        <v>0</v>
      </c>
      <c r="AD207" s="4">
        <v>0</v>
      </c>
      <c r="AE207" s="4">
        <v>0</v>
      </c>
      <c r="AF207" s="1">
        <v>185311</v>
      </c>
      <c r="AG207" s="1">
        <v>4</v>
      </c>
      <c r="AH207"/>
    </row>
    <row r="208" spans="1:34" x14ac:dyDescent="0.25">
      <c r="A208" t="s">
        <v>289</v>
      </c>
      <c r="B208" t="s">
        <v>152</v>
      </c>
      <c r="C208" t="s">
        <v>462</v>
      </c>
      <c r="D208" t="s">
        <v>324</v>
      </c>
      <c r="E208" s="4">
        <v>81.293478260869563</v>
      </c>
      <c r="F208" s="4">
        <f>Nurse[[#This Row],[Total Nurse Staff Hours]]/Nurse[[#This Row],[MDS Census]]</f>
        <v>3.2690800909212472</v>
      </c>
      <c r="G208" s="4">
        <f>Nurse[[#This Row],[Total Direct Care Staff Hours]]/Nurse[[#This Row],[MDS Census]]</f>
        <v>3.0441863885546203</v>
      </c>
      <c r="H208" s="4">
        <f>Nurse[[#This Row],[Total RN Hours (w/ Admin, DON)]]/Nurse[[#This Row],[MDS Census]]</f>
        <v>0.57460355662521734</v>
      </c>
      <c r="I208" s="4">
        <f>Nurse[[#This Row],[RN Hours (excl. Admin, DON)]]/Nurse[[#This Row],[MDS Census]]</f>
        <v>0.39169140259392976</v>
      </c>
      <c r="J208" s="4">
        <f>SUM(Nurse[[#This Row],[RN Hours (excl. Admin, DON)]],Nurse[[#This Row],[RN Admin Hours]],Nurse[[#This Row],[RN DON Hours]],Nurse[[#This Row],[LPN Hours (excl. Admin)]],Nurse[[#This Row],[LPN Admin Hours]],Nurse[[#This Row],[CNA Hours]],Nurse[[#This Row],[NA TR Hours]],Nurse[[#This Row],[Med Aide/Tech Hours]])</f>
        <v>265.75489130434789</v>
      </c>
      <c r="K208" s="4">
        <f>SUM(Nurse[[#This Row],[RN Hours (excl. Admin, DON)]],Nurse[[#This Row],[LPN Hours (excl. Admin)]],Nurse[[#This Row],[CNA Hours]],Nurse[[#This Row],[NA TR Hours]],Nurse[[#This Row],[Med Aide/Tech Hours]])</f>
        <v>247.47250000000005</v>
      </c>
      <c r="L208" s="4">
        <f>SUM(Nurse[[#This Row],[RN Hours (excl. Admin, DON)]],Nurse[[#This Row],[RN Admin Hours]],Nurse[[#This Row],[RN DON Hours]])</f>
        <v>46.71152173913044</v>
      </c>
      <c r="M208" s="4">
        <v>31.841956521739135</v>
      </c>
      <c r="N208" s="4">
        <v>9.2173913043478262</v>
      </c>
      <c r="O208" s="4">
        <v>5.6521739130434785</v>
      </c>
      <c r="P208" s="4">
        <f>SUM(Nurse[[#This Row],[LPN Hours (excl. Admin)]],Nurse[[#This Row],[LPN Admin Hours]])</f>
        <v>67.669130434782645</v>
      </c>
      <c r="Q208" s="4">
        <v>64.256304347826116</v>
      </c>
      <c r="R208" s="4">
        <v>3.4128260869565219</v>
      </c>
      <c r="S208" s="4">
        <f>SUM(Nurse[[#This Row],[CNA Hours]],Nurse[[#This Row],[NA TR Hours]],Nurse[[#This Row],[Med Aide/Tech Hours]])</f>
        <v>151.3742391304348</v>
      </c>
      <c r="T208" s="4">
        <v>137.21902173913045</v>
      </c>
      <c r="U208" s="4">
        <v>3.3333695652173922</v>
      </c>
      <c r="V208" s="4">
        <v>10.821847826086955</v>
      </c>
      <c r="W2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0.15217391304347827</v>
      </c>
      <c r="X208" s="4">
        <v>9.7826086956521743E-2</v>
      </c>
      <c r="Y208" s="4">
        <v>0</v>
      </c>
      <c r="Z208" s="4">
        <v>0</v>
      </c>
      <c r="AA208" s="4">
        <v>0</v>
      </c>
      <c r="AB208" s="4">
        <v>5.434782608695652E-2</v>
      </c>
      <c r="AC208" s="4">
        <v>0</v>
      </c>
      <c r="AD208" s="4">
        <v>0</v>
      </c>
      <c r="AE208" s="4">
        <v>0</v>
      </c>
      <c r="AF208" s="1">
        <v>185300</v>
      </c>
      <c r="AG208" s="1">
        <v>4</v>
      </c>
      <c r="AH208"/>
    </row>
    <row r="209" spans="1:34" x14ac:dyDescent="0.25">
      <c r="A209" t="s">
        <v>289</v>
      </c>
      <c r="B209" t="s">
        <v>19</v>
      </c>
      <c r="C209" t="s">
        <v>481</v>
      </c>
      <c r="D209" t="s">
        <v>383</v>
      </c>
      <c r="E209" s="4">
        <v>72.282608695652172</v>
      </c>
      <c r="F209" s="4">
        <f>Nurse[[#This Row],[Total Nurse Staff Hours]]/Nurse[[#This Row],[MDS Census]]</f>
        <v>3.7873924812030073</v>
      </c>
      <c r="G209" s="4">
        <f>Nurse[[#This Row],[Total Direct Care Staff Hours]]/Nurse[[#This Row],[MDS Census]]</f>
        <v>3.4813954887218048</v>
      </c>
      <c r="H209" s="4">
        <f>Nurse[[#This Row],[Total RN Hours (w/ Admin, DON)]]/Nurse[[#This Row],[MDS Census]]</f>
        <v>0.55031729323308265</v>
      </c>
      <c r="I209" s="4">
        <f>Nurse[[#This Row],[RN Hours (excl. Admin, DON)]]/Nurse[[#This Row],[MDS Census]]</f>
        <v>0.32655789473684205</v>
      </c>
      <c r="J209" s="4">
        <f>SUM(Nurse[[#This Row],[RN Hours (excl. Admin, DON)]],Nurse[[#This Row],[RN Admin Hours]],Nurse[[#This Row],[RN DON Hours]],Nurse[[#This Row],[LPN Hours (excl. Admin)]],Nurse[[#This Row],[LPN Admin Hours]],Nurse[[#This Row],[CNA Hours]],Nurse[[#This Row],[NA TR Hours]],Nurse[[#This Row],[Med Aide/Tech Hours]])</f>
        <v>273.76260869565215</v>
      </c>
      <c r="K209" s="4">
        <f>SUM(Nurse[[#This Row],[RN Hours (excl. Admin, DON)]],Nurse[[#This Row],[LPN Hours (excl. Admin)]],Nurse[[#This Row],[CNA Hours]],Nurse[[#This Row],[NA TR Hours]],Nurse[[#This Row],[Med Aide/Tech Hours]])</f>
        <v>251.64434782608697</v>
      </c>
      <c r="L209" s="4">
        <f>SUM(Nurse[[#This Row],[RN Hours (excl. Admin, DON)]],Nurse[[#This Row],[RN Admin Hours]],Nurse[[#This Row],[RN DON Hours]])</f>
        <v>39.778369565217389</v>
      </c>
      <c r="M209" s="4">
        <v>23.604456521739127</v>
      </c>
      <c r="N209" s="4">
        <v>12.869565217391305</v>
      </c>
      <c r="O209" s="4">
        <v>3.3043478260869565</v>
      </c>
      <c r="P209" s="4">
        <f>SUM(Nurse[[#This Row],[LPN Hours (excl. Admin)]],Nurse[[#This Row],[LPN Admin Hours]])</f>
        <v>55.973586956521743</v>
      </c>
      <c r="Q209" s="4">
        <v>50.029239130434782</v>
      </c>
      <c r="R209" s="4">
        <v>5.9443478260869576</v>
      </c>
      <c r="S209" s="4">
        <f>SUM(Nurse[[#This Row],[CNA Hours]],Nurse[[#This Row],[NA TR Hours]],Nurse[[#This Row],[Med Aide/Tech Hours]])</f>
        <v>178.01065217391306</v>
      </c>
      <c r="T209" s="4">
        <v>145.72097826086957</v>
      </c>
      <c r="U209" s="4">
        <v>24.618369565217382</v>
      </c>
      <c r="V209" s="4">
        <v>7.6713043478260881</v>
      </c>
      <c r="W2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1.0006521739130436</v>
      </c>
      <c r="X209" s="4">
        <v>0.35869565217391303</v>
      </c>
      <c r="Y209" s="4">
        <v>0</v>
      </c>
      <c r="Z209" s="4">
        <v>0</v>
      </c>
      <c r="AA209" s="4">
        <v>0.57673913043478264</v>
      </c>
      <c r="AB209" s="4">
        <v>6.5217391304347824E-2</v>
      </c>
      <c r="AC209" s="4">
        <v>0</v>
      </c>
      <c r="AD209" s="4">
        <v>0</v>
      </c>
      <c r="AE209" s="4">
        <v>0</v>
      </c>
      <c r="AF209" s="1">
        <v>185052</v>
      </c>
      <c r="AG209" s="1">
        <v>4</v>
      </c>
      <c r="AH209"/>
    </row>
    <row r="210" spans="1:34" x14ac:dyDescent="0.25">
      <c r="A210" t="s">
        <v>289</v>
      </c>
      <c r="B210" t="s">
        <v>83</v>
      </c>
      <c r="C210" t="s">
        <v>500</v>
      </c>
      <c r="D210" t="s">
        <v>335</v>
      </c>
      <c r="E210" s="4">
        <v>26.760869565217391</v>
      </c>
      <c r="F210" s="4">
        <f>Nurse[[#This Row],[Total Nurse Staff Hours]]/Nurse[[#This Row],[MDS Census]]</f>
        <v>8.1659788789601944</v>
      </c>
      <c r="G210" s="4">
        <f>Nurse[[#This Row],[Total Direct Care Staff Hours]]/Nurse[[#This Row],[MDS Census]]</f>
        <v>7.2229528838342816</v>
      </c>
      <c r="H210" s="4">
        <f>Nurse[[#This Row],[Total RN Hours (w/ Admin, DON)]]/Nurse[[#This Row],[MDS Census]]</f>
        <v>1.4897278635255891</v>
      </c>
      <c r="I210" s="4">
        <f>Nurse[[#This Row],[RN Hours (excl. Admin, DON)]]/Nurse[[#This Row],[MDS Census]]</f>
        <v>0.90124695369618213</v>
      </c>
      <c r="J210" s="4">
        <f>SUM(Nurse[[#This Row],[RN Hours (excl. Admin, DON)]],Nurse[[#This Row],[RN Admin Hours]],Nurse[[#This Row],[RN DON Hours]],Nurse[[#This Row],[LPN Hours (excl. Admin)]],Nurse[[#This Row],[LPN Admin Hours]],Nurse[[#This Row],[CNA Hours]],Nurse[[#This Row],[NA TR Hours]],Nurse[[#This Row],[Med Aide/Tech Hours]])</f>
        <v>218.52869565217389</v>
      </c>
      <c r="K210" s="4">
        <f>SUM(Nurse[[#This Row],[RN Hours (excl. Admin, DON)]],Nurse[[#This Row],[LPN Hours (excl. Admin)]],Nurse[[#This Row],[CNA Hours]],Nurse[[#This Row],[NA TR Hours]],Nurse[[#This Row],[Med Aide/Tech Hours]])</f>
        <v>193.29250000000002</v>
      </c>
      <c r="L210" s="4">
        <f>SUM(Nurse[[#This Row],[RN Hours (excl. Admin, DON)]],Nurse[[#This Row],[RN Admin Hours]],Nurse[[#This Row],[RN DON Hours]])</f>
        <v>39.866413043478261</v>
      </c>
      <c r="M210" s="4">
        <v>24.118152173913046</v>
      </c>
      <c r="N210" s="4">
        <v>10.965652173913044</v>
      </c>
      <c r="O210" s="4">
        <v>4.7826086956521738</v>
      </c>
      <c r="P210" s="4">
        <f>SUM(Nurse[[#This Row],[LPN Hours (excl. Admin)]],Nurse[[#This Row],[LPN Admin Hours]])</f>
        <v>54.95</v>
      </c>
      <c r="Q210" s="4">
        <v>45.462065217391306</v>
      </c>
      <c r="R210" s="4">
        <v>9.487934782608697</v>
      </c>
      <c r="S210" s="4">
        <f>SUM(Nurse[[#This Row],[CNA Hours]],Nurse[[#This Row],[NA TR Hours]],Nurse[[#This Row],[Med Aide/Tech Hours]])</f>
        <v>123.71228260869563</v>
      </c>
      <c r="T210" s="4">
        <v>95.275760869565204</v>
      </c>
      <c r="U210" s="4">
        <v>11.513804347826087</v>
      </c>
      <c r="V210" s="4">
        <v>16.922717391304346</v>
      </c>
      <c r="W2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0.15489130434782608</v>
      </c>
      <c r="X210" s="4">
        <v>4.3478260869565216E-2</v>
      </c>
      <c r="Y210" s="4">
        <v>0</v>
      </c>
      <c r="Z210" s="4">
        <v>0</v>
      </c>
      <c r="AA210" s="4">
        <v>0</v>
      </c>
      <c r="AB210" s="4">
        <v>0.11141304347826086</v>
      </c>
      <c r="AC210" s="4">
        <v>0</v>
      </c>
      <c r="AD210" s="4">
        <v>0</v>
      </c>
      <c r="AE210" s="4">
        <v>0</v>
      </c>
      <c r="AF210" s="1">
        <v>185201</v>
      </c>
      <c r="AG210" s="1">
        <v>4</v>
      </c>
      <c r="AH210"/>
    </row>
    <row r="211" spans="1:34" x14ac:dyDescent="0.25">
      <c r="A211" t="s">
        <v>289</v>
      </c>
      <c r="B211" t="s">
        <v>261</v>
      </c>
      <c r="C211" t="s">
        <v>462</v>
      </c>
      <c r="D211" t="s">
        <v>324</v>
      </c>
      <c r="E211" s="4">
        <v>22.793478260869566</v>
      </c>
      <c r="F211" s="4">
        <f>Nurse[[#This Row],[Total Nurse Staff Hours]]/Nurse[[#This Row],[MDS Census]]</f>
        <v>4.8528326180257508</v>
      </c>
      <c r="G211" s="4">
        <f>Nurse[[#This Row],[Total Direct Care Staff Hours]]/Nurse[[#This Row],[MDS Census]]</f>
        <v>4.2743252265140672</v>
      </c>
      <c r="H211" s="4">
        <f>Nurse[[#This Row],[Total RN Hours (w/ Admin, DON)]]/Nurse[[#This Row],[MDS Census]]</f>
        <v>1.4541869337148308</v>
      </c>
      <c r="I211" s="4">
        <f>Nurse[[#This Row],[RN Hours (excl. Admin, DON)]]/Nurse[[#This Row],[MDS Census]]</f>
        <v>0.92026704816404403</v>
      </c>
      <c r="J211" s="4">
        <f>SUM(Nurse[[#This Row],[RN Hours (excl. Admin, DON)]],Nurse[[#This Row],[RN Admin Hours]],Nurse[[#This Row],[RN DON Hours]],Nurse[[#This Row],[LPN Hours (excl. Admin)]],Nurse[[#This Row],[LPN Admin Hours]],Nurse[[#This Row],[CNA Hours]],Nurse[[#This Row],[NA TR Hours]],Nurse[[#This Row],[Med Aide/Tech Hours]])</f>
        <v>110.61293478260869</v>
      </c>
      <c r="K211" s="4">
        <f>SUM(Nurse[[#This Row],[RN Hours (excl. Admin, DON)]],Nurse[[#This Row],[LPN Hours (excl. Admin)]],Nurse[[#This Row],[CNA Hours]],Nurse[[#This Row],[NA TR Hours]],Nurse[[#This Row],[Med Aide/Tech Hours]])</f>
        <v>97.426739130434768</v>
      </c>
      <c r="L211" s="4">
        <f>SUM(Nurse[[#This Row],[RN Hours (excl. Admin, DON)]],Nurse[[#This Row],[RN Admin Hours]],Nurse[[#This Row],[RN DON Hours]])</f>
        <v>33.145978260869569</v>
      </c>
      <c r="M211" s="4">
        <v>20.976086956521744</v>
      </c>
      <c r="N211" s="4">
        <v>7.6481521739130436</v>
      </c>
      <c r="O211" s="4">
        <v>4.5217391304347823</v>
      </c>
      <c r="P211" s="4">
        <f>SUM(Nurse[[#This Row],[LPN Hours (excl. Admin)]],Nurse[[#This Row],[LPN Admin Hours]])</f>
        <v>23.843804347826087</v>
      </c>
      <c r="Q211" s="4">
        <v>22.827500000000001</v>
      </c>
      <c r="R211" s="4">
        <v>1.0163043478260869</v>
      </c>
      <c r="S211" s="4">
        <f>SUM(Nurse[[#This Row],[CNA Hours]],Nurse[[#This Row],[NA TR Hours]],Nurse[[#This Row],[Med Aide/Tech Hours]])</f>
        <v>53.623152173913041</v>
      </c>
      <c r="T211" s="4">
        <v>51.713043478260865</v>
      </c>
      <c r="U211" s="4">
        <v>0</v>
      </c>
      <c r="V211" s="4">
        <v>1.910108695652174</v>
      </c>
      <c r="W2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0.14130434782608695</v>
      </c>
      <c r="X211" s="4">
        <v>8.6956521739130432E-2</v>
      </c>
      <c r="Y211" s="4">
        <v>0</v>
      </c>
      <c r="Z211" s="4">
        <v>0</v>
      </c>
      <c r="AA211" s="4">
        <v>0</v>
      </c>
      <c r="AB211" s="4">
        <v>5.434782608695652E-2</v>
      </c>
      <c r="AC211" s="4">
        <v>0</v>
      </c>
      <c r="AD211" s="4">
        <v>0</v>
      </c>
      <c r="AE211" s="4">
        <v>0</v>
      </c>
      <c r="AF211" s="1">
        <v>185477</v>
      </c>
      <c r="AG211" s="1">
        <v>4</v>
      </c>
      <c r="AH211"/>
    </row>
    <row r="212" spans="1:34" x14ac:dyDescent="0.25">
      <c r="A212" t="s">
        <v>289</v>
      </c>
      <c r="B212" t="s">
        <v>26</v>
      </c>
      <c r="C212" t="s">
        <v>498</v>
      </c>
      <c r="D212" t="s">
        <v>357</v>
      </c>
      <c r="E212" s="4">
        <v>128.67391304347825</v>
      </c>
      <c r="F212" s="4">
        <f>Nurse[[#This Row],[Total Nurse Staff Hours]]/Nurse[[#This Row],[MDS Census]]</f>
        <v>3.4340935968913682</v>
      </c>
      <c r="G212" s="4">
        <f>Nurse[[#This Row],[Total Direct Care Staff Hours]]/Nurse[[#This Row],[MDS Census]]</f>
        <v>3.0844652812975171</v>
      </c>
      <c r="H212" s="4">
        <f>Nurse[[#This Row],[Total RN Hours (w/ Admin, DON)]]/Nurse[[#This Row],[MDS Census]]</f>
        <v>0.41599594526102379</v>
      </c>
      <c r="I212" s="4">
        <f>Nurse[[#This Row],[RN Hours (excl. Admin, DON)]]/Nurse[[#This Row],[MDS Census]]</f>
        <v>0.22465872613617163</v>
      </c>
      <c r="J212" s="4">
        <f>SUM(Nurse[[#This Row],[RN Hours (excl. Admin, DON)]],Nurse[[#This Row],[RN Admin Hours]],Nurse[[#This Row],[RN DON Hours]],Nurse[[#This Row],[LPN Hours (excl. Admin)]],Nurse[[#This Row],[LPN Admin Hours]],Nurse[[#This Row],[CNA Hours]],Nurse[[#This Row],[NA TR Hours]],Nurse[[#This Row],[Med Aide/Tech Hours]])</f>
        <v>441.87826086956534</v>
      </c>
      <c r="K212" s="4">
        <f>SUM(Nurse[[#This Row],[RN Hours (excl. Admin, DON)]],Nurse[[#This Row],[LPN Hours (excl. Admin)]],Nurse[[#This Row],[CNA Hours]],Nurse[[#This Row],[NA TR Hours]],Nurse[[#This Row],[Med Aide/Tech Hours]])</f>
        <v>396.89021739130442</v>
      </c>
      <c r="L212" s="4">
        <f>SUM(Nurse[[#This Row],[RN Hours (excl. Admin, DON)]],Nurse[[#This Row],[RN Admin Hours]],Nurse[[#This Row],[RN DON Hours]])</f>
        <v>53.527826086956516</v>
      </c>
      <c r="M212" s="4">
        <v>28.907717391304342</v>
      </c>
      <c r="N212" s="4">
        <v>18.880978260869565</v>
      </c>
      <c r="O212" s="4">
        <v>5.7391304347826084</v>
      </c>
      <c r="P212" s="4">
        <f>SUM(Nurse[[#This Row],[LPN Hours (excl. Admin)]],Nurse[[#This Row],[LPN Admin Hours]])</f>
        <v>110.16173913043478</v>
      </c>
      <c r="Q212" s="4">
        <v>89.793804347826097</v>
      </c>
      <c r="R212" s="4">
        <v>20.367934782608689</v>
      </c>
      <c r="S212" s="4">
        <f>SUM(Nurse[[#This Row],[CNA Hours]],Nurse[[#This Row],[NA TR Hours]],Nurse[[#This Row],[Med Aide/Tech Hours]])</f>
        <v>278.18869565217398</v>
      </c>
      <c r="T212" s="4">
        <v>235.96315217391313</v>
      </c>
      <c r="U212" s="4">
        <v>15.044565217391304</v>
      </c>
      <c r="V212" s="4">
        <v>27.180978260869576</v>
      </c>
      <c r="W2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0.19021739130434784</v>
      </c>
      <c r="X212" s="4">
        <v>8.6956521739130432E-2</v>
      </c>
      <c r="Y212" s="4">
        <v>0</v>
      </c>
      <c r="Z212" s="4">
        <v>0</v>
      </c>
      <c r="AA212" s="4">
        <v>0</v>
      </c>
      <c r="AB212" s="4">
        <v>0.10326086956521739</v>
      </c>
      <c r="AC212" s="4">
        <v>0</v>
      </c>
      <c r="AD212" s="4">
        <v>0</v>
      </c>
      <c r="AE212" s="4">
        <v>0</v>
      </c>
      <c r="AF212" s="1">
        <v>185089</v>
      </c>
      <c r="AG212" s="1">
        <v>4</v>
      </c>
      <c r="AH212"/>
    </row>
    <row r="213" spans="1:34" x14ac:dyDescent="0.25">
      <c r="A213" t="s">
        <v>289</v>
      </c>
      <c r="B213" t="s">
        <v>84</v>
      </c>
      <c r="C213" t="s">
        <v>469</v>
      </c>
      <c r="D213" t="s">
        <v>349</v>
      </c>
      <c r="E213" s="4">
        <v>66.793478260869563</v>
      </c>
      <c r="F213" s="4">
        <f>Nurse[[#This Row],[Total Nurse Staff Hours]]/Nurse[[#This Row],[MDS Census]]</f>
        <v>3.8076647681041509</v>
      </c>
      <c r="G213" s="4">
        <f>Nurse[[#This Row],[Total Direct Care Staff Hours]]/Nurse[[#This Row],[MDS Census]]</f>
        <v>3.3370089503661524</v>
      </c>
      <c r="H213" s="4">
        <f>Nurse[[#This Row],[Total RN Hours (w/ Admin, DON)]]/Nurse[[#This Row],[MDS Census]]</f>
        <v>0.55438079739625701</v>
      </c>
      <c r="I213" s="4">
        <f>Nurse[[#This Row],[RN Hours (excl. Admin, DON)]]/Nurse[[#This Row],[MDS Census]]</f>
        <v>0.43522375915378347</v>
      </c>
      <c r="J213" s="4">
        <f>SUM(Nurse[[#This Row],[RN Hours (excl. Admin, DON)]],Nurse[[#This Row],[RN Admin Hours]],Nurse[[#This Row],[RN DON Hours]],Nurse[[#This Row],[LPN Hours (excl. Admin)]],Nurse[[#This Row],[LPN Admin Hours]],Nurse[[#This Row],[CNA Hours]],Nurse[[#This Row],[NA TR Hours]],Nurse[[#This Row],[Med Aide/Tech Hours]])</f>
        <v>254.32717391304354</v>
      </c>
      <c r="K213" s="4">
        <f>SUM(Nurse[[#This Row],[RN Hours (excl. Admin, DON)]],Nurse[[#This Row],[LPN Hours (excl. Admin)]],Nurse[[#This Row],[CNA Hours]],Nurse[[#This Row],[NA TR Hours]],Nurse[[#This Row],[Med Aide/Tech Hours]])</f>
        <v>222.89043478260876</v>
      </c>
      <c r="L213" s="4">
        <f>SUM(Nurse[[#This Row],[RN Hours (excl. Admin, DON)]],Nurse[[#This Row],[RN Admin Hours]],Nurse[[#This Row],[RN DON Hours]])</f>
        <v>37.029021739130428</v>
      </c>
      <c r="M213" s="4">
        <v>29.070108695652166</v>
      </c>
      <c r="N213" s="4">
        <v>2.219782608695652</v>
      </c>
      <c r="O213" s="4">
        <v>5.7391304347826084</v>
      </c>
      <c r="P213" s="4">
        <f>SUM(Nurse[[#This Row],[LPN Hours (excl. Admin)]],Nurse[[#This Row],[LPN Admin Hours]])</f>
        <v>72.386086956521737</v>
      </c>
      <c r="Q213" s="4">
        <v>48.908260869565218</v>
      </c>
      <c r="R213" s="4">
        <v>23.477826086956522</v>
      </c>
      <c r="S213" s="4">
        <f>SUM(Nurse[[#This Row],[CNA Hours]],Nurse[[#This Row],[NA TR Hours]],Nurse[[#This Row],[Med Aide/Tech Hours]])</f>
        <v>144.91206521739139</v>
      </c>
      <c r="T213" s="4">
        <v>112.41402173913049</v>
      </c>
      <c r="U213" s="4">
        <v>31.577608695652177</v>
      </c>
      <c r="V213" s="4">
        <v>0.9204347826086956</v>
      </c>
      <c r="W2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11.957391304347826</v>
      </c>
      <c r="X213" s="4">
        <v>1.0869565217391304E-2</v>
      </c>
      <c r="Y213" s="4">
        <v>0</v>
      </c>
      <c r="Z213" s="4">
        <v>0</v>
      </c>
      <c r="AA213" s="4">
        <v>8.8678260869565211</v>
      </c>
      <c r="AB213" s="4">
        <v>7.880434782608696E-2</v>
      </c>
      <c r="AC213" s="4">
        <v>2.9998913043478264</v>
      </c>
      <c r="AD213" s="4">
        <v>0</v>
      </c>
      <c r="AE213" s="4">
        <v>0</v>
      </c>
      <c r="AF213" s="1">
        <v>185205</v>
      </c>
      <c r="AG213" s="1">
        <v>4</v>
      </c>
      <c r="AH213"/>
    </row>
    <row r="214" spans="1:34" x14ac:dyDescent="0.25">
      <c r="A214" t="s">
        <v>289</v>
      </c>
      <c r="B214" t="s">
        <v>191</v>
      </c>
      <c r="C214" t="s">
        <v>462</v>
      </c>
      <c r="D214" t="s">
        <v>324</v>
      </c>
      <c r="E214" s="4">
        <v>101.45652173913044</v>
      </c>
      <c r="F214" s="4">
        <f>Nurse[[#This Row],[Total Nurse Staff Hours]]/Nurse[[#This Row],[MDS Census]]</f>
        <v>3.2380490679237202</v>
      </c>
      <c r="G214" s="4">
        <f>Nurse[[#This Row],[Total Direct Care Staff Hours]]/Nurse[[#This Row],[MDS Census]]</f>
        <v>2.9205753160488541</v>
      </c>
      <c r="H214" s="4">
        <f>Nurse[[#This Row],[Total RN Hours (w/ Admin, DON)]]/Nurse[[#This Row],[MDS Census]]</f>
        <v>0.76707413756160292</v>
      </c>
      <c r="I214" s="4">
        <f>Nurse[[#This Row],[RN Hours (excl. Admin, DON)]]/Nurse[[#This Row],[MDS Census]]</f>
        <v>0.49506963788300851</v>
      </c>
      <c r="J214" s="4">
        <f>SUM(Nurse[[#This Row],[RN Hours (excl. Admin, DON)]],Nurse[[#This Row],[RN Admin Hours]],Nurse[[#This Row],[RN DON Hours]],Nurse[[#This Row],[LPN Hours (excl. Admin)]],Nurse[[#This Row],[LPN Admin Hours]],Nurse[[#This Row],[CNA Hours]],Nurse[[#This Row],[NA TR Hours]],Nurse[[#This Row],[Med Aide/Tech Hours]])</f>
        <v>328.52119565217396</v>
      </c>
      <c r="K214" s="4">
        <f>SUM(Nurse[[#This Row],[RN Hours (excl. Admin, DON)]],Nurse[[#This Row],[LPN Hours (excl. Admin)]],Nurse[[#This Row],[CNA Hours]],Nurse[[#This Row],[NA TR Hours]],Nurse[[#This Row],[Med Aide/Tech Hours]])</f>
        <v>296.3114130434783</v>
      </c>
      <c r="L214" s="4">
        <f>SUM(Nurse[[#This Row],[RN Hours (excl. Admin, DON)]],Nurse[[#This Row],[RN Admin Hours]],Nurse[[#This Row],[RN DON Hours]])</f>
        <v>77.824673913043497</v>
      </c>
      <c r="M214" s="4">
        <v>50.228043478260886</v>
      </c>
      <c r="N214" s="4">
        <v>21.553152173913048</v>
      </c>
      <c r="O214" s="4">
        <v>6.0434782608695654</v>
      </c>
      <c r="P214" s="4">
        <f>SUM(Nurse[[#This Row],[LPN Hours (excl. Admin)]],Nurse[[#This Row],[LPN Admin Hours]])</f>
        <v>81.462934782608713</v>
      </c>
      <c r="Q214" s="4">
        <v>76.849782608695662</v>
      </c>
      <c r="R214" s="4">
        <v>4.6131521739130443</v>
      </c>
      <c r="S214" s="4">
        <f>SUM(Nurse[[#This Row],[CNA Hours]],Nurse[[#This Row],[NA TR Hours]],Nurse[[#This Row],[Med Aide/Tech Hours]])</f>
        <v>169.23358695652172</v>
      </c>
      <c r="T214" s="4">
        <v>147.83804347826086</v>
      </c>
      <c r="U214" s="4">
        <v>11.786847826086955</v>
      </c>
      <c r="V214" s="4">
        <v>9.608695652173914</v>
      </c>
      <c r="W2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0.11141304347826086</v>
      </c>
      <c r="X214" s="4">
        <v>4.3478260869565216E-2</v>
      </c>
      <c r="Y214" s="4">
        <v>0</v>
      </c>
      <c r="Z214" s="4">
        <v>0</v>
      </c>
      <c r="AA214" s="4">
        <v>0</v>
      </c>
      <c r="AB214" s="4">
        <v>6.7934782608695649E-2</v>
      </c>
      <c r="AC214" s="4">
        <v>0</v>
      </c>
      <c r="AD214" s="4">
        <v>0</v>
      </c>
      <c r="AE214" s="4">
        <v>0</v>
      </c>
      <c r="AF214" s="1">
        <v>185350</v>
      </c>
      <c r="AG214" s="1">
        <v>4</v>
      </c>
      <c r="AH214"/>
    </row>
    <row r="215" spans="1:34" x14ac:dyDescent="0.25">
      <c r="A215" t="s">
        <v>289</v>
      </c>
      <c r="B215" t="s">
        <v>34</v>
      </c>
      <c r="C215" t="s">
        <v>506</v>
      </c>
      <c r="D215" t="s">
        <v>368</v>
      </c>
      <c r="E215" s="4">
        <v>84.119565217391298</v>
      </c>
      <c r="F215" s="4">
        <f>Nurse[[#This Row],[Total Nurse Staff Hours]]/Nurse[[#This Row],[MDS Census]]</f>
        <v>3.2649592970668055</v>
      </c>
      <c r="G215" s="4">
        <f>Nurse[[#This Row],[Total Direct Care Staff Hours]]/Nurse[[#This Row],[MDS Census]]</f>
        <v>2.9157888616100278</v>
      </c>
      <c r="H215" s="4">
        <f>Nurse[[#This Row],[Total RN Hours (w/ Admin, DON)]]/Nurse[[#This Row],[MDS Census]]</f>
        <v>0.71611706938881015</v>
      </c>
      <c r="I215" s="4">
        <f>Nurse[[#This Row],[RN Hours (excl. Admin, DON)]]/Nurse[[#This Row],[MDS Census]]</f>
        <v>0.45806822586897561</v>
      </c>
      <c r="J215" s="4">
        <f>SUM(Nurse[[#This Row],[RN Hours (excl. Admin, DON)]],Nurse[[#This Row],[RN Admin Hours]],Nurse[[#This Row],[RN DON Hours]],Nurse[[#This Row],[LPN Hours (excl. Admin)]],Nurse[[#This Row],[LPN Admin Hours]],Nurse[[#This Row],[CNA Hours]],Nurse[[#This Row],[NA TR Hours]],Nurse[[#This Row],[Med Aide/Tech Hours]])</f>
        <v>274.64695652173918</v>
      </c>
      <c r="K215" s="4">
        <f>SUM(Nurse[[#This Row],[RN Hours (excl. Admin, DON)]],Nurse[[#This Row],[LPN Hours (excl. Admin)]],Nurse[[#This Row],[CNA Hours]],Nurse[[#This Row],[NA TR Hours]],Nurse[[#This Row],[Med Aide/Tech Hours]])</f>
        <v>245.27489130434785</v>
      </c>
      <c r="L215" s="4">
        <f>SUM(Nurse[[#This Row],[RN Hours (excl. Admin, DON)]],Nurse[[#This Row],[RN Admin Hours]],Nurse[[#This Row],[RN DON Hours]])</f>
        <v>60.239456521739143</v>
      </c>
      <c r="M215" s="4">
        <v>38.53250000000002</v>
      </c>
      <c r="N215" s="4">
        <v>16.141739130434782</v>
      </c>
      <c r="O215" s="4">
        <v>5.5652173913043477</v>
      </c>
      <c r="P215" s="4">
        <f>SUM(Nurse[[#This Row],[LPN Hours (excl. Admin)]],Nurse[[#This Row],[LPN Admin Hours]])</f>
        <v>59.83108695652173</v>
      </c>
      <c r="Q215" s="4">
        <v>52.165978260869558</v>
      </c>
      <c r="R215" s="4">
        <v>7.6651086956521759</v>
      </c>
      <c r="S215" s="4">
        <f>SUM(Nurse[[#This Row],[CNA Hours]],Nurse[[#This Row],[NA TR Hours]],Nurse[[#This Row],[Med Aide/Tech Hours]])</f>
        <v>154.57641304347828</v>
      </c>
      <c r="T215" s="4">
        <v>132.92586956521743</v>
      </c>
      <c r="U215" s="4">
        <v>17.278043478260866</v>
      </c>
      <c r="V215" s="4">
        <v>4.3724999999999996</v>
      </c>
      <c r="W2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0.36413043478260865</v>
      </c>
      <c r="X215" s="4">
        <v>0.28260869565217389</v>
      </c>
      <c r="Y215" s="4">
        <v>0</v>
      </c>
      <c r="Z215" s="4">
        <v>0</v>
      </c>
      <c r="AA215" s="4">
        <v>0</v>
      </c>
      <c r="AB215" s="4">
        <v>8.1521739130434784E-2</v>
      </c>
      <c r="AC215" s="4">
        <v>0</v>
      </c>
      <c r="AD215" s="4">
        <v>0</v>
      </c>
      <c r="AE215" s="4">
        <v>0</v>
      </c>
      <c r="AF215" s="1">
        <v>185118</v>
      </c>
      <c r="AG215" s="1">
        <v>4</v>
      </c>
      <c r="AH215"/>
    </row>
    <row r="216" spans="1:34" x14ac:dyDescent="0.25">
      <c r="A216" t="s">
        <v>289</v>
      </c>
      <c r="B216" t="s">
        <v>46</v>
      </c>
      <c r="C216" t="s">
        <v>465</v>
      </c>
      <c r="D216" t="s">
        <v>373</v>
      </c>
      <c r="E216" s="4">
        <v>54.695652173913047</v>
      </c>
      <c r="F216" s="4">
        <f>Nurse[[#This Row],[Total Nurse Staff Hours]]/Nurse[[#This Row],[MDS Census]]</f>
        <v>3.6950675675675688</v>
      </c>
      <c r="G216" s="4">
        <f>Nurse[[#This Row],[Total Direct Care Staff Hours]]/Nurse[[#This Row],[MDS Census]]</f>
        <v>3.3190957869634348</v>
      </c>
      <c r="H216" s="4">
        <f>Nurse[[#This Row],[Total RN Hours (w/ Admin, DON)]]/Nurse[[#This Row],[MDS Census]]</f>
        <v>0.64988871224165345</v>
      </c>
      <c r="I216" s="4">
        <f>Nurse[[#This Row],[RN Hours (excl. Admin, DON)]]/Nurse[[#This Row],[MDS Census]]</f>
        <v>0.39154213036565971</v>
      </c>
      <c r="J216" s="4">
        <f>SUM(Nurse[[#This Row],[RN Hours (excl. Admin, DON)]],Nurse[[#This Row],[RN Admin Hours]],Nurse[[#This Row],[RN DON Hours]],Nurse[[#This Row],[LPN Hours (excl. Admin)]],Nurse[[#This Row],[LPN Admin Hours]],Nurse[[#This Row],[CNA Hours]],Nurse[[#This Row],[NA TR Hours]],Nurse[[#This Row],[Med Aide/Tech Hours]])</f>
        <v>202.10413043478269</v>
      </c>
      <c r="K216" s="4">
        <f>SUM(Nurse[[#This Row],[RN Hours (excl. Admin, DON)]],Nurse[[#This Row],[LPN Hours (excl. Admin)]],Nurse[[#This Row],[CNA Hours]],Nurse[[#This Row],[NA TR Hours]],Nurse[[#This Row],[Med Aide/Tech Hours]])</f>
        <v>181.54010869565224</v>
      </c>
      <c r="L216" s="4">
        <f>SUM(Nurse[[#This Row],[RN Hours (excl. Admin, DON)]],Nurse[[#This Row],[RN Admin Hours]],Nurse[[#This Row],[RN DON Hours]])</f>
        <v>35.546086956521741</v>
      </c>
      <c r="M216" s="4">
        <v>21.415652173913042</v>
      </c>
      <c r="N216" s="4">
        <v>11.782608695652174</v>
      </c>
      <c r="O216" s="4">
        <v>2.347826086956522</v>
      </c>
      <c r="P216" s="4">
        <f>SUM(Nurse[[#This Row],[LPN Hours (excl. Admin)]],Nurse[[#This Row],[LPN Admin Hours]])</f>
        <v>48.365978260869561</v>
      </c>
      <c r="Q216" s="4">
        <v>41.932391304347824</v>
      </c>
      <c r="R216" s="4">
        <v>6.4335869565217374</v>
      </c>
      <c r="S216" s="4">
        <f>SUM(Nurse[[#This Row],[CNA Hours]],Nurse[[#This Row],[NA TR Hours]],Nurse[[#This Row],[Med Aide/Tech Hours]])</f>
        <v>118.19206521739137</v>
      </c>
      <c r="T216" s="4">
        <v>105.77086956521745</v>
      </c>
      <c r="U216" s="4">
        <v>2.5206521739130436</v>
      </c>
      <c r="V216" s="4">
        <v>9.9005434782608717</v>
      </c>
      <c r="W2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5.574782608695652</v>
      </c>
      <c r="X216" s="4">
        <v>1.3713043478260871</v>
      </c>
      <c r="Y216" s="4">
        <v>0</v>
      </c>
      <c r="Z216" s="4">
        <v>0</v>
      </c>
      <c r="AA216" s="4">
        <v>4.1273913043478254</v>
      </c>
      <c r="AB216" s="4">
        <v>7.6086956521739135E-2</v>
      </c>
      <c r="AC216" s="4">
        <v>0</v>
      </c>
      <c r="AD216" s="4">
        <v>0</v>
      </c>
      <c r="AE216" s="4">
        <v>0</v>
      </c>
      <c r="AF216" s="1">
        <v>185141</v>
      </c>
      <c r="AG216" s="1">
        <v>4</v>
      </c>
      <c r="AH216"/>
    </row>
    <row r="217" spans="1:34" x14ac:dyDescent="0.25">
      <c r="A217" t="s">
        <v>289</v>
      </c>
      <c r="B217" t="s">
        <v>183</v>
      </c>
      <c r="C217" t="s">
        <v>503</v>
      </c>
      <c r="D217" t="s">
        <v>395</v>
      </c>
      <c r="E217" s="4">
        <v>61.706521739130437</v>
      </c>
      <c r="F217" s="4">
        <f>Nurse[[#This Row],[Total Nurse Staff Hours]]/Nurse[[#This Row],[MDS Census]]</f>
        <v>3.6024238153954546</v>
      </c>
      <c r="G217" s="4">
        <f>Nurse[[#This Row],[Total Direct Care Staff Hours]]/Nurse[[#This Row],[MDS Census]]</f>
        <v>3.1931636427690684</v>
      </c>
      <c r="H217" s="4">
        <f>Nurse[[#This Row],[Total RN Hours (w/ Admin, DON)]]/Nurse[[#This Row],[MDS Census]]</f>
        <v>0.69530385767130531</v>
      </c>
      <c r="I217" s="4">
        <f>Nurse[[#This Row],[RN Hours (excl. Admin, DON)]]/Nurse[[#This Row],[MDS Census]]</f>
        <v>0.30302624625682578</v>
      </c>
      <c r="J217" s="4">
        <f>SUM(Nurse[[#This Row],[RN Hours (excl. Admin, DON)]],Nurse[[#This Row],[RN Admin Hours]],Nurse[[#This Row],[RN DON Hours]],Nurse[[#This Row],[LPN Hours (excl. Admin)]],Nurse[[#This Row],[LPN Admin Hours]],Nurse[[#This Row],[CNA Hours]],Nurse[[#This Row],[NA TR Hours]],Nurse[[#This Row],[Med Aide/Tech Hours]])</f>
        <v>222.29304347826084</v>
      </c>
      <c r="K217" s="4">
        <f>SUM(Nurse[[#This Row],[RN Hours (excl. Admin, DON)]],Nurse[[#This Row],[LPN Hours (excl. Admin)]],Nurse[[#This Row],[CNA Hours]],Nurse[[#This Row],[NA TR Hours]],Nurse[[#This Row],[Med Aide/Tech Hours]])</f>
        <v>197.03902173913045</v>
      </c>
      <c r="L217" s="4">
        <f>SUM(Nurse[[#This Row],[RN Hours (excl. Admin, DON)]],Nurse[[#This Row],[RN Admin Hours]],Nurse[[#This Row],[RN DON Hours]])</f>
        <v>42.904782608695655</v>
      </c>
      <c r="M217" s="4">
        <v>18.698695652173914</v>
      </c>
      <c r="N217" s="4">
        <v>18.640869565217393</v>
      </c>
      <c r="O217" s="4">
        <v>5.5652173913043477</v>
      </c>
      <c r="P217" s="4">
        <f>SUM(Nurse[[#This Row],[LPN Hours (excl. Admin)]],Nurse[[#This Row],[LPN Admin Hours]])</f>
        <v>37.312717391304368</v>
      </c>
      <c r="Q217" s="4">
        <v>36.264782608695675</v>
      </c>
      <c r="R217" s="4">
        <v>1.0479347826086955</v>
      </c>
      <c r="S217" s="4">
        <f>SUM(Nurse[[#This Row],[CNA Hours]],Nurse[[#This Row],[NA TR Hours]],Nurse[[#This Row],[Med Aide/Tech Hours]])</f>
        <v>142.07554347826084</v>
      </c>
      <c r="T217" s="4">
        <v>105.4498913043478</v>
      </c>
      <c r="U217" s="4">
        <v>9.994891304347826</v>
      </c>
      <c r="V217" s="4">
        <v>26.630760869565218</v>
      </c>
      <c r="W2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0.19021739130434784</v>
      </c>
      <c r="X217" s="4">
        <v>0.10869565217391304</v>
      </c>
      <c r="Y217" s="4">
        <v>0</v>
      </c>
      <c r="Z217" s="4">
        <v>0</v>
      </c>
      <c r="AA217" s="4">
        <v>0</v>
      </c>
      <c r="AB217" s="4">
        <v>8.1521739130434784E-2</v>
      </c>
      <c r="AC217" s="4">
        <v>0</v>
      </c>
      <c r="AD217" s="4">
        <v>0</v>
      </c>
      <c r="AE217" s="4">
        <v>0</v>
      </c>
      <c r="AF217" s="1">
        <v>185340</v>
      </c>
      <c r="AG217" s="1">
        <v>4</v>
      </c>
      <c r="AH217"/>
    </row>
    <row r="218" spans="1:34" x14ac:dyDescent="0.25">
      <c r="A218" t="s">
        <v>289</v>
      </c>
      <c r="B218" t="s">
        <v>205</v>
      </c>
      <c r="C218" t="s">
        <v>575</v>
      </c>
      <c r="D218" t="s">
        <v>360</v>
      </c>
      <c r="E218" s="4">
        <v>88.065217391304344</v>
      </c>
      <c r="F218" s="4">
        <f>Nurse[[#This Row],[Total Nurse Staff Hours]]/Nurse[[#This Row],[MDS Census]]</f>
        <v>3.4613589237225386</v>
      </c>
      <c r="G218" s="4">
        <f>Nurse[[#This Row],[Total Direct Care Staff Hours]]/Nurse[[#This Row],[MDS Census]]</f>
        <v>3.094714885213528</v>
      </c>
      <c r="H218" s="4">
        <f>Nurse[[#This Row],[Total RN Hours (w/ Admin, DON)]]/Nurse[[#This Row],[MDS Census]]</f>
        <v>0.71137250061713142</v>
      </c>
      <c r="I218" s="4">
        <f>Nurse[[#This Row],[RN Hours (excl. Admin, DON)]]/Nurse[[#This Row],[MDS Census]]</f>
        <v>0.4492754875339422</v>
      </c>
      <c r="J218" s="4">
        <f>SUM(Nurse[[#This Row],[RN Hours (excl. Admin, DON)]],Nurse[[#This Row],[RN Admin Hours]],Nurse[[#This Row],[RN DON Hours]],Nurse[[#This Row],[LPN Hours (excl. Admin)]],Nurse[[#This Row],[LPN Admin Hours]],Nurse[[#This Row],[CNA Hours]],Nurse[[#This Row],[NA TR Hours]],Nurse[[#This Row],[Med Aide/Tech Hours]])</f>
        <v>304.82532608695658</v>
      </c>
      <c r="K218" s="4">
        <f>SUM(Nurse[[#This Row],[RN Hours (excl. Admin, DON)]],Nurse[[#This Row],[LPN Hours (excl. Admin)]],Nurse[[#This Row],[CNA Hours]],Nurse[[#This Row],[NA TR Hours]],Nurse[[#This Row],[Med Aide/Tech Hours]])</f>
        <v>272.5367391304348</v>
      </c>
      <c r="L218" s="4">
        <f>SUM(Nurse[[#This Row],[RN Hours (excl. Admin, DON)]],Nurse[[#This Row],[RN Admin Hours]],Nurse[[#This Row],[RN DON Hours]])</f>
        <v>62.647173913043467</v>
      </c>
      <c r="M218" s="4">
        <v>39.565543478260864</v>
      </c>
      <c r="N218" s="4">
        <v>18.076195652173912</v>
      </c>
      <c r="O218" s="4">
        <v>5.0054347826086953</v>
      </c>
      <c r="P218" s="4">
        <f>SUM(Nurse[[#This Row],[LPN Hours (excl. Admin)]],Nurse[[#This Row],[LPN Admin Hours]])</f>
        <v>64.447065217391298</v>
      </c>
      <c r="Q218" s="4">
        <v>55.240108695652168</v>
      </c>
      <c r="R218" s="4">
        <v>9.2069565217391336</v>
      </c>
      <c r="S218" s="4">
        <f>SUM(Nurse[[#This Row],[CNA Hours]],Nurse[[#This Row],[NA TR Hours]],Nurse[[#This Row],[Med Aide/Tech Hours]])</f>
        <v>177.73108695652178</v>
      </c>
      <c r="T218" s="4">
        <v>145.61021739130439</v>
      </c>
      <c r="U218" s="4">
        <v>20.692499999999995</v>
      </c>
      <c r="V218" s="4">
        <v>11.428369565217393</v>
      </c>
      <c r="W2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6.5217391304347824E-2</v>
      </c>
      <c r="X218" s="4">
        <v>0</v>
      </c>
      <c r="Y218" s="4">
        <v>0</v>
      </c>
      <c r="Z218" s="4">
        <v>0</v>
      </c>
      <c r="AA218" s="4">
        <v>0</v>
      </c>
      <c r="AB218" s="4">
        <v>6.5217391304347824E-2</v>
      </c>
      <c r="AC218" s="4">
        <v>0</v>
      </c>
      <c r="AD218" s="4">
        <v>0</v>
      </c>
      <c r="AE218" s="4">
        <v>0</v>
      </c>
      <c r="AF218" s="1">
        <v>185381</v>
      </c>
      <c r="AG218" s="1">
        <v>4</v>
      </c>
      <c r="AH218"/>
    </row>
    <row r="219" spans="1:34" x14ac:dyDescent="0.25">
      <c r="A219" t="s">
        <v>289</v>
      </c>
      <c r="B219" t="s">
        <v>136</v>
      </c>
      <c r="C219" t="s">
        <v>449</v>
      </c>
      <c r="D219" t="s">
        <v>379</v>
      </c>
      <c r="E219" s="4">
        <v>85.521739130434781</v>
      </c>
      <c r="F219" s="4">
        <f>Nurse[[#This Row],[Total Nurse Staff Hours]]/Nurse[[#This Row],[MDS Census]]</f>
        <v>3.6628736654804284</v>
      </c>
      <c r="G219" s="4">
        <f>Nurse[[#This Row],[Total Direct Care Staff Hours]]/Nurse[[#This Row],[MDS Census]]</f>
        <v>3.1425152516522634</v>
      </c>
      <c r="H219" s="4">
        <f>Nurse[[#This Row],[Total RN Hours (w/ Admin, DON)]]/Nurse[[#This Row],[MDS Census]]</f>
        <v>0.58213396034570419</v>
      </c>
      <c r="I219" s="4">
        <f>Nurse[[#This Row],[RN Hours (excl. Admin, DON)]]/Nurse[[#This Row],[MDS Census]]</f>
        <v>0.2760841382816473</v>
      </c>
      <c r="J219" s="4">
        <f>SUM(Nurse[[#This Row],[RN Hours (excl. Admin, DON)]],Nurse[[#This Row],[RN Admin Hours]],Nurse[[#This Row],[RN DON Hours]],Nurse[[#This Row],[LPN Hours (excl. Admin)]],Nurse[[#This Row],[LPN Admin Hours]],Nurse[[#This Row],[CNA Hours]],Nurse[[#This Row],[NA TR Hours]],Nurse[[#This Row],[Med Aide/Tech Hours]])</f>
        <v>313.25532608695664</v>
      </c>
      <c r="K219" s="4">
        <f>SUM(Nurse[[#This Row],[RN Hours (excl. Admin, DON)]],Nurse[[#This Row],[LPN Hours (excl. Admin)]],Nurse[[#This Row],[CNA Hours]],Nurse[[#This Row],[NA TR Hours]],Nurse[[#This Row],[Med Aide/Tech Hours]])</f>
        <v>268.7533695652175</v>
      </c>
      <c r="L219" s="4">
        <f>SUM(Nurse[[#This Row],[RN Hours (excl. Admin, DON)]],Nurse[[#This Row],[RN Admin Hours]],Nurse[[#This Row],[RN DON Hours]])</f>
        <v>49.785108695652177</v>
      </c>
      <c r="M219" s="4">
        <v>23.611195652173922</v>
      </c>
      <c r="N219" s="4">
        <v>20.521739130434781</v>
      </c>
      <c r="O219" s="4">
        <v>5.6521739130434785</v>
      </c>
      <c r="P219" s="4">
        <f>SUM(Nurse[[#This Row],[LPN Hours (excl. Admin)]],Nurse[[#This Row],[LPN Admin Hours]])</f>
        <v>73.063369565217386</v>
      </c>
      <c r="Q219" s="4">
        <v>54.735326086956526</v>
      </c>
      <c r="R219" s="4">
        <v>18.328043478260867</v>
      </c>
      <c r="S219" s="4">
        <f>SUM(Nurse[[#This Row],[CNA Hours]],Nurse[[#This Row],[NA TR Hours]],Nurse[[#This Row],[Med Aide/Tech Hours]])</f>
        <v>190.40684782608702</v>
      </c>
      <c r="T219" s="4">
        <v>165.45750000000007</v>
      </c>
      <c r="U219" s="4">
        <v>14.345000000000002</v>
      </c>
      <c r="V219" s="4">
        <v>10.604347826086954</v>
      </c>
      <c r="W2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0.10869565217391304</v>
      </c>
      <c r="X219" s="4">
        <v>2.1739130434782608E-2</v>
      </c>
      <c r="Y219" s="4">
        <v>0</v>
      </c>
      <c r="Z219" s="4">
        <v>0</v>
      </c>
      <c r="AA219" s="4">
        <v>0</v>
      </c>
      <c r="AB219" s="4">
        <v>8.6956521739130432E-2</v>
      </c>
      <c r="AC219" s="4">
        <v>0</v>
      </c>
      <c r="AD219" s="4">
        <v>0</v>
      </c>
      <c r="AE219" s="4">
        <v>0</v>
      </c>
      <c r="AF219" s="1">
        <v>185275</v>
      </c>
      <c r="AG219" s="1">
        <v>4</v>
      </c>
      <c r="AH219"/>
    </row>
    <row r="220" spans="1:34" x14ac:dyDescent="0.25">
      <c r="A220" t="s">
        <v>289</v>
      </c>
      <c r="B220" t="s">
        <v>89</v>
      </c>
      <c r="C220" t="s">
        <v>532</v>
      </c>
      <c r="D220" t="s">
        <v>409</v>
      </c>
      <c r="E220" s="4">
        <v>51.445652173913047</v>
      </c>
      <c r="F220" s="4">
        <f>Nurse[[#This Row],[Total Nurse Staff Hours]]/Nurse[[#This Row],[MDS Census]]</f>
        <v>3.8570188041411368</v>
      </c>
      <c r="G220" s="4">
        <f>Nurse[[#This Row],[Total Direct Care Staff Hours]]/Nurse[[#This Row],[MDS Census]]</f>
        <v>3.4736361715613779</v>
      </c>
      <c r="H220" s="4">
        <f>Nurse[[#This Row],[Total RN Hours (w/ Admin, DON)]]/Nurse[[#This Row],[MDS Census]]</f>
        <v>0.57235791252905155</v>
      </c>
      <c r="I220" s="4">
        <f>Nurse[[#This Row],[RN Hours (excl. Admin, DON)]]/Nurse[[#This Row],[MDS Census]]</f>
        <v>0.28332347348404835</v>
      </c>
      <c r="J220" s="4">
        <f>SUM(Nurse[[#This Row],[RN Hours (excl. Admin, DON)]],Nurse[[#This Row],[RN Admin Hours]],Nurse[[#This Row],[RN DON Hours]],Nurse[[#This Row],[LPN Hours (excl. Admin)]],Nurse[[#This Row],[LPN Admin Hours]],Nurse[[#This Row],[CNA Hours]],Nurse[[#This Row],[NA TR Hours]],Nurse[[#This Row],[Med Aide/Tech Hours]])</f>
        <v>198.42684782608697</v>
      </c>
      <c r="K220" s="4">
        <f>SUM(Nurse[[#This Row],[RN Hours (excl. Admin, DON)]],Nurse[[#This Row],[LPN Hours (excl. Admin)]],Nurse[[#This Row],[CNA Hours]],Nurse[[#This Row],[NA TR Hours]],Nurse[[#This Row],[Med Aide/Tech Hours]])</f>
        <v>178.70347826086959</v>
      </c>
      <c r="L220" s="4">
        <f>SUM(Nurse[[#This Row],[RN Hours (excl. Admin, DON)]],Nurse[[#This Row],[RN Admin Hours]],Nurse[[#This Row],[RN DON Hours]])</f>
        <v>29.445326086956534</v>
      </c>
      <c r="M220" s="4">
        <v>14.575760869565228</v>
      </c>
      <c r="N220" s="4">
        <v>9.1304347826086953</v>
      </c>
      <c r="O220" s="4">
        <v>5.7391304347826084</v>
      </c>
      <c r="P220" s="4">
        <f>SUM(Nurse[[#This Row],[LPN Hours (excl. Admin)]],Nurse[[#This Row],[LPN Admin Hours]])</f>
        <v>44.841304347826082</v>
      </c>
      <c r="Q220" s="4">
        <v>39.987499999999997</v>
      </c>
      <c r="R220" s="4">
        <v>4.8538043478260873</v>
      </c>
      <c r="S220" s="4">
        <f>SUM(Nurse[[#This Row],[CNA Hours]],Nurse[[#This Row],[NA TR Hours]],Nurse[[#This Row],[Med Aide/Tech Hours]])</f>
        <v>124.14021739130436</v>
      </c>
      <c r="T220" s="4">
        <v>97.761847826086964</v>
      </c>
      <c r="U220" s="4">
        <v>26.37836956521739</v>
      </c>
      <c r="V220" s="4">
        <v>0</v>
      </c>
      <c r="W2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0.14130434782608697</v>
      </c>
      <c r="X220" s="4">
        <v>4.3478260869565216E-2</v>
      </c>
      <c r="Y220" s="4">
        <v>0</v>
      </c>
      <c r="Z220" s="4">
        <v>0</v>
      </c>
      <c r="AA220" s="4">
        <v>0</v>
      </c>
      <c r="AB220" s="4">
        <v>9.7826086956521743E-2</v>
      </c>
      <c r="AC220" s="4">
        <v>0</v>
      </c>
      <c r="AD220" s="4">
        <v>0</v>
      </c>
      <c r="AE220" s="4">
        <v>0</v>
      </c>
      <c r="AF220" s="1">
        <v>185211</v>
      </c>
      <c r="AG220" s="1">
        <v>4</v>
      </c>
      <c r="AH220"/>
    </row>
    <row r="221" spans="1:34" x14ac:dyDescent="0.25">
      <c r="A221" t="s">
        <v>289</v>
      </c>
      <c r="B221" t="s">
        <v>64</v>
      </c>
      <c r="C221" t="s">
        <v>521</v>
      </c>
      <c r="D221" t="s">
        <v>341</v>
      </c>
      <c r="E221" s="4">
        <v>77.043478260869563</v>
      </c>
      <c r="F221" s="4">
        <f>Nurse[[#This Row],[Total Nurse Staff Hours]]/Nurse[[#This Row],[MDS Census]]</f>
        <v>3.9877356094808127</v>
      </c>
      <c r="G221" s="4">
        <f>Nurse[[#This Row],[Total Direct Care Staff Hours]]/Nurse[[#This Row],[MDS Census]]</f>
        <v>3.7101396726862292</v>
      </c>
      <c r="H221" s="4">
        <f>Nurse[[#This Row],[Total RN Hours (w/ Admin, DON)]]/Nurse[[#This Row],[MDS Census]]</f>
        <v>0.48063628668171571</v>
      </c>
      <c r="I221" s="4">
        <f>Nurse[[#This Row],[RN Hours (excl. Admin, DON)]]/Nurse[[#This Row],[MDS Census]]</f>
        <v>0.24189898419864561</v>
      </c>
      <c r="J221" s="4">
        <f>SUM(Nurse[[#This Row],[RN Hours (excl. Admin, DON)]],Nurse[[#This Row],[RN Admin Hours]],Nurse[[#This Row],[RN DON Hours]],Nurse[[#This Row],[LPN Hours (excl. Admin)]],Nurse[[#This Row],[LPN Admin Hours]],Nurse[[#This Row],[CNA Hours]],Nurse[[#This Row],[NA TR Hours]],Nurse[[#This Row],[Med Aide/Tech Hours]])</f>
        <v>307.22902173913042</v>
      </c>
      <c r="K221" s="4">
        <f>SUM(Nurse[[#This Row],[RN Hours (excl. Admin, DON)]],Nurse[[#This Row],[LPN Hours (excl. Admin)]],Nurse[[#This Row],[CNA Hours]],Nurse[[#This Row],[NA TR Hours]],Nurse[[#This Row],[Med Aide/Tech Hours]])</f>
        <v>285.84206521739122</v>
      </c>
      <c r="L221" s="4">
        <f>SUM(Nurse[[#This Row],[RN Hours (excl. Admin, DON)]],Nurse[[#This Row],[RN Admin Hours]],Nurse[[#This Row],[RN DON Hours]])</f>
        <v>37.029891304347835</v>
      </c>
      <c r="M221" s="4">
        <v>18.636739130434783</v>
      </c>
      <c r="N221" s="4">
        <v>12.060108695652179</v>
      </c>
      <c r="O221" s="4">
        <v>6.3330434782608709</v>
      </c>
      <c r="P221" s="4">
        <f>SUM(Nurse[[#This Row],[LPN Hours (excl. Admin)]],Nurse[[#This Row],[LPN Admin Hours]])</f>
        <v>78.4533695652174</v>
      </c>
      <c r="Q221" s="4">
        <v>75.459565217391315</v>
      </c>
      <c r="R221" s="4">
        <v>2.993804347826087</v>
      </c>
      <c r="S221" s="4">
        <f>SUM(Nurse[[#This Row],[CNA Hours]],Nurse[[#This Row],[NA TR Hours]],Nurse[[#This Row],[Med Aide/Tech Hours]])</f>
        <v>191.74576086956517</v>
      </c>
      <c r="T221" s="4">
        <v>167.65945652173909</v>
      </c>
      <c r="U221" s="4">
        <v>10.770326086956524</v>
      </c>
      <c r="V221" s="4">
        <v>13.315978260869565</v>
      </c>
      <c r="W2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9.8621739130434776</v>
      </c>
      <c r="X221" s="4">
        <v>0.56108695652173923</v>
      </c>
      <c r="Y221" s="4">
        <v>0</v>
      </c>
      <c r="Z221" s="4">
        <v>0</v>
      </c>
      <c r="AA221" s="4">
        <v>1.7243478260869565</v>
      </c>
      <c r="AB221" s="4">
        <v>7.6086956521739135E-2</v>
      </c>
      <c r="AC221" s="4">
        <v>7.5006521739130427</v>
      </c>
      <c r="AD221" s="4">
        <v>0</v>
      </c>
      <c r="AE221" s="4">
        <v>0</v>
      </c>
      <c r="AF221" s="1">
        <v>185168</v>
      </c>
      <c r="AG221" s="1">
        <v>4</v>
      </c>
      <c r="AH221"/>
    </row>
    <row r="222" spans="1:34" x14ac:dyDescent="0.25">
      <c r="A222" t="s">
        <v>289</v>
      </c>
      <c r="B222" t="s">
        <v>178</v>
      </c>
      <c r="C222" t="s">
        <v>462</v>
      </c>
      <c r="D222" t="s">
        <v>324</v>
      </c>
      <c r="E222" s="4">
        <v>78.010869565217391</v>
      </c>
      <c r="F222" s="4">
        <f>Nurse[[#This Row],[Total Nurse Staff Hours]]/Nurse[[#This Row],[MDS Census]]</f>
        <v>3.6237717709349311</v>
      </c>
      <c r="G222" s="4">
        <f>Nurse[[#This Row],[Total Direct Care Staff Hours]]/Nurse[[#This Row],[MDS Census]]</f>
        <v>3.2412177790163015</v>
      </c>
      <c r="H222" s="4">
        <f>Nurse[[#This Row],[Total RN Hours (w/ Admin, DON)]]/Nurse[[#This Row],[MDS Census]]</f>
        <v>0.77274348613626864</v>
      </c>
      <c r="I222" s="4">
        <f>Nurse[[#This Row],[RN Hours (excl. Admin, DON)]]/Nurse[[#This Row],[MDS Census]]</f>
        <v>0.45157865403371888</v>
      </c>
      <c r="J222" s="4">
        <f>SUM(Nurse[[#This Row],[RN Hours (excl. Admin, DON)]],Nurse[[#This Row],[RN Admin Hours]],Nurse[[#This Row],[RN DON Hours]],Nurse[[#This Row],[LPN Hours (excl. Admin)]],Nurse[[#This Row],[LPN Admin Hours]],Nurse[[#This Row],[CNA Hours]],Nurse[[#This Row],[NA TR Hours]],Nurse[[#This Row],[Med Aide/Tech Hours]])</f>
        <v>282.69358695652176</v>
      </c>
      <c r="K222" s="4">
        <f>SUM(Nurse[[#This Row],[RN Hours (excl. Admin, DON)]],Nurse[[#This Row],[LPN Hours (excl. Admin)]],Nurse[[#This Row],[CNA Hours]],Nurse[[#This Row],[NA TR Hours]],Nurse[[#This Row],[Med Aide/Tech Hours]])</f>
        <v>252.85021739130431</v>
      </c>
      <c r="L222" s="4">
        <f>SUM(Nurse[[#This Row],[RN Hours (excl. Admin, DON)]],Nurse[[#This Row],[RN Admin Hours]],Nurse[[#This Row],[RN DON Hours]])</f>
        <v>60.282391304347826</v>
      </c>
      <c r="M222" s="4">
        <v>35.228043478260872</v>
      </c>
      <c r="N222" s="4">
        <v>19.793478260869566</v>
      </c>
      <c r="O222" s="4">
        <v>5.2608695652173916</v>
      </c>
      <c r="P222" s="4">
        <f>SUM(Nurse[[#This Row],[LPN Hours (excl. Admin)]],Nurse[[#This Row],[LPN Admin Hours]])</f>
        <v>75.459782608695647</v>
      </c>
      <c r="Q222" s="4">
        <v>70.670760869565214</v>
      </c>
      <c r="R222" s="4">
        <v>4.7890217391304351</v>
      </c>
      <c r="S222" s="4">
        <f>SUM(Nurse[[#This Row],[CNA Hours]],Nurse[[#This Row],[NA TR Hours]],Nurse[[#This Row],[Med Aide/Tech Hours]])</f>
        <v>146.95141304347823</v>
      </c>
      <c r="T222" s="4">
        <v>134.27076086956518</v>
      </c>
      <c r="U222" s="4">
        <v>5.4514130434782606</v>
      </c>
      <c r="V222" s="4">
        <v>7.2292391304347845</v>
      </c>
      <c r="W2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0.23097826086956524</v>
      </c>
      <c r="X222" s="4">
        <v>0.15217391304347827</v>
      </c>
      <c r="Y222" s="4">
        <v>0</v>
      </c>
      <c r="Z222" s="4">
        <v>0</v>
      </c>
      <c r="AA222" s="4">
        <v>0</v>
      </c>
      <c r="AB222" s="4">
        <v>7.880434782608696E-2</v>
      </c>
      <c r="AC222" s="4">
        <v>0</v>
      </c>
      <c r="AD222" s="4">
        <v>0</v>
      </c>
      <c r="AE222" s="4">
        <v>0</v>
      </c>
      <c r="AF222" s="1">
        <v>185335</v>
      </c>
      <c r="AG222" s="1">
        <v>4</v>
      </c>
      <c r="AH222"/>
    </row>
    <row r="223" spans="1:34" x14ac:dyDescent="0.25">
      <c r="A223" t="s">
        <v>289</v>
      </c>
      <c r="B223" t="s">
        <v>170</v>
      </c>
      <c r="C223" t="s">
        <v>565</v>
      </c>
      <c r="D223" t="s">
        <v>377</v>
      </c>
      <c r="E223" s="4">
        <v>79.5</v>
      </c>
      <c r="F223" s="4">
        <f>Nurse[[#This Row],[Total Nurse Staff Hours]]/Nurse[[#This Row],[MDS Census]]</f>
        <v>3.0255195515449822</v>
      </c>
      <c r="G223" s="4">
        <f>Nurse[[#This Row],[Total Direct Care Staff Hours]]/Nurse[[#This Row],[MDS Census]]</f>
        <v>2.7053636860814874</v>
      </c>
      <c r="H223" s="4">
        <f>Nurse[[#This Row],[Total RN Hours (w/ Admin, DON)]]/Nurse[[#This Row],[MDS Census]]</f>
        <v>0.77421246923707931</v>
      </c>
      <c r="I223" s="4">
        <f>Nurse[[#This Row],[RN Hours (excl. Admin, DON)]]/Nurse[[#This Row],[MDS Census]]</f>
        <v>0.55196745966639293</v>
      </c>
      <c r="J223" s="4">
        <f>SUM(Nurse[[#This Row],[RN Hours (excl. Admin, DON)]],Nurse[[#This Row],[RN Admin Hours]],Nurse[[#This Row],[RN DON Hours]],Nurse[[#This Row],[LPN Hours (excl. Admin)]],Nurse[[#This Row],[LPN Admin Hours]],Nurse[[#This Row],[CNA Hours]],Nurse[[#This Row],[NA TR Hours]],Nurse[[#This Row],[Med Aide/Tech Hours]])</f>
        <v>240.52880434782608</v>
      </c>
      <c r="K223" s="4">
        <f>SUM(Nurse[[#This Row],[RN Hours (excl. Admin, DON)]],Nurse[[#This Row],[LPN Hours (excl. Admin)]],Nurse[[#This Row],[CNA Hours]],Nurse[[#This Row],[NA TR Hours]],Nurse[[#This Row],[Med Aide/Tech Hours]])</f>
        <v>215.07641304347825</v>
      </c>
      <c r="L223" s="4">
        <f>SUM(Nurse[[#This Row],[RN Hours (excl. Admin, DON)]],Nurse[[#This Row],[RN Admin Hours]],Nurse[[#This Row],[RN DON Hours]])</f>
        <v>61.54989130434781</v>
      </c>
      <c r="M223" s="4">
        <v>43.88141304347824</v>
      </c>
      <c r="N223" s="4">
        <v>12.081521739130435</v>
      </c>
      <c r="O223" s="4">
        <v>5.5869565217391308</v>
      </c>
      <c r="P223" s="4">
        <f>SUM(Nurse[[#This Row],[LPN Hours (excl. Admin)]],Nurse[[#This Row],[LPN Admin Hours]])</f>
        <v>63.026630434782604</v>
      </c>
      <c r="Q223" s="4">
        <v>55.242717391304339</v>
      </c>
      <c r="R223" s="4">
        <v>7.7839130434782611</v>
      </c>
      <c r="S223" s="4">
        <f>SUM(Nurse[[#This Row],[CNA Hours]],Nurse[[#This Row],[NA TR Hours]],Nurse[[#This Row],[Med Aide/Tech Hours]])</f>
        <v>115.95228260869567</v>
      </c>
      <c r="T223" s="4">
        <v>109.3263043478261</v>
      </c>
      <c r="U223" s="4">
        <v>6.6259782608695668</v>
      </c>
      <c r="V223" s="4">
        <v>0</v>
      </c>
      <c r="W2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9.2391304347826081E-2</v>
      </c>
      <c r="X223" s="4">
        <v>3.2608695652173912E-2</v>
      </c>
      <c r="Y223" s="4">
        <v>0</v>
      </c>
      <c r="Z223" s="4">
        <v>0</v>
      </c>
      <c r="AA223" s="4">
        <v>0</v>
      </c>
      <c r="AB223" s="4">
        <v>5.9782608695652176E-2</v>
      </c>
      <c r="AC223" s="4">
        <v>0</v>
      </c>
      <c r="AD223" s="4">
        <v>0</v>
      </c>
      <c r="AE223" s="4">
        <v>0</v>
      </c>
      <c r="AF223" s="1">
        <v>185327</v>
      </c>
      <c r="AG223" s="1">
        <v>4</v>
      </c>
      <c r="AH223"/>
    </row>
    <row r="224" spans="1:34" x14ac:dyDescent="0.25">
      <c r="A224" t="s">
        <v>289</v>
      </c>
      <c r="B224" t="s">
        <v>93</v>
      </c>
      <c r="C224" t="s">
        <v>517</v>
      </c>
      <c r="D224" t="s">
        <v>347</v>
      </c>
      <c r="E224" s="4">
        <v>106.44565217391305</v>
      </c>
      <c r="F224" s="4">
        <f>Nurse[[#This Row],[Total Nurse Staff Hours]]/Nurse[[#This Row],[MDS Census]]</f>
        <v>3.5221270295108749</v>
      </c>
      <c r="G224" s="4">
        <f>Nurse[[#This Row],[Total Direct Care Staff Hours]]/Nurse[[#This Row],[MDS Census]]</f>
        <v>3.1824058000612676</v>
      </c>
      <c r="H224" s="4">
        <f>Nurse[[#This Row],[Total RN Hours (w/ Admin, DON)]]/Nurse[[#This Row],[MDS Census]]</f>
        <v>0.5566496477075461</v>
      </c>
      <c r="I224" s="4">
        <f>Nurse[[#This Row],[RN Hours (excl. Admin, DON)]]/Nurse[[#This Row],[MDS Census]]</f>
        <v>0.31671295823547424</v>
      </c>
      <c r="J224" s="4">
        <f>SUM(Nurse[[#This Row],[RN Hours (excl. Admin, DON)]],Nurse[[#This Row],[RN Admin Hours]],Nurse[[#This Row],[RN DON Hours]],Nurse[[#This Row],[LPN Hours (excl. Admin)]],Nurse[[#This Row],[LPN Admin Hours]],Nurse[[#This Row],[CNA Hours]],Nurse[[#This Row],[NA TR Hours]],Nurse[[#This Row],[Med Aide/Tech Hours]])</f>
        <v>374.91510869565218</v>
      </c>
      <c r="K224" s="4">
        <f>SUM(Nurse[[#This Row],[RN Hours (excl. Admin, DON)]],Nurse[[#This Row],[LPN Hours (excl. Admin)]],Nurse[[#This Row],[CNA Hours]],Nurse[[#This Row],[NA TR Hours]],Nurse[[#This Row],[Med Aide/Tech Hours]])</f>
        <v>338.75326086956517</v>
      </c>
      <c r="L224" s="4">
        <f>SUM(Nurse[[#This Row],[RN Hours (excl. Admin, DON)]],Nurse[[#This Row],[RN Admin Hours]],Nurse[[#This Row],[RN DON Hours]])</f>
        <v>59.252934782608691</v>
      </c>
      <c r="M224" s="4">
        <v>33.712717391304338</v>
      </c>
      <c r="N224" s="4">
        <v>20.235869565217399</v>
      </c>
      <c r="O224" s="4">
        <v>5.3043478260869561</v>
      </c>
      <c r="P224" s="4">
        <f>SUM(Nurse[[#This Row],[LPN Hours (excl. Admin)]],Nurse[[#This Row],[LPN Admin Hours]])</f>
        <v>68.271739130434796</v>
      </c>
      <c r="Q224" s="4">
        <v>57.650108695652186</v>
      </c>
      <c r="R224" s="4">
        <v>10.621630434782611</v>
      </c>
      <c r="S224" s="4">
        <f>SUM(Nurse[[#This Row],[CNA Hours]],Nurse[[#This Row],[NA TR Hours]],Nurse[[#This Row],[Med Aide/Tech Hours]])</f>
        <v>247.39043478260868</v>
      </c>
      <c r="T224" s="4">
        <v>209.12380434782608</v>
      </c>
      <c r="U224" s="4">
        <v>3.5217391304347809</v>
      </c>
      <c r="V224" s="4">
        <v>34.744891304347831</v>
      </c>
      <c r="W2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2.8214130434782612</v>
      </c>
      <c r="X224" s="4">
        <v>0.50347826086956526</v>
      </c>
      <c r="Y224" s="4">
        <v>0</v>
      </c>
      <c r="Z224" s="4">
        <v>0</v>
      </c>
      <c r="AA224" s="4">
        <v>0</v>
      </c>
      <c r="AB224" s="4">
        <v>0</v>
      </c>
      <c r="AC224" s="4">
        <v>2.3179347826086958</v>
      </c>
      <c r="AD224" s="4">
        <v>0</v>
      </c>
      <c r="AE224" s="4">
        <v>0</v>
      </c>
      <c r="AF224" s="1">
        <v>185218</v>
      </c>
      <c r="AG224" s="1">
        <v>4</v>
      </c>
      <c r="AH224"/>
    </row>
    <row r="225" spans="1:34" x14ac:dyDescent="0.25">
      <c r="A225" t="s">
        <v>289</v>
      </c>
      <c r="B225" t="s">
        <v>55</v>
      </c>
      <c r="C225" t="s">
        <v>517</v>
      </c>
      <c r="D225" t="s">
        <v>347</v>
      </c>
      <c r="E225" s="4">
        <v>97.728260869565219</v>
      </c>
      <c r="F225" s="4">
        <f>Nurse[[#This Row],[Total Nurse Staff Hours]]/Nurse[[#This Row],[MDS Census]]</f>
        <v>2.8881314647981315</v>
      </c>
      <c r="G225" s="4">
        <f>Nurse[[#This Row],[Total Direct Care Staff Hours]]/Nurse[[#This Row],[MDS Census]]</f>
        <v>2.5671582693804913</v>
      </c>
      <c r="H225" s="4">
        <f>Nurse[[#This Row],[Total RN Hours (w/ Admin, DON)]]/Nurse[[#This Row],[MDS Census]]</f>
        <v>0.64654320987654323</v>
      </c>
      <c r="I225" s="4">
        <f>Nurse[[#This Row],[RN Hours (excl. Admin, DON)]]/Nurse[[#This Row],[MDS Census]]</f>
        <v>0.43711489267044823</v>
      </c>
      <c r="J225" s="4">
        <f>SUM(Nurse[[#This Row],[RN Hours (excl. Admin, DON)]],Nurse[[#This Row],[RN Admin Hours]],Nurse[[#This Row],[RN DON Hours]],Nurse[[#This Row],[LPN Hours (excl. Admin)]],Nurse[[#This Row],[LPN Admin Hours]],Nurse[[#This Row],[CNA Hours]],Nurse[[#This Row],[NA TR Hours]],Nurse[[#This Row],[Med Aide/Tech Hours]])</f>
        <v>282.2520652173913</v>
      </c>
      <c r="K225" s="4">
        <f>SUM(Nurse[[#This Row],[RN Hours (excl. Admin, DON)]],Nurse[[#This Row],[LPN Hours (excl. Admin)]],Nurse[[#This Row],[CNA Hours]],Nurse[[#This Row],[NA TR Hours]],Nurse[[#This Row],[Med Aide/Tech Hours]])</f>
        <v>250.88391304347823</v>
      </c>
      <c r="L225" s="4">
        <f>SUM(Nurse[[#This Row],[RN Hours (excl. Admin, DON)]],Nurse[[#This Row],[RN Admin Hours]],Nurse[[#This Row],[RN DON Hours]])</f>
        <v>63.185543478260868</v>
      </c>
      <c r="M225" s="4">
        <v>42.718478260869567</v>
      </c>
      <c r="N225" s="4">
        <v>14.727934782608694</v>
      </c>
      <c r="O225" s="4">
        <v>5.7391304347826084</v>
      </c>
      <c r="P225" s="4">
        <f>SUM(Nurse[[#This Row],[LPN Hours (excl. Admin)]],Nurse[[#This Row],[LPN Admin Hours]])</f>
        <v>79.368043478260873</v>
      </c>
      <c r="Q225" s="4">
        <v>68.466956521739135</v>
      </c>
      <c r="R225" s="4">
        <v>10.901086956521739</v>
      </c>
      <c r="S225" s="4">
        <f>SUM(Nurse[[#This Row],[CNA Hours]],Nurse[[#This Row],[NA TR Hours]],Nurse[[#This Row],[Med Aide/Tech Hours]])</f>
        <v>139.69847826086954</v>
      </c>
      <c r="T225" s="4">
        <v>101.40249999999999</v>
      </c>
      <c r="U225" s="4">
        <v>27.744565217391305</v>
      </c>
      <c r="V225" s="4">
        <v>10.551413043478261</v>
      </c>
      <c r="W2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24.657608695652172</v>
      </c>
      <c r="X225" s="4">
        <v>0</v>
      </c>
      <c r="Y225" s="4">
        <v>0</v>
      </c>
      <c r="Z225" s="4">
        <v>0</v>
      </c>
      <c r="AA225" s="4">
        <v>12.442934782608695</v>
      </c>
      <c r="AB225" s="4">
        <v>0</v>
      </c>
      <c r="AC225" s="4">
        <v>12.214673913043478</v>
      </c>
      <c r="AD225" s="4">
        <v>0</v>
      </c>
      <c r="AE225" s="4">
        <v>0</v>
      </c>
      <c r="AF225" s="1">
        <v>185152</v>
      </c>
      <c r="AG225" s="1">
        <v>4</v>
      </c>
      <c r="AH225"/>
    </row>
    <row r="226" spans="1:34" x14ac:dyDescent="0.25">
      <c r="A226" t="s">
        <v>289</v>
      </c>
      <c r="B226" t="s">
        <v>140</v>
      </c>
      <c r="C226" t="s">
        <v>556</v>
      </c>
      <c r="D226" t="s">
        <v>416</v>
      </c>
      <c r="E226" s="4">
        <v>50.75</v>
      </c>
      <c r="F226" s="4">
        <f>Nurse[[#This Row],[Total Nurse Staff Hours]]/Nurse[[#This Row],[MDS Census]]</f>
        <v>2.9197237095737845</v>
      </c>
      <c r="G226" s="4">
        <f>Nurse[[#This Row],[Total Direct Care Staff Hours]]/Nurse[[#This Row],[MDS Census]]</f>
        <v>2.6517862497322771</v>
      </c>
      <c r="H226" s="4">
        <f>Nurse[[#This Row],[Total RN Hours (w/ Admin, DON)]]/Nurse[[#This Row],[MDS Census]]</f>
        <v>0.37340758192332413</v>
      </c>
      <c r="I226" s="4">
        <f>Nurse[[#This Row],[RN Hours (excl. Admin, DON)]]/Nurse[[#This Row],[MDS Census]]</f>
        <v>0.20720496894409945</v>
      </c>
      <c r="J226" s="4">
        <f>SUM(Nurse[[#This Row],[RN Hours (excl. Admin, DON)]],Nurse[[#This Row],[RN Admin Hours]],Nurse[[#This Row],[RN DON Hours]],Nurse[[#This Row],[LPN Hours (excl. Admin)]],Nurse[[#This Row],[LPN Admin Hours]],Nurse[[#This Row],[CNA Hours]],Nurse[[#This Row],[NA TR Hours]],Nurse[[#This Row],[Med Aide/Tech Hours]])</f>
        <v>148.17597826086956</v>
      </c>
      <c r="K226" s="4">
        <f>SUM(Nurse[[#This Row],[RN Hours (excl. Admin, DON)]],Nurse[[#This Row],[LPN Hours (excl. Admin)]],Nurse[[#This Row],[CNA Hours]],Nurse[[#This Row],[NA TR Hours]],Nurse[[#This Row],[Med Aide/Tech Hours]])</f>
        <v>134.57815217391305</v>
      </c>
      <c r="L226" s="4">
        <f>SUM(Nurse[[#This Row],[RN Hours (excl. Admin, DON)]],Nurse[[#This Row],[RN Admin Hours]],Nurse[[#This Row],[RN DON Hours]])</f>
        <v>18.950434782608699</v>
      </c>
      <c r="M226" s="4">
        <v>10.515652173913047</v>
      </c>
      <c r="N226" s="4">
        <v>3.3913043478260869</v>
      </c>
      <c r="O226" s="4">
        <v>5.0434782608695654</v>
      </c>
      <c r="P226" s="4">
        <f>SUM(Nurse[[#This Row],[LPN Hours (excl. Admin)]],Nurse[[#This Row],[LPN Admin Hours]])</f>
        <v>39.152826086956516</v>
      </c>
      <c r="Q226" s="4">
        <v>33.989782608695648</v>
      </c>
      <c r="R226" s="4">
        <v>5.1630434782608692</v>
      </c>
      <c r="S226" s="4">
        <f>SUM(Nurse[[#This Row],[CNA Hours]],Nurse[[#This Row],[NA TR Hours]],Nurse[[#This Row],[Med Aide/Tech Hours]])</f>
        <v>90.072717391304352</v>
      </c>
      <c r="T226" s="4">
        <v>85.014782608695654</v>
      </c>
      <c r="U226" s="4">
        <v>0</v>
      </c>
      <c r="V226" s="4">
        <v>5.0579347826086973</v>
      </c>
      <c r="W2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22.250326086956523</v>
      </c>
      <c r="X226" s="4">
        <v>0</v>
      </c>
      <c r="Y226" s="4">
        <v>0</v>
      </c>
      <c r="Z226" s="4">
        <v>0</v>
      </c>
      <c r="AA226" s="4">
        <v>0</v>
      </c>
      <c r="AB226" s="4">
        <v>0</v>
      </c>
      <c r="AC226" s="4">
        <v>22.250326086956523</v>
      </c>
      <c r="AD226" s="4">
        <v>0</v>
      </c>
      <c r="AE226" s="4">
        <v>0</v>
      </c>
      <c r="AF226" s="1">
        <v>185282</v>
      </c>
      <c r="AG226" s="1">
        <v>4</v>
      </c>
      <c r="AH226"/>
    </row>
    <row r="227" spans="1:34" x14ac:dyDescent="0.25">
      <c r="A227" t="s">
        <v>289</v>
      </c>
      <c r="B227" t="s">
        <v>4</v>
      </c>
      <c r="C227" t="s">
        <v>494</v>
      </c>
      <c r="D227" t="s">
        <v>388</v>
      </c>
      <c r="E227" s="4">
        <v>109.04347826086956</v>
      </c>
      <c r="F227" s="4">
        <f>Nurse[[#This Row],[Total Nurse Staff Hours]]/Nurse[[#This Row],[MDS Census]]</f>
        <v>3.0763915470494423</v>
      </c>
      <c r="G227" s="4">
        <f>Nurse[[#This Row],[Total Direct Care Staff Hours]]/Nurse[[#This Row],[MDS Census]]</f>
        <v>2.6104066985645931</v>
      </c>
      <c r="H227" s="4">
        <f>Nurse[[#This Row],[Total RN Hours (w/ Admin, DON)]]/Nurse[[#This Row],[MDS Census]]</f>
        <v>0.51952551834130789</v>
      </c>
      <c r="I227" s="4">
        <f>Nurse[[#This Row],[RN Hours (excl. Admin, DON)]]/Nurse[[#This Row],[MDS Census]]</f>
        <v>0.20351674641148329</v>
      </c>
      <c r="J227" s="4">
        <f>SUM(Nurse[[#This Row],[RN Hours (excl. Admin, DON)]],Nurse[[#This Row],[RN Admin Hours]],Nurse[[#This Row],[RN DON Hours]],Nurse[[#This Row],[LPN Hours (excl. Admin)]],Nurse[[#This Row],[LPN Admin Hours]],Nurse[[#This Row],[CNA Hours]],Nurse[[#This Row],[NA TR Hours]],Nurse[[#This Row],[Med Aide/Tech Hours]])</f>
        <v>335.46043478260873</v>
      </c>
      <c r="K227" s="4">
        <f>SUM(Nurse[[#This Row],[RN Hours (excl. Admin, DON)]],Nurse[[#This Row],[LPN Hours (excl. Admin)]],Nurse[[#This Row],[CNA Hours]],Nurse[[#This Row],[NA TR Hours]],Nurse[[#This Row],[Med Aide/Tech Hours]])</f>
        <v>284.64782608695651</v>
      </c>
      <c r="L227" s="4">
        <f>SUM(Nurse[[#This Row],[RN Hours (excl. Admin, DON)]],Nurse[[#This Row],[RN Admin Hours]],Nurse[[#This Row],[RN DON Hours]])</f>
        <v>56.650869565217398</v>
      </c>
      <c r="M227" s="4">
        <v>22.192173913043483</v>
      </c>
      <c r="N227" s="4">
        <v>28.110869565217389</v>
      </c>
      <c r="O227" s="4">
        <v>6.3478260869565215</v>
      </c>
      <c r="P227" s="4">
        <f>SUM(Nurse[[#This Row],[LPN Hours (excl. Admin)]],Nurse[[#This Row],[LPN Admin Hours]])</f>
        <v>92.864239130434754</v>
      </c>
      <c r="Q227" s="4">
        <v>76.510326086956496</v>
      </c>
      <c r="R227" s="4">
        <v>16.353913043478261</v>
      </c>
      <c r="S227" s="4">
        <f>SUM(Nurse[[#This Row],[CNA Hours]],Nurse[[#This Row],[NA TR Hours]],Nurse[[#This Row],[Med Aide/Tech Hours]])</f>
        <v>185.94532608695653</v>
      </c>
      <c r="T227" s="4">
        <v>176.20510869565217</v>
      </c>
      <c r="U227" s="4">
        <v>8.8884782608695669</v>
      </c>
      <c r="V227" s="4">
        <v>0.85173913043478278</v>
      </c>
      <c r="W2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48.080434782608705</v>
      </c>
      <c r="X227" s="4">
        <v>6.9945652173913047</v>
      </c>
      <c r="Y227" s="4">
        <v>0</v>
      </c>
      <c r="Z227" s="4">
        <v>0</v>
      </c>
      <c r="AA227" s="4">
        <v>17.130434782608695</v>
      </c>
      <c r="AB227" s="4">
        <v>0</v>
      </c>
      <c r="AC227" s="4">
        <v>23.955434782608702</v>
      </c>
      <c r="AD227" s="4">
        <v>0</v>
      </c>
      <c r="AE227" s="4">
        <v>0</v>
      </c>
      <c r="AF227" s="1">
        <v>185005</v>
      </c>
      <c r="AG227" s="1">
        <v>4</v>
      </c>
      <c r="AH227"/>
    </row>
    <row r="228" spans="1:34" x14ac:dyDescent="0.25">
      <c r="A228" t="s">
        <v>289</v>
      </c>
      <c r="B228" t="s">
        <v>157</v>
      </c>
      <c r="C228" t="s">
        <v>524</v>
      </c>
      <c r="D228" t="s">
        <v>405</v>
      </c>
      <c r="E228" s="4">
        <v>66.652173913043484</v>
      </c>
      <c r="F228" s="4">
        <f>Nurse[[#This Row],[Total Nurse Staff Hours]]/Nurse[[#This Row],[MDS Census]]</f>
        <v>3.1296934116112185</v>
      </c>
      <c r="G228" s="4">
        <f>Nurse[[#This Row],[Total Direct Care Staff Hours]]/Nurse[[#This Row],[MDS Census]]</f>
        <v>2.7931800391389414</v>
      </c>
      <c r="H228" s="4">
        <f>Nurse[[#This Row],[Total RN Hours (w/ Admin, DON)]]/Nurse[[#This Row],[MDS Census]]</f>
        <v>0.55996575342465749</v>
      </c>
      <c r="I228" s="4">
        <f>Nurse[[#This Row],[RN Hours (excl. Admin, DON)]]/Nurse[[#This Row],[MDS Census]]</f>
        <v>0.28505055446836264</v>
      </c>
      <c r="J228" s="4">
        <f>SUM(Nurse[[#This Row],[RN Hours (excl. Admin, DON)]],Nurse[[#This Row],[RN Admin Hours]],Nurse[[#This Row],[RN DON Hours]],Nurse[[#This Row],[LPN Hours (excl. Admin)]],Nurse[[#This Row],[LPN Admin Hours]],Nurse[[#This Row],[CNA Hours]],Nurse[[#This Row],[NA TR Hours]],Nurse[[#This Row],[Med Aide/Tech Hours]])</f>
        <v>208.60086956521732</v>
      </c>
      <c r="K228" s="4">
        <f>SUM(Nurse[[#This Row],[RN Hours (excl. Admin, DON)]],Nurse[[#This Row],[LPN Hours (excl. Admin)]],Nurse[[#This Row],[CNA Hours]],Nurse[[#This Row],[NA TR Hours]],Nurse[[#This Row],[Med Aide/Tech Hours]])</f>
        <v>186.17152173913033</v>
      </c>
      <c r="L228" s="4">
        <f>SUM(Nurse[[#This Row],[RN Hours (excl. Admin, DON)]],Nurse[[#This Row],[RN Admin Hours]],Nurse[[#This Row],[RN DON Hours]])</f>
        <v>37.322934782608698</v>
      </c>
      <c r="M228" s="4">
        <v>18.999239130434781</v>
      </c>
      <c r="N228" s="4">
        <v>12.584565217391306</v>
      </c>
      <c r="O228" s="4">
        <v>5.7391304347826084</v>
      </c>
      <c r="P228" s="4">
        <f>SUM(Nurse[[#This Row],[LPN Hours (excl. Admin)]],Nurse[[#This Row],[LPN Admin Hours]])</f>
        <v>42.861739130434749</v>
      </c>
      <c r="Q228" s="4">
        <v>38.756086956521706</v>
      </c>
      <c r="R228" s="4">
        <v>4.105652173913044</v>
      </c>
      <c r="S228" s="4">
        <f>SUM(Nurse[[#This Row],[CNA Hours]],Nurse[[#This Row],[NA TR Hours]],Nurse[[#This Row],[Med Aide/Tech Hours]])</f>
        <v>128.41619565217385</v>
      </c>
      <c r="T228" s="4">
        <v>104.7818478260869</v>
      </c>
      <c r="U228" s="4">
        <v>0</v>
      </c>
      <c r="V228" s="4">
        <v>23.634347826086959</v>
      </c>
      <c r="W2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8" s="4">
        <v>0</v>
      </c>
      <c r="Y228" s="4">
        <v>0</v>
      </c>
      <c r="Z228" s="4">
        <v>0</v>
      </c>
      <c r="AA228" s="4">
        <v>0</v>
      </c>
      <c r="AB228" s="4">
        <v>0</v>
      </c>
      <c r="AC228" s="4">
        <v>0</v>
      </c>
      <c r="AD228" s="4">
        <v>0</v>
      </c>
      <c r="AE228" s="4">
        <v>0</v>
      </c>
      <c r="AF228" s="1">
        <v>185309</v>
      </c>
      <c r="AG228" s="1">
        <v>4</v>
      </c>
      <c r="AH228"/>
    </row>
    <row r="229" spans="1:34" x14ac:dyDescent="0.25">
      <c r="A229" t="s">
        <v>289</v>
      </c>
      <c r="B229" t="s">
        <v>179</v>
      </c>
      <c r="C229" t="s">
        <v>463</v>
      </c>
      <c r="D229" t="s">
        <v>330</v>
      </c>
      <c r="E229" s="4">
        <v>56.576086956521742</v>
      </c>
      <c r="F229" s="4">
        <f>Nurse[[#This Row],[Total Nurse Staff Hours]]/Nurse[[#This Row],[MDS Census]]</f>
        <v>3.2903631123919301</v>
      </c>
      <c r="G229" s="4">
        <f>Nurse[[#This Row],[Total Direct Care Staff Hours]]/Nurse[[#This Row],[MDS Census]]</f>
        <v>2.8043880883765606</v>
      </c>
      <c r="H229" s="4">
        <f>Nurse[[#This Row],[Total RN Hours (w/ Admin, DON)]]/Nurse[[#This Row],[MDS Census]]</f>
        <v>0.76145437079731015</v>
      </c>
      <c r="I229" s="4">
        <f>Nurse[[#This Row],[RN Hours (excl. Admin, DON)]]/Nurse[[#This Row],[MDS Census]]</f>
        <v>0.48691066282420747</v>
      </c>
      <c r="J229" s="4">
        <f>SUM(Nurse[[#This Row],[RN Hours (excl. Admin, DON)]],Nurse[[#This Row],[RN Admin Hours]],Nurse[[#This Row],[RN DON Hours]],Nurse[[#This Row],[LPN Hours (excl. Admin)]],Nurse[[#This Row],[LPN Admin Hours]],Nurse[[#This Row],[CNA Hours]],Nurse[[#This Row],[NA TR Hours]],Nurse[[#This Row],[Med Aide/Tech Hours]])</f>
        <v>186.15586956521736</v>
      </c>
      <c r="K229" s="4">
        <f>SUM(Nurse[[#This Row],[RN Hours (excl. Admin, DON)]],Nurse[[#This Row],[LPN Hours (excl. Admin)]],Nurse[[#This Row],[CNA Hours]],Nurse[[#This Row],[NA TR Hours]],Nurse[[#This Row],[Med Aide/Tech Hours]])</f>
        <v>158.66130434782607</v>
      </c>
      <c r="L229" s="4">
        <f>SUM(Nurse[[#This Row],[RN Hours (excl. Admin, DON)]],Nurse[[#This Row],[RN Admin Hours]],Nurse[[#This Row],[RN DON Hours]])</f>
        <v>43.080108695652171</v>
      </c>
      <c r="M229" s="4">
        <v>27.547499999999999</v>
      </c>
      <c r="N229" s="4">
        <v>10.576086956521738</v>
      </c>
      <c r="O229" s="4">
        <v>4.9565217391304346</v>
      </c>
      <c r="P229" s="4">
        <f>SUM(Nurse[[#This Row],[LPN Hours (excl. Admin)]],Nurse[[#This Row],[LPN Admin Hours]])</f>
        <v>36.456413043478257</v>
      </c>
      <c r="Q229" s="4">
        <v>24.494456521739128</v>
      </c>
      <c r="R229" s="4">
        <v>11.961956521739131</v>
      </c>
      <c r="S229" s="4">
        <f>SUM(Nurse[[#This Row],[CNA Hours]],Nurse[[#This Row],[NA TR Hours]],Nurse[[#This Row],[Med Aide/Tech Hours]])</f>
        <v>106.61934782608694</v>
      </c>
      <c r="T229" s="4">
        <v>77.836413043478245</v>
      </c>
      <c r="U229" s="4">
        <v>12.163369565217391</v>
      </c>
      <c r="V229" s="4">
        <v>16.619565217391305</v>
      </c>
      <c r="W2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45.605760869565216</v>
      </c>
      <c r="X229" s="4">
        <v>5.5271739130434785</v>
      </c>
      <c r="Y229" s="4">
        <v>0</v>
      </c>
      <c r="Z229" s="4">
        <v>0</v>
      </c>
      <c r="AA229" s="4">
        <v>2.8232608695652175</v>
      </c>
      <c r="AB229" s="4">
        <v>0</v>
      </c>
      <c r="AC229" s="4">
        <v>37.255326086956522</v>
      </c>
      <c r="AD229" s="4">
        <v>0</v>
      </c>
      <c r="AE229" s="4">
        <v>0</v>
      </c>
      <c r="AF229" s="1">
        <v>185336</v>
      </c>
      <c r="AG229" s="1">
        <v>4</v>
      </c>
      <c r="AH229"/>
    </row>
    <row r="230" spans="1:34" x14ac:dyDescent="0.25">
      <c r="A230" t="s">
        <v>289</v>
      </c>
      <c r="B230" t="s">
        <v>213</v>
      </c>
      <c r="C230" t="s">
        <v>530</v>
      </c>
      <c r="D230" t="s">
        <v>408</v>
      </c>
      <c r="E230" s="4">
        <v>21.065217391304348</v>
      </c>
      <c r="F230" s="4">
        <f>Nurse[[#This Row],[Total Nurse Staff Hours]]/Nurse[[#This Row],[MDS Census]]</f>
        <v>6.2369401444788437</v>
      </c>
      <c r="G230" s="4">
        <f>Nurse[[#This Row],[Total Direct Care Staff Hours]]/Nurse[[#This Row],[MDS Census]]</f>
        <v>5.1651496388028901</v>
      </c>
      <c r="H230" s="4">
        <f>Nurse[[#This Row],[Total RN Hours (w/ Admin, DON)]]/Nurse[[#This Row],[MDS Census]]</f>
        <v>3.0891744066047475</v>
      </c>
      <c r="I230" s="4">
        <f>Nurse[[#This Row],[RN Hours (excl. Admin, DON)]]/Nurse[[#This Row],[MDS Census]]</f>
        <v>2.0173839009287931</v>
      </c>
      <c r="J230" s="4">
        <f>SUM(Nurse[[#This Row],[RN Hours (excl. Admin, DON)]],Nurse[[#This Row],[RN Admin Hours]],Nurse[[#This Row],[RN DON Hours]],Nurse[[#This Row],[LPN Hours (excl. Admin)]],Nurse[[#This Row],[LPN Admin Hours]],Nurse[[#This Row],[CNA Hours]],Nurse[[#This Row],[NA TR Hours]],Nurse[[#This Row],[Med Aide/Tech Hours]])</f>
        <v>131.38249999999999</v>
      </c>
      <c r="K230" s="4">
        <f>SUM(Nurse[[#This Row],[RN Hours (excl. Admin, DON)]],Nurse[[#This Row],[LPN Hours (excl. Admin)]],Nurse[[#This Row],[CNA Hours]],Nurse[[#This Row],[NA TR Hours]],Nurse[[#This Row],[Med Aide/Tech Hours]])</f>
        <v>108.80500000000001</v>
      </c>
      <c r="L230" s="4">
        <f>SUM(Nurse[[#This Row],[RN Hours (excl. Admin, DON)]],Nurse[[#This Row],[RN Admin Hours]],Nurse[[#This Row],[RN DON Hours]])</f>
        <v>65.074130434782617</v>
      </c>
      <c r="M230" s="4">
        <v>42.496630434782617</v>
      </c>
      <c r="N230" s="4">
        <v>22.577500000000001</v>
      </c>
      <c r="O230" s="4">
        <v>0</v>
      </c>
      <c r="P230" s="4">
        <f>SUM(Nurse[[#This Row],[LPN Hours (excl. Admin)]],Nurse[[#This Row],[LPN Admin Hours]])</f>
        <v>21.952826086956517</v>
      </c>
      <c r="Q230" s="4">
        <v>21.952826086956517</v>
      </c>
      <c r="R230" s="4">
        <v>0</v>
      </c>
      <c r="S230" s="4">
        <f>SUM(Nurse[[#This Row],[CNA Hours]],Nurse[[#This Row],[NA TR Hours]],Nurse[[#This Row],[Med Aide/Tech Hours]])</f>
        <v>44.35554347826087</v>
      </c>
      <c r="T230" s="4">
        <v>44.35554347826087</v>
      </c>
      <c r="U230" s="4">
        <v>0</v>
      </c>
      <c r="V230" s="4">
        <v>0</v>
      </c>
      <c r="W2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0" s="4">
        <v>0</v>
      </c>
      <c r="Y230" s="4">
        <v>0</v>
      </c>
      <c r="Z230" s="4">
        <v>0</v>
      </c>
      <c r="AA230" s="4">
        <v>0</v>
      </c>
      <c r="AB230" s="4">
        <v>0</v>
      </c>
      <c r="AC230" s="4">
        <v>0</v>
      </c>
      <c r="AD230" s="4">
        <v>0</v>
      </c>
      <c r="AE230" s="4">
        <v>0</v>
      </c>
      <c r="AF230" s="1">
        <v>185394</v>
      </c>
      <c r="AG230" s="1">
        <v>4</v>
      </c>
      <c r="AH230"/>
    </row>
    <row r="231" spans="1:34" x14ac:dyDescent="0.25">
      <c r="A231" t="s">
        <v>289</v>
      </c>
      <c r="B231" t="s">
        <v>171</v>
      </c>
      <c r="C231" t="s">
        <v>530</v>
      </c>
      <c r="D231" t="s">
        <v>408</v>
      </c>
      <c r="E231" s="4">
        <v>17.804347826086957</v>
      </c>
      <c r="F231" s="4">
        <f>Nurse[[#This Row],[Total Nurse Staff Hours]]/Nurse[[#This Row],[MDS Census]]</f>
        <v>7.2019658119658123</v>
      </c>
      <c r="G231" s="4">
        <f>Nurse[[#This Row],[Total Direct Care Staff Hours]]/Nurse[[#This Row],[MDS Census]]</f>
        <v>6.4002197802197811</v>
      </c>
      <c r="H231" s="4">
        <f>Nurse[[#This Row],[Total RN Hours (w/ Admin, DON)]]/Nurse[[#This Row],[MDS Census]]</f>
        <v>3.3786996336996342</v>
      </c>
      <c r="I231" s="4">
        <f>Nurse[[#This Row],[RN Hours (excl. Admin, DON)]]/Nurse[[#This Row],[MDS Census]]</f>
        <v>2.5769536019536026</v>
      </c>
      <c r="J231" s="4">
        <f>SUM(Nurse[[#This Row],[RN Hours (excl. Admin, DON)]],Nurse[[#This Row],[RN Admin Hours]],Nurse[[#This Row],[RN DON Hours]],Nurse[[#This Row],[LPN Hours (excl. Admin)]],Nurse[[#This Row],[LPN Admin Hours]],Nurse[[#This Row],[CNA Hours]],Nurse[[#This Row],[NA TR Hours]],Nurse[[#This Row],[Med Aide/Tech Hours]])</f>
        <v>128.2263043478261</v>
      </c>
      <c r="K231" s="4">
        <f>SUM(Nurse[[#This Row],[RN Hours (excl. Admin, DON)]],Nurse[[#This Row],[LPN Hours (excl. Admin)]],Nurse[[#This Row],[CNA Hours]],Nurse[[#This Row],[NA TR Hours]],Nurse[[#This Row],[Med Aide/Tech Hours]])</f>
        <v>113.9517391304348</v>
      </c>
      <c r="L231" s="4">
        <f>SUM(Nurse[[#This Row],[RN Hours (excl. Admin, DON)]],Nurse[[#This Row],[RN Admin Hours]],Nurse[[#This Row],[RN DON Hours]])</f>
        <v>60.155543478260881</v>
      </c>
      <c r="M231" s="4">
        <v>45.880978260869576</v>
      </c>
      <c r="N231" s="4">
        <v>14.274565217391302</v>
      </c>
      <c r="O231" s="4">
        <v>0</v>
      </c>
      <c r="P231" s="4">
        <f>SUM(Nurse[[#This Row],[LPN Hours (excl. Admin)]],Nurse[[#This Row],[LPN Admin Hours]])</f>
        <v>18.536630434782609</v>
      </c>
      <c r="Q231" s="4">
        <v>18.536630434782609</v>
      </c>
      <c r="R231" s="4">
        <v>0</v>
      </c>
      <c r="S231" s="4">
        <f>SUM(Nurse[[#This Row],[CNA Hours]],Nurse[[#This Row],[NA TR Hours]],Nurse[[#This Row],[Med Aide/Tech Hours]])</f>
        <v>49.534130434782618</v>
      </c>
      <c r="T231" s="4">
        <v>49.36021739130436</v>
      </c>
      <c r="U231" s="4">
        <v>0.17391304347826086</v>
      </c>
      <c r="V231" s="4">
        <v>0</v>
      </c>
      <c r="W2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1" s="4">
        <v>0</v>
      </c>
      <c r="Y231" s="4">
        <v>0</v>
      </c>
      <c r="Z231" s="4">
        <v>0</v>
      </c>
      <c r="AA231" s="4">
        <v>0</v>
      </c>
      <c r="AB231" s="4">
        <v>0</v>
      </c>
      <c r="AC231" s="4">
        <v>0</v>
      </c>
      <c r="AD231" s="4">
        <v>0</v>
      </c>
      <c r="AE231" s="4">
        <v>0</v>
      </c>
      <c r="AF231" s="1">
        <v>185328</v>
      </c>
      <c r="AG231" s="1">
        <v>4</v>
      </c>
      <c r="AH231"/>
    </row>
    <row r="232" spans="1:34" x14ac:dyDescent="0.25">
      <c r="A232" t="s">
        <v>289</v>
      </c>
      <c r="B232" t="s">
        <v>78</v>
      </c>
      <c r="C232" t="s">
        <v>462</v>
      </c>
      <c r="D232" t="s">
        <v>324</v>
      </c>
      <c r="E232" s="4">
        <v>107.85869565217391</v>
      </c>
      <c r="F232" s="4">
        <f>Nurse[[#This Row],[Total Nurse Staff Hours]]/Nurse[[#This Row],[MDS Census]]</f>
        <v>3.6276186637105718</v>
      </c>
      <c r="G232" s="4">
        <f>Nurse[[#This Row],[Total Direct Care Staff Hours]]/Nurse[[#This Row],[MDS Census]]</f>
        <v>3.3908958984178179</v>
      </c>
      <c r="H232" s="4">
        <f>Nurse[[#This Row],[Total RN Hours (w/ Admin, DON)]]/Nurse[[#This Row],[MDS Census]]</f>
        <v>0.6280328529678525</v>
      </c>
      <c r="I232" s="4">
        <f>Nurse[[#This Row],[RN Hours (excl. Admin, DON)]]/Nurse[[#This Row],[MDS Census]]</f>
        <v>0.49258994255769423</v>
      </c>
      <c r="J232" s="4">
        <f>SUM(Nurse[[#This Row],[RN Hours (excl. Admin, DON)]],Nurse[[#This Row],[RN Admin Hours]],Nurse[[#This Row],[RN DON Hours]],Nurse[[#This Row],[LPN Hours (excl. Admin)]],Nurse[[#This Row],[LPN Admin Hours]],Nurse[[#This Row],[CNA Hours]],Nurse[[#This Row],[NA TR Hours]],Nurse[[#This Row],[Med Aide/Tech Hours]])</f>
        <v>391.27021739130436</v>
      </c>
      <c r="K232" s="4">
        <f>SUM(Nurse[[#This Row],[RN Hours (excl. Admin, DON)]],Nurse[[#This Row],[LPN Hours (excl. Admin)]],Nurse[[#This Row],[CNA Hours]],Nurse[[#This Row],[NA TR Hours]],Nurse[[#This Row],[Med Aide/Tech Hours]])</f>
        <v>365.73760869565223</v>
      </c>
      <c r="L232" s="4">
        <f>SUM(Nurse[[#This Row],[RN Hours (excl. Admin, DON)]],Nurse[[#This Row],[RN Admin Hours]],Nurse[[#This Row],[RN DON Hours]])</f>
        <v>67.73880434782609</v>
      </c>
      <c r="M232" s="4">
        <v>53.130108695652169</v>
      </c>
      <c r="N232" s="4">
        <v>10.086956521739131</v>
      </c>
      <c r="O232" s="4">
        <v>4.5217391304347823</v>
      </c>
      <c r="P232" s="4">
        <f>SUM(Nurse[[#This Row],[LPN Hours (excl. Admin)]],Nurse[[#This Row],[LPN Admin Hours]])</f>
        <v>88.724130434782609</v>
      </c>
      <c r="Q232" s="4">
        <v>77.800217391304344</v>
      </c>
      <c r="R232" s="4">
        <v>10.923913043478262</v>
      </c>
      <c r="S232" s="4">
        <f>SUM(Nurse[[#This Row],[CNA Hours]],Nurse[[#This Row],[NA TR Hours]],Nurse[[#This Row],[Med Aide/Tech Hours]])</f>
        <v>234.80728260869566</v>
      </c>
      <c r="T232" s="4">
        <v>157.29347826086956</v>
      </c>
      <c r="U232" s="4">
        <v>37.070652173913047</v>
      </c>
      <c r="V232" s="4">
        <v>40.443152173913042</v>
      </c>
      <c r="W2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7.005108695652174</v>
      </c>
      <c r="X232" s="4">
        <v>5.9507608695652179</v>
      </c>
      <c r="Y232" s="4">
        <v>0</v>
      </c>
      <c r="Z232" s="4">
        <v>0</v>
      </c>
      <c r="AA232" s="4">
        <v>0</v>
      </c>
      <c r="AB232" s="4">
        <v>0</v>
      </c>
      <c r="AC232" s="4">
        <v>1.0543478260869565</v>
      </c>
      <c r="AD232" s="4">
        <v>0</v>
      </c>
      <c r="AE232" s="4">
        <v>0</v>
      </c>
      <c r="AF232" s="1">
        <v>185192</v>
      </c>
      <c r="AG232" s="1">
        <v>4</v>
      </c>
      <c r="AH232"/>
    </row>
    <row r="233" spans="1:34" x14ac:dyDescent="0.25">
      <c r="A233" t="s">
        <v>289</v>
      </c>
      <c r="B233" t="s">
        <v>111</v>
      </c>
      <c r="C233" t="s">
        <v>543</v>
      </c>
      <c r="D233" t="s">
        <v>353</v>
      </c>
      <c r="E233" s="4">
        <v>110.29347826086956</v>
      </c>
      <c r="F233" s="4">
        <f>Nurse[[#This Row],[Total Nurse Staff Hours]]/Nurse[[#This Row],[MDS Census]]</f>
        <v>3.486795111855721</v>
      </c>
      <c r="G233" s="4">
        <f>Nurse[[#This Row],[Total Direct Care Staff Hours]]/Nurse[[#This Row],[MDS Census]]</f>
        <v>3.2877461318616339</v>
      </c>
      <c r="H233" s="4">
        <f>Nurse[[#This Row],[Total RN Hours (w/ Admin, DON)]]/Nurse[[#This Row],[MDS Census]]</f>
        <v>0.31533950921454618</v>
      </c>
      <c r="I233" s="4">
        <f>Nurse[[#This Row],[RN Hours (excl. Admin, DON)]]/Nurse[[#This Row],[MDS Census]]</f>
        <v>0.21434906869025327</v>
      </c>
      <c r="J233" s="4">
        <f>SUM(Nurse[[#This Row],[RN Hours (excl. Admin, DON)]],Nurse[[#This Row],[RN Admin Hours]],Nurse[[#This Row],[RN DON Hours]],Nurse[[#This Row],[LPN Hours (excl. Admin)]],Nurse[[#This Row],[LPN Admin Hours]],Nurse[[#This Row],[CNA Hours]],Nurse[[#This Row],[NA TR Hours]],Nurse[[#This Row],[Med Aide/Tech Hours]])</f>
        <v>384.57076086956522</v>
      </c>
      <c r="K233" s="4">
        <f>SUM(Nurse[[#This Row],[RN Hours (excl. Admin, DON)]],Nurse[[#This Row],[LPN Hours (excl. Admin)]],Nurse[[#This Row],[CNA Hours]],Nurse[[#This Row],[NA TR Hours]],Nurse[[#This Row],[Med Aide/Tech Hours]])</f>
        <v>362.6169565217391</v>
      </c>
      <c r="L233" s="4">
        <f>SUM(Nurse[[#This Row],[RN Hours (excl. Admin, DON)]],Nurse[[#This Row],[RN Admin Hours]],Nurse[[#This Row],[RN DON Hours]])</f>
        <v>34.779891304347828</v>
      </c>
      <c r="M233" s="4">
        <v>23.641304347826086</v>
      </c>
      <c r="N233" s="4">
        <v>5.4864130434782608</v>
      </c>
      <c r="O233" s="4">
        <v>5.6521739130434785</v>
      </c>
      <c r="P233" s="4">
        <f>SUM(Nurse[[#This Row],[LPN Hours (excl. Admin)]],Nurse[[#This Row],[LPN Admin Hours]])</f>
        <v>113.23282608695652</v>
      </c>
      <c r="Q233" s="4">
        <v>102.41760869565218</v>
      </c>
      <c r="R233" s="4">
        <v>10.815217391304348</v>
      </c>
      <c r="S233" s="4">
        <f>SUM(Nurse[[#This Row],[CNA Hours]],Nurse[[#This Row],[NA TR Hours]],Nurse[[#This Row],[Med Aide/Tech Hours]])</f>
        <v>236.55804347826088</v>
      </c>
      <c r="T233" s="4">
        <v>197.81076086956523</v>
      </c>
      <c r="U233" s="4">
        <v>20.4375</v>
      </c>
      <c r="V233" s="4">
        <v>18.309782608695652</v>
      </c>
      <c r="W2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92.25826086956522</v>
      </c>
      <c r="X233" s="4">
        <v>0.46195652173913043</v>
      </c>
      <c r="Y233" s="4">
        <v>0.17391304347826086</v>
      </c>
      <c r="Z233" s="4">
        <v>0</v>
      </c>
      <c r="AA233" s="4">
        <v>13.64858695652174</v>
      </c>
      <c r="AB233" s="4">
        <v>0</v>
      </c>
      <c r="AC233" s="4">
        <v>77.846086956521745</v>
      </c>
      <c r="AD233" s="4">
        <v>0</v>
      </c>
      <c r="AE233" s="4">
        <v>0.12771739130434784</v>
      </c>
      <c r="AF233" s="1">
        <v>185244</v>
      </c>
      <c r="AG233" s="1">
        <v>4</v>
      </c>
      <c r="AH233"/>
    </row>
    <row r="234" spans="1:34" x14ac:dyDescent="0.25">
      <c r="A234" t="s">
        <v>289</v>
      </c>
      <c r="B234" t="s">
        <v>160</v>
      </c>
      <c r="C234" t="s">
        <v>522</v>
      </c>
      <c r="D234" t="s">
        <v>404</v>
      </c>
      <c r="E234" s="4">
        <v>80.456521739130437</v>
      </c>
      <c r="F234" s="4">
        <f>Nurse[[#This Row],[Total Nurse Staff Hours]]/Nurse[[#This Row],[MDS Census]]</f>
        <v>2.9590961902188591</v>
      </c>
      <c r="G234" s="4">
        <f>Nurse[[#This Row],[Total Direct Care Staff Hours]]/Nurse[[#This Row],[MDS Census]]</f>
        <v>2.6939354228586865</v>
      </c>
      <c r="H234" s="4">
        <f>Nurse[[#This Row],[Total RN Hours (w/ Admin, DON)]]/Nurse[[#This Row],[MDS Census]]</f>
        <v>0.46567954606863005</v>
      </c>
      <c r="I234" s="4">
        <f>Nurse[[#This Row],[RN Hours (excl. Admin, DON)]]/Nurse[[#This Row],[MDS Census]]</f>
        <v>0.25060253985409348</v>
      </c>
      <c r="J234" s="4">
        <f>SUM(Nurse[[#This Row],[RN Hours (excl. Admin, DON)]],Nurse[[#This Row],[RN Admin Hours]],Nurse[[#This Row],[RN DON Hours]],Nurse[[#This Row],[LPN Hours (excl. Admin)]],Nurse[[#This Row],[LPN Admin Hours]],Nurse[[#This Row],[CNA Hours]],Nurse[[#This Row],[NA TR Hours]],Nurse[[#This Row],[Med Aide/Tech Hours]])</f>
        <v>238.07858695652169</v>
      </c>
      <c r="K234" s="4">
        <f>SUM(Nurse[[#This Row],[RN Hours (excl. Admin, DON)]],Nurse[[#This Row],[LPN Hours (excl. Admin)]],Nurse[[#This Row],[CNA Hours]],Nurse[[#This Row],[NA TR Hours]],Nurse[[#This Row],[Med Aide/Tech Hours]])</f>
        <v>216.74467391304344</v>
      </c>
      <c r="L234" s="4">
        <f>SUM(Nurse[[#This Row],[RN Hours (excl. Admin, DON)]],Nurse[[#This Row],[RN Admin Hours]],Nurse[[#This Row],[RN DON Hours]])</f>
        <v>37.466956521739128</v>
      </c>
      <c r="M234" s="4">
        <v>20.162608695652175</v>
      </c>
      <c r="N234" s="4">
        <v>11.565217391304348</v>
      </c>
      <c r="O234" s="4">
        <v>5.7391304347826084</v>
      </c>
      <c r="P234" s="4">
        <f>SUM(Nurse[[#This Row],[LPN Hours (excl. Admin)]],Nurse[[#This Row],[LPN Admin Hours]])</f>
        <v>64.00771739130434</v>
      </c>
      <c r="Q234" s="4">
        <v>59.978152173913038</v>
      </c>
      <c r="R234" s="4">
        <v>4.0295652173913039</v>
      </c>
      <c r="S234" s="4">
        <f>SUM(Nurse[[#This Row],[CNA Hours]],Nurse[[#This Row],[NA TR Hours]],Nurse[[#This Row],[Med Aide/Tech Hours]])</f>
        <v>136.60391304347823</v>
      </c>
      <c r="T234" s="4">
        <v>136.60391304347823</v>
      </c>
      <c r="U234" s="4">
        <v>0</v>
      </c>
      <c r="V234" s="4">
        <v>0</v>
      </c>
      <c r="W2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0.13413043478260869</v>
      </c>
      <c r="X234" s="4">
        <v>0</v>
      </c>
      <c r="Y234" s="4">
        <v>0</v>
      </c>
      <c r="Z234" s="4">
        <v>0</v>
      </c>
      <c r="AA234" s="4">
        <v>0</v>
      </c>
      <c r="AB234" s="4">
        <v>0</v>
      </c>
      <c r="AC234" s="4">
        <v>0.13413043478260869</v>
      </c>
      <c r="AD234" s="4">
        <v>0</v>
      </c>
      <c r="AE234" s="4">
        <v>0</v>
      </c>
      <c r="AF234" s="1">
        <v>185312</v>
      </c>
      <c r="AG234" s="1">
        <v>4</v>
      </c>
      <c r="AH234"/>
    </row>
    <row r="235" spans="1:34" x14ac:dyDescent="0.25">
      <c r="A235" t="s">
        <v>289</v>
      </c>
      <c r="B235" t="s">
        <v>20</v>
      </c>
      <c r="C235" t="s">
        <v>499</v>
      </c>
      <c r="D235" t="s">
        <v>393</v>
      </c>
      <c r="E235" s="4">
        <v>101.08695652173913</v>
      </c>
      <c r="F235" s="4">
        <f>Nurse[[#This Row],[Total Nurse Staff Hours]]/Nurse[[#This Row],[MDS Census]]</f>
        <v>3.9321623655913971</v>
      </c>
      <c r="G235" s="4">
        <f>Nurse[[#This Row],[Total Direct Care Staff Hours]]/Nurse[[#This Row],[MDS Census]]</f>
        <v>3.5722612903225794</v>
      </c>
      <c r="H235" s="4">
        <f>Nurse[[#This Row],[Total RN Hours (w/ Admin, DON)]]/Nurse[[#This Row],[MDS Census]]</f>
        <v>0.72984838709677424</v>
      </c>
      <c r="I235" s="4">
        <f>Nurse[[#This Row],[RN Hours (excl. Admin, DON)]]/Nurse[[#This Row],[MDS Census]]</f>
        <v>0.49985376344086019</v>
      </c>
      <c r="J235" s="4">
        <f>SUM(Nurse[[#This Row],[RN Hours (excl. Admin, DON)]],Nurse[[#This Row],[RN Admin Hours]],Nurse[[#This Row],[RN DON Hours]],Nurse[[#This Row],[LPN Hours (excl. Admin)]],Nurse[[#This Row],[LPN Admin Hours]],Nurse[[#This Row],[CNA Hours]],Nurse[[#This Row],[NA TR Hours]],Nurse[[#This Row],[Med Aide/Tech Hours]])</f>
        <v>397.49032608695643</v>
      </c>
      <c r="K235" s="4">
        <f>SUM(Nurse[[#This Row],[RN Hours (excl. Admin, DON)]],Nurse[[#This Row],[LPN Hours (excl. Admin)]],Nurse[[#This Row],[CNA Hours]],Nurse[[#This Row],[NA TR Hours]],Nurse[[#This Row],[Med Aide/Tech Hours]])</f>
        <v>361.1090217391303</v>
      </c>
      <c r="L235" s="4">
        <f>SUM(Nurse[[#This Row],[RN Hours (excl. Admin, DON)]],Nurse[[#This Row],[RN Admin Hours]],Nurse[[#This Row],[RN DON Hours]])</f>
        <v>73.778152173913043</v>
      </c>
      <c r="M235" s="4">
        <v>50.528695652173909</v>
      </c>
      <c r="N235" s="4">
        <v>18.08641304347826</v>
      </c>
      <c r="O235" s="4">
        <v>5.1630434782608692</v>
      </c>
      <c r="P235" s="4">
        <f>SUM(Nurse[[#This Row],[LPN Hours (excl. Admin)]],Nurse[[#This Row],[LPN Admin Hours]])</f>
        <v>75.946413043478245</v>
      </c>
      <c r="Q235" s="4">
        <v>62.814565217391284</v>
      </c>
      <c r="R235" s="4">
        <v>13.131847826086956</v>
      </c>
      <c r="S235" s="4">
        <f>SUM(Nurse[[#This Row],[CNA Hours]],Nurse[[#This Row],[NA TR Hours]],Nurse[[#This Row],[Med Aide/Tech Hours]])</f>
        <v>247.76576086956516</v>
      </c>
      <c r="T235" s="4">
        <v>210.24369565217384</v>
      </c>
      <c r="U235" s="4">
        <v>25.804456521739127</v>
      </c>
      <c r="V235" s="4">
        <v>11.717608695652176</v>
      </c>
      <c r="W2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0.18478260869565216</v>
      </c>
      <c r="X235" s="4">
        <v>9.7826086956521743E-2</v>
      </c>
      <c r="Y235" s="4">
        <v>0</v>
      </c>
      <c r="Z235" s="4">
        <v>0</v>
      </c>
      <c r="AA235" s="4">
        <v>0</v>
      </c>
      <c r="AB235" s="4">
        <v>8.6956521739130432E-2</v>
      </c>
      <c r="AC235" s="4">
        <v>0</v>
      </c>
      <c r="AD235" s="4">
        <v>0</v>
      </c>
      <c r="AE235" s="4">
        <v>0</v>
      </c>
      <c r="AF235" s="1">
        <v>185057</v>
      </c>
      <c r="AG235" s="1">
        <v>4</v>
      </c>
      <c r="AH235"/>
    </row>
    <row r="236" spans="1:34" x14ac:dyDescent="0.25">
      <c r="A236" t="s">
        <v>289</v>
      </c>
      <c r="B236" t="s">
        <v>189</v>
      </c>
      <c r="C236" t="s">
        <v>462</v>
      </c>
      <c r="D236" t="s">
        <v>324</v>
      </c>
      <c r="E236" s="4">
        <v>79.717391304347828</v>
      </c>
      <c r="F236" s="4">
        <f>Nurse[[#This Row],[Total Nurse Staff Hours]]/Nurse[[#This Row],[MDS Census]]</f>
        <v>3.8642650668121079</v>
      </c>
      <c r="G236" s="4">
        <f>Nurse[[#This Row],[Total Direct Care Staff Hours]]/Nurse[[#This Row],[MDS Census]]</f>
        <v>3.4901922552495224</v>
      </c>
      <c r="H236" s="4">
        <f>Nurse[[#This Row],[Total RN Hours (w/ Admin, DON)]]/Nurse[[#This Row],[MDS Census]]</f>
        <v>1.2783037905644941</v>
      </c>
      <c r="I236" s="4">
        <f>Nurse[[#This Row],[RN Hours (excl. Admin, DON)]]/Nurse[[#This Row],[MDS Census]]</f>
        <v>1.0811167166621216</v>
      </c>
      <c r="J236" s="4">
        <f>SUM(Nurse[[#This Row],[RN Hours (excl. Admin, DON)]],Nurse[[#This Row],[RN Admin Hours]],Nurse[[#This Row],[RN DON Hours]],Nurse[[#This Row],[LPN Hours (excl. Admin)]],Nurse[[#This Row],[LPN Admin Hours]],Nurse[[#This Row],[CNA Hours]],Nurse[[#This Row],[NA TR Hours]],Nurse[[#This Row],[Med Aide/Tech Hours]])</f>
        <v>308.04913043478263</v>
      </c>
      <c r="K236" s="4">
        <f>SUM(Nurse[[#This Row],[RN Hours (excl. Admin, DON)]],Nurse[[#This Row],[LPN Hours (excl. Admin)]],Nurse[[#This Row],[CNA Hours]],Nurse[[#This Row],[NA TR Hours]],Nurse[[#This Row],[Med Aide/Tech Hours]])</f>
        <v>278.22902173913042</v>
      </c>
      <c r="L236" s="4">
        <f>SUM(Nurse[[#This Row],[RN Hours (excl. Admin, DON)]],Nurse[[#This Row],[RN Admin Hours]],Nurse[[#This Row],[RN DON Hours]])</f>
        <v>101.90304347826087</v>
      </c>
      <c r="M236" s="4">
        <v>86.183804347826083</v>
      </c>
      <c r="N236" s="4">
        <v>9.9801086956521736</v>
      </c>
      <c r="O236" s="4">
        <v>5.7391304347826084</v>
      </c>
      <c r="P236" s="4">
        <f>SUM(Nurse[[#This Row],[LPN Hours (excl. Admin)]],Nurse[[#This Row],[LPN Admin Hours]])</f>
        <v>55.595760869565204</v>
      </c>
      <c r="Q236" s="4">
        <v>41.49489130434781</v>
      </c>
      <c r="R236" s="4">
        <v>14.100869565217394</v>
      </c>
      <c r="S236" s="4">
        <f>SUM(Nurse[[#This Row],[CNA Hours]],Nurse[[#This Row],[NA TR Hours]],Nurse[[#This Row],[Med Aide/Tech Hours]])</f>
        <v>150.55032608695655</v>
      </c>
      <c r="T236" s="4">
        <v>140.38869565217394</v>
      </c>
      <c r="U236" s="4">
        <v>0</v>
      </c>
      <c r="V236" s="4">
        <v>10.161630434782607</v>
      </c>
      <c r="W2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16.854891304347827</v>
      </c>
      <c r="X236" s="4">
        <v>1.0826086956521739</v>
      </c>
      <c r="Y236" s="4">
        <v>0</v>
      </c>
      <c r="Z236" s="4">
        <v>0</v>
      </c>
      <c r="AA236" s="4">
        <v>2.0057608695652176</v>
      </c>
      <c r="AB236" s="4">
        <v>0</v>
      </c>
      <c r="AC236" s="4">
        <v>13.396521739130433</v>
      </c>
      <c r="AD236" s="4">
        <v>0</v>
      </c>
      <c r="AE236" s="4">
        <v>0.37</v>
      </c>
      <c r="AF236" s="1">
        <v>185348</v>
      </c>
      <c r="AG236" s="1">
        <v>4</v>
      </c>
      <c r="AH236"/>
    </row>
    <row r="237" spans="1:34" x14ac:dyDescent="0.25">
      <c r="A237" t="s">
        <v>289</v>
      </c>
      <c r="B237" t="s">
        <v>209</v>
      </c>
      <c r="C237" t="s">
        <v>503</v>
      </c>
      <c r="D237" t="s">
        <v>395</v>
      </c>
      <c r="E237" s="4">
        <v>7.3043478260869561</v>
      </c>
      <c r="F237" s="4">
        <f>Nurse[[#This Row],[Total Nurse Staff Hours]]/Nurse[[#This Row],[MDS Census]]</f>
        <v>4.5238095238095237</v>
      </c>
      <c r="G237" s="4">
        <f>Nurse[[#This Row],[Total Direct Care Staff Hours]]/Nurse[[#This Row],[MDS Census]]</f>
        <v>4.5238095238095237</v>
      </c>
      <c r="H237" s="4">
        <f>Nurse[[#This Row],[Total RN Hours (w/ Admin, DON)]]/Nurse[[#This Row],[MDS Census]]</f>
        <v>4.5238095238095237</v>
      </c>
      <c r="I237" s="4">
        <f>Nurse[[#This Row],[RN Hours (excl. Admin, DON)]]/Nurse[[#This Row],[MDS Census]]</f>
        <v>4.5238095238095237</v>
      </c>
      <c r="J237" s="4">
        <f>SUM(Nurse[[#This Row],[RN Hours (excl. Admin, DON)]],Nurse[[#This Row],[RN Admin Hours]],Nurse[[#This Row],[RN DON Hours]],Nurse[[#This Row],[LPN Hours (excl. Admin)]],Nurse[[#This Row],[LPN Admin Hours]],Nurse[[#This Row],[CNA Hours]],Nurse[[#This Row],[NA TR Hours]],Nurse[[#This Row],[Med Aide/Tech Hours]])</f>
        <v>33.043478260869563</v>
      </c>
      <c r="K237" s="4">
        <f>SUM(Nurse[[#This Row],[RN Hours (excl. Admin, DON)]],Nurse[[#This Row],[LPN Hours (excl. Admin)]],Nurse[[#This Row],[CNA Hours]],Nurse[[#This Row],[NA TR Hours]],Nurse[[#This Row],[Med Aide/Tech Hours]])</f>
        <v>33.043478260869563</v>
      </c>
      <c r="L237" s="4">
        <f>SUM(Nurse[[#This Row],[RN Hours (excl. Admin, DON)]],Nurse[[#This Row],[RN Admin Hours]],Nurse[[#This Row],[RN DON Hours]])</f>
        <v>33.043478260869563</v>
      </c>
      <c r="M237" s="4">
        <v>33.043478260869563</v>
      </c>
      <c r="N237" s="4">
        <v>0</v>
      </c>
      <c r="O237" s="4">
        <v>0</v>
      </c>
      <c r="P237" s="4">
        <f>SUM(Nurse[[#This Row],[LPN Hours (excl. Admin)]],Nurse[[#This Row],[LPN Admin Hours]])</f>
        <v>0</v>
      </c>
      <c r="Q237" s="4">
        <v>0</v>
      </c>
      <c r="R237" s="4">
        <v>0</v>
      </c>
      <c r="S237" s="4">
        <f>SUM(Nurse[[#This Row],[CNA Hours]],Nurse[[#This Row],[NA TR Hours]],Nurse[[#This Row],[Med Aide/Tech Hours]])</f>
        <v>0</v>
      </c>
      <c r="T237" s="4">
        <v>0</v>
      </c>
      <c r="U237" s="4">
        <v>0</v>
      </c>
      <c r="V237" s="4">
        <v>0</v>
      </c>
      <c r="W2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7" s="4">
        <v>0</v>
      </c>
      <c r="Y237" s="4">
        <v>0</v>
      </c>
      <c r="Z237" s="4">
        <v>0</v>
      </c>
      <c r="AA237" s="4">
        <v>0</v>
      </c>
      <c r="AB237" s="4">
        <v>0</v>
      </c>
      <c r="AC237" s="4">
        <v>0</v>
      </c>
      <c r="AD237" s="4">
        <v>0</v>
      </c>
      <c r="AE237" s="4">
        <v>0</v>
      </c>
      <c r="AF237" s="1">
        <v>185387</v>
      </c>
      <c r="AG237" s="1">
        <v>4</v>
      </c>
      <c r="AH237"/>
    </row>
    <row r="238" spans="1:34" x14ac:dyDescent="0.25">
      <c r="A238" t="s">
        <v>289</v>
      </c>
      <c r="B238" t="s">
        <v>243</v>
      </c>
      <c r="C238" t="s">
        <v>459</v>
      </c>
      <c r="D238" t="s">
        <v>329</v>
      </c>
      <c r="E238" s="4">
        <v>20.25</v>
      </c>
      <c r="F238" s="4">
        <f>Nurse[[#This Row],[Total Nurse Staff Hours]]/Nurse[[#This Row],[MDS Census]]</f>
        <v>5.4640042941492215</v>
      </c>
      <c r="G238" s="4">
        <f>Nurse[[#This Row],[Total Direct Care Staff Hours]]/Nurse[[#This Row],[MDS Census]]</f>
        <v>4.7031615673644653</v>
      </c>
      <c r="H238" s="4">
        <f>Nurse[[#This Row],[Total RN Hours (w/ Admin, DON)]]/Nurse[[#This Row],[MDS Census]]</f>
        <v>1.2035480407944177</v>
      </c>
      <c r="I238" s="4">
        <f>Nurse[[#This Row],[RN Hours (excl. Admin, DON)]]/Nurse[[#This Row],[MDS Census]]</f>
        <v>0.97813204508856699</v>
      </c>
      <c r="J238" s="4">
        <f>SUM(Nurse[[#This Row],[RN Hours (excl. Admin, DON)]],Nurse[[#This Row],[RN Admin Hours]],Nurse[[#This Row],[RN DON Hours]],Nurse[[#This Row],[LPN Hours (excl. Admin)]],Nurse[[#This Row],[LPN Admin Hours]],Nurse[[#This Row],[CNA Hours]],Nurse[[#This Row],[NA TR Hours]],Nurse[[#This Row],[Med Aide/Tech Hours]])</f>
        <v>110.64608695652173</v>
      </c>
      <c r="K238" s="4">
        <f>SUM(Nurse[[#This Row],[RN Hours (excl. Admin, DON)]],Nurse[[#This Row],[LPN Hours (excl. Admin)]],Nurse[[#This Row],[CNA Hours]],Nurse[[#This Row],[NA TR Hours]],Nurse[[#This Row],[Med Aide/Tech Hours]])</f>
        <v>95.239021739130422</v>
      </c>
      <c r="L238" s="4">
        <f>SUM(Nurse[[#This Row],[RN Hours (excl. Admin, DON)]],Nurse[[#This Row],[RN Admin Hours]],Nurse[[#This Row],[RN DON Hours]])</f>
        <v>24.37184782608696</v>
      </c>
      <c r="M238" s="4">
        <v>19.807173913043481</v>
      </c>
      <c r="N238" s="4">
        <v>0.52119565217391295</v>
      </c>
      <c r="O238" s="4">
        <v>4.0434782608695654</v>
      </c>
      <c r="P238" s="4">
        <f>SUM(Nurse[[#This Row],[LPN Hours (excl. Admin)]],Nurse[[#This Row],[LPN Admin Hours]])</f>
        <v>27.85586956521739</v>
      </c>
      <c r="Q238" s="4">
        <v>17.013478260869565</v>
      </c>
      <c r="R238" s="4">
        <v>10.842391304347826</v>
      </c>
      <c r="S238" s="4">
        <f>SUM(Nurse[[#This Row],[CNA Hours]],Nurse[[#This Row],[NA TR Hours]],Nurse[[#This Row],[Med Aide/Tech Hours]])</f>
        <v>58.418369565217368</v>
      </c>
      <c r="T238" s="4">
        <v>55.351630434782585</v>
      </c>
      <c r="U238" s="4">
        <v>0</v>
      </c>
      <c r="V238" s="4">
        <v>3.0667391304347817</v>
      </c>
      <c r="W2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10.189130434782609</v>
      </c>
      <c r="X238" s="4">
        <v>0</v>
      </c>
      <c r="Y238" s="4">
        <v>0</v>
      </c>
      <c r="Z238" s="4">
        <v>0</v>
      </c>
      <c r="AA238" s="4">
        <v>3.8451086956521738</v>
      </c>
      <c r="AB238" s="4">
        <v>0</v>
      </c>
      <c r="AC238" s="4">
        <v>6.2570652173913039</v>
      </c>
      <c r="AD238" s="4">
        <v>0</v>
      </c>
      <c r="AE238" s="4">
        <v>8.6956521739130432E-2</v>
      </c>
      <c r="AF238" s="1">
        <v>185451</v>
      </c>
      <c r="AG238" s="1">
        <v>4</v>
      </c>
      <c r="AH238"/>
    </row>
    <row r="239" spans="1:34" x14ac:dyDescent="0.25">
      <c r="A239" t="s">
        <v>289</v>
      </c>
      <c r="B239" t="s">
        <v>158</v>
      </c>
      <c r="C239" t="s">
        <v>462</v>
      </c>
      <c r="D239" t="s">
        <v>324</v>
      </c>
      <c r="E239" s="4">
        <v>27.054347826086957</v>
      </c>
      <c r="F239" s="4">
        <f>Nurse[[#This Row],[Total Nurse Staff Hours]]/Nurse[[#This Row],[MDS Census]]</f>
        <v>4.7644636400160696</v>
      </c>
      <c r="G239" s="4">
        <f>Nurse[[#This Row],[Total Direct Care Staff Hours]]/Nurse[[#This Row],[MDS Census]]</f>
        <v>4.4901968662113285</v>
      </c>
      <c r="H239" s="4">
        <f>Nurse[[#This Row],[Total RN Hours (w/ Admin, DON)]]/Nurse[[#This Row],[MDS Census]]</f>
        <v>0.60648854961832066</v>
      </c>
      <c r="I239" s="4">
        <f>Nurse[[#This Row],[RN Hours (excl. Admin, DON)]]/Nurse[[#This Row],[MDS Census]]</f>
        <v>0.3322217758135797</v>
      </c>
      <c r="J239" s="4">
        <f>SUM(Nurse[[#This Row],[RN Hours (excl. Admin, DON)]],Nurse[[#This Row],[RN Admin Hours]],Nurse[[#This Row],[RN DON Hours]],Nurse[[#This Row],[LPN Hours (excl. Admin)]],Nurse[[#This Row],[LPN Admin Hours]],Nurse[[#This Row],[CNA Hours]],Nurse[[#This Row],[NA TR Hours]],Nurse[[#This Row],[Med Aide/Tech Hours]])</f>
        <v>128.8994565217391</v>
      </c>
      <c r="K239" s="4">
        <f>SUM(Nurse[[#This Row],[RN Hours (excl. Admin, DON)]],Nurse[[#This Row],[LPN Hours (excl. Admin)]],Nurse[[#This Row],[CNA Hours]],Nurse[[#This Row],[NA TR Hours]],Nurse[[#This Row],[Med Aide/Tech Hours]])</f>
        <v>121.47934782608692</v>
      </c>
      <c r="L239" s="4">
        <f>SUM(Nurse[[#This Row],[RN Hours (excl. Admin, DON)]],Nurse[[#This Row],[RN Admin Hours]],Nurse[[#This Row],[RN DON Hours]])</f>
        <v>16.408152173913045</v>
      </c>
      <c r="M239" s="4">
        <v>8.9880434782608685</v>
      </c>
      <c r="N239" s="4">
        <v>1.7679347826086957</v>
      </c>
      <c r="O239" s="4">
        <v>5.6521739130434785</v>
      </c>
      <c r="P239" s="4">
        <f>SUM(Nurse[[#This Row],[LPN Hours (excl. Admin)]],Nurse[[#This Row],[LPN Admin Hours]])</f>
        <v>17.269565217391307</v>
      </c>
      <c r="Q239" s="4">
        <v>17.269565217391307</v>
      </c>
      <c r="R239" s="4">
        <v>0</v>
      </c>
      <c r="S239" s="4">
        <f>SUM(Nurse[[#This Row],[CNA Hours]],Nurse[[#This Row],[NA TR Hours]],Nurse[[#This Row],[Med Aide/Tech Hours]])</f>
        <v>95.221739130434756</v>
      </c>
      <c r="T239" s="4">
        <v>72.44673913043475</v>
      </c>
      <c r="U239" s="4">
        <v>0</v>
      </c>
      <c r="V239" s="4">
        <v>22.775000000000002</v>
      </c>
      <c r="W2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5.3320652173913041</v>
      </c>
      <c r="X239" s="4">
        <v>0</v>
      </c>
      <c r="Y239" s="4">
        <v>0.97336956521739126</v>
      </c>
      <c r="Z239" s="4">
        <v>0</v>
      </c>
      <c r="AA239" s="4">
        <v>4.3586956521739131</v>
      </c>
      <c r="AB239" s="4">
        <v>0</v>
      </c>
      <c r="AC239" s="4">
        <v>0</v>
      </c>
      <c r="AD239" s="4">
        <v>0</v>
      </c>
      <c r="AE239" s="4">
        <v>0</v>
      </c>
      <c r="AF239" s="1">
        <v>185310</v>
      </c>
      <c r="AG239" s="1">
        <v>4</v>
      </c>
      <c r="AH239"/>
    </row>
    <row r="240" spans="1:34" x14ac:dyDescent="0.25">
      <c r="A240" t="s">
        <v>289</v>
      </c>
      <c r="B240" t="s">
        <v>14</v>
      </c>
      <c r="C240" t="s">
        <v>496</v>
      </c>
      <c r="D240" t="s">
        <v>355</v>
      </c>
      <c r="E240" s="4">
        <v>75.445652173913047</v>
      </c>
      <c r="F240" s="4">
        <f>Nurse[[#This Row],[Total Nurse Staff Hours]]/Nurse[[#This Row],[MDS Census]]</f>
        <v>3.9712015559717613</v>
      </c>
      <c r="G240" s="4">
        <f>Nurse[[#This Row],[Total Direct Care Staff Hours]]/Nurse[[#This Row],[MDS Census]]</f>
        <v>3.5494093070162802</v>
      </c>
      <c r="H240" s="4">
        <f>Nurse[[#This Row],[Total RN Hours (w/ Admin, DON)]]/Nurse[[#This Row],[MDS Census]]</f>
        <v>0.56429765163521095</v>
      </c>
      <c r="I240" s="4">
        <f>Nurse[[#This Row],[RN Hours (excl. Admin, DON)]]/Nurse[[#This Row],[MDS Census]]</f>
        <v>0.34069874657830279</v>
      </c>
      <c r="J240" s="4">
        <f>SUM(Nurse[[#This Row],[RN Hours (excl. Admin, DON)]],Nurse[[#This Row],[RN Admin Hours]],Nurse[[#This Row],[RN DON Hours]],Nurse[[#This Row],[LPN Hours (excl. Admin)]],Nurse[[#This Row],[LPN Admin Hours]],Nurse[[#This Row],[CNA Hours]],Nurse[[#This Row],[NA TR Hours]],Nurse[[#This Row],[Med Aide/Tech Hours]])</f>
        <v>299.6098913043478</v>
      </c>
      <c r="K240" s="4">
        <f>SUM(Nurse[[#This Row],[RN Hours (excl. Admin, DON)]],Nurse[[#This Row],[LPN Hours (excl. Admin)]],Nurse[[#This Row],[CNA Hours]],Nurse[[#This Row],[NA TR Hours]],Nurse[[#This Row],[Med Aide/Tech Hours]])</f>
        <v>267.78750000000002</v>
      </c>
      <c r="L240" s="4">
        <f>SUM(Nurse[[#This Row],[RN Hours (excl. Admin, DON)]],Nurse[[#This Row],[RN Admin Hours]],Nurse[[#This Row],[RN DON Hours]])</f>
        <v>42.573804347826083</v>
      </c>
      <c r="M240" s="4">
        <v>25.704239130434779</v>
      </c>
      <c r="N240" s="4">
        <v>11.391304347826088</v>
      </c>
      <c r="O240" s="4">
        <v>5.4782608695652177</v>
      </c>
      <c r="P240" s="4">
        <f>SUM(Nurse[[#This Row],[LPN Hours (excl. Admin)]],Nurse[[#This Row],[LPN Admin Hours]])</f>
        <v>71.872065217391309</v>
      </c>
      <c r="Q240" s="4">
        <v>56.919239130434782</v>
      </c>
      <c r="R240" s="4">
        <v>14.952826086956522</v>
      </c>
      <c r="S240" s="4">
        <f>SUM(Nurse[[#This Row],[CNA Hours]],Nurse[[#This Row],[NA TR Hours]],Nurse[[#This Row],[Med Aide/Tech Hours]])</f>
        <v>185.16402173913042</v>
      </c>
      <c r="T240" s="4">
        <v>154.96054347826086</v>
      </c>
      <c r="U240" s="4">
        <v>8.3311956521739123</v>
      </c>
      <c r="V240" s="4">
        <v>21.872282608695656</v>
      </c>
      <c r="W2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19.196630434782612</v>
      </c>
      <c r="X240" s="4">
        <v>0.21739130434782608</v>
      </c>
      <c r="Y240" s="4">
        <v>0</v>
      </c>
      <c r="Z240" s="4">
        <v>0</v>
      </c>
      <c r="AA240" s="4">
        <v>8.0903260869565212</v>
      </c>
      <c r="AB240" s="4">
        <v>0</v>
      </c>
      <c r="AC240" s="4">
        <v>10.888913043478265</v>
      </c>
      <c r="AD240" s="4">
        <v>0</v>
      </c>
      <c r="AE240" s="4">
        <v>0</v>
      </c>
      <c r="AF240" s="1">
        <v>185042</v>
      </c>
      <c r="AG240" s="1">
        <v>4</v>
      </c>
      <c r="AH240"/>
    </row>
    <row r="241" spans="1:34" x14ac:dyDescent="0.25">
      <c r="A241" t="s">
        <v>289</v>
      </c>
      <c r="B241" t="s">
        <v>230</v>
      </c>
      <c r="C241" t="s">
        <v>508</v>
      </c>
      <c r="D241" t="s">
        <v>375</v>
      </c>
      <c r="E241" s="4">
        <v>78.923913043478265</v>
      </c>
      <c r="F241" s="4">
        <f>Nurse[[#This Row],[Total Nurse Staff Hours]]/Nurse[[#This Row],[MDS Census]]</f>
        <v>3.9059840242390846</v>
      </c>
      <c r="G241" s="4">
        <f>Nurse[[#This Row],[Total Direct Care Staff Hours]]/Nurse[[#This Row],[MDS Census]]</f>
        <v>3.4918799063489865</v>
      </c>
      <c r="H241" s="4">
        <f>Nurse[[#This Row],[Total RN Hours (w/ Admin, DON)]]/Nurse[[#This Row],[MDS Census]]</f>
        <v>0.88862415645227921</v>
      </c>
      <c r="I241" s="4">
        <f>Nurse[[#This Row],[RN Hours (excl. Admin, DON)]]/Nurse[[#This Row],[MDS Census]]</f>
        <v>0.58703208924390571</v>
      </c>
      <c r="J241" s="4">
        <f>SUM(Nurse[[#This Row],[RN Hours (excl. Admin, DON)]],Nurse[[#This Row],[RN Admin Hours]],Nurse[[#This Row],[RN DON Hours]],Nurse[[#This Row],[LPN Hours (excl. Admin)]],Nurse[[#This Row],[LPN Admin Hours]],Nurse[[#This Row],[CNA Hours]],Nurse[[#This Row],[NA TR Hours]],Nurse[[#This Row],[Med Aide/Tech Hours]])</f>
        <v>308.27554347826083</v>
      </c>
      <c r="K241" s="4">
        <f>SUM(Nurse[[#This Row],[RN Hours (excl. Admin, DON)]],Nurse[[#This Row],[LPN Hours (excl. Admin)]],Nurse[[#This Row],[CNA Hours]],Nurse[[#This Row],[NA TR Hours]],Nurse[[#This Row],[Med Aide/Tech Hours]])</f>
        <v>275.59282608695645</v>
      </c>
      <c r="L241" s="4">
        <f>SUM(Nurse[[#This Row],[RN Hours (excl. Admin, DON)]],Nurse[[#This Row],[RN Admin Hours]],Nurse[[#This Row],[RN DON Hours]])</f>
        <v>70.133695652173913</v>
      </c>
      <c r="M241" s="4">
        <v>46.330869565217384</v>
      </c>
      <c r="N241" s="4">
        <v>18.411521739130432</v>
      </c>
      <c r="O241" s="4">
        <v>5.3913043478260869</v>
      </c>
      <c r="P241" s="4">
        <f>SUM(Nurse[[#This Row],[LPN Hours (excl. Admin)]],Nurse[[#This Row],[LPN Admin Hours]])</f>
        <v>50.607282608695655</v>
      </c>
      <c r="Q241" s="4">
        <v>41.727391304347826</v>
      </c>
      <c r="R241" s="4">
        <v>8.8798913043478276</v>
      </c>
      <c r="S241" s="4">
        <f>SUM(Nurse[[#This Row],[CNA Hours]],Nurse[[#This Row],[NA TR Hours]],Nurse[[#This Row],[Med Aide/Tech Hours]])</f>
        <v>187.53456521739128</v>
      </c>
      <c r="T241" s="4">
        <v>165.14206521739126</v>
      </c>
      <c r="U241" s="4">
        <v>7.3544565217391265</v>
      </c>
      <c r="V241" s="4">
        <v>15.038043478260869</v>
      </c>
      <c r="W2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0.375</v>
      </c>
      <c r="X241" s="4">
        <v>0</v>
      </c>
      <c r="Y241" s="4">
        <v>0</v>
      </c>
      <c r="Z241" s="4">
        <v>0</v>
      </c>
      <c r="AA241" s="4">
        <v>0</v>
      </c>
      <c r="AB241" s="4">
        <v>0</v>
      </c>
      <c r="AC241" s="4">
        <v>0.375</v>
      </c>
      <c r="AD241" s="4">
        <v>0</v>
      </c>
      <c r="AE241" s="4">
        <v>0</v>
      </c>
      <c r="AF241" s="1">
        <v>185434</v>
      </c>
      <c r="AG241" s="1">
        <v>4</v>
      </c>
      <c r="AH241"/>
    </row>
    <row r="242" spans="1:34" x14ac:dyDescent="0.25">
      <c r="A242" t="s">
        <v>289</v>
      </c>
      <c r="B242" t="s">
        <v>263</v>
      </c>
      <c r="C242" t="s">
        <v>471</v>
      </c>
      <c r="D242" t="s">
        <v>364</v>
      </c>
      <c r="E242" s="4">
        <v>27.565217391304348</v>
      </c>
      <c r="F242" s="4">
        <f>Nurse[[#This Row],[Total Nurse Staff Hours]]/Nurse[[#This Row],[MDS Census]]</f>
        <v>5.338584384858045</v>
      </c>
      <c r="G242" s="4">
        <f>Nurse[[#This Row],[Total Direct Care Staff Hours]]/Nurse[[#This Row],[MDS Census]]</f>
        <v>4.8123541009463731</v>
      </c>
      <c r="H242" s="4">
        <f>Nurse[[#This Row],[Total RN Hours (w/ Admin, DON)]]/Nurse[[#This Row],[MDS Census]]</f>
        <v>0.79290615141955834</v>
      </c>
      <c r="I242" s="4">
        <f>Nurse[[#This Row],[RN Hours (excl. Admin, DON)]]/Nurse[[#This Row],[MDS Census]]</f>
        <v>0.44086750788643542</v>
      </c>
      <c r="J242" s="4">
        <f>SUM(Nurse[[#This Row],[RN Hours (excl. Admin, DON)]],Nurse[[#This Row],[RN Admin Hours]],Nurse[[#This Row],[RN DON Hours]],Nurse[[#This Row],[LPN Hours (excl. Admin)]],Nurse[[#This Row],[LPN Admin Hours]],Nurse[[#This Row],[CNA Hours]],Nurse[[#This Row],[NA TR Hours]],Nurse[[#This Row],[Med Aide/Tech Hours]])</f>
        <v>147.1592391304348</v>
      </c>
      <c r="K242" s="4">
        <f>SUM(Nurse[[#This Row],[RN Hours (excl. Admin, DON)]],Nurse[[#This Row],[LPN Hours (excl. Admin)]],Nurse[[#This Row],[CNA Hours]],Nurse[[#This Row],[NA TR Hours]],Nurse[[#This Row],[Med Aide/Tech Hours]])</f>
        <v>132.65358695652176</v>
      </c>
      <c r="L242" s="4">
        <f>SUM(Nurse[[#This Row],[RN Hours (excl. Admin, DON)]],Nurse[[#This Row],[RN Admin Hours]],Nurse[[#This Row],[RN DON Hours]])</f>
        <v>21.856630434782609</v>
      </c>
      <c r="M242" s="4">
        <v>12.152608695652177</v>
      </c>
      <c r="N242" s="4">
        <v>5.164891304347826</v>
      </c>
      <c r="O242" s="4">
        <v>4.5391304347826047</v>
      </c>
      <c r="P242" s="4">
        <f>SUM(Nurse[[#This Row],[LPN Hours (excl. Admin)]],Nurse[[#This Row],[LPN Admin Hours]])</f>
        <v>39.457499999999989</v>
      </c>
      <c r="Q242" s="4">
        <v>34.65586956521738</v>
      </c>
      <c r="R242" s="4">
        <v>4.8016304347826075</v>
      </c>
      <c r="S242" s="4">
        <f>SUM(Nurse[[#This Row],[CNA Hours]],Nurse[[#This Row],[NA TR Hours]],Nurse[[#This Row],[Med Aide/Tech Hours]])</f>
        <v>85.845108695652186</v>
      </c>
      <c r="T242" s="4">
        <v>75.28619565217393</v>
      </c>
      <c r="U242" s="4">
        <v>0</v>
      </c>
      <c r="V242" s="4">
        <v>10.55891304347826</v>
      </c>
      <c r="W2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30.214782608695646</v>
      </c>
      <c r="X242" s="4">
        <v>1.7635869565217388</v>
      </c>
      <c r="Y242" s="4">
        <v>0</v>
      </c>
      <c r="Z242" s="4">
        <v>0</v>
      </c>
      <c r="AA242" s="4">
        <v>5.4842391304347835</v>
      </c>
      <c r="AB242" s="4">
        <v>0</v>
      </c>
      <c r="AC242" s="4">
        <v>22.966956521739124</v>
      </c>
      <c r="AD242" s="4">
        <v>0</v>
      </c>
      <c r="AE242" s="4">
        <v>0</v>
      </c>
      <c r="AF242" s="1">
        <v>185479</v>
      </c>
      <c r="AG242" s="1">
        <v>4</v>
      </c>
      <c r="AH242"/>
    </row>
    <row r="243" spans="1:34" x14ac:dyDescent="0.25">
      <c r="A243" t="s">
        <v>289</v>
      </c>
      <c r="B243" t="s">
        <v>40</v>
      </c>
      <c r="C243" t="s">
        <v>509</v>
      </c>
      <c r="D243" t="s">
        <v>332</v>
      </c>
      <c r="E243" s="4">
        <v>54.619565217391305</v>
      </c>
      <c r="F243" s="4">
        <f>Nurse[[#This Row],[Total Nurse Staff Hours]]/Nurse[[#This Row],[MDS Census]]</f>
        <v>4.4337970149253731</v>
      </c>
      <c r="G243" s="4">
        <f>Nurse[[#This Row],[Total Direct Care Staff Hours]]/Nurse[[#This Row],[MDS Census]]</f>
        <v>3.9038328358208965</v>
      </c>
      <c r="H243" s="4">
        <f>Nurse[[#This Row],[Total RN Hours (w/ Admin, DON)]]/Nurse[[#This Row],[MDS Census]]</f>
        <v>1.1105691542288558</v>
      </c>
      <c r="I243" s="4">
        <f>Nurse[[#This Row],[RN Hours (excl. Admin, DON)]]/Nurse[[#This Row],[MDS Census]]</f>
        <v>0.67370945273631855</v>
      </c>
      <c r="J243" s="4">
        <f>SUM(Nurse[[#This Row],[RN Hours (excl. Admin, DON)]],Nurse[[#This Row],[RN Admin Hours]],Nurse[[#This Row],[RN DON Hours]],Nurse[[#This Row],[LPN Hours (excl. Admin)]],Nurse[[#This Row],[LPN Admin Hours]],Nurse[[#This Row],[CNA Hours]],Nurse[[#This Row],[NA TR Hours]],Nurse[[#This Row],[Med Aide/Tech Hours]])</f>
        <v>242.17206521739132</v>
      </c>
      <c r="K243" s="4">
        <f>SUM(Nurse[[#This Row],[RN Hours (excl. Admin, DON)]],Nurse[[#This Row],[LPN Hours (excl. Admin)]],Nurse[[#This Row],[CNA Hours]],Nurse[[#This Row],[NA TR Hours]],Nurse[[#This Row],[Med Aide/Tech Hours]])</f>
        <v>213.22565217391309</v>
      </c>
      <c r="L243" s="4">
        <f>SUM(Nurse[[#This Row],[RN Hours (excl. Admin, DON)]],Nurse[[#This Row],[RN Admin Hours]],Nurse[[#This Row],[RN DON Hours]])</f>
        <v>60.658804347826091</v>
      </c>
      <c r="M243" s="4">
        <v>36.797717391304353</v>
      </c>
      <c r="N243" s="4">
        <v>19.045869565217387</v>
      </c>
      <c r="O243" s="4">
        <v>4.8152173913043477</v>
      </c>
      <c r="P243" s="4">
        <f>SUM(Nurse[[#This Row],[LPN Hours (excl. Admin)]],Nurse[[#This Row],[LPN Admin Hours]])</f>
        <v>21.632826086956527</v>
      </c>
      <c r="Q243" s="4">
        <v>16.547500000000007</v>
      </c>
      <c r="R243" s="4">
        <v>5.0853260869565204</v>
      </c>
      <c r="S243" s="4">
        <f>SUM(Nurse[[#This Row],[CNA Hours]],Nurse[[#This Row],[NA TR Hours]],Nurse[[#This Row],[Med Aide/Tech Hours]])</f>
        <v>159.88043478260872</v>
      </c>
      <c r="T243" s="4">
        <v>110.86021739130436</v>
      </c>
      <c r="U243" s="4">
        <v>5.4963043478260865</v>
      </c>
      <c r="V243" s="4">
        <v>43.523913043478267</v>
      </c>
      <c r="W2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3" s="4">
        <v>0</v>
      </c>
      <c r="Y243" s="4">
        <v>0</v>
      </c>
      <c r="Z243" s="4">
        <v>0</v>
      </c>
      <c r="AA243" s="4">
        <v>0</v>
      </c>
      <c r="AB243" s="4">
        <v>0</v>
      </c>
      <c r="AC243" s="4">
        <v>0</v>
      </c>
      <c r="AD243" s="4">
        <v>0</v>
      </c>
      <c r="AE243" s="4">
        <v>0</v>
      </c>
      <c r="AF243" s="1">
        <v>185131</v>
      </c>
      <c r="AG243" s="1">
        <v>4</v>
      </c>
      <c r="AH243"/>
    </row>
    <row r="244" spans="1:34" x14ac:dyDescent="0.25">
      <c r="A244" t="s">
        <v>289</v>
      </c>
      <c r="B244" t="s">
        <v>12</v>
      </c>
      <c r="C244" t="s">
        <v>470</v>
      </c>
      <c r="D244" t="s">
        <v>392</v>
      </c>
      <c r="E244" s="4">
        <v>68.021739130434781</v>
      </c>
      <c r="F244" s="4">
        <f>Nurse[[#This Row],[Total Nurse Staff Hours]]/Nurse[[#This Row],[MDS Census]]</f>
        <v>3.1255193352508788</v>
      </c>
      <c r="G244" s="4">
        <f>Nurse[[#This Row],[Total Direct Care Staff Hours]]/Nurse[[#This Row],[MDS Census]]</f>
        <v>2.8468360498561847</v>
      </c>
      <c r="H244" s="4">
        <f>Nurse[[#This Row],[Total RN Hours (w/ Admin, DON)]]/Nurse[[#This Row],[MDS Census]]</f>
        <v>0.73426014701182485</v>
      </c>
      <c r="I244" s="4">
        <f>Nurse[[#This Row],[RN Hours (excl. Admin, DON)]]/Nurse[[#This Row],[MDS Census]]</f>
        <v>0.45557686161713007</v>
      </c>
      <c r="J244" s="4">
        <f>SUM(Nurse[[#This Row],[RN Hours (excl. Admin, DON)]],Nurse[[#This Row],[RN Admin Hours]],Nurse[[#This Row],[RN DON Hours]],Nurse[[#This Row],[LPN Hours (excl. Admin)]],Nurse[[#This Row],[LPN Admin Hours]],Nurse[[#This Row],[CNA Hours]],Nurse[[#This Row],[NA TR Hours]],Nurse[[#This Row],[Med Aide/Tech Hours]])</f>
        <v>212.60326086956522</v>
      </c>
      <c r="K244" s="4">
        <f>SUM(Nurse[[#This Row],[RN Hours (excl. Admin, DON)]],Nurse[[#This Row],[LPN Hours (excl. Admin)]],Nurse[[#This Row],[CNA Hours]],Nurse[[#This Row],[NA TR Hours]],Nurse[[#This Row],[Med Aide/Tech Hours]])</f>
        <v>193.64673913043481</v>
      </c>
      <c r="L244" s="4">
        <f>SUM(Nurse[[#This Row],[RN Hours (excl. Admin, DON)]],Nurse[[#This Row],[RN Admin Hours]],Nurse[[#This Row],[RN DON Hours]])</f>
        <v>49.945652173913039</v>
      </c>
      <c r="M244" s="4">
        <v>30.989130434782609</v>
      </c>
      <c r="N244" s="4">
        <v>13.826086956521738</v>
      </c>
      <c r="O244" s="4">
        <v>5.1304347826086953</v>
      </c>
      <c r="P244" s="4">
        <f>SUM(Nurse[[#This Row],[LPN Hours (excl. Admin)]],Nurse[[#This Row],[LPN Admin Hours]])</f>
        <v>39.831521739130437</v>
      </c>
      <c r="Q244" s="4">
        <v>39.831521739130437</v>
      </c>
      <c r="R244" s="4">
        <v>0</v>
      </c>
      <c r="S244" s="4">
        <f>SUM(Nurse[[#This Row],[CNA Hours]],Nurse[[#This Row],[NA TR Hours]],Nurse[[#This Row],[Med Aide/Tech Hours]])</f>
        <v>122.82608695652175</v>
      </c>
      <c r="T244" s="4">
        <v>113.95652173913044</v>
      </c>
      <c r="U244" s="4">
        <v>0</v>
      </c>
      <c r="V244" s="4">
        <v>8.8695652173913047</v>
      </c>
      <c r="W2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39.489130434782609</v>
      </c>
      <c r="X244" s="4">
        <v>0.64402173913043481</v>
      </c>
      <c r="Y244" s="4">
        <v>0</v>
      </c>
      <c r="Z244" s="4">
        <v>0</v>
      </c>
      <c r="AA244" s="4">
        <v>7.5380434782608692</v>
      </c>
      <c r="AB244" s="4">
        <v>0</v>
      </c>
      <c r="AC244" s="4">
        <v>30.239130434782609</v>
      </c>
      <c r="AD244" s="4">
        <v>0</v>
      </c>
      <c r="AE244" s="4">
        <v>1.0679347826086956</v>
      </c>
      <c r="AF244" s="1">
        <v>185038</v>
      </c>
      <c r="AG244" s="1">
        <v>4</v>
      </c>
      <c r="AH244"/>
    </row>
    <row r="245" spans="1:34" x14ac:dyDescent="0.25">
      <c r="A245" t="s">
        <v>289</v>
      </c>
      <c r="B245" t="s">
        <v>267</v>
      </c>
      <c r="C245" t="s">
        <v>491</v>
      </c>
      <c r="D245" t="s">
        <v>408</v>
      </c>
      <c r="E245" s="4">
        <v>112.02173913043478</v>
      </c>
      <c r="F245" s="4">
        <f>Nurse[[#This Row],[Total Nurse Staff Hours]]/Nurse[[#This Row],[MDS Census]]</f>
        <v>3.1708994760333784</v>
      </c>
      <c r="G245" s="4">
        <f>Nurse[[#This Row],[Total Direct Care Staff Hours]]/Nurse[[#This Row],[MDS Census]]</f>
        <v>2.7995381331263345</v>
      </c>
      <c r="H245" s="4">
        <f>Nurse[[#This Row],[Total RN Hours (w/ Admin, DON)]]/Nurse[[#This Row],[MDS Census]]</f>
        <v>0.39848146710653992</v>
      </c>
      <c r="I245" s="4">
        <f>Nurse[[#This Row],[RN Hours (excl. Admin, DON)]]/Nurse[[#This Row],[MDS Census]]</f>
        <v>0.21943528041917329</v>
      </c>
      <c r="J245" s="4">
        <f>SUM(Nurse[[#This Row],[RN Hours (excl. Admin, DON)]],Nurse[[#This Row],[RN Admin Hours]],Nurse[[#This Row],[RN DON Hours]],Nurse[[#This Row],[LPN Hours (excl. Admin)]],Nurse[[#This Row],[LPN Admin Hours]],Nurse[[#This Row],[CNA Hours]],Nurse[[#This Row],[NA TR Hours]],Nurse[[#This Row],[Med Aide/Tech Hours]])</f>
        <v>355.20967391304345</v>
      </c>
      <c r="K245" s="4">
        <f>SUM(Nurse[[#This Row],[RN Hours (excl. Admin, DON)]],Nurse[[#This Row],[LPN Hours (excl. Admin)]],Nurse[[#This Row],[CNA Hours]],Nurse[[#This Row],[NA TR Hours]],Nurse[[#This Row],[Med Aide/Tech Hours]])</f>
        <v>313.60913043478263</v>
      </c>
      <c r="L245" s="4">
        <f>SUM(Nurse[[#This Row],[RN Hours (excl. Admin, DON)]],Nurse[[#This Row],[RN Admin Hours]],Nurse[[#This Row],[RN DON Hours]])</f>
        <v>44.638586956521742</v>
      </c>
      <c r="M245" s="4">
        <v>24.581521739130434</v>
      </c>
      <c r="N245" s="4">
        <v>14.578804347826088</v>
      </c>
      <c r="O245" s="4">
        <v>5.4782608695652177</v>
      </c>
      <c r="P245" s="4">
        <f>SUM(Nurse[[#This Row],[LPN Hours (excl. Admin)]],Nurse[[#This Row],[LPN Admin Hours]])</f>
        <v>99.434999999999988</v>
      </c>
      <c r="Q245" s="4">
        <v>77.891521739130425</v>
      </c>
      <c r="R245" s="4">
        <v>21.543478260869566</v>
      </c>
      <c r="S245" s="4">
        <f>SUM(Nurse[[#This Row],[CNA Hours]],Nurse[[#This Row],[NA TR Hours]],Nurse[[#This Row],[Med Aide/Tech Hours]])</f>
        <v>211.13608695652172</v>
      </c>
      <c r="T245" s="4">
        <v>188.11260869565217</v>
      </c>
      <c r="U245" s="4">
        <v>0</v>
      </c>
      <c r="V245" s="4">
        <v>23.023478260869563</v>
      </c>
      <c r="W2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17.715108695652173</v>
      </c>
      <c r="X245" s="4">
        <v>4.3478260869565216E-2</v>
      </c>
      <c r="Y245" s="4">
        <v>0</v>
      </c>
      <c r="Z245" s="4">
        <v>0</v>
      </c>
      <c r="AA245" s="4">
        <v>8.2311956521739127</v>
      </c>
      <c r="AB245" s="4">
        <v>0</v>
      </c>
      <c r="AC245" s="4">
        <v>7.3626086956521739</v>
      </c>
      <c r="AD245" s="4">
        <v>0</v>
      </c>
      <c r="AE245" s="4">
        <v>2.0778260869565215</v>
      </c>
      <c r="AF245" s="1">
        <v>185484</v>
      </c>
      <c r="AG245" s="1">
        <v>4</v>
      </c>
      <c r="AH245"/>
    </row>
    <row r="246" spans="1:34" x14ac:dyDescent="0.25">
      <c r="A246" t="s">
        <v>289</v>
      </c>
      <c r="B246" t="s">
        <v>268</v>
      </c>
      <c r="C246" t="s">
        <v>462</v>
      </c>
      <c r="D246" t="s">
        <v>324</v>
      </c>
      <c r="E246" s="4">
        <v>45.108695652173914</v>
      </c>
      <c r="F246" s="4">
        <f>Nurse[[#This Row],[Total Nurse Staff Hours]]/Nurse[[#This Row],[MDS Census]]</f>
        <v>4.1923734939759045</v>
      </c>
      <c r="G246" s="4">
        <f>Nurse[[#This Row],[Total Direct Care Staff Hours]]/Nurse[[#This Row],[MDS Census]]</f>
        <v>3.6817566265060249</v>
      </c>
      <c r="H246" s="4">
        <f>Nurse[[#This Row],[Total RN Hours (w/ Admin, DON)]]/Nurse[[#This Row],[MDS Census]]</f>
        <v>1.042322891566265</v>
      </c>
      <c r="I246" s="4">
        <f>Nurse[[#This Row],[RN Hours (excl. Admin, DON)]]/Nurse[[#This Row],[MDS Census]]</f>
        <v>0.53170602409638545</v>
      </c>
      <c r="J246" s="4">
        <f>SUM(Nurse[[#This Row],[RN Hours (excl. Admin, DON)]],Nurse[[#This Row],[RN Admin Hours]],Nurse[[#This Row],[RN DON Hours]],Nurse[[#This Row],[LPN Hours (excl. Admin)]],Nurse[[#This Row],[LPN Admin Hours]],Nurse[[#This Row],[CNA Hours]],Nurse[[#This Row],[NA TR Hours]],Nurse[[#This Row],[Med Aide/Tech Hours]])</f>
        <v>189.11250000000004</v>
      </c>
      <c r="K246" s="4">
        <f>SUM(Nurse[[#This Row],[RN Hours (excl. Admin, DON)]],Nurse[[#This Row],[LPN Hours (excl. Admin)]],Nurse[[#This Row],[CNA Hours]],Nurse[[#This Row],[NA TR Hours]],Nurse[[#This Row],[Med Aide/Tech Hours]])</f>
        <v>166.07923913043481</v>
      </c>
      <c r="L246" s="4">
        <f>SUM(Nurse[[#This Row],[RN Hours (excl. Admin, DON)]],Nurse[[#This Row],[RN Admin Hours]],Nurse[[#This Row],[RN DON Hours]])</f>
        <v>47.017826086956525</v>
      </c>
      <c r="M246" s="4">
        <v>23.984565217391303</v>
      </c>
      <c r="N246" s="4">
        <v>18.386521739130441</v>
      </c>
      <c r="O246" s="4">
        <v>4.6467391304347823</v>
      </c>
      <c r="P246" s="4">
        <f>SUM(Nurse[[#This Row],[LPN Hours (excl. Admin)]],Nurse[[#This Row],[LPN Admin Hours]])</f>
        <v>59.075108695652169</v>
      </c>
      <c r="Q246" s="4">
        <v>59.075108695652169</v>
      </c>
      <c r="R246" s="4">
        <v>0</v>
      </c>
      <c r="S246" s="4">
        <f>SUM(Nurse[[#This Row],[CNA Hours]],Nurse[[#This Row],[NA TR Hours]],Nurse[[#This Row],[Med Aide/Tech Hours]])</f>
        <v>83.019565217391346</v>
      </c>
      <c r="T246" s="4">
        <v>53.206630434782632</v>
      </c>
      <c r="U246" s="4">
        <v>0</v>
      </c>
      <c r="V246" s="4">
        <v>29.812934782608711</v>
      </c>
      <c r="W2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6" s="4">
        <v>0</v>
      </c>
      <c r="Y246" s="4">
        <v>0</v>
      </c>
      <c r="Z246" s="4">
        <v>0</v>
      </c>
      <c r="AA246" s="4">
        <v>0</v>
      </c>
      <c r="AB246" s="4">
        <v>0</v>
      </c>
      <c r="AC246" s="4">
        <v>0</v>
      </c>
      <c r="AD246" s="4">
        <v>0</v>
      </c>
      <c r="AE246" s="4">
        <v>0</v>
      </c>
      <c r="AF246" s="1">
        <v>185485</v>
      </c>
      <c r="AG246" s="1">
        <v>4</v>
      </c>
      <c r="AH246"/>
    </row>
    <row r="247" spans="1:34" x14ac:dyDescent="0.25">
      <c r="A247" t="s">
        <v>289</v>
      </c>
      <c r="B247" t="s">
        <v>32</v>
      </c>
      <c r="C247" t="s">
        <v>505</v>
      </c>
      <c r="D247" t="s">
        <v>329</v>
      </c>
      <c r="E247" s="4">
        <v>95.043478260869563</v>
      </c>
      <c r="F247" s="4">
        <f>Nurse[[#This Row],[Total Nurse Staff Hours]]/Nurse[[#This Row],[MDS Census]]</f>
        <v>3.2169487648673369</v>
      </c>
      <c r="G247" s="4">
        <f>Nurse[[#This Row],[Total Direct Care Staff Hours]]/Nurse[[#This Row],[MDS Census]]</f>
        <v>2.9556884720951504</v>
      </c>
      <c r="H247" s="4">
        <f>Nurse[[#This Row],[Total RN Hours (w/ Admin, DON)]]/Nurse[[#This Row],[MDS Census]]</f>
        <v>0.30860475754803296</v>
      </c>
      <c r="I247" s="4">
        <f>Nurse[[#This Row],[RN Hours (excl. Admin, DON)]]/Nurse[[#This Row],[MDS Census]]</f>
        <v>0.20430466605672465</v>
      </c>
      <c r="J247" s="4">
        <f>SUM(Nurse[[#This Row],[RN Hours (excl. Admin, DON)]],Nurse[[#This Row],[RN Admin Hours]],Nurse[[#This Row],[RN DON Hours]],Nurse[[#This Row],[LPN Hours (excl. Admin)]],Nurse[[#This Row],[LPN Admin Hours]],Nurse[[#This Row],[CNA Hours]],Nurse[[#This Row],[NA TR Hours]],Nurse[[#This Row],[Med Aide/Tech Hours]])</f>
        <v>305.74999999999994</v>
      </c>
      <c r="K247" s="4">
        <f>SUM(Nurse[[#This Row],[RN Hours (excl. Admin, DON)]],Nurse[[#This Row],[LPN Hours (excl. Admin)]],Nurse[[#This Row],[CNA Hours]],Nurse[[#This Row],[NA TR Hours]],Nurse[[#This Row],[Med Aide/Tech Hours]])</f>
        <v>280.9189130434782</v>
      </c>
      <c r="L247" s="4">
        <f>SUM(Nurse[[#This Row],[RN Hours (excl. Admin, DON)]],Nurse[[#This Row],[RN Admin Hours]],Nurse[[#This Row],[RN DON Hours]])</f>
        <v>29.330869565217395</v>
      </c>
      <c r="M247" s="4">
        <v>19.417826086956524</v>
      </c>
      <c r="N247" s="4">
        <v>5.3043478260869561</v>
      </c>
      <c r="O247" s="4">
        <v>4.6086956521739131</v>
      </c>
      <c r="P247" s="4">
        <f>SUM(Nurse[[#This Row],[LPN Hours (excl. Admin)]],Nurse[[#This Row],[LPN Admin Hours]])</f>
        <v>73.50500000000001</v>
      </c>
      <c r="Q247" s="4">
        <v>58.586956521739147</v>
      </c>
      <c r="R247" s="4">
        <v>14.918043478260865</v>
      </c>
      <c r="S247" s="4">
        <f>SUM(Nurse[[#This Row],[CNA Hours]],Nurse[[#This Row],[NA TR Hours]],Nurse[[#This Row],[Med Aide/Tech Hours]])</f>
        <v>202.91413043478255</v>
      </c>
      <c r="T247" s="4">
        <v>174.08717391304342</v>
      </c>
      <c r="U247" s="4">
        <v>3.3431521739130434</v>
      </c>
      <c r="V247" s="4">
        <v>25.483804347826091</v>
      </c>
      <c r="W2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0.30978260869565216</v>
      </c>
      <c r="X247" s="4">
        <v>0</v>
      </c>
      <c r="Y247" s="4">
        <v>0</v>
      </c>
      <c r="Z247" s="4">
        <v>0</v>
      </c>
      <c r="AA247" s="4">
        <v>0</v>
      </c>
      <c r="AB247" s="4">
        <v>0</v>
      </c>
      <c r="AC247" s="4">
        <v>0.30978260869565216</v>
      </c>
      <c r="AD247" s="4">
        <v>0</v>
      </c>
      <c r="AE247" s="4">
        <v>0</v>
      </c>
      <c r="AF247" s="1">
        <v>185103</v>
      </c>
      <c r="AG247" s="1">
        <v>4</v>
      </c>
      <c r="AH247"/>
    </row>
    <row r="248" spans="1:34" x14ac:dyDescent="0.25">
      <c r="A248" t="s">
        <v>289</v>
      </c>
      <c r="B248" t="s">
        <v>214</v>
      </c>
      <c r="C248" t="s">
        <v>502</v>
      </c>
      <c r="D248" t="s">
        <v>376</v>
      </c>
      <c r="E248" s="4">
        <v>16.141304347826086</v>
      </c>
      <c r="F248" s="4">
        <f>Nurse[[#This Row],[Total Nurse Staff Hours]]/Nurse[[#This Row],[MDS Census]]</f>
        <v>8.0937239057239054</v>
      </c>
      <c r="G248" s="4">
        <f>Nurse[[#This Row],[Total Direct Care Staff Hours]]/Nurse[[#This Row],[MDS Census]]</f>
        <v>7.2640942760942764</v>
      </c>
      <c r="H248" s="4">
        <f>Nurse[[#This Row],[Total RN Hours (w/ Admin, DON)]]/Nurse[[#This Row],[MDS Census]]</f>
        <v>4.4657912457912463</v>
      </c>
      <c r="I248" s="4">
        <f>Nurse[[#This Row],[RN Hours (excl. Admin, DON)]]/Nurse[[#This Row],[MDS Census]]</f>
        <v>3.6361616161616159</v>
      </c>
      <c r="J248" s="4">
        <f>SUM(Nurse[[#This Row],[RN Hours (excl. Admin, DON)]],Nurse[[#This Row],[RN Admin Hours]],Nurse[[#This Row],[RN DON Hours]],Nurse[[#This Row],[LPN Hours (excl. Admin)]],Nurse[[#This Row],[LPN Admin Hours]],Nurse[[#This Row],[CNA Hours]],Nurse[[#This Row],[NA TR Hours]],Nurse[[#This Row],[Med Aide/Tech Hours]])</f>
        <v>130.64326086956521</v>
      </c>
      <c r="K248" s="4">
        <f>SUM(Nurse[[#This Row],[RN Hours (excl. Admin, DON)]],Nurse[[#This Row],[LPN Hours (excl. Admin)]],Nurse[[#This Row],[CNA Hours]],Nurse[[#This Row],[NA TR Hours]],Nurse[[#This Row],[Med Aide/Tech Hours]])</f>
        <v>117.25195652173913</v>
      </c>
      <c r="L248" s="4">
        <f>SUM(Nurse[[#This Row],[RN Hours (excl. Admin, DON)]],Nurse[[#This Row],[RN Admin Hours]],Nurse[[#This Row],[RN DON Hours]])</f>
        <v>72.083695652173915</v>
      </c>
      <c r="M248" s="4">
        <v>58.692391304347822</v>
      </c>
      <c r="N248" s="4">
        <v>11.130434782608695</v>
      </c>
      <c r="O248" s="4">
        <v>2.2608695652173911</v>
      </c>
      <c r="P248" s="4">
        <f>SUM(Nurse[[#This Row],[LPN Hours (excl. Admin)]],Nurse[[#This Row],[LPN Admin Hours]])</f>
        <v>15.725543478260869</v>
      </c>
      <c r="Q248" s="4">
        <v>15.725543478260869</v>
      </c>
      <c r="R248" s="4">
        <v>0</v>
      </c>
      <c r="S248" s="4">
        <f>SUM(Nurse[[#This Row],[CNA Hours]],Nurse[[#This Row],[NA TR Hours]],Nurse[[#This Row],[Med Aide/Tech Hours]])</f>
        <v>42.834021739130435</v>
      </c>
      <c r="T248" s="4">
        <v>42.834021739130435</v>
      </c>
      <c r="U248" s="4">
        <v>0</v>
      </c>
      <c r="V248" s="4">
        <v>0</v>
      </c>
      <c r="W2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8" s="4">
        <v>0</v>
      </c>
      <c r="Y248" s="4">
        <v>0</v>
      </c>
      <c r="Z248" s="4">
        <v>0</v>
      </c>
      <c r="AA248" s="4">
        <v>0</v>
      </c>
      <c r="AB248" s="4">
        <v>0</v>
      </c>
      <c r="AC248" s="4">
        <v>0</v>
      </c>
      <c r="AD248" s="4">
        <v>0</v>
      </c>
      <c r="AE248" s="4">
        <v>0</v>
      </c>
      <c r="AF248" s="1">
        <v>185396</v>
      </c>
      <c r="AG248" s="1">
        <v>4</v>
      </c>
      <c r="AH248"/>
    </row>
    <row r="249" spans="1:34" x14ac:dyDescent="0.25">
      <c r="A249" t="s">
        <v>289</v>
      </c>
      <c r="B249" t="s">
        <v>233</v>
      </c>
      <c r="C249" t="s">
        <v>480</v>
      </c>
      <c r="D249" t="s">
        <v>334</v>
      </c>
      <c r="E249" s="4">
        <v>33.902173913043477</v>
      </c>
      <c r="F249" s="4">
        <f>Nurse[[#This Row],[Total Nurse Staff Hours]]/Nurse[[#This Row],[MDS Census]]</f>
        <v>4.2923212568130804</v>
      </c>
      <c r="G249" s="4">
        <f>Nurse[[#This Row],[Total Direct Care Staff Hours]]/Nurse[[#This Row],[MDS Census]]</f>
        <v>4.0606764988778457</v>
      </c>
      <c r="H249" s="4">
        <f>Nurse[[#This Row],[Total RN Hours (w/ Admin, DON)]]/Nurse[[#This Row],[MDS Census]]</f>
        <v>0.68323180506572623</v>
      </c>
      <c r="I249" s="4">
        <f>Nurse[[#This Row],[RN Hours (excl. Admin, DON)]]/Nurse[[#This Row],[MDS Census]]</f>
        <v>0.58993267072779743</v>
      </c>
      <c r="J249" s="4">
        <f>SUM(Nurse[[#This Row],[RN Hours (excl. Admin, DON)]],Nurse[[#This Row],[RN Admin Hours]],Nurse[[#This Row],[RN DON Hours]],Nurse[[#This Row],[LPN Hours (excl. Admin)]],Nurse[[#This Row],[LPN Admin Hours]],Nurse[[#This Row],[CNA Hours]],Nurse[[#This Row],[NA TR Hours]],Nurse[[#This Row],[Med Aide/Tech Hours]])</f>
        <v>145.51902173913041</v>
      </c>
      <c r="K249" s="4">
        <f>SUM(Nurse[[#This Row],[RN Hours (excl. Admin, DON)]],Nurse[[#This Row],[LPN Hours (excl. Admin)]],Nurse[[#This Row],[CNA Hours]],Nurse[[#This Row],[NA TR Hours]],Nurse[[#This Row],[Med Aide/Tech Hours]])</f>
        <v>137.66576086956522</v>
      </c>
      <c r="L249" s="4">
        <f>SUM(Nurse[[#This Row],[RN Hours (excl. Admin, DON)]],Nurse[[#This Row],[RN Admin Hours]],Nurse[[#This Row],[RN DON Hours]])</f>
        <v>23.163043478260871</v>
      </c>
      <c r="M249" s="4">
        <v>20</v>
      </c>
      <c r="N249" s="4">
        <v>0</v>
      </c>
      <c r="O249" s="4">
        <v>3.1630434782608696</v>
      </c>
      <c r="P249" s="4">
        <f>SUM(Nurse[[#This Row],[LPN Hours (excl. Admin)]],Nurse[[#This Row],[LPN Admin Hours]])</f>
        <v>40.902173913043484</v>
      </c>
      <c r="Q249" s="4">
        <v>36.211956521739133</v>
      </c>
      <c r="R249" s="4">
        <v>4.6902173913043477</v>
      </c>
      <c r="S249" s="4">
        <f>SUM(Nurse[[#This Row],[CNA Hours]],Nurse[[#This Row],[NA TR Hours]],Nurse[[#This Row],[Med Aide/Tech Hours]])</f>
        <v>81.453804347826079</v>
      </c>
      <c r="T249" s="4">
        <v>76.182065217391298</v>
      </c>
      <c r="U249" s="4">
        <v>5.2717391304347823</v>
      </c>
      <c r="V249" s="4">
        <v>0</v>
      </c>
      <c r="W2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63.665760869565219</v>
      </c>
      <c r="X249" s="4">
        <v>10.9375</v>
      </c>
      <c r="Y249" s="4">
        <v>0</v>
      </c>
      <c r="Z249" s="4">
        <v>0</v>
      </c>
      <c r="AA249" s="4">
        <v>15.771739130434783</v>
      </c>
      <c r="AB249" s="4">
        <v>0</v>
      </c>
      <c r="AC249" s="4">
        <v>36.956521739130437</v>
      </c>
      <c r="AD249" s="4">
        <v>0</v>
      </c>
      <c r="AE249" s="4">
        <v>0</v>
      </c>
      <c r="AF249" s="1">
        <v>185437</v>
      </c>
      <c r="AG249" s="1">
        <v>4</v>
      </c>
      <c r="AH249"/>
    </row>
    <row r="250" spans="1:34" x14ac:dyDescent="0.25">
      <c r="A250" t="s">
        <v>289</v>
      </c>
      <c r="B250" t="s">
        <v>259</v>
      </c>
      <c r="C250" t="s">
        <v>500</v>
      </c>
      <c r="D250" t="s">
        <v>335</v>
      </c>
      <c r="E250" s="4">
        <v>45.597826086956523</v>
      </c>
      <c r="F250" s="4">
        <f>Nurse[[#This Row],[Total Nurse Staff Hours]]/Nurse[[#This Row],[MDS Census]]</f>
        <v>4.1138283671036948</v>
      </c>
      <c r="G250" s="4">
        <f>Nurse[[#This Row],[Total Direct Care Staff Hours]]/Nurse[[#This Row],[MDS Census]]</f>
        <v>3.5109392133492259</v>
      </c>
      <c r="H250" s="4">
        <f>Nurse[[#This Row],[Total RN Hours (w/ Admin, DON)]]/Nurse[[#This Row],[MDS Census]]</f>
        <v>0.85815494636471989</v>
      </c>
      <c r="I250" s="4">
        <f>Nurse[[#This Row],[RN Hours (excl. Admin, DON)]]/Nurse[[#This Row],[MDS Census]]</f>
        <v>0.34120619785458867</v>
      </c>
      <c r="J250" s="4">
        <f>SUM(Nurse[[#This Row],[RN Hours (excl. Admin, DON)]],Nurse[[#This Row],[RN Admin Hours]],Nurse[[#This Row],[RN DON Hours]],Nurse[[#This Row],[LPN Hours (excl. Admin)]],Nurse[[#This Row],[LPN Admin Hours]],Nurse[[#This Row],[CNA Hours]],Nurse[[#This Row],[NA TR Hours]],Nurse[[#This Row],[Med Aide/Tech Hours]])</f>
        <v>187.58163043478262</v>
      </c>
      <c r="K250" s="4">
        <f>SUM(Nurse[[#This Row],[RN Hours (excl. Admin, DON)]],Nurse[[#This Row],[LPN Hours (excl. Admin)]],Nurse[[#This Row],[CNA Hours]],Nurse[[#This Row],[NA TR Hours]],Nurse[[#This Row],[Med Aide/Tech Hours]])</f>
        <v>160.09119565217395</v>
      </c>
      <c r="L250" s="4">
        <f>SUM(Nurse[[#This Row],[RN Hours (excl. Admin, DON)]],Nurse[[#This Row],[RN Admin Hours]],Nurse[[#This Row],[RN DON Hours]])</f>
        <v>39.130000000000003</v>
      </c>
      <c r="M250" s="4">
        <v>15.558260869565212</v>
      </c>
      <c r="N250" s="4">
        <v>18.843478260869574</v>
      </c>
      <c r="O250" s="4">
        <v>4.7282608695652177</v>
      </c>
      <c r="P250" s="4">
        <f>SUM(Nurse[[#This Row],[LPN Hours (excl. Admin)]],Nurse[[#This Row],[LPN Admin Hours]])</f>
        <v>62.449999999999989</v>
      </c>
      <c r="Q250" s="4">
        <v>58.531304347826079</v>
      </c>
      <c r="R250" s="4">
        <v>3.9186956521739122</v>
      </c>
      <c r="S250" s="4">
        <f>SUM(Nurse[[#This Row],[CNA Hours]],Nurse[[#This Row],[NA TR Hours]],Nurse[[#This Row],[Med Aide/Tech Hours]])</f>
        <v>86.001630434782641</v>
      </c>
      <c r="T250" s="4">
        <v>69.691413043478306</v>
      </c>
      <c r="U250" s="4">
        <v>0.7443478260869566</v>
      </c>
      <c r="V250" s="4">
        <v>15.56586956521739</v>
      </c>
      <c r="W2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0" s="4">
        <v>0</v>
      </c>
      <c r="Y250" s="4">
        <v>0</v>
      </c>
      <c r="Z250" s="4">
        <v>0</v>
      </c>
      <c r="AA250" s="4">
        <v>0</v>
      </c>
      <c r="AB250" s="4">
        <v>0</v>
      </c>
      <c r="AC250" s="4">
        <v>0</v>
      </c>
      <c r="AD250" s="4">
        <v>0</v>
      </c>
      <c r="AE250" s="4">
        <v>0</v>
      </c>
      <c r="AF250" s="1">
        <v>185474</v>
      </c>
      <c r="AG250" s="1">
        <v>4</v>
      </c>
      <c r="AH250"/>
    </row>
    <row r="251" spans="1:34" x14ac:dyDescent="0.25">
      <c r="A251" t="s">
        <v>289</v>
      </c>
      <c r="B251" t="s">
        <v>265</v>
      </c>
      <c r="C251" t="s">
        <v>500</v>
      </c>
      <c r="D251" t="s">
        <v>335</v>
      </c>
      <c r="E251" s="4">
        <v>48.086956521739133</v>
      </c>
      <c r="F251" s="4">
        <f>Nurse[[#This Row],[Total Nurse Staff Hours]]/Nurse[[#This Row],[MDS Census]]</f>
        <v>3.9560443037974684</v>
      </c>
      <c r="G251" s="4">
        <f>Nurse[[#This Row],[Total Direct Care Staff Hours]]/Nurse[[#This Row],[MDS Census]]</f>
        <v>3.4053526220614834</v>
      </c>
      <c r="H251" s="4">
        <f>Nurse[[#This Row],[Total RN Hours (w/ Admin, DON)]]/Nurse[[#This Row],[MDS Census]]</f>
        <v>1.1361437613019889</v>
      </c>
      <c r="I251" s="4">
        <f>Nurse[[#This Row],[RN Hours (excl. Admin, DON)]]/Nurse[[#This Row],[MDS Census]]</f>
        <v>0.79402350813743194</v>
      </c>
      <c r="J251" s="4">
        <f>SUM(Nurse[[#This Row],[RN Hours (excl. Admin, DON)]],Nurse[[#This Row],[RN Admin Hours]],Nurse[[#This Row],[RN DON Hours]],Nurse[[#This Row],[LPN Hours (excl. Admin)]],Nurse[[#This Row],[LPN Admin Hours]],Nurse[[#This Row],[CNA Hours]],Nurse[[#This Row],[NA TR Hours]],Nurse[[#This Row],[Med Aide/Tech Hours]])</f>
        <v>190.23413043478263</v>
      </c>
      <c r="K251" s="4">
        <f>SUM(Nurse[[#This Row],[RN Hours (excl. Admin, DON)]],Nurse[[#This Row],[LPN Hours (excl. Admin)]],Nurse[[#This Row],[CNA Hours]],Nurse[[#This Row],[NA TR Hours]],Nurse[[#This Row],[Med Aide/Tech Hours]])</f>
        <v>163.75304347826091</v>
      </c>
      <c r="L251" s="4">
        <f>SUM(Nurse[[#This Row],[RN Hours (excl. Admin, DON)]],Nurse[[#This Row],[RN Admin Hours]],Nurse[[#This Row],[RN DON Hours]])</f>
        <v>54.633695652173905</v>
      </c>
      <c r="M251" s="4">
        <v>38.182173913043471</v>
      </c>
      <c r="N251" s="4">
        <v>11.478695652173908</v>
      </c>
      <c r="O251" s="4">
        <v>4.9728260869565215</v>
      </c>
      <c r="P251" s="4">
        <f>SUM(Nurse[[#This Row],[LPN Hours (excl. Admin)]],Nurse[[#This Row],[LPN Admin Hours]])</f>
        <v>43.902500000000018</v>
      </c>
      <c r="Q251" s="4">
        <v>33.872934782608709</v>
      </c>
      <c r="R251" s="4">
        <v>10.029565217391305</v>
      </c>
      <c r="S251" s="4">
        <f>SUM(Nurse[[#This Row],[CNA Hours]],Nurse[[#This Row],[NA TR Hours]],Nurse[[#This Row],[Med Aide/Tech Hours]])</f>
        <v>91.697934782608726</v>
      </c>
      <c r="T251" s="4">
        <v>72.692934782608731</v>
      </c>
      <c r="U251" s="4">
        <v>0</v>
      </c>
      <c r="V251" s="4">
        <v>19.004999999999999</v>
      </c>
      <c r="W2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1" s="4">
        <v>0</v>
      </c>
      <c r="Y251" s="4">
        <v>0</v>
      </c>
      <c r="Z251" s="4">
        <v>0</v>
      </c>
      <c r="AA251" s="4">
        <v>0</v>
      </c>
      <c r="AB251" s="4">
        <v>0</v>
      </c>
      <c r="AC251" s="4">
        <v>0</v>
      </c>
      <c r="AD251" s="4">
        <v>0</v>
      </c>
      <c r="AE251" s="4">
        <v>0</v>
      </c>
      <c r="AF251" s="1">
        <v>185482</v>
      </c>
      <c r="AG251" s="1">
        <v>4</v>
      </c>
      <c r="AH251"/>
    </row>
    <row r="252" spans="1:34" x14ac:dyDescent="0.25">
      <c r="A252" t="s">
        <v>289</v>
      </c>
      <c r="B252" t="s">
        <v>255</v>
      </c>
      <c r="C252" t="s">
        <v>500</v>
      </c>
      <c r="D252" t="s">
        <v>335</v>
      </c>
      <c r="E252" s="4">
        <v>60.630434782608695</v>
      </c>
      <c r="F252" s="4">
        <f>Nurse[[#This Row],[Total Nurse Staff Hours]]/Nurse[[#This Row],[MDS Census]]</f>
        <v>3.8433775546790976</v>
      </c>
      <c r="G252" s="4">
        <f>Nurse[[#This Row],[Total Direct Care Staff Hours]]/Nurse[[#This Row],[MDS Census]]</f>
        <v>3.4221782000717109</v>
      </c>
      <c r="H252" s="4">
        <f>Nurse[[#This Row],[Total RN Hours (w/ Admin, DON)]]/Nurse[[#This Row],[MDS Census]]</f>
        <v>1.0576299749013987</v>
      </c>
      <c r="I252" s="4">
        <f>Nurse[[#This Row],[RN Hours (excl. Admin, DON)]]/Nurse[[#This Row],[MDS Census]]</f>
        <v>0.70683219792040175</v>
      </c>
      <c r="J252" s="4">
        <f>SUM(Nurse[[#This Row],[RN Hours (excl. Admin, DON)]],Nurse[[#This Row],[RN Admin Hours]],Nurse[[#This Row],[RN DON Hours]],Nurse[[#This Row],[LPN Hours (excl. Admin)]],Nurse[[#This Row],[LPN Admin Hours]],Nurse[[#This Row],[CNA Hours]],Nurse[[#This Row],[NA TR Hours]],Nurse[[#This Row],[Med Aide/Tech Hours]])</f>
        <v>233.0256521739131</v>
      </c>
      <c r="K252" s="4">
        <f>SUM(Nurse[[#This Row],[RN Hours (excl. Admin, DON)]],Nurse[[#This Row],[LPN Hours (excl. Admin)]],Nurse[[#This Row],[CNA Hours]],Nurse[[#This Row],[NA TR Hours]],Nurse[[#This Row],[Med Aide/Tech Hours]])</f>
        <v>207.48815217391308</v>
      </c>
      <c r="L252" s="4">
        <f>SUM(Nurse[[#This Row],[RN Hours (excl. Admin, DON)]],Nurse[[#This Row],[RN Admin Hours]],Nurse[[#This Row],[RN DON Hours]])</f>
        <v>64.124565217391321</v>
      </c>
      <c r="M252" s="4">
        <v>42.855543478260877</v>
      </c>
      <c r="N252" s="4">
        <v>16.377717391304348</v>
      </c>
      <c r="O252" s="4">
        <v>4.8913043478260869</v>
      </c>
      <c r="P252" s="4">
        <f>SUM(Nurse[[#This Row],[LPN Hours (excl. Admin)]],Nurse[[#This Row],[LPN Admin Hours]])</f>
        <v>49.867173913043473</v>
      </c>
      <c r="Q252" s="4">
        <v>45.598695652173909</v>
      </c>
      <c r="R252" s="4">
        <v>4.2684782608695659</v>
      </c>
      <c r="S252" s="4">
        <f>SUM(Nurse[[#This Row],[CNA Hours]],Nurse[[#This Row],[NA TR Hours]],Nurse[[#This Row],[Med Aide/Tech Hours]])</f>
        <v>119.03391304347829</v>
      </c>
      <c r="T252" s="4">
        <v>95.634782608695687</v>
      </c>
      <c r="U252" s="4">
        <v>0</v>
      </c>
      <c r="V252" s="4">
        <v>23.399130434782606</v>
      </c>
      <c r="W2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2" s="4">
        <v>0</v>
      </c>
      <c r="Y252" s="4">
        <v>0</v>
      </c>
      <c r="Z252" s="4">
        <v>0</v>
      </c>
      <c r="AA252" s="4">
        <v>0</v>
      </c>
      <c r="AB252" s="4">
        <v>0</v>
      </c>
      <c r="AC252" s="4">
        <v>0</v>
      </c>
      <c r="AD252" s="4">
        <v>0</v>
      </c>
      <c r="AE252" s="4">
        <v>0</v>
      </c>
      <c r="AF252" s="1">
        <v>185470</v>
      </c>
      <c r="AG252" s="1">
        <v>4</v>
      </c>
      <c r="AH252"/>
    </row>
    <row r="253" spans="1:34" x14ac:dyDescent="0.25">
      <c r="A253" t="s">
        <v>289</v>
      </c>
      <c r="B253" t="s">
        <v>88</v>
      </c>
      <c r="C253" t="s">
        <v>531</v>
      </c>
      <c r="D253" t="s">
        <v>369</v>
      </c>
      <c r="E253" s="4">
        <v>42.130434782608695</v>
      </c>
      <c r="F253" s="4">
        <f>Nurse[[#This Row],[Total Nurse Staff Hours]]/Nurse[[#This Row],[MDS Census]]</f>
        <v>4.2292827657378744</v>
      </c>
      <c r="G253" s="4">
        <f>Nurse[[#This Row],[Total Direct Care Staff Hours]]/Nurse[[#This Row],[MDS Census]]</f>
        <v>3.8201496388028904</v>
      </c>
      <c r="H253" s="4">
        <f>Nurse[[#This Row],[Total RN Hours (w/ Admin, DON)]]/Nurse[[#This Row],[MDS Census]]</f>
        <v>0.55408926728586172</v>
      </c>
      <c r="I253" s="4">
        <f>Nurse[[#This Row],[RN Hours (excl. Admin, DON)]]/Nurse[[#This Row],[MDS Census]]</f>
        <v>0.21316047471620225</v>
      </c>
      <c r="J253" s="4">
        <f>SUM(Nurse[[#This Row],[RN Hours (excl. Admin, DON)]],Nurse[[#This Row],[RN Admin Hours]],Nurse[[#This Row],[RN DON Hours]],Nurse[[#This Row],[LPN Hours (excl. Admin)]],Nurse[[#This Row],[LPN Admin Hours]],Nurse[[#This Row],[CNA Hours]],Nurse[[#This Row],[NA TR Hours]],Nurse[[#This Row],[Med Aide/Tech Hours]])</f>
        <v>178.18152173913046</v>
      </c>
      <c r="K253" s="4">
        <f>SUM(Nurse[[#This Row],[RN Hours (excl. Admin, DON)]],Nurse[[#This Row],[LPN Hours (excl. Admin)]],Nurse[[#This Row],[CNA Hours]],Nurse[[#This Row],[NA TR Hours]],Nurse[[#This Row],[Med Aide/Tech Hours]])</f>
        <v>160.94456521739133</v>
      </c>
      <c r="L253" s="4">
        <f>SUM(Nurse[[#This Row],[RN Hours (excl. Admin, DON)]],Nurse[[#This Row],[RN Admin Hours]],Nurse[[#This Row],[RN DON Hours]])</f>
        <v>23.344021739130433</v>
      </c>
      <c r="M253" s="4">
        <v>8.9805434782608682</v>
      </c>
      <c r="N253" s="4">
        <v>9.635217391304348</v>
      </c>
      <c r="O253" s="4">
        <v>4.7282608695652177</v>
      </c>
      <c r="P253" s="4">
        <f>SUM(Nurse[[#This Row],[LPN Hours (excl. Admin)]],Nurse[[#This Row],[LPN Admin Hours]])</f>
        <v>55.675978260869584</v>
      </c>
      <c r="Q253" s="4">
        <v>52.802500000000016</v>
      </c>
      <c r="R253" s="4">
        <v>2.8734782608695655</v>
      </c>
      <c r="S253" s="4">
        <f>SUM(Nurse[[#This Row],[CNA Hours]],Nurse[[#This Row],[NA TR Hours]],Nurse[[#This Row],[Med Aide/Tech Hours]])</f>
        <v>99.16152173913045</v>
      </c>
      <c r="T253" s="4">
        <v>71.182173913043499</v>
      </c>
      <c r="U253" s="4">
        <v>0</v>
      </c>
      <c r="V253" s="4">
        <v>27.979347826086954</v>
      </c>
      <c r="W2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3" s="4">
        <v>0</v>
      </c>
      <c r="Y253" s="4">
        <v>0</v>
      </c>
      <c r="Z253" s="4">
        <v>0</v>
      </c>
      <c r="AA253" s="4">
        <v>0</v>
      </c>
      <c r="AB253" s="4">
        <v>0</v>
      </c>
      <c r="AC253" s="4">
        <v>0</v>
      </c>
      <c r="AD253" s="4">
        <v>0</v>
      </c>
      <c r="AE253" s="4">
        <v>0</v>
      </c>
      <c r="AF253" s="1">
        <v>185210</v>
      </c>
      <c r="AG253" s="1">
        <v>4</v>
      </c>
      <c r="AH253"/>
    </row>
    <row r="254" spans="1:34" x14ac:dyDescent="0.25">
      <c r="A254" t="s">
        <v>289</v>
      </c>
      <c r="B254" t="s">
        <v>155</v>
      </c>
      <c r="C254" t="s">
        <v>462</v>
      </c>
      <c r="D254" t="s">
        <v>324</v>
      </c>
      <c r="E254" s="4">
        <v>44.804347826086953</v>
      </c>
      <c r="F254" s="4">
        <f>Nurse[[#This Row],[Total Nurse Staff Hours]]/Nurse[[#This Row],[MDS Census]]</f>
        <v>3.4839543910722961</v>
      </c>
      <c r="G254" s="4">
        <f>Nurse[[#This Row],[Total Direct Care Staff Hours]]/Nurse[[#This Row],[MDS Census]]</f>
        <v>3.0603857350800596</v>
      </c>
      <c r="H254" s="4">
        <f>Nurse[[#This Row],[Total RN Hours (w/ Admin, DON)]]/Nurse[[#This Row],[MDS Census]]</f>
        <v>1.0706720038816109</v>
      </c>
      <c r="I254" s="4">
        <f>Nurse[[#This Row],[RN Hours (excl. Admin, DON)]]/Nurse[[#This Row],[MDS Census]]</f>
        <v>0.75334788937409025</v>
      </c>
      <c r="J254" s="4">
        <f>SUM(Nurse[[#This Row],[RN Hours (excl. Admin, DON)]],Nurse[[#This Row],[RN Admin Hours]],Nurse[[#This Row],[RN DON Hours]],Nurse[[#This Row],[LPN Hours (excl. Admin)]],Nurse[[#This Row],[LPN Admin Hours]],Nurse[[#This Row],[CNA Hours]],Nurse[[#This Row],[NA TR Hours]],Nurse[[#This Row],[Med Aide/Tech Hours]])</f>
        <v>156.09630434782613</v>
      </c>
      <c r="K254" s="4">
        <f>SUM(Nurse[[#This Row],[RN Hours (excl. Admin, DON)]],Nurse[[#This Row],[LPN Hours (excl. Admin)]],Nurse[[#This Row],[CNA Hours]],Nurse[[#This Row],[NA TR Hours]],Nurse[[#This Row],[Med Aide/Tech Hours]])</f>
        <v>137.1185869565218</v>
      </c>
      <c r="L254" s="4">
        <f>SUM(Nurse[[#This Row],[RN Hours (excl. Admin, DON)]],Nurse[[#This Row],[RN Admin Hours]],Nurse[[#This Row],[RN DON Hours]])</f>
        <v>47.970760869565211</v>
      </c>
      <c r="M254" s="4">
        <v>33.753260869565217</v>
      </c>
      <c r="N254" s="4">
        <v>9.3261956521739098</v>
      </c>
      <c r="O254" s="4">
        <v>4.8913043478260869</v>
      </c>
      <c r="P254" s="4">
        <f>SUM(Nurse[[#This Row],[LPN Hours (excl. Admin)]],Nurse[[#This Row],[LPN Admin Hours]])</f>
        <v>35.347500000000011</v>
      </c>
      <c r="Q254" s="4">
        <v>30.587282608695663</v>
      </c>
      <c r="R254" s="4">
        <v>4.7602173913043488</v>
      </c>
      <c r="S254" s="4">
        <f>SUM(Nurse[[#This Row],[CNA Hours]],Nurse[[#This Row],[NA TR Hours]],Nurse[[#This Row],[Med Aide/Tech Hours]])</f>
        <v>72.778043478260898</v>
      </c>
      <c r="T254" s="4">
        <v>41.898260869565227</v>
      </c>
      <c r="U254" s="4">
        <v>0</v>
      </c>
      <c r="V254" s="4">
        <v>30.879782608695667</v>
      </c>
      <c r="W2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4" s="4">
        <v>0</v>
      </c>
      <c r="Y254" s="4">
        <v>0</v>
      </c>
      <c r="Z254" s="4">
        <v>0</v>
      </c>
      <c r="AA254" s="4">
        <v>0</v>
      </c>
      <c r="AB254" s="4">
        <v>0</v>
      </c>
      <c r="AC254" s="4">
        <v>0</v>
      </c>
      <c r="AD254" s="4">
        <v>0</v>
      </c>
      <c r="AE254" s="4">
        <v>0</v>
      </c>
      <c r="AF254" s="1">
        <v>185305</v>
      </c>
      <c r="AG254" s="1">
        <v>4</v>
      </c>
      <c r="AH254"/>
    </row>
    <row r="255" spans="1:34" x14ac:dyDescent="0.25">
      <c r="A255" t="s">
        <v>289</v>
      </c>
      <c r="B255" t="s">
        <v>258</v>
      </c>
      <c r="C255" t="s">
        <v>588</v>
      </c>
      <c r="D255" t="s">
        <v>412</v>
      </c>
      <c r="E255" s="4">
        <v>98.652173913043484</v>
      </c>
      <c r="F255" s="4">
        <f>Nurse[[#This Row],[Total Nurse Staff Hours]]/Nurse[[#This Row],[MDS Census]]</f>
        <v>4.6448600705156453</v>
      </c>
      <c r="G255" s="4">
        <f>Nurse[[#This Row],[Total Direct Care Staff Hours]]/Nurse[[#This Row],[MDS Census]]</f>
        <v>4.0751432349052443</v>
      </c>
      <c r="H255" s="4">
        <f>Nurse[[#This Row],[Total RN Hours (w/ Admin, DON)]]/Nurse[[#This Row],[MDS Census]]</f>
        <v>0.95545945350374617</v>
      </c>
      <c r="I255" s="4">
        <f>Nurse[[#This Row],[RN Hours (excl. Admin, DON)]]/Nurse[[#This Row],[MDS Census]]</f>
        <v>0.38574261789334502</v>
      </c>
      <c r="J255" s="4">
        <f>SUM(Nurse[[#This Row],[RN Hours (excl. Admin, DON)]],Nurse[[#This Row],[RN Admin Hours]],Nurse[[#This Row],[RN DON Hours]],Nurse[[#This Row],[LPN Hours (excl. Admin)]],Nurse[[#This Row],[LPN Admin Hours]],Nurse[[#This Row],[CNA Hours]],Nurse[[#This Row],[NA TR Hours]],Nurse[[#This Row],[Med Aide/Tech Hours]])</f>
        <v>458.22554347826087</v>
      </c>
      <c r="K255" s="4">
        <f>SUM(Nurse[[#This Row],[RN Hours (excl. Admin, DON)]],Nurse[[#This Row],[LPN Hours (excl. Admin)]],Nurse[[#This Row],[CNA Hours]],Nurse[[#This Row],[NA TR Hours]],Nurse[[#This Row],[Med Aide/Tech Hours]])</f>
        <v>402.02173913043481</v>
      </c>
      <c r="L255" s="4">
        <f>SUM(Nurse[[#This Row],[RN Hours (excl. Admin, DON)]],Nurse[[#This Row],[RN Admin Hours]],Nurse[[#This Row],[RN DON Hours]])</f>
        <v>94.258152173913047</v>
      </c>
      <c r="M255" s="4">
        <v>38.054347826086953</v>
      </c>
      <c r="N255" s="4">
        <v>50.206521739130437</v>
      </c>
      <c r="O255" s="4">
        <v>5.9972826086956523</v>
      </c>
      <c r="P255" s="4">
        <f>SUM(Nurse[[#This Row],[LPN Hours (excl. Admin)]],Nurse[[#This Row],[LPN Admin Hours]])</f>
        <v>105.79076086956522</v>
      </c>
      <c r="Q255" s="4">
        <v>105.79076086956522</v>
      </c>
      <c r="R255" s="4">
        <v>0</v>
      </c>
      <c r="S255" s="4">
        <f>SUM(Nurse[[#This Row],[CNA Hours]],Nurse[[#This Row],[NA TR Hours]],Nurse[[#This Row],[Med Aide/Tech Hours]])</f>
        <v>258.17663043478262</v>
      </c>
      <c r="T255" s="4">
        <v>214.63043478260869</v>
      </c>
      <c r="U255" s="4">
        <v>18.921195652173914</v>
      </c>
      <c r="V255" s="4">
        <v>24.625</v>
      </c>
      <c r="W2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197.7391304347826</v>
      </c>
      <c r="X255" s="4">
        <v>21.991847826086957</v>
      </c>
      <c r="Y255" s="4">
        <v>3.5733695652173911</v>
      </c>
      <c r="Z255" s="4">
        <v>0</v>
      </c>
      <c r="AA255" s="4">
        <v>59.654891304347828</v>
      </c>
      <c r="AB255" s="4">
        <v>0</v>
      </c>
      <c r="AC255" s="4">
        <v>111.35326086956522</v>
      </c>
      <c r="AD255" s="4">
        <v>0</v>
      </c>
      <c r="AE255" s="4">
        <v>1.1657608695652173</v>
      </c>
      <c r="AF255" s="1">
        <v>185473</v>
      </c>
      <c r="AG255" s="1">
        <v>4</v>
      </c>
      <c r="AH255"/>
    </row>
    <row r="256" spans="1:34" x14ac:dyDescent="0.25">
      <c r="A256" t="s">
        <v>289</v>
      </c>
      <c r="B256" t="s">
        <v>42</v>
      </c>
      <c r="C256" t="s">
        <v>510</v>
      </c>
      <c r="D256" t="s">
        <v>390</v>
      </c>
      <c r="E256" s="4">
        <v>40.358695652173914</v>
      </c>
      <c r="F256" s="4">
        <f>Nurse[[#This Row],[Total Nurse Staff Hours]]/Nurse[[#This Row],[MDS Census]]</f>
        <v>3.5492001077295985</v>
      </c>
      <c r="G256" s="4">
        <f>Nurse[[#This Row],[Total Direct Care Staff Hours]]/Nurse[[#This Row],[MDS Census]]</f>
        <v>3.1398276326420684</v>
      </c>
      <c r="H256" s="4">
        <f>Nurse[[#This Row],[Total RN Hours (w/ Admin, DON)]]/Nurse[[#This Row],[MDS Census]]</f>
        <v>0.63273094532722862</v>
      </c>
      <c r="I256" s="4">
        <f>Nurse[[#This Row],[RN Hours (excl. Admin, DON)]]/Nurse[[#This Row],[MDS Census]]</f>
        <v>0.36340694855911659</v>
      </c>
      <c r="J256" s="4">
        <f>SUM(Nurse[[#This Row],[RN Hours (excl. Admin, DON)]],Nurse[[#This Row],[RN Admin Hours]],Nurse[[#This Row],[RN DON Hours]],Nurse[[#This Row],[LPN Hours (excl. Admin)]],Nurse[[#This Row],[LPN Admin Hours]],Nurse[[#This Row],[CNA Hours]],Nurse[[#This Row],[NA TR Hours]],Nurse[[#This Row],[Med Aide/Tech Hours]])</f>
        <v>143.24108695652174</v>
      </c>
      <c r="K256" s="4">
        <f>SUM(Nurse[[#This Row],[RN Hours (excl. Admin, DON)]],Nurse[[#This Row],[LPN Hours (excl. Admin)]],Nurse[[#This Row],[CNA Hours]],Nurse[[#This Row],[NA TR Hours]],Nurse[[#This Row],[Med Aide/Tech Hours]])</f>
        <v>126.71934782608696</v>
      </c>
      <c r="L256" s="4">
        <f>SUM(Nurse[[#This Row],[RN Hours (excl. Admin, DON)]],Nurse[[#This Row],[RN Admin Hours]],Nurse[[#This Row],[RN DON Hours]])</f>
        <v>25.536195652173912</v>
      </c>
      <c r="M256" s="4">
        <v>14.666630434782608</v>
      </c>
      <c r="N256" s="4">
        <v>5.4782608695652177</v>
      </c>
      <c r="O256" s="4">
        <v>5.3913043478260869</v>
      </c>
      <c r="P256" s="4">
        <f>SUM(Nurse[[#This Row],[LPN Hours (excl. Admin)]],Nurse[[#This Row],[LPN Admin Hours]])</f>
        <v>16.53478260869565</v>
      </c>
      <c r="Q256" s="4">
        <v>10.882608695652173</v>
      </c>
      <c r="R256" s="4">
        <v>5.6521739130434785</v>
      </c>
      <c r="S256" s="4">
        <f>SUM(Nurse[[#This Row],[CNA Hours]],Nurse[[#This Row],[NA TR Hours]],Nurse[[#This Row],[Med Aide/Tech Hours]])</f>
        <v>101.17010869565217</v>
      </c>
      <c r="T256" s="4">
        <v>64.898804347826101</v>
      </c>
      <c r="U256" s="4">
        <v>18.696956521739132</v>
      </c>
      <c r="V256" s="4">
        <v>17.574347826086957</v>
      </c>
      <c r="W2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6" s="4">
        <v>0</v>
      </c>
      <c r="Y256" s="4">
        <v>0</v>
      </c>
      <c r="Z256" s="4">
        <v>0</v>
      </c>
      <c r="AA256" s="4">
        <v>0</v>
      </c>
      <c r="AB256" s="4">
        <v>0</v>
      </c>
      <c r="AC256" s="4">
        <v>0</v>
      </c>
      <c r="AD256" s="4">
        <v>0</v>
      </c>
      <c r="AE256" s="4">
        <v>0</v>
      </c>
      <c r="AF256" s="1">
        <v>185133</v>
      </c>
      <c r="AG256" s="1">
        <v>4</v>
      </c>
      <c r="AH256"/>
    </row>
    <row r="257" spans="1:34" x14ac:dyDescent="0.25">
      <c r="A257" t="s">
        <v>289</v>
      </c>
      <c r="B257" t="s">
        <v>71</v>
      </c>
      <c r="C257" t="s">
        <v>462</v>
      </c>
      <c r="D257" t="s">
        <v>324</v>
      </c>
      <c r="E257" s="4">
        <v>40.989130434782609</v>
      </c>
      <c r="F257" s="4">
        <f>Nurse[[#This Row],[Total Nurse Staff Hours]]/Nurse[[#This Row],[MDS Census]]</f>
        <v>4.3323203394325107</v>
      </c>
      <c r="G257" s="4">
        <f>Nurse[[#This Row],[Total Direct Care Staff Hours]]/Nurse[[#This Row],[MDS Census]]</f>
        <v>3.884616812516573</v>
      </c>
      <c r="H257" s="4">
        <f>Nurse[[#This Row],[Total RN Hours (w/ Admin, DON)]]/Nurse[[#This Row],[MDS Census]]</f>
        <v>0.56933439405993091</v>
      </c>
      <c r="I257" s="4">
        <f>Nurse[[#This Row],[RN Hours (excl. Admin, DON)]]/Nurse[[#This Row],[MDS Census]]</f>
        <v>0.4537151949085122</v>
      </c>
      <c r="J257" s="4">
        <f>SUM(Nurse[[#This Row],[RN Hours (excl. Admin, DON)]],Nurse[[#This Row],[RN Admin Hours]],Nurse[[#This Row],[RN DON Hours]],Nurse[[#This Row],[LPN Hours (excl. Admin)]],Nurse[[#This Row],[LPN Admin Hours]],Nurse[[#This Row],[CNA Hours]],Nurse[[#This Row],[NA TR Hours]],Nurse[[#This Row],[Med Aide/Tech Hours]])</f>
        <v>177.57804347826084</v>
      </c>
      <c r="K257" s="4">
        <f>SUM(Nurse[[#This Row],[RN Hours (excl. Admin, DON)]],Nurse[[#This Row],[LPN Hours (excl. Admin)]],Nurse[[#This Row],[CNA Hours]],Nurse[[#This Row],[NA TR Hours]],Nurse[[#This Row],[Med Aide/Tech Hours]])</f>
        <v>159.22706521739127</v>
      </c>
      <c r="L257" s="4">
        <f>SUM(Nurse[[#This Row],[RN Hours (excl. Admin, DON)]],Nurse[[#This Row],[RN Admin Hours]],Nurse[[#This Row],[RN DON Hours]])</f>
        <v>23.336521739130429</v>
      </c>
      <c r="M257" s="4">
        <v>18.59739130434782</v>
      </c>
      <c r="N257" s="4">
        <v>0</v>
      </c>
      <c r="O257" s="4">
        <v>4.7391304347826084</v>
      </c>
      <c r="P257" s="4">
        <f>SUM(Nurse[[#This Row],[LPN Hours (excl. Admin)]],Nurse[[#This Row],[LPN Admin Hours]])</f>
        <v>56.726304347826094</v>
      </c>
      <c r="Q257" s="4">
        <v>43.114456521739136</v>
      </c>
      <c r="R257" s="4">
        <v>13.611847826086958</v>
      </c>
      <c r="S257" s="4">
        <f>SUM(Nurse[[#This Row],[CNA Hours]],Nurse[[#This Row],[NA TR Hours]],Nurse[[#This Row],[Med Aide/Tech Hours]])</f>
        <v>97.515217391304347</v>
      </c>
      <c r="T257" s="4">
        <v>95.784999999999997</v>
      </c>
      <c r="U257" s="4">
        <v>1.7302173913043479</v>
      </c>
      <c r="V257" s="4">
        <v>0</v>
      </c>
      <c r="W2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15.589347826086955</v>
      </c>
      <c r="X257" s="4">
        <v>4.272608695652174</v>
      </c>
      <c r="Y257" s="4">
        <v>0</v>
      </c>
      <c r="Z257" s="4">
        <v>0</v>
      </c>
      <c r="AA257" s="4">
        <v>10.836195652173911</v>
      </c>
      <c r="AB257" s="4">
        <v>0</v>
      </c>
      <c r="AC257" s="4">
        <v>0.48054347826086952</v>
      </c>
      <c r="AD257" s="4">
        <v>0</v>
      </c>
      <c r="AE257" s="4">
        <v>0</v>
      </c>
      <c r="AF257" s="1">
        <v>185175</v>
      </c>
      <c r="AG257" s="1">
        <v>4</v>
      </c>
      <c r="AH257"/>
    </row>
    <row r="258" spans="1:34" x14ac:dyDescent="0.25">
      <c r="A258" t="s">
        <v>289</v>
      </c>
      <c r="B258" t="s">
        <v>229</v>
      </c>
      <c r="C258" t="s">
        <v>583</v>
      </c>
      <c r="D258" t="s">
        <v>403</v>
      </c>
      <c r="E258" s="4">
        <v>62.076086956521742</v>
      </c>
      <c r="F258" s="4">
        <f>Nurse[[#This Row],[Total Nurse Staff Hours]]/Nurse[[#This Row],[MDS Census]]</f>
        <v>3.9844090351952373</v>
      </c>
      <c r="G258" s="4">
        <f>Nurse[[#This Row],[Total Direct Care Staff Hours]]/Nurse[[#This Row],[MDS Census]]</f>
        <v>3.6713570302924179</v>
      </c>
      <c r="H258" s="4">
        <f>Nurse[[#This Row],[Total RN Hours (w/ Admin, DON)]]/Nurse[[#This Row],[MDS Census]]</f>
        <v>0.62531430572579227</v>
      </c>
      <c r="I258" s="4">
        <f>Nurse[[#This Row],[RN Hours (excl. Admin, DON)]]/Nurse[[#This Row],[MDS Census]]</f>
        <v>0.39450183855717036</v>
      </c>
      <c r="J258" s="4">
        <f>SUM(Nurse[[#This Row],[RN Hours (excl. Admin, DON)]],Nurse[[#This Row],[RN Admin Hours]],Nurse[[#This Row],[RN DON Hours]],Nurse[[#This Row],[LPN Hours (excl. Admin)]],Nurse[[#This Row],[LPN Admin Hours]],Nurse[[#This Row],[CNA Hours]],Nurse[[#This Row],[NA TR Hours]],Nurse[[#This Row],[Med Aide/Tech Hours]])</f>
        <v>247.33652173913043</v>
      </c>
      <c r="K258" s="4">
        <f>SUM(Nurse[[#This Row],[RN Hours (excl. Admin, DON)]],Nurse[[#This Row],[LPN Hours (excl. Admin)]],Nurse[[#This Row],[CNA Hours]],Nurse[[#This Row],[NA TR Hours]],Nurse[[#This Row],[Med Aide/Tech Hours]])</f>
        <v>227.90347826086955</v>
      </c>
      <c r="L258" s="4">
        <f>SUM(Nurse[[#This Row],[RN Hours (excl. Admin, DON)]],Nurse[[#This Row],[RN Admin Hours]],Nurse[[#This Row],[RN DON Hours]])</f>
        <v>38.817065217391303</v>
      </c>
      <c r="M258" s="4">
        <v>24.489130434782609</v>
      </c>
      <c r="N258" s="4">
        <v>9.2844565217391306</v>
      </c>
      <c r="O258" s="4">
        <v>5.0434782608695654</v>
      </c>
      <c r="P258" s="4">
        <f>SUM(Nurse[[#This Row],[LPN Hours (excl. Admin)]],Nurse[[#This Row],[LPN Admin Hours]])</f>
        <v>52.423586956521746</v>
      </c>
      <c r="Q258" s="4">
        <v>47.318478260869568</v>
      </c>
      <c r="R258" s="4">
        <v>5.1051086956521745</v>
      </c>
      <c r="S258" s="4">
        <f>SUM(Nurse[[#This Row],[CNA Hours]],Nurse[[#This Row],[NA TR Hours]],Nurse[[#This Row],[Med Aide/Tech Hours]])</f>
        <v>156.09586956521738</v>
      </c>
      <c r="T258" s="4">
        <v>143.90021739130435</v>
      </c>
      <c r="U258" s="4">
        <v>0</v>
      </c>
      <c r="V258" s="4">
        <v>12.195652173913043</v>
      </c>
      <c r="W2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8" s="4">
        <v>0</v>
      </c>
      <c r="Y258" s="4">
        <v>0</v>
      </c>
      <c r="Z258" s="4">
        <v>0</v>
      </c>
      <c r="AA258" s="4">
        <v>0</v>
      </c>
      <c r="AB258" s="4">
        <v>0</v>
      </c>
      <c r="AC258" s="4">
        <v>0</v>
      </c>
      <c r="AD258" s="4">
        <v>0</v>
      </c>
      <c r="AE258" s="4">
        <v>0</v>
      </c>
      <c r="AF258" s="1">
        <v>185433</v>
      </c>
      <c r="AG258" s="1">
        <v>4</v>
      </c>
      <c r="AH258"/>
    </row>
    <row r="259" spans="1:34" x14ac:dyDescent="0.25">
      <c r="A259" t="s">
        <v>289</v>
      </c>
      <c r="B259" t="s">
        <v>68</v>
      </c>
      <c r="C259" t="s">
        <v>523</v>
      </c>
      <c r="D259" t="s">
        <v>340</v>
      </c>
      <c r="E259" s="4">
        <v>15.847826086956522</v>
      </c>
      <c r="F259" s="4">
        <f>Nurse[[#This Row],[Total Nurse Staff Hours]]/Nurse[[#This Row],[MDS Census]]</f>
        <v>6.8282647462277106</v>
      </c>
      <c r="G259" s="4">
        <f>Nurse[[#This Row],[Total Direct Care Staff Hours]]/Nurse[[#This Row],[MDS Census]]</f>
        <v>4.560020576131687</v>
      </c>
      <c r="H259" s="4">
        <f>Nurse[[#This Row],[Total RN Hours (w/ Admin, DON)]]/Nurse[[#This Row],[MDS Census]]</f>
        <v>2.2682441700960227</v>
      </c>
      <c r="I259" s="4">
        <f>Nurse[[#This Row],[RN Hours (excl. Admin, DON)]]/Nurse[[#This Row],[MDS Census]]</f>
        <v>0</v>
      </c>
      <c r="J259" s="4">
        <f>SUM(Nurse[[#This Row],[RN Hours (excl. Admin, DON)]],Nurse[[#This Row],[RN Admin Hours]],Nurse[[#This Row],[RN DON Hours]],Nurse[[#This Row],[LPN Hours (excl. Admin)]],Nurse[[#This Row],[LPN Admin Hours]],Nurse[[#This Row],[CNA Hours]],Nurse[[#This Row],[NA TR Hours]],Nurse[[#This Row],[Med Aide/Tech Hours]])</f>
        <v>108.21315217391306</v>
      </c>
      <c r="K259" s="4">
        <f>SUM(Nurse[[#This Row],[RN Hours (excl. Admin, DON)]],Nurse[[#This Row],[LPN Hours (excl. Admin)]],Nurse[[#This Row],[CNA Hours]],Nurse[[#This Row],[NA TR Hours]],Nurse[[#This Row],[Med Aide/Tech Hours]])</f>
        <v>72.266413043478252</v>
      </c>
      <c r="L259" s="4">
        <f>SUM(Nurse[[#This Row],[RN Hours (excl. Admin, DON)]],Nurse[[#This Row],[RN Admin Hours]],Nurse[[#This Row],[RN DON Hours]])</f>
        <v>35.946739130434793</v>
      </c>
      <c r="M259" s="4">
        <v>0</v>
      </c>
      <c r="N259" s="4">
        <v>33.501086956521746</v>
      </c>
      <c r="O259" s="4">
        <v>2.4456521739130435</v>
      </c>
      <c r="P259" s="4">
        <f>SUM(Nurse[[#This Row],[LPN Hours (excl. Admin)]],Nurse[[#This Row],[LPN Admin Hours]])</f>
        <v>36.962065217391306</v>
      </c>
      <c r="Q259" s="4">
        <v>36.962065217391306</v>
      </c>
      <c r="R259" s="4">
        <v>0</v>
      </c>
      <c r="S259" s="4">
        <f>SUM(Nurse[[#This Row],[CNA Hours]],Nurse[[#This Row],[NA TR Hours]],Nurse[[#This Row],[Med Aide/Tech Hours]])</f>
        <v>35.304347826086953</v>
      </c>
      <c r="T259" s="4">
        <v>35.184782608695649</v>
      </c>
      <c r="U259" s="4">
        <v>0</v>
      </c>
      <c r="V259" s="4">
        <v>0.11956521739130435</v>
      </c>
      <c r="W2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9" s="4">
        <v>0</v>
      </c>
      <c r="Y259" s="4">
        <v>0</v>
      </c>
      <c r="Z259" s="4">
        <v>0</v>
      </c>
      <c r="AA259" s="4">
        <v>0</v>
      </c>
      <c r="AB259" s="4">
        <v>0</v>
      </c>
      <c r="AC259" s="4">
        <v>0</v>
      </c>
      <c r="AD259" s="4">
        <v>0</v>
      </c>
      <c r="AE259" s="4">
        <v>0</v>
      </c>
      <c r="AF259" s="1">
        <v>185172</v>
      </c>
      <c r="AG259" s="1">
        <v>4</v>
      </c>
      <c r="AH259"/>
    </row>
    <row r="260" spans="1:34" x14ac:dyDescent="0.25">
      <c r="A260" t="s">
        <v>289</v>
      </c>
      <c r="B260" t="s">
        <v>25</v>
      </c>
      <c r="C260" t="s">
        <v>502</v>
      </c>
      <c r="D260" t="s">
        <v>376</v>
      </c>
      <c r="E260" s="4">
        <v>71.271739130434781</v>
      </c>
      <c r="F260" s="4">
        <f>Nurse[[#This Row],[Total Nurse Staff Hours]]/Nurse[[#This Row],[MDS Census]]</f>
        <v>3.6081210919627882</v>
      </c>
      <c r="G260" s="4">
        <f>Nurse[[#This Row],[Total Direct Care Staff Hours]]/Nurse[[#This Row],[MDS Census]]</f>
        <v>3.1867119109348794</v>
      </c>
      <c r="H260" s="4">
        <f>Nurse[[#This Row],[Total RN Hours (w/ Admin, DON)]]/Nurse[[#This Row],[MDS Census]]</f>
        <v>0.5134558487113009</v>
      </c>
      <c r="I260" s="4">
        <f>Nurse[[#This Row],[RN Hours (excl. Admin, DON)]]/Nurse[[#This Row],[MDS Census]]</f>
        <v>0.19662955619948147</v>
      </c>
      <c r="J260" s="4">
        <f>SUM(Nurse[[#This Row],[RN Hours (excl. Admin, DON)]],Nurse[[#This Row],[RN Admin Hours]],Nurse[[#This Row],[RN DON Hours]],Nurse[[#This Row],[LPN Hours (excl. Admin)]],Nurse[[#This Row],[LPN Admin Hours]],Nurse[[#This Row],[CNA Hours]],Nurse[[#This Row],[NA TR Hours]],Nurse[[#This Row],[Med Aide/Tech Hours]])</f>
        <v>257.15706521739133</v>
      </c>
      <c r="K260" s="4">
        <f>SUM(Nurse[[#This Row],[RN Hours (excl. Admin, DON)]],Nurse[[#This Row],[LPN Hours (excl. Admin)]],Nurse[[#This Row],[CNA Hours]],Nurse[[#This Row],[NA TR Hours]],Nurse[[#This Row],[Med Aide/Tech Hours]])</f>
        <v>227.12250000000003</v>
      </c>
      <c r="L260" s="4">
        <f>SUM(Nurse[[#This Row],[RN Hours (excl. Admin, DON)]],Nurse[[#This Row],[RN Admin Hours]],Nurse[[#This Row],[RN DON Hours]])</f>
        <v>36.594891304347826</v>
      </c>
      <c r="M260" s="4">
        <v>14.014130434782608</v>
      </c>
      <c r="N260" s="4">
        <v>17.102499999999999</v>
      </c>
      <c r="O260" s="4">
        <v>5.4782608695652177</v>
      </c>
      <c r="P260" s="4">
        <f>SUM(Nurse[[#This Row],[LPN Hours (excl. Admin)]],Nurse[[#This Row],[LPN Admin Hours]])</f>
        <v>58.208586956521742</v>
      </c>
      <c r="Q260" s="4">
        <v>50.754782608695656</v>
      </c>
      <c r="R260" s="4">
        <v>7.4538043478260869</v>
      </c>
      <c r="S260" s="4">
        <f>SUM(Nurse[[#This Row],[CNA Hours]],Nurse[[#This Row],[NA TR Hours]],Nurse[[#This Row],[Med Aide/Tech Hours]])</f>
        <v>162.35358695652175</v>
      </c>
      <c r="T260" s="4">
        <v>152.38641304347829</v>
      </c>
      <c r="U260" s="4">
        <v>0.66576086956521741</v>
      </c>
      <c r="V260" s="4">
        <v>9.3014130434782611</v>
      </c>
      <c r="W2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50.02782608695653</v>
      </c>
      <c r="X260" s="4">
        <v>0</v>
      </c>
      <c r="Y260" s="4">
        <v>0</v>
      </c>
      <c r="Z260" s="4">
        <v>0</v>
      </c>
      <c r="AA260" s="4">
        <v>6.9045652173913048</v>
      </c>
      <c r="AB260" s="4">
        <v>1.6195652173913044</v>
      </c>
      <c r="AC260" s="4">
        <v>40.020000000000003</v>
      </c>
      <c r="AD260" s="4">
        <v>0</v>
      </c>
      <c r="AE260" s="4">
        <v>1.4836956521739131</v>
      </c>
      <c r="AF260" s="1">
        <v>185087</v>
      </c>
      <c r="AG260" s="1">
        <v>4</v>
      </c>
      <c r="AH260"/>
    </row>
    <row r="261" spans="1:34" x14ac:dyDescent="0.25">
      <c r="A261" t="s">
        <v>289</v>
      </c>
      <c r="B261" t="s">
        <v>244</v>
      </c>
      <c r="C261" t="s">
        <v>462</v>
      </c>
      <c r="D261" t="s">
        <v>324</v>
      </c>
      <c r="E261" s="4">
        <v>124.79347826086956</v>
      </c>
      <c r="F261" s="4">
        <f>Nurse[[#This Row],[Total Nurse Staff Hours]]/Nurse[[#This Row],[MDS Census]]</f>
        <v>3.5725015242574689</v>
      </c>
      <c r="G261" s="4">
        <f>Nurse[[#This Row],[Total Direct Care Staff Hours]]/Nurse[[#This Row],[MDS Census]]</f>
        <v>3.2388224022297707</v>
      </c>
      <c r="H261" s="4">
        <f>Nurse[[#This Row],[Total RN Hours (w/ Admin, DON)]]/Nurse[[#This Row],[MDS Census]]</f>
        <v>0.54883024126818225</v>
      </c>
      <c r="I261" s="4">
        <f>Nurse[[#This Row],[RN Hours (excl. Admin, DON)]]/Nurse[[#This Row],[MDS Census]]</f>
        <v>0.3083015416775543</v>
      </c>
      <c r="J261" s="4">
        <f>SUM(Nurse[[#This Row],[RN Hours (excl. Admin, DON)]],Nurse[[#This Row],[RN Admin Hours]],Nurse[[#This Row],[RN DON Hours]],Nurse[[#This Row],[LPN Hours (excl. Admin)]],Nurse[[#This Row],[LPN Admin Hours]],Nurse[[#This Row],[CNA Hours]],Nurse[[#This Row],[NA TR Hours]],Nurse[[#This Row],[Med Aide/Tech Hours]])</f>
        <v>445.82489130434783</v>
      </c>
      <c r="K261" s="4">
        <f>SUM(Nurse[[#This Row],[RN Hours (excl. Admin, DON)]],Nurse[[#This Row],[LPN Hours (excl. Admin)]],Nurse[[#This Row],[CNA Hours]],Nurse[[#This Row],[NA TR Hours]],Nurse[[#This Row],[Med Aide/Tech Hours]])</f>
        <v>404.18391304347824</v>
      </c>
      <c r="L261" s="4">
        <f>SUM(Nurse[[#This Row],[RN Hours (excl. Admin, DON)]],Nurse[[#This Row],[RN Admin Hours]],Nurse[[#This Row],[RN DON Hours]])</f>
        <v>68.490434782608702</v>
      </c>
      <c r="M261" s="4">
        <v>38.474021739130443</v>
      </c>
      <c r="N261" s="4">
        <v>18.972934782608696</v>
      </c>
      <c r="O261" s="4">
        <v>11.043478260869565</v>
      </c>
      <c r="P261" s="4">
        <f>SUM(Nurse[[#This Row],[LPN Hours (excl. Admin)]],Nurse[[#This Row],[LPN Admin Hours]])</f>
        <v>110.914347826087</v>
      </c>
      <c r="Q261" s="4">
        <v>99.289782608695688</v>
      </c>
      <c r="R261" s="4">
        <v>11.624565217391309</v>
      </c>
      <c r="S261" s="4">
        <f>SUM(Nurse[[#This Row],[CNA Hours]],Nurse[[#This Row],[NA TR Hours]],Nurse[[#This Row],[Med Aide/Tech Hours]])</f>
        <v>266.42010869565212</v>
      </c>
      <c r="T261" s="4">
        <v>244.01749999999993</v>
      </c>
      <c r="U261" s="4">
        <v>0</v>
      </c>
      <c r="V261" s="4">
        <v>22.402608695652184</v>
      </c>
      <c r="W2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1" s="4">
        <v>0</v>
      </c>
      <c r="Y261" s="4">
        <v>0</v>
      </c>
      <c r="Z261" s="4">
        <v>0</v>
      </c>
      <c r="AA261" s="4">
        <v>0</v>
      </c>
      <c r="AB261" s="4">
        <v>0</v>
      </c>
      <c r="AC261" s="4">
        <v>0</v>
      </c>
      <c r="AD261" s="4">
        <v>0</v>
      </c>
      <c r="AE261" s="4">
        <v>0</v>
      </c>
      <c r="AF261" s="1">
        <v>185455</v>
      </c>
      <c r="AG261" s="1">
        <v>4</v>
      </c>
      <c r="AH261"/>
    </row>
    <row r="262" spans="1:34" x14ac:dyDescent="0.25">
      <c r="A262" t="s">
        <v>289</v>
      </c>
      <c r="B262" t="s">
        <v>106</v>
      </c>
      <c r="C262" t="s">
        <v>539</v>
      </c>
      <c r="D262" t="s">
        <v>414</v>
      </c>
      <c r="E262" s="4">
        <v>82.543478260869563</v>
      </c>
      <c r="F262" s="4">
        <f>Nurse[[#This Row],[Total Nurse Staff Hours]]/Nurse[[#This Row],[MDS Census]]</f>
        <v>2.8260468791150912</v>
      </c>
      <c r="G262" s="4">
        <f>Nurse[[#This Row],[Total Direct Care Staff Hours]]/Nurse[[#This Row],[MDS Census]]</f>
        <v>2.6375427969449565</v>
      </c>
      <c r="H262" s="4">
        <f>Nurse[[#This Row],[Total RN Hours (w/ Admin, DON)]]/Nurse[[#This Row],[MDS Census]]</f>
        <v>0.45028970239662897</v>
      </c>
      <c r="I262" s="4">
        <f>Nurse[[#This Row],[RN Hours (excl. Admin, DON)]]/Nurse[[#This Row],[MDS Census]]</f>
        <v>0.2617856202264946</v>
      </c>
      <c r="J262" s="4">
        <f>SUM(Nurse[[#This Row],[RN Hours (excl. Admin, DON)]],Nurse[[#This Row],[RN Admin Hours]],Nurse[[#This Row],[RN DON Hours]],Nurse[[#This Row],[LPN Hours (excl. Admin)]],Nurse[[#This Row],[LPN Admin Hours]],Nurse[[#This Row],[CNA Hours]],Nurse[[#This Row],[NA TR Hours]],Nurse[[#This Row],[Med Aide/Tech Hours]])</f>
        <v>233.27173913043481</v>
      </c>
      <c r="K262" s="4">
        <f>SUM(Nurse[[#This Row],[RN Hours (excl. Admin, DON)]],Nurse[[#This Row],[LPN Hours (excl. Admin)]],Nurse[[#This Row],[CNA Hours]],Nurse[[#This Row],[NA TR Hours]],Nurse[[#This Row],[Med Aide/Tech Hours]])</f>
        <v>217.71195652173913</v>
      </c>
      <c r="L262" s="4">
        <f>SUM(Nurse[[#This Row],[RN Hours (excl. Admin, DON)]],Nurse[[#This Row],[RN Admin Hours]],Nurse[[#This Row],[RN DON Hours]])</f>
        <v>37.16847826086957</v>
      </c>
      <c r="M262" s="4">
        <v>21.608695652173914</v>
      </c>
      <c r="N262" s="4">
        <v>10.429347826086957</v>
      </c>
      <c r="O262" s="4">
        <v>5.1304347826086953</v>
      </c>
      <c r="P262" s="4">
        <f>SUM(Nurse[[#This Row],[LPN Hours (excl. Admin)]],Nurse[[#This Row],[LPN Admin Hours]])</f>
        <v>69.548913043478265</v>
      </c>
      <c r="Q262" s="4">
        <v>69.548913043478265</v>
      </c>
      <c r="R262" s="4">
        <v>0</v>
      </c>
      <c r="S262" s="4">
        <f>SUM(Nurse[[#This Row],[CNA Hours]],Nurse[[#This Row],[NA TR Hours]],Nurse[[#This Row],[Med Aide/Tech Hours]])</f>
        <v>126.55434782608695</v>
      </c>
      <c r="T262" s="4">
        <v>101.82336956521739</v>
      </c>
      <c r="U262" s="4">
        <v>24.730978260869566</v>
      </c>
      <c r="V262" s="4">
        <v>0</v>
      </c>
      <c r="W2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2" s="4">
        <v>0</v>
      </c>
      <c r="Y262" s="4">
        <v>0</v>
      </c>
      <c r="Z262" s="4">
        <v>0</v>
      </c>
      <c r="AA262" s="4">
        <v>0</v>
      </c>
      <c r="AB262" s="4">
        <v>0</v>
      </c>
      <c r="AC262" s="4">
        <v>0</v>
      </c>
      <c r="AD262" s="4">
        <v>0</v>
      </c>
      <c r="AE262" s="4">
        <v>0</v>
      </c>
      <c r="AF262" s="1">
        <v>185238</v>
      </c>
      <c r="AG262" s="1">
        <v>4</v>
      </c>
      <c r="AH262"/>
    </row>
    <row r="263" spans="1:34" x14ac:dyDescent="0.25">
      <c r="A263" t="s">
        <v>289</v>
      </c>
      <c r="B263" t="s">
        <v>235</v>
      </c>
      <c r="C263" t="s">
        <v>584</v>
      </c>
      <c r="D263" t="s">
        <v>392</v>
      </c>
      <c r="E263" s="4">
        <v>88.293478260869563</v>
      </c>
      <c r="F263" s="4">
        <f>Nurse[[#This Row],[Total Nurse Staff Hours]]/Nurse[[#This Row],[MDS Census]]</f>
        <v>3.8727206697033121</v>
      </c>
      <c r="G263" s="4">
        <f>Nurse[[#This Row],[Total Direct Care Staff Hours]]/Nurse[[#This Row],[MDS Census]]</f>
        <v>3.255276375723255</v>
      </c>
      <c r="H263" s="4">
        <f>Nurse[[#This Row],[Total RN Hours (w/ Admin, DON)]]/Nurse[[#This Row],[MDS Census]]</f>
        <v>0.50260987319955686</v>
      </c>
      <c r="I263" s="4">
        <f>Nurse[[#This Row],[RN Hours (excl. Admin, DON)]]/Nurse[[#This Row],[MDS Census]]</f>
        <v>0.31911855225901764</v>
      </c>
      <c r="J263" s="4">
        <f>SUM(Nurse[[#This Row],[RN Hours (excl. Admin, DON)]],Nurse[[#This Row],[RN Admin Hours]],Nurse[[#This Row],[RN DON Hours]],Nurse[[#This Row],[LPN Hours (excl. Admin)]],Nurse[[#This Row],[LPN Admin Hours]],Nurse[[#This Row],[CNA Hours]],Nurse[[#This Row],[NA TR Hours]],Nurse[[#This Row],[Med Aide/Tech Hours]])</f>
        <v>341.9359782608696</v>
      </c>
      <c r="K263" s="4">
        <f>SUM(Nurse[[#This Row],[RN Hours (excl. Admin, DON)]],Nurse[[#This Row],[LPN Hours (excl. Admin)]],Nurse[[#This Row],[CNA Hours]],Nurse[[#This Row],[NA TR Hours]],Nurse[[#This Row],[Med Aide/Tech Hours]])</f>
        <v>287.41967391304348</v>
      </c>
      <c r="L263" s="4">
        <f>SUM(Nurse[[#This Row],[RN Hours (excl. Admin, DON)]],Nurse[[#This Row],[RN Admin Hours]],Nurse[[#This Row],[RN DON Hours]])</f>
        <v>44.377173913043478</v>
      </c>
      <c r="M263" s="4">
        <v>28.176086956521743</v>
      </c>
      <c r="N263" s="4">
        <v>10.635869565217391</v>
      </c>
      <c r="O263" s="4">
        <v>5.5652173913043477</v>
      </c>
      <c r="P263" s="4">
        <f>SUM(Nurse[[#This Row],[LPN Hours (excl. Admin)]],Nurse[[#This Row],[LPN Admin Hours]])</f>
        <v>90.363043478260863</v>
      </c>
      <c r="Q263" s="4">
        <v>52.047826086956519</v>
      </c>
      <c r="R263" s="4">
        <v>38.315217391304351</v>
      </c>
      <c r="S263" s="4">
        <f>SUM(Nurse[[#This Row],[CNA Hours]],Nurse[[#This Row],[NA TR Hours]],Nurse[[#This Row],[Med Aide/Tech Hours]])</f>
        <v>207.19576086956522</v>
      </c>
      <c r="T263" s="4">
        <v>168.57293478260871</v>
      </c>
      <c r="U263" s="4">
        <v>2.8967391304347827</v>
      </c>
      <c r="V263" s="4">
        <v>35.726086956521733</v>
      </c>
      <c r="W2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32.808695652173917</v>
      </c>
      <c r="X263" s="4">
        <v>1.192608695652174</v>
      </c>
      <c r="Y263" s="4">
        <v>0</v>
      </c>
      <c r="Z263" s="4">
        <v>0</v>
      </c>
      <c r="AA263" s="4">
        <v>18.048043478260865</v>
      </c>
      <c r="AB263" s="4">
        <v>0</v>
      </c>
      <c r="AC263" s="4">
        <v>11.733260869565223</v>
      </c>
      <c r="AD263" s="4">
        <v>0</v>
      </c>
      <c r="AE263" s="4">
        <v>1.834782608695652</v>
      </c>
      <c r="AF263" s="1">
        <v>185440</v>
      </c>
      <c r="AG263" s="1">
        <v>4</v>
      </c>
      <c r="AH263"/>
    </row>
    <row r="264" spans="1:34" x14ac:dyDescent="0.25">
      <c r="A264" t="s">
        <v>289</v>
      </c>
      <c r="B264" t="s">
        <v>241</v>
      </c>
      <c r="C264" t="s">
        <v>584</v>
      </c>
      <c r="D264" t="s">
        <v>392</v>
      </c>
      <c r="E264" s="4">
        <v>121.17391304347827</v>
      </c>
      <c r="F264" s="4">
        <f>Nurse[[#This Row],[Total Nurse Staff Hours]]/Nurse[[#This Row],[MDS Census]]</f>
        <v>3.4841370649443846</v>
      </c>
      <c r="G264" s="4">
        <f>Nurse[[#This Row],[Total Direct Care Staff Hours]]/Nurse[[#This Row],[MDS Census]]</f>
        <v>3.0191864011481884</v>
      </c>
      <c r="H264" s="4">
        <f>Nurse[[#This Row],[Total RN Hours (w/ Admin, DON)]]/Nurse[[#This Row],[MDS Census]]</f>
        <v>0.62690168640114807</v>
      </c>
      <c r="I264" s="4">
        <f>Nurse[[#This Row],[RN Hours (excl. Admin, DON)]]/Nurse[[#This Row],[MDS Census]]</f>
        <v>0.38052565482597772</v>
      </c>
      <c r="J264" s="4">
        <f>SUM(Nurse[[#This Row],[RN Hours (excl. Admin, DON)]],Nurse[[#This Row],[RN Admin Hours]],Nurse[[#This Row],[RN DON Hours]],Nurse[[#This Row],[LPN Hours (excl. Admin)]],Nurse[[#This Row],[LPN Admin Hours]],Nurse[[#This Row],[CNA Hours]],Nurse[[#This Row],[NA TR Hours]],Nurse[[#This Row],[Med Aide/Tech Hours]])</f>
        <v>422.18652173913046</v>
      </c>
      <c r="K264" s="4">
        <f>SUM(Nurse[[#This Row],[RN Hours (excl. Admin, DON)]],Nurse[[#This Row],[LPN Hours (excl. Admin)]],Nurse[[#This Row],[CNA Hours]],Nurse[[#This Row],[NA TR Hours]],Nurse[[#This Row],[Med Aide/Tech Hours]])</f>
        <v>365.84663043478264</v>
      </c>
      <c r="L264" s="4">
        <f>SUM(Nurse[[#This Row],[RN Hours (excl. Admin, DON)]],Nurse[[#This Row],[RN Admin Hours]],Nurse[[#This Row],[RN DON Hours]])</f>
        <v>75.964130434782604</v>
      </c>
      <c r="M264" s="4">
        <v>46.109782608695653</v>
      </c>
      <c r="N264" s="4">
        <v>23.317173913043483</v>
      </c>
      <c r="O264" s="4">
        <v>6.5371739130434792</v>
      </c>
      <c r="P264" s="4">
        <f>SUM(Nurse[[#This Row],[LPN Hours (excl. Admin)]],Nurse[[#This Row],[LPN Admin Hours]])</f>
        <v>116.81228260869568</v>
      </c>
      <c r="Q264" s="4">
        <v>90.326739130434817</v>
      </c>
      <c r="R264" s="4">
        <v>26.485543478260869</v>
      </c>
      <c r="S264" s="4">
        <f>SUM(Nurse[[#This Row],[CNA Hours]],Nurse[[#This Row],[NA TR Hours]],Nurse[[#This Row],[Med Aide/Tech Hours]])</f>
        <v>229.41010869565218</v>
      </c>
      <c r="T264" s="4">
        <v>218.29565217391306</v>
      </c>
      <c r="U264" s="4">
        <v>11.114456521739127</v>
      </c>
      <c r="V264" s="4">
        <v>0</v>
      </c>
      <c r="W2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4" s="4">
        <v>0</v>
      </c>
      <c r="Y264" s="4">
        <v>0</v>
      </c>
      <c r="Z264" s="4">
        <v>0</v>
      </c>
      <c r="AA264" s="4">
        <v>0</v>
      </c>
      <c r="AB264" s="4">
        <v>0</v>
      </c>
      <c r="AC264" s="4">
        <v>0</v>
      </c>
      <c r="AD264" s="4">
        <v>0</v>
      </c>
      <c r="AE264" s="4">
        <v>0</v>
      </c>
      <c r="AF264" s="1">
        <v>185447</v>
      </c>
      <c r="AG264" s="1">
        <v>4</v>
      </c>
      <c r="AH264"/>
    </row>
    <row r="265" spans="1:34" x14ac:dyDescent="0.25">
      <c r="A265" t="s">
        <v>289</v>
      </c>
      <c r="B265" t="s">
        <v>232</v>
      </c>
      <c r="C265" t="s">
        <v>502</v>
      </c>
      <c r="D265" t="s">
        <v>376</v>
      </c>
      <c r="E265" s="4">
        <v>39.728260869565219</v>
      </c>
      <c r="F265" s="4">
        <f>Nurse[[#This Row],[Total Nurse Staff Hours]]/Nurse[[#This Row],[MDS Census]]</f>
        <v>5.1235294117647054</v>
      </c>
      <c r="G265" s="4">
        <f>Nurse[[#This Row],[Total Direct Care Staff Hours]]/Nurse[[#This Row],[MDS Census]]</f>
        <v>4.810328317373461</v>
      </c>
      <c r="H265" s="4">
        <f>Nurse[[#This Row],[Total RN Hours (w/ Admin, DON)]]/Nurse[[#This Row],[MDS Census]]</f>
        <v>0.86662106703146369</v>
      </c>
      <c r="I265" s="4">
        <f>Nurse[[#This Row],[RN Hours (excl. Admin, DON)]]/Nurse[[#This Row],[MDS Census]]</f>
        <v>0.55341997264021892</v>
      </c>
      <c r="J265" s="4">
        <f>SUM(Nurse[[#This Row],[RN Hours (excl. Admin, DON)]],Nurse[[#This Row],[RN Admin Hours]],Nurse[[#This Row],[RN DON Hours]],Nurse[[#This Row],[LPN Hours (excl. Admin)]],Nurse[[#This Row],[LPN Admin Hours]],Nurse[[#This Row],[CNA Hours]],Nurse[[#This Row],[NA TR Hours]],Nurse[[#This Row],[Med Aide/Tech Hours]])</f>
        <v>203.54891304347825</v>
      </c>
      <c r="K265" s="4">
        <f>SUM(Nurse[[#This Row],[RN Hours (excl. Admin, DON)]],Nurse[[#This Row],[LPN Hours (excl. Admin)]],Nurse[[#This Row],[CNA Hours]],Nurse[[#This Row],[NA TR Hours]],Nurse[[#This Row],[Med Aide/Tech Hours]])</f>
        <v>191.10597826086956</v>
      </c>
      <c r="L265" s="4">
        <f>SUM(Nurse[[#This Row],[RN Hours (excl. Admin, DON)]],Nurse[[#This Row],[RN Admin Hours]],Nurse[[#This Row],[RN DON Hours]])</f>
        <v>34.429347826086953</v>
      </c>
      <c r="M265" s="4">
        <v>21.986413043478262</v>
      </c>
      <c r="N265" s="4">
        <v>9.1983695652173907</v>
      </c>
      <c r="O265" s="4">
        <v>3.2445652173913042</v>
      </c>
      <c r="P265" s="4">
        <f>SUM(Nurse[[#This Row],[LPN Hours (excl. Admin)]],Nurse[[#This Row],[LPN Admin Hours]])</f>
        <v>25.532608695652176</v>
      </c>
      <c r="Q265" s="4">
        <v>25.532608695652176</v>
      </c>
      <c r="R265" s="4">
        <v>0</v>
      </c>
      <c r="S265" s="4">
        <f>SUM(Nurse[[#This Row],[CNA Hours]],Nurse[[#This Row],[NA TR Hours]],Nurse[[#This Row],[Med Aide/Tech Hours]])</f>
        <v>143.58695652173913</v>
      </c>
      <c r="T265" s="4">
        <v>84.002717391304344</v>
      </c>
      <c r="U265" s="4">
        <v>36.339673913043477</v>
      </c>
      <c r="V265" s="4">
        <v>23.244565217391305</v>
      </c>
      <c r="W2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1.6114130434782608</v>
      </c>
      <c r="X265" s="4">
        <v>0.52173913043478259</v>
      </c>
      <c r="Y265" s="4">
        <v>0</v>
      </c>
      <c r="Z265" s="4">
        <v>0</v>
      </c>
      <c r="AA265" s="4">
        <v>1.0896739130434783</v>
      </c>
      <c r="AB265" s="4">
        <v>0</v>
      </c>
      <c r="AC265" s="4">
        <v>0</v>
      </c>
      <c r="AD265" s="4">
        <v>0</v>
      </c>
      <c r="AE265" s="4">
        <v>0</v>
      </c>
      <c r="AF265" s="1">
        <v>185436</v>
      </c>
      <c r="AG265" s="1">
        <v>4</v>
      </c>
      <c r="AH265"/>
    </row>
    <row r="266" spans="1:34" x14ac:dyDescent="0.25">
      <c r="A266" t="s">
        <v>289</v>
      </c>
      <c r="B266" t="s">
        <v>44</v>
      </c>
      <c r="C266" t="s">
        <v>462</v>
      </c>
      <c r="D266" t="s">
        <v>324</v>
      </c>
      <c r="E266" s="4">
        <v>56.086956521739133</v>
      </c>
      <c r="F266" s="4">
        <f>Nurse[[#This Row],[Total Nurse Staff Hours]]/Nurse[[#This Row],[MDS Census]]</f>
        <v>3.5286627906976751</v>
      </c>
      <c r="G266" s="4">
        <f>Nurse[[#This Row],[Total Direct Care Staff Hours]]/Nurse[[#This Row],[MDS Census]]</f>
        <v>3.1827655038759697</v>
      </c>
      <c r="H266" s="4">
        <f>Nurse[[#This Row],[Total RN Hours (w/ Admin, DON)]]/Nurse[[#This Row],[MDS Census]]</f>
        <v>0.74540116279069746</v>
      </c>
      <c r="I266" s="4">
        <f>Nurse[[#This Row],[RN Hours (excl. Admin, DON)]]/Nurse[[#This Row],[MDS Census]]</f>
        <v>0.46363178294573637</v>
      </c>
      <c r="J266" s="4">
        <f>SUM(Nurse[[#This Row],[RN Hours (excl. Admin, DON)]],Nurse[[#This Row],[RN Admin Hours]],Nurse[[#This Row],[RN DON Hours]],Nurse[[#This Row],[LPN Hours (excl. Admin)]],Nurse[[#This Row],[LPN Admin Hours]],Nurse[[#This Row],[CNA Hours]],Nurse[[#This Row],[NA TR Hours]],Nurse[[#This Row],[Med Aide/Tech Hours]])</f>
        <v>197.91195652173917</v>
      </c>
      <c r="K266" s="4">
        <f>SUM(Nurse[[#This Row],[RN Hours (excl. Admin, DON)]],Nurse[[#This Row],[LPN Hours (excl. Admin)]],Nurse[[#This Row],[CNA Hours]],Nurse[[#This Row],[NA TR Hours]],Nurse[[#This Row],[Med Aide/Tech Hours]])</f>
        <v>178.51163043478266</v>
      </c>
      <c r="L266" s="4">
        <f>SUM(Nurse[[#This Row],[RN Hours (excl. Admin, DON)]],Nurse[[#This Row],[RN Admin Hours]],Nurse[[#This Row],[RN DON Hours]])</f>
        <v>41.807282608695644</v>
      </c>
      <c r="M266" s="4">
        <v>26.00369565217391</v>
      </c>
      <c r="N266" s="4">
        <v>10.064456521739128</v>
      </c>
      <c r="O266" s="4">
        <v>5.7391304347826084</v>
      </c>
      <c r="P266" s="4">
        <f>SUM(Nurse[[#This Row],[LPN Hours (excl. Admin)]],Nurse[[#This Row],[LPN Admin Hours]])</f>
        <v>31.695652173913054</v>
      </c>
      <c r="Q266" s="4">
        <v>28.098913043478273</v>
      </c>
      <c r="R266" s="4">
        <v>3.5967391304347824</v>
      </c>
      <c r="S266" s="4">
        <f>SUM(Nurse[[#This Row],[CNA Hours]],Nurse[[#This Row],[NA TR Hours]],Nurse[[#This Row],[Med Aide/Tech Hours]])</f>
        <v>124.40902173913048</v>
      </c>
      <c r="T266" s="4">
        <v>110.70695652173917</v>
      </c>
      <c r="U266" s="4">
        <v>0</v>
      </c>
      <c r="V266" s="4">
        <v>13.702065217391304</v>
      </c>
      <c r="W2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6" s="4">
        <v>0</v>
      </c>
      <c r="Y266" s="4">
        <v>0</v>
      </c>
      <c r="Z266" s="4">
        <v>0</v>
      </c>
      <c r="AA266" s="4">
        <v>0</v>
      </c>
      <c r="AB266" s="4">
        <v>0</v>
      </c>
      <c r="AC266" s="4">
        <v>0</v>
      </c>
      <c r="AD266" s="4">
        <v>0</v>
      </c>
      <c r="AE266" s="4">
        <v>0</v>
      </c>
      <c r="AF266" s="1">
        <v>185136</v>
      </c>
      <c r="AG266" s="1">
        <v>4</v>
      </c>
      <c r="AH266"/>
    </row>
    <row r="267" spans="1:34" x14ac:dyDescent="0.25">
      <c r="A267" t="s">
        <v>289</v>
      </c>
      <c r="B267" t="s">
        <v>135</v>
      </c>
      <c r="C267" t="s">
        <v>476</v>
      </c>
      <c r="D267" t="s">
        <v>327</v>
      </c>
      <c r="E267" s="4">
        <v>45.630434782608695</v>
      </c>
      <c r="F267" s="4">
        <f>Nurse[[#This Row],[Total Nurse Staff Hours]]/Nurse[[#This Row],[MDS Census]]</f>
        <v>2.9205526441162468</v>
      </c>
      <c r="G267" s="4">
        <f>Nurse[[#This Row],[Total Direct Care Staff Hours]]/Nurse[[#This Row],[MDS Census]]</f>
        <v>2.6670986183897099</v>
      </c>
      <c r="H267" s="4">
        <f>Nurse[[#This Row],[Total RN Hours (w/ Admin, DON)]]/Nurse[[#This Row],[MDS Census]]</f>
        <v>0.62864221057646519</v>
      </c>
      <c r="I267" s="4">
        <f>Nurse[[#This Row],[RN Hours (excl. Admin, DON)]]/Nurse[[#This Row],[MDS Census]]</f>
        <v>0.37518818484992866</v>
      </c>
      <c r="J267" s="4">
        <f>SUM(Nurse[[#This Row],[RN Hours (excl. Admin, DON)]],Nurse[[#This Row],[RN Admin Hours]],Nurse[[#This Row],[RN DON Hours]],Nurse[[#This Row],[LPN Hours (excl. Admin)]],Nurse[[#This Row],[LPN Admin Hours]],Nurse[[#This Row],[CNA Hours]],Nurse[[#This Row],[NA TR Hours]],Nurse[[#This Row],[Med Aide/Tech Hours]])</f>
        <v>133.26608695652178</v>
      </c>
      <c r="K267" s="4">
        <f>SUM(Nurse[[#This Row],[RN Hours (excl. Admin, DON)]],Nurse[[#This Row],[LPN Hours (excl. Admin)]],Nurse[[#This Row],[CNA Hours]],Nurse[[#This Row],[NA TR Hours]],Nurse[[#This Row],[Med Aide/Tech Hours]])</f>
        <v>121.70086956521742</v>
      </c>
      <c r="L267" s="4">
        <f>SUM(Nurse[[#This Row],[RN Hours (excl. Admin, DON)]],Nurse[[#This Row],[RN Admin Hours]],Nurse[[#This Row],[RN DON Hours]])</f>
        <v>28.685217391304356</v>
      </c>
      <c r="M267" s="4">
        <v>17.120000000000005</v>
      </c>
      <c r="N267" s="4">
        <v>6.2173913043478262</v>
      </c>
      <c r="O267" s="4">
        <v>5.3478260869565215</v>
      </c>
      <c r="P267" s="4">
        <f>SUM(Nurse[[#This Row],[LPN Hours (excl. Admin)]],Nurse[[#This Row],[LPN Admin Hours]])</f>
        <v>23.173586956521739</v>
      </c>
      <c r="Q267" s="4">
        <v>23.173586956521739</v>
      </c>
      <c r="R267" s="4">
        <v>0</v>
      </c>
      <c r="S267" s="4">
        <f>SUM(Nurse[[#This Row],[CNA Hours]],Nurse[[#This Row],[NA TR Hours]],Nurse[[#This Row],[Med Aide/Tech Hours]])</f>
        <v>81.407282608695667</v>
      </c>
      <c r="T267" s="4">
        <v>77.27119565217393</v>
      </c>
      <c r="U267" s="4">
        <v>0</v>
      </c>
      <c r="V267" s="4">
        <v>4.136086956521738</v>
      </c>
      <c r="W2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4.3293478260869565</v>
      </c>
      <c r="X267" s="4">
        <v>1.3451086956521738</v>
      </c>
      <c r="Y267" s="4">
        <v>0</v>
      </c>
      <c r="Z267" s="4">
        <v>0</v>
      </c>
      <c r="AA267" s="4">
        <v>0</v>
      </c>
      <c r="AB267" s="4">
        <v>0</v>
      </c>
      <c r="AC267" s="4">
        <v>2.9842391304347826</v>
      </c>
      <c r="AD267" s="4">
        <v>0</v>
      </c>
      <c r="AE267" s="4">
        <v>0</v>
      </c>
      <c r="AF267" s="1">
        <v>185274</v>
      </c>
      <c r="AG267" s="1">
        <v>4</v>
      </c>
      <c r="AH267"/>
    </row>
    <row r="268" spans="1:34" x14ac:dyDescent="0.25">
      <c r="A268" t="s">
        <v>289</v>
      </c>
      <c r="B268" t="s">
        <v>100</v>
      </c>
      <c r="C268" t="s">
        <v>501</v>
      </c>
      <c r="D268" t="s">
        <v>363</v>
      </c>
      <c r="E268" s="4">
        <v>67.902173913043484</v>
      </c>
      <c r="F268" s="4">
        <f>Nurse[[#This Row],[Total Nurse Staff Hours]]/Nurse[[#This Row],[MDS Census]]</f>
        <v>7.1728829838322383</v>
      </c>
      <c r="G268" s="4">
        <f>Nurse[[#This Row],[Total Direct Care Staff Hours]]/Nurse[[#This Row],[MDS Census]]</f>
        <v>6.7342324315671513</v>
      </c>
      <c r="H268" s="4">
        <f>Nurse[[#This Row],[Total RN Hours (w/ Admin, DON)]]/Nurse[[#This Row],[MDS Census]]</f>
        <v>1.1721226188570513</v>
      </c>
      <c r="I268" s="4">
        <f>Nurse[[#This Row],[RN Hours (excl. Admin, DON)]]/Nurse[[#This Row],[MDS Census]]</f>
        <v>0.80262526012485991</v>
      </c>
      <c r="J268" s="4">
        <f>SUM(Nurse[[#This Row],[RN Hours (excl. Admin, DON)]],Nurse[[#This Row],[RN Admin Hours]],Nurse[[#This Row],[RN DON Hours]],Nurse[[#This Row],[LPN Hours (excl. Admin)]],Nurse[[#This Row],[LPN Admin Hours]],Nurse[[#This Row],[CNA Hours]],Nurse[[#This Row],[NA TR Hours]],Nurse[[#This Row],[Med Aide/Tech Hours]])</f>
        <v>487.05434782608694</v>
      </c>
      <c r="K268" s="4">
        <f>SUM(Nurse[[#This Row],[RN Hours (excl. Admin, DON)]],Nurse[[#This Row],[LPN Hours (excl. Admin)]],Nurse[[#This Row],[CNA Hours]],Nurse[[#This Row],[NA TR Hours]],Nurse[[#This Row],[Med Aide/Tech Hours]])</f>
        <v>457.26902173913044</v>
      </c>
      <c r="L268" s="4">
        <f>SUM(Nurse[[#This Row],[RN Hours (excl. Admin, DON)]],Nurse[[#This Row],[RN Admin Hours]],Nurse[[#This Row],[RN DON Hours]])</f>
        <v>79.58967391304347</v>
      </c>
      <c r="M268" s="4">
        <v>54.5</v>
      </c>
      <c r="N268" s="4">
        <v>20.211956521739129</v>
      </c>
      <c r="O268" s="4">
        <v>4.8777173913043477</v>
      </c>
      <c r="P268" s="4">
        <f>SUM(Nurse[[#This Row],[LPN Hours (excl. Admin)]],Nurse[[#This Row],[LPN Admin Hours]])</f>
        <v>64.478260869565219</v>
      </c>
      <c r="Q268" s="4">
        <v>59.782608695652172</v>
      </c>
      <c r="R268" s="4">
        <v>4.6956521739130439</v>
      </c>
      <c r="S268" s="4">
        <f>SUM(Nurse[[#This Row],[CNA Hours]],Nurse[[#This Row],[NA TR Hours]],Nurse[[#This Row],[Med Aide/Tech Hours]])</f>
        <v>342.98641304347825</v>
      </c>
      <c r="T268" s="4">
        <v>277.36956521739131</v>
      </c>
      <c r="U268" s="4">
        <v>17.8125</v>
      </c>
      <c r="V268" s="4">
        <v>47.804347826086953</v>
      </c>
      <c r="W2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434.82880434782612</v>
      </c>
      <c r="X268" s="4">
        <v>54.5</v>
      </c>
      <c r="Y268" s="4">
        <v>15.516304347826088</v>
      </c>
      <c r="Z268" s="4">
        <v>0</v>
      </c>
      <c r="AA268" s="4">
        <v>59.782608695652172</v>
      </c>
      <c r="AB268" s="4">
        <v>4.6956521739130439</v>
      </c>
      <c r="AC268" s="4">
        <v>257.14402173913044</v>
      </c>
      <c r="AD268" s="4">
        <v>17.8125</v>
      </c>
      <c r="AE268" s="4">
        <v>25.377717391304348</v>
      </c>
      <c r="AF268" s="1">
        <v>185228</v>
      </c>
      <c r="AG268" s="1">
        <v>4</v>
      </c>
      <c r="AH268"/>
    </row>
    <row r="269" spans="1:34" x14ac:dyDescent="0.25">
      <c r="A269" t="s">
        <v>289</v>
      </c>
      <c r="B269" t="s">
        <v>251</v>
      </c>
      <c r="C269" t="s">
        <v>462</v>
      </c>
      <c r="D269" t="s">
        <v>324</v>
      </c>
      <c r="E269" s="4">
        <v>39.836956521739133</v>
      </c>
      <c r="F269" s="4">
        <f>Nurse[[#This Row],[Total Nurse Staff Hours]]/Nurse[[#This Row],[MDS Census]]</f>
        <v>3.9295088676671215</v>
      </c>
      <c r="G269" s="4">
        <f>Nurse[[#This Row],[Total Direct Care Staff Hours]]/Nurse[[#This Row],[MDS Census]]</f>
        <v>3.1908403819918147</v>
      </c>
      <c r="H269" s="4">
        <f>Nurse[[#This Row],[Total RN Hours (w/ Admin, DON)]]/Nurse[[#This Row],[MDS Census]]</f>
        <v>1.0132714870395632</v>
      </c>
      <c r="I269" s="4">
        <f>Nurse[[#This Row],[RN Hours (excl. Admin, DON)]]/Nurse[[#This Row],[MDS Census]]</f>
        <v>0.54995907230559327</v>
      </c>
      <c r="J269" s="4">
        <f>SUM(Nurse[[#This Row],[RN Hours (excl. Admin, DON)]],Nurse[[#This Row],[RN Admin Hours]],Nurse[[#This Row],[RN DON Hours]],Nurse[[#This Row],[LPN Hours (excl. Admin)]],Nurse[[#This Row],[LPN Admin Hours]],Nurse[[#This Row],[CNA Hours]],Nurse[[#This Row],[NA TR Hours]],Nurse[[#This Row],[Med Aide/Tech Hours]])</f>
        <v>156.53967391304349</v>
      </c>
      <c r="K269" s="4">
        <f>SUM(Nurse[[#This Row],[RN Hours (excl. Admin, DON)]],Nurse[[#This Row],[LPN Hours (excl. Admin)]],Nurse[[#This Row],[CNA Hours]],Nurse[[#This Row],[NA TR Hours]],Nurse[[#This Row],[Med Aide/Tech Hours]])</f>
        <v>127.11336956521741</v>
      </c>
      <c r="L269" s="4">
        <f>SUM(Nurse[[#This Row],[RN Hours (excl. Admin, DON)]],Nurse[[#This Row],[RN Admin Hours]],Nurse[[#This Row],[RN DON Hours]])</f>
        <v>40.365652173913034</v>
      </c>
      <c r="M269" s="4">
        <v>21.908695652173908</v>
      </c>
      <c r="N269" s="4">
        <v>14.081956521739128</v>
      </c>
      <c r="O269" s="4">
        <v>4.375</v>
      </c>
      <c r="P269" s="4">
        <f>SUM(Nurse[[#This Row],[LPN Hours (excl. Admin)]],Nurse[[#This Row],[LPN Admin Hours]])</f>
        <v>61.525760869565225</v>
      </c>
      <c r="Q269" s="4">
        <v>50.556413043478265</v>
      </c>
      <c r="R269" s="4">
        <v>10.969347826086958</v>
      </c>
      <c r="S269" s="4">
        <f>SUM(Nurse[[#This Row],[CNA Hours]],Nurse[[#This Row],[NA TR Hours]],Nurse[[#This Row],[Med Aide/Tech Hours]])</f>
        <v>54.648260869565235</v>
      </c>
      <c r="T269" s="4">
        <v>33.047608695652194</v>
      </c>
      <c r="U269" s="4">
        <v>0</v>
      </c>
      <c r="V269" s="4">
        <v>21.600652173913044</v>
      </c>
      <c r="W2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9" s="4">
        <v>0</v>
      </c>
      <c r="Y269" s="4">
        <v>0</v>
      </c>
      <c r="Z269" s="4">
        <v>0</v>
      </c>
      <c r="AA269" s="4">
        <v>0</v>
      </c>
      <c r="AB269" s="4">
        <v>0</v>
      </c>
      <c r="AC269" s="4">
        <v>0</v>
      </c>
      <c r="AD269" s="4">
        <v>0</v>
      </c>
      <c r="AE269" s="4">
        <v>0</v>
      </c>
      <c r="AF269" s="1">
        <v>185466</v>
      </c>
      <c r="AG269" s="1">
        <v>4</v>
      </c>
      <c r="AH269"/>
    </row>
    <row r="270" spans="1:34" x14ac:dyDescent="0.25">
      <c r="A270" t="s">
        <v>289</v>
      </c>
      <c r="B270" t="s">
        <v>51</v>
      </c>
      <c r="C270" t="s">
        <v>477</v>
      </c>
      <c r="D270" t="s">
        <v>375</v>
      </c>
      <c r="E270" s="4">
        <v>95.869565217391298</v>
      </c>
      <c r="F270" s="4">
        <f>Nurse[[#This Row],[Total Nurse Staff Hours]]/Nurse[[#This Row],[MDS Census]]</f>
        <v>4.262687074829933</v>
      </c>
      <c r="G270" s="4">
        <f>Nurse[[#This Row],[Total Direct Care Staff Hours]]/Nurse[[#This Row],[MDS Census]]</f>
        <v>3.9331519274376427</v>
      </c>
      <c r="H270" s="4">
        <f>Nurse[[#This Row],[Total RN Hours (w/ Admin, DON)]]/Nurse[[#This Row],[MDS Census]]</f>
        <v>0.34603401360544217</v>
      </c>
      <c r="I270" s="4">
        <f>Nurse[[#This Row],[RN Hours (excl. Admin, DON)]]/Nurse[[#This Row],[MDS Census]]</f>
        <v>0.22188548752834469</v>
      </c>
      <c r="J270" s="4">
        <f>SUM(Nurse[[#This Row],[RN Hours (excl. Admin, DON)]],Nurse[[#This Row],[RN Admin Hours]],Nurse[[#This Row],[RN DON Hours]],Nurse[[#This Row],[LPN Hours (excl. Admin)]],Nurse[[#This Row],[LPN Admin Hours]],Nurse[[#This Row],[CNA Hours]],Nurse[[#This Row],[NA TR Hours]],Nurse[[#This Row],[Med Aide/Tech Hours]])</f>
        <v>408.66195652173917</v>
      </c>
      <c r="K270" s="4">
        <f>SUM(Nurse[[#This Row],[RN Hours (excl. Admin, DON)]],Nurse[[#This Row],[LPN Hours (excl. Admin)]],Nurse[[#This Row],[CNA Hours]],Nurse[[#This Row],[NA TR Hours]],Nurse[[#This Row],[Med Aide/Tech Hours]])</f>
        <v>377.06956521739136</v>
      </c>
      <c r="L270" s="4">
        <f>SUM(Nurse[[#This Row],[RN Hours (excl. Admin, DON)]],Nurse[[#This Row],[RN Admin Hours]],Nurse[[#This Row],[RN DON Hours]])</f>
        <v>33.174130434782604</v>
      </c>
      <c r="M270" s="4">
        <v>21.272065217391305</v>
      </c>
      <c r="N270" s="4">
        <v>7.1194565217391297</v>
      </c>
      <c r="O270" s="4">
        <v>4.7826086956521738</v>
      </c>
      <c r="P270" s="4">
        <f>SUM(Nurse[[#This Row],[LPN Hours (excl. Admin)]],Nurse[[#This Row],[LPN Admin Hours]])</f>
        <v>97.936630434782629</v>
      </c>
      <c r="Q270" s="4">
        <v>78.246304347826111</v>
      </c>
      <c r="R270" s="4">
        <v>19.690326086956517</v>
      </c>
      <c r="S270" s="4">
        <f>SUM(Nurse[[#This Row],[CNA Hours]],Nurse[[#This Row],[NA TR Hours]],Nurse[[#This Row],[Med Aide/Tech Hours]])</f>
        <v>277.55119565217393</v>
      </c>
      <c r="T270" s="4">
        <v>237.26010869565221</v>
      </c>
      <c r="U270" s="4">
        <v>40.291086956521738</v>
      </c>
      <c r="V270" s="4">
        <v>0</v>
      </c>
      <c r="W2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3.043478260869565E-2</v>
      </c>
      <c r="X270" s="4">
        <v>0</v>
      </c>
      <c r="Y270" s="4">
        <v>0</v>
      </c>
      <c r="Z270" s="4">
        <v>0</v>
      </c>
      <c r="AA270" s="4">
        <v>0</v>
      </c>
      <c r="AB270" s="4">
        <v>3.043478260869565E-2</v>
      </c>
      <c r="AC270" s="4">
        <v>0</v>
      </c>
      <c r="AD270" s="4">
        <v>0</v>
      </c>
      <c r="AE270" s="4">
        <v>0</v>
      </c>
      <c r="AF270" s="1">
        <v>185148</v>
      </c>
      <c r="AG270" s="1">
        <v>4</v>
      </c>
      <c r="AH270"/>
    </row>
    <row r="271" spans="1:34" x14ac:dyDescent="0.25">
      <c r="A271" t="s">
        <v>289</v>
      </c>
      <c r="B271" t="s">
        <v>109</v>
      </c>
      <c r="C271" t="s">
        <v>483</v>
      </c>
      <c r="D271" t="s">
        <v>325</v>
      </c>
      <c r="E271" s="4">
        <v>113.07608695652173</v>
      </c>
      <c r="F271" s="4">
        <f>Nurse[[#This Row],[Total Nurse Staff Hours]]/Nurse[[#This Row],[MDS Census]]</f>
        <v>3.6195116793232716</v>
      </c>
      <c r="G271" s="4">
        <f>Nurse[[#This Row],[Total Direct Care Staff Hours]]/Nurse[[#This Row],[MDS Census]]</f>
        <v>3.4897068153417283</v>
      </c>
      <c r="H271" s="4">
        <f>Nurse[[#This Row],[Total RN Hours (w/ Admin, DON)]]/Nurse[[#This Row],[MDS Census]]</f>
        <v>0.34679515524367965</v>
      </c>
      <c r="I271" s="4">
        <f>Nurse[[#This Row],[RN Hours (excl. Admin, DON)]]/Nurse[[#This Row],[MDS Census]]</f>
        <v>0.26748726328943578</v>
      </c>
      <c r="J271" s="4">
        <f>SUM(Nurse[[#This Row],[RN Hours (excl. Admin, DON)]],Nurse[[#This Row],[RN Admin Hours]],Nurse[[#This Row],[RN DON Hours]],Nurse[[#This Row],[LPN Hours (excl. Admin)]],Nurse[[#This Row],[LPN Admin Hours]],Nurse[[#This Row],[CNA Hours]],Nurse[[#This Row],[NA TR Hours]],Nurse[[#This Row],[Med Aide/Tech Hours]])</f>
        <v>409.28021739130429</v>
      </c>
      <c r="K271" s="4">
        <f>SUM(Nurse[[#This Row],[RN Hours (excl. Admin, DON)]],Nurse[[#This Row],[LPN Hours (excl. Admin)]],Nurse[[#This Row],[CNA Hours]],Nurse[[#This Row],[NA TR Hours]],Nurse[[#This Row],[Med Aide/Tech Hours]])</f>
        <v>394.6023913043478</v>
      </c>
      <c r="L271" s="4">
        <f>SUM(Nurse[[#This Row],[RN Hours (excl. Admin, DON)]],Nurse[[#This Row],[RN Admin Hours]],Nurse[[#This Row],[RN DON Hours]])</f>
        <v>39.214239130434777</v>
      </c>
      <c r="M271" s="4">
        <v>30.246413043478263</v>
      </c>
      <c r="N271" s="4">
        <v>3.2329347826086958</v>
      </c>
      <c r="O271" s="4">
        <v>5.7348913043478174</v>
      </c>
      <c r="P271" s="4">
        <f>SUM(Nurse[[#This Row],[LPN Hours (excl. Admin)]],Nurse[[#This Row],[LPN Admin Hours]])</f>
        <v>102.5686956521739</v>
      </c>
      <c r="Q271" s="4">
        <v>96.858695652173907</v>
      </c>
      <c r="R271" s="4">
        <v>5.709999999999992</v>
      </c>
      <c r="S271" s="4">
        <f>SUM(Nurse[[#This Row],[CNA Hours]],Nurse[[#This Row],[NA TR Hours]],Nurse[[#This Row],[Med Aide/Tech Hours]])</f>
        <v>267.49728260869563</v>
      </c>
      <c r="T271" s="4">
        <v>241.79891304347825</v>
      </c>
      <c r="U271" s="4">
        <v>0</v>
      </c>
      <c r="V271" s="4">
        <v>25.698369565217391</v>
      </c>
      <c r="W2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12.888586956521738</v>
      </c>
      <c r="X271" s="4">
        <v>0</v>
      </c>
      <c r="Y271" s="4">
        <v>0</v>
      </c>
      <c r="Z271" s="4">
        <v>0</v>
      </c>
      <c r="AA271" s="4">
        <v>10.372282608695652</v>
      </c>
      <c r="AB271" s="4">
        <v>0</v>
      </c>
      <c r="AC271" s="4">
        <v>2.5163043478260869</v>
      </c>
      <c r="AD271" s="4">
        <v>0</v>
      </c>
      <c r="AE271" s="4">
        <v>0</v>
      </c>
      <c r="AF271" s="1">
        <v>185242</v>
      </c>
      <c r="AG271" s="1">
        <v>4</v>
      </c>
      <c r="AH271"/>
    </row>
    <row r="272" spans="1:34" x14ac:dyDescent="0.25">
      <c r="A272" t="s">
        <v>289</v>
      </c>
      <c r="B272" t="s">
        <v>90</v>
      </c>
      <c r="C272" t="s">
        <v>533</v>
      </c>
      <c r="D272" t="s">
        <v>410</v>
      </c>
      <c r="E272" s="4">
        <v>85.771739130434781</v>
      </c>
      <c r="F272" s="4">
        <f>Nurse[[#This Row],[Total Nurse Staff Hours]]/Nurse[[#This Row],[MDS Census]]</f>
        <v>3.7441236852109996</v>
      </c>
      <c r="G272" s="4">
        <f>Nurse[[#This Row],[Total Direct Care Staff Hours]]/Nurse[[#This Row],[MDS Census]]</f>
        <v>3.4138056013179572</v>
      </c>
      <c r="H272" s="4">
        <f>Nurse[[#This Row],[Total RN Hours (w/ Admin, DON)]]/Nurse[[#This Row],[MDS Census]]</f>
        <v>0.75182359650234443</v>
      </c>
      <c r="I272" s="4">
        <f>Nurse[[#This Row],[RN Hours (excl. Admin, DON)]]/Nurse[[#This Row],[MDS Census]]</f>
        <v>0.50816879989861863</v>
      </c>
      <c r="J272" s="4">
        <f>SUM(Nurse[[#This Row],[RN Hours (excl. Admin, DON)]],Nurse[[#This Row],[RN Admin Hours]],Nurse[[#This Row],[RN DON Hours]],Nurse[[#This Row],[LPN Hours (excl. Admin)]],Nurse[[#This Row],[LPN Admin Hours]],Nurse[[#This Row],[CNA Hours]],Nurse[[#This Row],[NA TR Hours]],Nurse[[#This Row],[Med Aide/Tech Hours]])</f>
        <v>321.14</v>
      </c>
      <c r="K272" s="4">
        <f>SUM(Nurse[[#This Row],[RN Hours (excl. Admin, DON)]],Nurse[[#This Row],[LPN Hours (excl. Admin)]],Nurse[[#This Row],[CNA Hours]],Nurse[[#This Row],[NA TR Hours]],Nurse[[#This Row],[Med Aide/Tech Hours]])</f>
        <v>292.80804347826086</v>
      </c>
      <c r="L272" s="4">
        <f>SUM(Nurse[[#This Row],[RN Hours (excl. Admin, DON)]],Nurse[[#This Row],[RN Admin Hours]],Nurse[[#This Row],[RN DON Hours]])</f>
        <v>64.485217391304346</v>
      </c>
      <c r="M272" s="4">
        <v>43.586521739130433</v>
      </c>
      <c r="N272" s="4">
        <v>16.116086956521741</v>
      </c>
      <c r="O272" s="4">
        <v>4.7826086956521738</v>
      </c>
      <c r="P272" s="4">
        <f>SUM(Nurse[[#This Row],[LPN Hours (excl. Admin)]],Nurse[[#This Row],[LPN Admin Hours]])</f>
        <v>37.705434782608677</v>
      </c>
      <c r="Q272" s="4">
        <v>30.272173913043464</v>
      </c>
      <c r="R272" s="4">
        <v>7.433260869565216</v>
      </c>
      <c r="S272" s="4">
        <f>SUM(Nurse[[#This Row],[CNA Hours]],Nurse[[#This Row],[NA TR Hours]],Nurse[[#This Row],[Med Aide/Tech Hours]])</f>
        <v>218.94934782608701</v>
      </c>
      <c r="T272" s="4">
        <v>197.14728260869569</v>
      </c>
      <c r="U272" s="4">
        <v>21.207173913043476</v>
      </c>
      <c r="V272" s="4">
        <v>0.594891304347826</v>
      </c>
      <c r="W2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44.80847826086957</v>
      </c>
      <c r="X272" s="4">
        <v>6.142391304347826</v>
      </c>
      <c r="Y272" s="4">
        <v>0</v>
      </c>
      <c r="Z272" s="4">
        <v>0</v>
      </c>
      <c r="AA272" s="4">
        <v>7.7918478260869559</v>
      </c>
      <c r="AB272" s="4">
        <v>0.18804347826086956</v>
      </c>
      <c r="AC272" s="4">
        <v>30.091304347826092</v>
      </c>
      <c r="AD272" s="4">
        <v>0</v>
      </c>
      <c r="AE272" s="4">
        <v>0.594891304347826</v>
      </c>
      <c r="AF272" s="1">
        <v>185213</v>
      </c>
      <c r="AG272" s="1">
        <v>4</v>
      </c>
      <c r="AH272"/>
    </row>
    <row r="273" spans="1:34" x14ac:dyDescent="0.25">
      <c r="A273" t="s">
        <v>289</v>
      </c>
      <c r="B273" t="s">
        <v>239</v>
      </c>
      <c r="C273" t="s">
        <v>585</v>
      </c>
      <c r="D273" t="s">
        <v>392</v>
      </c>
      <c r="E273" s="4">
        <v>78.304347826086953</v>
      </c>
      <c r="F273" s="4">
        <f>Nurse[[#This Row],[Total Nurse Staff Hours]]/Nurse[[#This Row],[MDS Census]]</f>
        <v>2.8931107717934479</v>
      </c>
      <c r="G273" s="4">
        <f>Nurse[[#This Row],[Total Direct Care Staff Hours]]/Nurse[[#This Row],[MDS Census]]</f>
        <v>2.5649528039977794</v>
      </c>
      <c r="H273" s="4">
        <f>Nurse[[#This Row],[Total RN Hours (w/ Admin, DON)]]/Nurse[[#This Row],[MDS Census]]</f>
        <v>0.42598556357579126</v>
      </c>
      <c r="I273" s="4">
        <f>Nurse[[#This Row],[RN Hours (excl. Admin, DON)]]/Nurse[[#This Row],[MDS Census]]</f>
        <v>0.22116185452526374</v>
      </c>
      <c r="J273" s="4">
        <f>SUM(Nurse[[#This Row],[RN Hours (excl. Admin, DON)]],Nurse[[#This Row],[RN Admin Hours]],Nurse[[#This Row],[RN DON Hours]],Nurse[[#This Row],[LPN Hours (excl. Admin)]],Nurse[[#This Row],[LPN Admin Hours]],Nurse[[#This Row],[CNA Hours]],Nurse[[#This Row],[NA TR Hours]],Nurse[[#This Row],[Med Aide/Tech Hours]])</f>
        <v>226.54315217391303</v>
      </c>
      <c r="K273" s="4">
        <f>SUM(Nurse[[#This Row],[RN Hours (excl. Admin, DON)]],Nurse[[#This Row],[LPN Hours (excl. Admin)]],Nurse[[#This Row],[CNA Hours]],Nurse[[#This Row],[NA TR Hours]],Nurse[[#This Row],[Med Aide/Tech Hours]])</f>
        <v>200.84695652173914</v>
      </c>
      <c r="L273" s="4">
        <f>SUM(Nurse[[#This Row],[RN Hours (excl. Admin, DON)]],Nurse[[#This Row],[RN Admin Hours]],Nurse[[#This Row],[RN DON Hours]])</f>
        <v>33.356521739130436</v>
      </c>
      <c r="M273" s="4">
        <v>17.317934782608695</v>
      </c>
      <c r="N273" s="4">
        <v>10.908152173913043</v>
      </c>
      <c r="O273" s="4">
        <v>5.1304347826086953</v>
      </c>
      <c r="P273" s="4">
        <f>SUM(Nurse[[#This Row],[LPN Hours (excl. Admin)]],Nurse[[#This Row],[LPN Admin Hours]])</f>
        <v>65.375</v>
      </c>
      <c r="Q273" s="4">
        <v>55.717391304347828</v>
      </c>
      <c r="R273" s="4">
        <v>9.6576086956521738</v>
      </c>
      <c r="S273" s="4">
        <f>SUM(Nurse[[#This Row],[CNA Hours]],Nurse[[#This Row],[NA TR Hours]],Nurse[[#This Row],[Med Aide/Tech Hours]])</f>
        <v>127.81163043478261</v>
      </c>
      <c r="T273" s="4">
        <v>97.074456521739137</v>
      </c>
      <c r="U273" s="4">
        <v>27.582282608695653</v>
      </c>
      <c r="V273" s="4">
        <v>3.1548913043478262</v>
      </c>
      <c r="W2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49.826086956521742</v>
      </c>
      <c r="X273" s="4">
        <v>0</v>
      </c>
      <c r="Y273" s="4">
        <v>0</v>
      </c>
      <c r="Z273" s="4">
        <v>0</v>
      </c>
      <c r="AA273" s="4">
        <v>10.217391304347826</v>
      </c>
      <c r="AB273" s="4">
        <v>0</v>
      </c>
      <c r="AC273" s="4">
        <v>39.608695652173914</v>
      </c>
      <c r="AD273" s="4">
        <v>0</v>
      </c>
      <c r="AE273" s="4">
        <v>0</v>
      </c>
      <c r="AF273" s="1">
        <v>185445</v>
      </c>
      <c r="AG273" s="1">
        <v>4</v>
      </c>
      <c r="AH273"/>
    </row>
    <row r="274" spans="1:34" x14ac:dyDescent="0.25">
      <c r="A274" t="s">
        <v>289</v>
      </c>
      <c r="B274" t="s">
        <v>212</v>
      </c>
      <c r="C274" t="s">
        <v>445</v>
      </c>
      <c r="D274" t="s">
        <v>434</v>
      </c>
      <c r="E274" s="4">
        <v>104.64130434782609</v>
      </c>
      <c r="F274" s="4">
        <f>Nurse[[#This Row],[Total Nurse Staff Hours]]/Nurse[[#This Row],[MDS Census]]</f>
        <v>3.4598971642256138</v>
      </c>
      <c r="G274" s="4">
        <f>Nurse[[#This Row],[Total Direct Care Staff Hours]]/Nurse[[#This Row],[MDS Census]]</f>
        <v>3.1755458606003937</v>
      </c>
      <c r="H274" s="4">
        <f>Nurse[[#This Row],[Total RN Hours (w/ Admin, DON)]]/Nurse[[#This Row],[MDS Census]]</f>
        <v>0.44116547210969143</v>
      </c>
      <c r="I274" s="4">
        <f>Nurse[[#This Row],[RN Hours (excl. Admin, DON)]]/Nurse[[#This Row],[MDS Census]]</f>
        <v>0.15681416848447069</v>
      </c>
      <c r="J274" s="4">
        <f>SUM(Nurse[[#This Row],[RN Hours (excl. Admin, DON)]],Nurse[[#This Row],[RN Admin Hours]],Nurse[[#This Row],[RN DON Hours]],Nurse[[#This Row],[LPN Hours (excl. Admin)]],Nurse[[#This Row],[LPN Admin Hours]],Nurse[[#This Row],[CNA Hours]],Nurse[[#This Row],[NA TR Hours]],Nurse[[#This Row],[Med Aide/Tech Hours]])</f>
        <v>362.04815217391291</v>
      </c>
      <c r="K274" s="4">
        <f>SUM(Nurse[[#This Row],[RN Hours (excl. Admin, DON)]],Nurse[[#This Row],[LPN Hours (excl. Admin)]],Nurse[[#This Row],[CNA Hours]],Nurse[[#This Row],[NA TR Hours]],Nurse[[#This Row],[Med Aide/Tech Hours]])</f>
        <v>332.29326086956513</v>
      </c>
      <c r="L274" s="4">
        <f>SUM(Nurse[[#This Row],[RN Hours (excl. Admin, DON)]],Nurse[[#This Row],[RN Admin Hours]],Nurse[[#This Row],[RN DON Hours]])</f>
        <v>46.164130434782606</v>
      </c>
      <c r="M274" s="4">
        <v>16.409239130434777</v>
      </c>
      <c r="N274" s="4">
        <v>24.276630434782607</v>
      </c>
      <c r="O274" s="4">
        <v>5.4782608695652177</v>
      </c>
      <c r="P274" s="4">
        <f>SUM(Nurse[[#This Row],[LPN Hours (excl. Admin)]],Nurse[[#This Row],[LPN Admin Hours]])</f>
        <v>90.807934782608697</v>
      </c>
      <c r="Q274" s="4">
        <v>90.807934782608697</v>
      </c>
      <c r="R274" s="4">
        <v>0</v>
      </c>
      <c r="S274" s="4">
        <f>SUM(Nurse[[#This Row],[CNA Hours]],Nurse[[#This Row],[NA TR Hours]],Nurse[[#This Row],[Med Aide/Tech Hours]])</f>
        <v>225.07608695652164</v>
      </c>
      <c r="T274" s="4">
        <v>156.99076086956512</v>
      </c>
      <c r="U274" s="4">
        <v>31.518804347826087</v>
      </c>
      <c r="V274" s="4">
        <v>36.566521739130437</v>
      </c>
      <c r="W2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0.25336956521739135</v>
      </c>
      <c r="X274" s="4">
        <v>0</v>
      </c>
      <c r="Y274" s="4">
        <v>0</v>
      </c>
      <c r="Z274" s="4">
        <v>0</v>
      </c>
      <c r="AA274" s="4">
        <v>0</v>
      </c>
      <c r="AB274" s="4">
        <v>0</v>
      </c>
      <c r="AC274" s="4">
        <v>0.25336956521739135</v>
      </c>
      <c r="AD274" s="4">
        <v>0</v>
      </c>
      <c r="AE274" s="4">
        <v>0</v>
      </c>
      <c r="AF274" s="1">
        <v>185392</v>
      </c>
      <c r="AG274" s="1">
        <v>4</v>
      </c>
      <c r="AH274"/>
    </row>
    <row r="275" spans="1:34" x14ac:dyDescent="0.25">
      <c r="A275" t="s">
        <v>289</v>
      </c>
      <c r="B275" t="s">
        <v>123</v>
      </c>
      <c r="C275" t="s">
        <v>551</v>
      </c>
      <c r="D275" t="s">
        <v>416</v>
      </c>
      <c r="E275" s="4">
        <v>96.989130434782609</v>
      </c>
      <c r="F275" s="4">
        <f>Nurse[[#This Row],[Total Nurse Staff Hours]]/Nurse[[#This Row],[MDS Census]]</f>
        <v>2.9286887817998437</v>
      </c>
      <c r="G275" s="4">
        <f>Nurse[[#This Row],[Total Direct Care Staff Hours]]/Nurse[[#This Row],[MDS Census]]</f>
        <v>2.6746665919533794</v>
      </c>
      <c r="H275" s="4">
        <f>Nurse[[#This Row],[Total RN Hours (w/ Admin, DON)]]/Nurse[[#This Row],[MDS Census]]</f>
        <v>0.3479603272442004</v>
      </c>
      <c r="I275" s="4">
        <f>Nurse[[#This Row],[RN Hours (excl. Admin, DON)]]/Nurse[[#This Row],[MDS Census]]</f>
        <v>0.13932309761291045</v>
      </c>
      <c r="J275" s="4">
        <f>SUM(Nurse[[#This Row],[RN Hours (excl. Admin, DON)]],Nurse[[#This Row],[RN Admin Hours]],Nurse[[#This Row],[RN DON Hours]],Nurse[[#This Row],[LPN Hours (excl. Admin)]],Nurse[[#This Row],[LPN Admin Hours]],Nurse[[#This Row],[CNA Hours]],Nurse[[#This Row],[NA TR Hours]],Nurse[[#This Row],[Med Aide/Tech Hours]])</f>
        <v>284.05097826086961</v>
      </c>
      <c r="K275" s="4">
        <f>SUM(Nurse[[#This Row],[RN Hours (excl. Admin, DON)]],Nurse[[#This Row],[LPN Hours (excl. Admin)]],Nurse[[#This Row],[CNA Hours]],Nurse[[#This Row],[NA TR Hours]],Nurse[[#This Row],[Med Aide/Tech Hours]])</f>
        <v>259.41358695652178</v>
      </c>
      <c r="L275" s="4">
        <f>SUM(Nurse[[#This Row],[RN Hours (excl. Admin, DON)]],Nurse[[#This Row],[RN Admin Hours]],Nurse[[#This Row],[RN DON Hours]])</f>
        <v>33.748369565217395</v>
      </c>
      <c r="M275" s="4">
        <v>13.512826086956522</v>
      </c>
      <c r="N275" s="4">
        <v>14.974673913043478</v>
      </c>
      <c r="O275" s="4">
        <v>5.2608695652173916</v>
      </c>
      <c r="P275" s="4">
        <f>SUM(Nurse[[#This Row],[LPN Hours (excl. Admin)]],Nurse[[#This Row],[LPN Admin Hours]])</f>
        <v>80.925760869565195</v>
      </c>
      <c r="Q275" s="4">
        <v>76.523913043478245</v>
      </c>
      <c r="R275" s="4">
        <v>4.4018478260869554</v>
      </c>
      <c r="S275" s="4">
        <f>SUM(Nurse[[#This Row],[CNA Hours]],Nurse[[#This Row],[NA TR Hours]],Nurse[[#This Row],[Med Aide/Tech Hours]])</f>
        <v>169.37684782608702</v>
      </c>
      <c r="T275" s="4">
        <v>163.52065217391311</v>
      </c>
      <c r="U275" s="4">
        <v>0</v>
      </c>
      <c r="V275" s="4">
        <v>5.8561956521739145</v>
      </c>
      <c r="W2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11.400869565217389</v>
      </c>
      <c r="X275" s="4">
        <v>0</v>
      </c>
      <c r="Y275" s="4">
        <v>0</v>
      </c>
      <c r="Z275" s="4">
        <v>0</v>
      </c>
      <c r="AA275" s="4">
        <v>0</v>
      </c>
      <c r="AB275" s="4">
        <v>0</v>
      </c>
      <c r="AC275" s="4">
        <v>11.400869565217389</v>
      </c>
      <c r="AD275" s="4">
        <v>0</v>
      </c>
      <c r="AE275" s="4">
        <v>0</v>
      </c>
      <c r="AF275" s="1">
        <v>185261</v>
      </c>
      <c r="AG275" s="1">
        <v>4</v>
      </c>
      <c r="AH275"/>
    </row>
    <row r="276" spans="1:34" x14ac:dyDescent="0.25">
      <c r="AH276"/>
    </row>
    <row r="277" spans="1:34" x14ac:dyDescent="0.25">
      <c r="AH277"/>
    </row>
    <row r="278" spans="1:34" x14ac:dyDescent="0.25">
      <c r="AH278"/>
    </row>
    <row r="279" spans="1:34" x14ac:dyDescent="0.25">
      <c r="AH279"/>
    </row>
    <row r="280" spans="1:34" x14ac:dyDescent="0.25">
      <c r="AH280"/>
    </row>
    <row r="281" spans="1:34" x14ac:dyDescent="0.25">
      <c r="AH281"/>
    </row>
    <row r="282" spans="1:34" x14ac:dyDescent="0.25">
      <c r="AH282"/>
    </row>
    <row r="283" spans="1:34" x14ac:dyDescent="0.25">
      <c r="AH283"/>
    </row>
    <row r="284" spans="1:34" x14ac:dyDescent="0.25">
      <c r="AH284"/>
    </row>
    <row r="285" spans="1:34" x14ac:dyDescent="0.25">
      <c r="AH285"/>
    </row>
    <row r="286" spans="1:34" x14ac:dyDescent="0.25">
      <c r="AH286"/>
    </row>
    <row r="287" spans="1:34" x14ac:dyDescent="0.25">
      <c r="AH287"/>
    </row>
    <row r="288" spans="1: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6" spans="34:34" x14ac:dyDescent="0.25">
      <c r="AH466"/>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466"/>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591</v>
      </c>
      <c r="B1" s="2" t="s">
        <v>593</v>
      </c>
      <c r="C1" s="2" t="s">
        <v>594</v>
      </c>
      <c r="D1" s="2" t="s">
        <v>595</v>
      </c>
      <c r="E1" s="2" t="s">
        <v>596</v>
      </c>
      <c r="F1" s="2" t="s">
        <v>601</v>
      </c>
      <c r="G1" s="2" t="s">
        <v>627</v>
      </c>
      <c r="H1" s="9" t="s">
        <v>628</v>
      </c>
      <c r="I1" s="2" t="s">
        <v>602</v>
      </c>
      <c r="J1" s="2" t="s">
        <v>625</v>
      </c>
      <c r="K1" s="9" t="s">
        <v>629</v>
      </c>
      <c r="L1" s="2" t="s">
        <v>603</v>
      </c>
      <c r="M1" s="2" t="s">
        <v>626</v>
      </c>
      <c r="N1" s="9" t="s">
        <v>637</v>
      </c>
      <c r="O1" s="2" t="s">
        <v>604</v>
      </c>
      <c r="P1" s="2" t="s">
        <v>615</v>
      </c>
      <c r="Q1" s="7" t="s">
        <v>631</v>
      </c>
      <c r="R1" s="2" t="s">
        <v>605</v>
      </c>
      <c r="S1" s="2" t="s">
        <v>616</v>
      </c>
      <c r="T1" s="9" t="s">
        <v>630</v>
      </c>
      <c r="U1" s="2" t="s">
        <v>606</v>
      </c>
      <c r="V1" s="2" t="s">
        <v>617</v>
      </c>
      <c r="W1" s="9" t="s">
        <v>632</v>
      </c>
      <c r="X1" s="2" t="s">
        <v>608</v>
      </c>
      <c r="Y1" s="2" t="s">
        <v>618</v>
      </c>
      <c r="Z1" s="9" t="s">
        <v>633</v>
      </c>
      <c r="AA1" s="2" t="s">
        <v>609</v>
      </c>
      <c r="AB1" s="2" t="s">
        <v>619</v>
      </c>
      <c r="AC1" s="9" t="s">
        <v>638</v>
      </c>
      <c r="AD1" s="2" t="s">
        <v>611</v>
      </c>
      <c r="AE1" s="2" t="s">
        <v>620</v>
      </c>
      <c r="AF1" s="9" t="s">
        <v>634</v>
      </c>
      <c r="AG1" s="2" t="s">
        <v>612</v>
      </c>
      <c r="AH1" s="2" t="s">
        <v>621</v>
      </c>
      <c r="AI1" s="9" t="s">
        <v>635</v>
      </c>
      <c r="AJ1" s="2" t="s">
        <v>613</v>
      </c>
      <c r="AK1" s="2" t="s">
        <v>622</v>
      </c>
      <c r="AL1" s="9" t="s">
        <v>636</v>
      </c>
      <c r="AM1" s="2" t="s">
        <v>623</v>
      </c>
      <c r="AN1" s="3" t="s">
        <v>624</v>
      </c>
    </row>
    <row r="2" spans="1:51" x14ac:dyDescent="0.25">
      <c r="A2" t="s">
        <v>289</v>
      </c>
      <c r="B2" t="s">
        <v>18</v>
      </c>
      <c r="C2" t="s">
        <v>450</v>
      </c>
      <c r="D2" t="s">
        <v>352</v>
      </c>
      <c r="E2" s="4">
        <v>38.065217391304351</v>
      </c>
      <c r="F2" s="4">
        <v>171.85260869565215</v>
      </c>
      <c r="G2" s="4">
        <v>0</v>
      </c>
      <c r="H2" s="10">
        <v>0</v>
      </c>
      <c r="I2" s="4">
        <v>160.98304347826084</v>
      </c>
      <c r="J2" s="4">
        <v>0</v>
      </c>
      <c r="K2" s="10">
        <v>0</v>
      </c>
      <c r="L2" s="4">
        <v>30.091956521739128</v>
      </c>
      <c r="M2" s="4">
        <v>0</v>
      </c>
      <c r="N2" s="10">
        <v>0</v>
      </c>
      <c r="O2" s="4">
        <v>19.222391304347823</v>
      </c>
      <c r="P2" s="4">
        <v>0</v>
      </c>
      <c r="Q2" s="8">
        <v>0</v>
      </c>
      <c r="R2" s="4">
        <v>5.3913043478260869</v>
      </c>
      <c r="S2" s="4">
        <v>0</v>
      </c>
      <c r="T2" s="10">
        <v>0</v>
      </c>
      <c r="U2" s="4">
        <v>5.4782608695652177</v>
      </c>
      <c r="V2" s="4">
        <v>0</v>
      </c>
      <c r="W2" s="10">
        <v>0</v>
      </c>
      <c r="X2" s="4">
        <v>36.302391304347822</v>
      </c>
      <c r="Y2" s="4">
        <v>0</v>
      </c>
      <c r="Z2" s="10">
        <v>0</v>
      </c>
      <c r="AA2" s="4">
        <v>0</v>
      </c>
      <c r="AB2" s="4">
        <v>0</v>
      </c>
      <c r="AC2" s="10" t="s">
        <v>639</v>
      </c>
      <c r="AD2" s="4">
        <v>83.236739130434756</v>
      </c>
      <c r="AE2" s="4">
        <v>0</v>
      </c>
      <c r="AF2" s="10">
        <v>0</v>
      </c>
      <c r="AG2" s="4">
        <v>13.481956521739132</v>
      </c>
      <c r="AH2" s="4">
        <v>0</v>
      </c>
      <c r="AI2" s="10">
        <v>0</v>
      </c>
      <c r="AJ2" s="4">
        <v>8.7395652173913074</v>
      </c>
      <c r="AK2" s="4">
        <v>0</v>
      </c>
      <c r="AL2" s="10" t="s">
        <v>639</v>
      </c>
      <c r="AM2" s="1">
        <v>185049</v>
      </c>
      <c r="AN2" s="1">
        <v>4</v>
      </c>
      <c r="AX2"/>
      <c r="AY2"/>
    </row>
    <row r="3" spans="1:51" x14ac:dyDescent="0.25">
      <c r="A3" t="s">
        <v>289</v>
      </c>
      <c r="B3" t="s">
        <v>227</v>
      </c>
      <c r="C3" t="s">
        <v>506</v>
      </c>
      <c r="D3" t="s">
        <v>368</v>
      </c>
      <c r="E3" s="4">
        <v>6.3804347826086953</v>
      </c>
      <c r="F3" s="4">
        <v>51.41467391304348</v>
      </c>
      <c r="G3" s="4">
        <v>0</v>
      </c>
      <c r="H3" s="10">
        <v>0</v>
      </c>
      <c r="I3" s="4">
        <v>46.391304347826086</v>
      </c>
      <c r="J3" s="4">
        <v>0</v>
      </c>
      <c r="K3" s="10">
        <v>0</v>
      </c>
      <c r="L3" s="4">
        <v>31.371195652173913</v>
      </c>
      <c r="M3" s="4">
        <v>0</v>
      </c>
      <c r="N3" s="10">
        <v>0</v>
      </c>
      <c r="O3" s="4">
        <v>26.347826086956523</v>
      </c>
      <c r="P3" s="4">
        <v>0</v>
      </c>
      <c r="Q3" s="8">
        <v>0</v>
      </c>
      <c r="R3" s="4">
        <v>5.0233695652173909</v>
      </c>
      <c r="S3" s="4">
        <v>0</v>
      </c>
      <c r="T3" s="10">
        <v>0</v>
      </c>
      <c r="U3" s="4">
        <v>0</v>
      </c>
      <c r="V3" s="4">
        <v>0</v>
      </c>
      <c r="W3" s="10" t="s">
        <v>639</v>
      </c>
      <c r="X3" s="4">
        <v>3.3913043478260869</v>
      </c>
      <c r="Y3" s="4">
        <v>0</v>
      </c>
      <c r="Z3" s="10">
        <v>0</v>
      </c>
      <c r="AA3" s="4">
        <v>0</v>
      </c>
      <c r="AB3" s="4">
        <v>0</v>
      </c>
      <c r="AC3" s="10" t="s">
        <v>639</v>
      </c>
      <c r="AD3" s="4">
        <v>16.652173913043477</v>
      </c>
      <c r="AE3" s="4">
        <v>0</v>
      </c>
      <c r="AF3" s="10">
        <v>0</v>
      </c>
      <c r="AG3" s="4">
        <v>0</v>
      </c>
      <c r="AH3" s="4">
        <v>0</v>
      </c>
      <c r="AI3" s="10" t="s">
        <v>639</v>
      </c>
      <c r="AJ3" s="4">
        <v>0</v>
      </c>
      <c r="AK3" s="4">
        <v>0</v>
      </c>
      <c r="AL3" s="10" t="s">
        <v>639</v>
      </c>
      <c r="AM3" s="1">
        <v>185427</v>
      </c>
      <c r="AN3" s="1">
        <v>4</v>
      </c>
      <c r="AX3"/>
      <c r="AY3"/>
    </row>
    <row r="4" spans="1:51" x14ac:dyDescent="0.25">
      <c r="A4" t="s">
        <v>289</v>
      </c>
      <c r="B4" t="s">
        <v>60</v>
      </c>
      <c r="C4" t="s">
        <v>519</v>
      </c>
      <c r="D4" t="s">
        <v>361</v>
      </c>
      <c r="E4" s="4">
        <v>118.15217391304348</v>
      </c>
      <c r="F4" s="4">
        <v>491.34554347826088</v>
      </c>
      <c r="G4" s="4">
        <v>132.76565217391305</v>
      </c>
      <c r="H4" s="10">
        <v>0.27020831660354144</v>
      </c>
      <c r="I4" s="4">
        <v>458.73380434782609</v>
      </c>
      <c r="J4" s="4">
        <v>131.77978260869568</v>
      </c>
      <c r="K4" s="10">
        <v>0.28726852340006798</v>
      </c>
      <c r="L4" s="4">
        <v>76.52717391304347</v>
      </c>
      <c r="M4" s="4">
        <v>0.96739130434782605</v>
      </c>
      <c r="N4" s="10">
        <v>1.2641147645763797E-2</v>
      </c>
      <c r="O4" s="4">
        <v>50.53423913043477</v>
      </c>
      <c r="P4" s="4">
        <v>0</v>
      </c>
      <c r="Q4" s="8">
        <v>0</v>
      </c>
      <c r="R4" s="4">
        <v>23.210326086956524</v>
      </c>
      <c r="S4" s="4">
        <v>0.96739130434782605</v>
      </c>
      <c r="T4" s="10">
        <v>4.1679349989463078E-2</v>
      </c>
      <c r="U4" s="4">
        <v>2.7826086956521738</v>
      </c>
      <c r="V4" s="4">
        <v>0</v>
      </c>
      <c r="W4" s="10">
        <v>0</v>
      </c>
      <c r="X4" s="4">
        <v>55.631630434782593</v>
      </c>
      <c r="Y4" s="4">
        <v>3.7119565217391304</v>
      </c>
      <c r="Z4" s="10">
        <v>6.6723849233408447E-2</v>
      </c>
      <c r="AA4" s="4">
        <v>6.6188043478260861</v>
      </c>
      <c r="AB4" s="4">
        <v>1.8478260869565218E-2</v>
      </c>
      <c r="AC4" s="10">
        <v>2.7917823066690756E-3</v>
      </c>
      <c r="AD4" s="4">
        <v>297.92380434782615</v>
      </c>
      <c r="AE4" s="4">
        <v>127.92434782608699</v>
      </c>
      <c r="AF4" s="10">
        <v>0.42938612477147098</v>
      </c>
      <c r="AG4" s="4">
        <v>36.130217391304342</v>
      </c>
      <c r="AH4" s="4">
        <v>0.14347826086956522</v>
      </c>
      <c r="AI4" s="10">
        <v>3.9711430273347021E-3</v>
      </c>
      <c r="AJ4" s="4">
        <v>18.513913043478258</v>
      </c>
      <c r="AK4" s="4">
        <v>0</v>
      </c>
      <c r="AL4" s="10" t="s">
        <v>639</v>
      </c>
      <c r="AM4" s="1">
        <v>185164</v>
      </c>
      <c r="AN4" s="1">
        <v>4</v>
      </c>
      <c r="AX4"/>
      <c r="AY4"/>
    </row>
    <row r="5" spans="1:51" x14ac:dyDescent="0.25">
      <c r="A5" t="s">
        <v>289</v>
      </c>
      <c r="B5" t="s">
        <v>101</v>
      </c>
      <c r="C5" t="s">
        <v>503</v>
      </c>
      <c r="D5" t="s">
        <v>395</v>
      </c>
      <c r="E5" s="4">
        <v>79.445652173913047</v>
      </c>
      <c r="F5" s="4">
        <v>262.57391304347829</v>
      </c>
      <c r="G5" s="4">
        <v>0</v>
      </c>
      <c r="H5" s="10">
        <v>0</v>
      </c>
      <c r="I5" s="4">
        <v>236.87652173913045</v>
      </c>
      <c r="J5" s="4">
        <v>0</v>
      </c>
      <c r="K5" s="10">
        <v>0</v>
      </c>
      <c r="L5" s="4">
        <v>44.704999999999998</v>
      </c>
      <c r="M5" s="4">
        <v>0</v>
      </c>
      <c r="N5" s="10">
        <v>0</v>
      </c>
      <c r="O5" s="4">
        <v>23.786956521739132</v>
      </c>
      <c r="P5" s="4">
        <v>0</v>
      </c>
      <c r="Q5" s="8">
        <v>0</v>
      </c>
      <c r="R5" s="4">
        <v>15.178913043478259</v>
      </c>
      <c r="S5" s="4">
        <v>0</v>
      </c>
      <c r="T5" s="10">
        <v>0</v>
      </c>
      <c r="U5" s="4">
        <v>5.7391304347826084</v>
      </c>
      <c r="V5" s="4">
        <v>0</v>
      </c>
      <c r="W5" s="10">
        <v>0</v>
      </c>
      <c r="X5" s="4">
        <v>38.441956521739144</v>
      </c>
      <c r="Y5" s="4">
        <v>0</v>
      </c>
      <c r="Z5" s="10">
        <v>0</v>
      </c>
      <c r="AA5" s="4">
        <v>4.7793478260869566</v>
      </c>
      <c r="AB5" s="4">
        <v>0</v>
      </c>
      <c r="AC5" s="10">
        <v>0</v>
      </c>
      <c r="AD5" s="4">
        <v>152.08434782608697</v>
      </c>
      <c r="AE5" s="4">
        <v>0</v>
      </c>
      <c r="AF5" s="10">
        <v>0</v>
      </c>
      <c r="AG5" s="4">
        <v>0</v>
      </c>
      <c r="AH5" s="4">
        <v>0</v>
      </c>
      <c r="AI5" s="10" t="s">
        <v>639</v>
      </c>
      <c r="AJ5" s="4">
        <v>22.563260869565219</v>
      </c>
      <c r="AK5" s="4">
        <v>0</v>
      </c>
      <c r="AL5" s="10" t="s">
        <v>639</v>
      </c>
      <c r="AM5" s="1">
        <v>185229</v>
      </c>
      <c r="AN5" s="1">
        <v>4</v>
      </c>
      <c r="AX5"/>
      <c r="AY5"/>
    </row>
    <row r="6" spans="1:51" x14ac:dyDescent="0.25">
      <c r="A6" t="s">
        <v>289</v>
      </c>
      <c r="B6" t="s">
        <v>177</v>
      </c>
      <c r="C6" t="s">
        <v>567</v>
      </c>
      <c r="D6" t="s">
        <v>379</v>
      </c>
      <c r="E6" s="4">
        <v>55.467391304347828</v>
      </c>
      <c r="F6" s="4">
        <v>163.46934782608693</v>
      </c>
      <c r="G6" s="4">
        <v>8.4184782608695645</v>
      </c>
      <c r="H6" s="10">
        <v>5.1498818419621284E-2</v>
      </c>
      <c r="I6" s="4">
        <v>137.85521739130434</v>
      </c>
      <c r="J6" s="4">
        <v>1.3478260869565217</v>
      </c>
      <c r="K6" s="10">
        <v>9.7771133545906715E-3</v>
      </c>
      <c r="L6" s="4">
        <v>50.516086956521747</v>
      </c>
      <c r="M6" s="4">
        <v>5.0652173913043477</v>
      </c>
      <c r="N6" s="10">
        <v>0.10026939330561938</v>
      </c>
      <c r="O6" s="4">
        <v>26.907391304347836</v>
      </c>
      <c r="P6" s="4">
        <v>0</v>
      </c>
      <c r="Q6" s="8">
        <v>0</v>
      </c>
      <c r="R6" s="4">
        <v>17.793478260869566</v>
      </c>
      <c r="S6" s="4">
        <v>5.0652173913043477</v>
      </c>
      <c r="T6" s="10">
        <v>0.2846670739156994</v>
      </c>
      <c r="U6" s="4">
        <v>5.8152173913043477</v>
      </c>
      <c r="V6" s="4">
        <v>0</v>
      </c>
      <c r="W6" s="10">
        <v>0</v>
      </c>
      <c r="X6" s="4">
        <v>9.1985869565217371</v>
      </c>
      <c r="Y6" s="4">
        <v>0.36956521739130432</v>
      </c>
      <c r="Z6" s="10">
        <v>4.0176303071123881E-2</v>
      </c>
      <c r="AA6" s="4">
        <v>2.0054347826086958</v>
      </c>
      <c r="AB6" s="4">
        <v>2.0054347826086958</v>
      </c>
      <c r="AC6" s="10">
        <v>1</v>
      </c>
      <c r="AD6" s="4">
        <v>62.464673913043455</v>
      </c>
      <c r="AE6" s="4">
        <v>0.97826086956521741</v>
      </c>
      <c r="AF6" s="10">
        <v>1.5661025797189723E-2</v>
      </c>
      <c r="AG6" s="4">
        <v>0</v>
      </c>
      <c r="AH6" s="4">
        <v>0</v>
      </c>
      <c r="AI6" s="10" t="s">
        <v>639</v>
      </c>
      <c r="AJ6" s="4">
        <v>39.284565217391304</v>
      </c>
      <c r="AK6" s="4">
        <v>0</v>
      </c>
      <c r="AL6" s="10" t="s">
        <v>639</v>
      </c>
      <c r="AM6" s="1">
        <v>185334</v>
      </c>
      <c r="AN6" s="1">
        <v>4</v>
      </c>
      <c r="AX6"/>
      <c r="AY6"/>
    </row>
    <row r="7" spans="1:51" x14ac:dyDescent="0.25">
      <c r="A7" t="s">
        <v>289</v>
      </c>
      <c r="B7" t="s">
        <v>195</v>
      </c>
      <c r="C7" t="s">
        <v>473</v>
      </c>
      <c r="D7" t="s">
        <v>431</v>
      </c>
      <c r="E7" s="4">
        <v>40.402173913043477</v>
      </c>
      <c r="F7" s="4">
        <v>134.72173913043477</v>
      </c>
      <c r="G7" s="4">
        <v>1.2342391304347826</v>
      </c>
      <c r="H7" s="10">
        <v>9.1613954689214495E-3</v>
      </c>
      <c r="I7" s="4">
        <v>117.71760869565217</v>
      </c>
      <c r="J7" s="4">
        <v>1.2342391304347826</v>
      </c>
      <c r="K7" s="10">
        <v>1.0484745180525983E-2</v>
      </c>
      <c r="L7" s="4">
        <v>25.267608695652179</v>
      </c>
      <c r="M7" s="4">
        <v>0.76141304347826089</v>
      </c>
      <c r="N7" s="10">
        <v>3.0133957377980053E-2</v>
      </c>
      <c r="O7" s="4">
        <v>9.0441304347826126</v>
      </c>
      <c r="P7" s="4">
        <v>0.76141304347826089</v>
      </c>
      <c r="Q7" s="8">
        <v>8.4188640242290183E-2</v>
      </c>
      <c r="R7" s="4">
        <v>10.38108695652174</v>
      </c>
      <c r="S7" s="4">
        <v>0</v>
      </c>
      <c r="T7" s="10">
        <v>0</v>
      </c>
      <c r="U7" s="4">
        <v>5.8423913043478262</v>
      </c>
      <c r="V7" s="4">
        <v>0</v>
      </c>
      <c r="W7" s="10">
        <v>0</v>
      </c>
      <c r="X7" s="4">
        <v>37.303695652173914</v>
      </c>
      <c r="Y7" s="4">
        <v>7.0652173913043473E-2</v>
      </c>
      <c r="Z7" s="10">
        <v>1.8939725053468298E-3</v>
      </c>
      <c r="AA7" s="4">
        <v>0.78065217391304353</v>
      </c>
      <c r="AB7" s="4">
        <v>0</v>
      </c>
      <c r="AC7" s="10">
        <v>0</v>
      </c>
      <c r="AD7" s="4">
        <v>68.387065217391296</v>
      </c>
      <c r="AE7" s="4">
        <v>0.19565217391304349</v>
      </c>
      <c r="AF7" s="10">
        <v>2.8609529198408679E-3</v>
      </c>
      <c r="AG7" s="4">
        <v>0</v>
      </c>
      <c r="AH7" s="4">
        <v>0</v>
      </c>
      <c r="AI7" s="10" t="s">
        <v>639</v>
      </c>
      <c r="AJ7" s="4">
        <v>2.9827173913043477</v>
      </c>
      <c r="AK7" s="4">
        <v>0.20652173913043478</v>
      </c>
      <c r="AL7" s="10">
        <v>14.442631578947367</v>
      </c>
      <c r="AM7" s="1">
        <v>185358</v>
      </c>
      <c r="AN7" s="1">
        <v>4</v>
      </c>
      <c r="AX7"/>
      <c r="AY7"/>
    </row>
    <row r="8" spans="1:51" x14ac:dyDescent="0.25">
      <c r="A8" t="s">
        <v>289</v>
      </c>
      <c r="B8" t="s">
        <v>249</v>
      </c>
      <c r="C8" t="s">
        <v>586</v>
      </c>
      <c r="D8" t="s">
        <v>441</v>
      </c>
      <c r="E8" s="4">
        <v>85.076086956521735</v>
      </c>
      <c r="F8" s="4">
        <v>188.40717391304347</v>
      </c>
      <c r="G8" s="4">
        <v>0.32608695652173914</v>
      </c>
      <c r="H8" s="10">
        <v>1.7307565829326633E-3</v>
      </c>
      <c r="I8" s="4">
        <v>159.8633695652174</v>
      </c>
      <c r="J8" s="4">
        <v>0</v>
      </c>
      <c r="K8" s="10">
        <v>0</v>
      </c>
      <c r="L8" s="4">
        <v>37.854130434782604</v>
      </c>
      <c r="M8" s="4">
        <v>0.32608695652173914</v>
      </c>
      <c r="N8" s="10">
        <v>8.6143031890150417E-3</v>
      </c>
      <c r="O8" s="4">
        <v>17.968260869565217</v>
      </c>
      <c r="P8" s="4">
        <v>0</v>
      </c>
      <c r="Q8" s="8">
        <v>0</v>
      </c>
      <c r="R8" s="4">
        <v>14.233695652173912</v>
      </c>
      <c r="S8" s="4">
        <v>0.32608695652173914</v>
      </c>
      <c r="T8" s="10">
        <v>2.2909507445589922E-2</v>
      </c>
      <c r="U8" s="4">
        <v>5.6521739130434785</v>
      </c>
      <c r="V8" s="4">
        <v>0</v>
      </c>
      <c r="W8" s="10">
        <v>0</v>
      </c>
      <c r="X8" s="4">
        <v>51.371956521739115</v>
      </c>
      <c r="Y8" s="4">
        <v>0</v>
      </c>
      <c r="Z8" s="10">
        <v>0</v>
      </c>
      <c r="AA8" s="4">
        <v>8.657934782608697</v>
      </c>
      <c r="AB8" s="4">
        <v>0</v>
      </c>
      <c r="AC8" s="10">
        <v>0</v>
      </c>
      <c r="AD8" s="4">
        <v>87.454891304347825</v>
      </c>
      <c r="AE8" s="4">
        <v>0</v>
      </c>
      <c r="AF8" s="10">
        <v>0</v>
      </c>
      <c r="AG8" s="4">
        <v>0</v>
      </c>
      <c r="AH8" s="4">
        <v>0</v>
      </c>
      <c r="AI8" s="10" t="s">
        <v>639</v>
      </c>
      <c r="AJ8" s="4">
        <v>3.0682608695652185</v>
      </c>
      <c r="AK8" s="4">
        <v>0</v>
      </c>
      <c r="AL8" s="10" t="s">
        <v>639</v>
      </c>
      <c r="AM8" s="1">
        <v>185464</v>
      </c>
      <c r="AN8" s="1">
        <v>4</v>
      </c>
      <c r="AX8"/>
      <c r="AY8"/>
    </row>
    <row r="9" spans="1:51" x14ac:dyDescent="0.25">
      <c r="A9" t="s">
        <v>289</v>
      </c>
      <c r="B9" t="s">
        <v>208</v>
      </c>
      <c r="C9" t="s">
        <v>505</v>
      </c>
      <c r="D9" t="s">
        <v>329</v>
      </c>
      <c r="E9" s="4">
        <v>70.326086956521735</v>
      </c>
      <c r="F9" s="4">
        <v>262.596195652174</v>
      </c>
      <c r="G9" s="4">
        <v>27.006521739130442</v>
      </c>
      <c r="H9" s="10">
        <v>0.10284429929404751</v>
      </c>
      <c r="I9" s="4">
        <v>236.80195652173919</v>
      </c>
      <c r="J9" s="4">
        <v>27.006521739130442</v>
      </c>
      <c r="K9" s="10">
        <v>0.11404686910452598</v>
      </c>
      <c r="L9" s="4">
        <v>44.729891304347831</v>
      </c>
      <c r="M9" s="4">
        <v>1.7357608695652174</v>
      </c>
      <c r="N9" s="10">
        <v>3.8805389839981524E-2</v>
      </c>
      <c r="O9" s="4">
        <v>31.433913043478267</v>
      </c>
      <c r="P9" s="4">
        <v>1.7357608695652174</v>
      </c>
      <c r="Q9" s="8">
        <v>5.5219369830424067E-2</v>
      </c>
      <c r="R9" s="4">
        <v>7.9046739130434771</v>
      </c>
      <c r="S9" s="4">
        <v>0</v>
      </c>
      <c r="T9" s="10">
        <v>0</v>
      </c>
      <c r="U9" s="4">
        <v>5.3913043478260869</v>
      </c>
      <c r="V9" s="4">
        <v>0</v>
      </c>
      <c r="W9" s="10">
        <v>0</v>
      </c>
      <c r="X9" s="4">
        <v>47.696304347826072</v>
      </c>
      <c r="Y9" s="4">
        <v>7.5870652173913031</v>
      </c>
      <c r="Z9" s="10">
        <v>0.15907029530134048</v>
      </c>
      <c r="AA9" s="4">
        <v>12.498260869565215</v>
      </c>
      <c r="AB9" s="4">
        <v>0</v>
      </c>
      <c r="AC9" s="10">
        <v>0</v>
      </c>
      <c r="AD9" s="4">
        <v>129.93304347826094</v>
      </c>
      <c r="AE9" s="4">
        <v>17.68369565217392</v>
      </c>
      <c r="AF9" s="10">
        <v>0.13609852566204667</v>
      </c>
      <c r="AG9" s="4">
        <v>13.70923913043478</v>
      </c>
      <c r="AH9" s="4">
        <v>0</v>
      </c>
      <c r="AI9" s="10">
        <v>0</v>
      </c>
      <c r="AJ9" s="4">
        <v>14.029456521739128</v>
      </c>
      <c r="AK9" s="4">
        <v>0</v>
      </c>
      <c r="AL9" s="10" t="s">
        <v>639</v>
      </c>
      <c r="AM9" s="1">
        <v>185384</v>
      </c>
      <c r="AN9" s="1">
        <v>4</v>
      </c>
      <c r="AX9"/>
      <c r="AY9"/>
    </row>
    <row r="10" spans="1:51" x14ac:dyDescent="0.25">
      <c r="A10" t="s">
        <v>289</v>
      </c>
      <c r="B10" t="s">
        <v>240</v>
      </c>
      <c r="C10" t="s">
        <v>500</v>
      </c>
      <c r="D10" t="s">
        <v>335</v>
      </c>
      <c r="E10" s="4">
        <v>102.23913043478261</v>
      </c>
      <c r="F10" s="4">
        <v>362.62326086956523</v>
      </c>
      <c r="G10" s="4">
        <v>10.349565217391302</v>
      </c>
      <c r="H10" s="10">
        <v>2.8540820003033443E-2</v>
      </c>
      <c r="I10" s="4">
        <v>331.14086956521743</v>
      </c>
      <c r="J10" s="4">
        <v>10.257173913043477</v>
      </c>
      <c r="K10" s="10">
        <v>3.0975258132621863E-2</v>
      </c>
      <c r="L10" s="4">
        <v>53.071847826086945</v>
      </c>
      <c r="M10" s="4">
        <v>3.9174999999999982</v>
      </c>
      <c r="N10" s="10">
        <v>7.381502925689333E-2</v>
      </c>
      <c r="O10" s="4">
        <v>36.550108695652163</v>
      </c>
      <c r="P10" s="4">
        <v>3.9174999999999982</v>
      </c>
      <c r="Q10" s="8">
        <v>0.10718162379818057</v>
      </c>
      <c r="R10" s="4">
        <v>10.782608695652174</v>
      </c>
      <c r="S10" s="4">
        <v>0</v>
      </c>
      <c r="T10" s="10">
        <v>0</v>
      </c>
      <c r="U10" s="4">
        <v>5.7391304347826084</v>
      </c>
      <c r="V10" s="4">
        <v>0</v>
      </c>
      <c r="W10" s="10">
        <v>0</v>
      </c>
      <c r="X10" s="4">
        <v>53.799673913043506</v>
      </c>
      <c r="Y10" s="4">
        <v>1.7797826086956523</v>
      </c>
      <c r="Z10" s="10">
        <v>3.3081661639293901E-2</v>
      </c>
      <c r="AA10" s="4">
        <v>14.960652173913045</v>
      </c>
      <c r="AB10" s="4">
        <v>9.2391304347826081E-2</v>
      </c>
      <c r="AC10" s="10">
        <v>6.1756201049128863E-3</v>
      </c>
      <c r="AD10" s="4">
        <v>190.22489130434781</v>
      </c>
      <c r="AE10" s="4">
        <v>4.3017391304347825</v>
      </c>
      <c r="AF10" s="10">
        <v>2.2613965506502888E-2</v>
      </c>
      <c r="AG10" s="4">
        <v>23.371304347826079</v>
      </c>
      <c r="AH10" s="4">
        <v>0</v>
      </c>
      <c r="AI10" s="10">
        <v>0</v>
      </c>
      <c r="AJ10" s="4">
        <v>27.194891304347831</v>
      </c>
      <c r="AK10" s="4">
        <v>0.25815217391304346</v>
      </c>
      <c r="AL10" s="10">
        <v>105.3444210526316</v>
      </c>
      <c r="AM10" s="1">
        <v>185446</v>
      </c>
      <c r="AN10" s="1">
        <v>4</v>
      </c>
      <c r="AX10"/>
      <c r="AY10"/>
    </row>
    <row r="11" spans="1:51" x14ac:dyDescent="0.25">
      <c r="A11" t="s">
        <v>289</v>
      </c>
      <c r="B11" t="s">
        <v>269</v>
      </c>
      <c r="C11" t="s">
        <v>590</v>
      </c>
      <c r="D11" t="s">
        <v>345</v>
      </c>
      <c r="E11" s="4">
        <v>123.09782608695652</v>
      </c>
      <c r="F11" s="4">
        <v>436.38456521739141</v>
      </c>
      <c r="G11" s="4">
        <v>0</v>
      </c>
      <c r="H11" s="10">
        <v>0</v>
      </c>
      <c r="I11" s="4">
        <v>384.14358695652186</v>
      </c>
      <c r="J11" s="4">
        <v>0</v>
      </c>
      <c r="K11" s="10">
        <v>0</v>
      </c>
      <c r="L11" s="4">
        <v>86.65293478260871</v>
      </c>
      <c r="M11" s="4">
        <v>0</v>
      </c>
      <c r="N11" s="10">
        <v>0</v>
      </c>
      <c r="O11" s="4">
        <v>42.510978260869564</v>
      </c>
      <c r="P11" s="4">
        <v>0</v>
      </c>
      <c r="Q11" s="8">
        <v>0</v>
      </c>
      <c r="R11" s="4">
        <v>37.231630434782623</v>
      </c>
      <c r="S11" s="4">
        <v>0</v>
      </c>
      <c r="T11" s="10">
        <v>0</v>
      </c>
      <c r="U11" s="4">
        <v>6.9103260869565215</v>
      </c>
      <c r="V11" s="4">
        <v>0</v>
      </c>
      <c r="W11" s="10">
        <v>0</v>
      </c>
      <c r="X11" s="4">
        <v>78.800869565217411</v>
      </c>
      <c r="Y11" s="4">
        <v>0</v>
      </c>
      <c r="Z11" s="10">
        <v>0</v>
      </c>
      <c r="AA11" s="4">
        <v>8.0990217391304355</v>
      </c>
      <c r="AB11" s="4">
        <v>0</v>
      </c>
      <c r="AC11" s="10">
        <v>0</v>
      </c>
      <c r="AD11" s="4">
        <v>252.58478260869572</v>
      </c>
      <c r="AE11" s="4">
        <v>0</v>
      </c>
      <c r="AF11" s="10">
        <v>0</v>
      </c>
      <c r="AG11" s="4">
        <v>10.246956521739127</v>
      </c>
      <c r="AH11" s="4">
        <v>0</v>
      </c>
      <c r="AI11" s="10">
        <v>0</v>
      </c>
      <c r="AJ11" s="4">
        <v>0</v>
      </c>
      <c r="AK11" s="4">
        <v>0</v>
      </c>
      <c r="AL11" s="10" t="s">
        <v>639</v>
      </c>
      <c r="AM11" s="1">
        <v>185486</v>
      </c>
      <c r="AN11" s="1">
        <v>4</v>
      </c>
      <c r="AX11"/>
      <c r="AY11"/>
    </row>
    <row r="12" spans="1:51" x14ac:dyDescent="0.25">
      <c r="A12" t="s">
        <v>289</v>
      </c>
      <c r="B12" t="s">
        <v>141</v>
      </c>
      <c r="C12" t="s">
        <v>454</v>
      </c>
      <c r="D12" t="s">
        <v>384</v>
      </c>
      <c r="E12" s="4">
        <v>86.326086956521735</v>
      </c>
      <c r="F12" s="4">
        <v>407.86065217391302</v>
      </c>
      <c r="G12" s="4">
        <v>19.430217391304339</v>
      </c>
      <c r="H12" s="10">
        <v>4.763935252822387E-2</v>
      </c>
      <c r="I12" s="4">
        <v>372.81999999999994</v>
      </c>
      <c r="J12" s="4">
        <v>19.430217391304339</v>
      </c>
      <c r="K12" s="10">
        <v>5.2116885873355355E-2</v>
      </c>
      <c r="L12" s="4">
        <v>40.099565217391309</v>
      </c>
      <c r="M12" s="4">
        <v>0</v>
      </c>
      <c r="N12" s="10">
        <v>0</v>
      </c>
      <c r="O12" s="4">
        <v>28.628913043478263</v>
      </c>
      <c r="P12" s="4">
        <v>0</v>
      </c>
      <c r="Q12" s="8">
        <v>0</v>
      </c>
      <c r="R12" s="4">
        <v>5.6980434782608711</v>
      </c>
      <c r="S12" s="4">
        <v>0</v>
      </c>
      <c r="T12" s="10">
        <v>0</v>
      </c>
      <c r="U12" s="4">
        <v>5.772608695652174</v>
      </c>
      <c r="V12" s="4">
        <v>0</v>
      </c>
      <c r="W12" s="10">
        <v>0</v>
      </c>
      <c r="X12" s="4">
        <v>51.938260869565234</v>
      </c>
      <c r="Y12" s="4">
        <v>4.1092391304347835</v>
      </c>
      <c r="Z12" s="10">
        <v>7.9117765239665822E-2</v>
      </c>
      <c r="AA12" s="4">
        <v>23.570000000000004</v>
      </c>
      <c r="AB12" s="4">
        <v>0</v>
      </c>
      <c r="AC12" s="10">
        <v>0</v>
      </c>
      <c r="AD12" s="4">
        <v>216.57999999999993</v>
      </c>
      <c r="AE12" s="4">
        <v>15.320978260869557</v>
      </c>
      <c r="AF12" s="10">
        <v>7.0740503559283227E-2</v>
      </c>
      <c r="AG12" s="4">
        <v>25.322608695652182</v>
      </c>
      <c r="AH12" s="4">
        <v>0</v>
      </c>
      <c r="AI12" s="10">
        <v>0</v>
      </c>
      <c r="AJ12" s="4">
        <v>50.350217391304362</v>
      </c>
      <c r="AK12" s="4">
        <v>0</v>
      </c>
      <c r="AL12" s="10" t="s">
        <v>639</v>
      </c>
      <c r="AM12" s="1">
        <v>185283</v>
      </c>
      <c r="AN12" s="1">
        <v>4</v>
      </c>
      <c r="AX12"/>
      <c r="AY12"/>
    </row>
    <row r="13" spans="1:51" x14ac:dyDescent="0.25">
      <c r="A13" t="s">
        <v>289</v>
      </c>
      <c r="B13" t="s">
        <v>97</v>
      </c>
      <c r="C13" t="s">
        <v>498</v>
      </c>
      <c r="D13" t="s">
        <v>357</v>
      </c>
      <c r="E13" s="4">
        <v>57.260869565217391</v>
      </c>
      <c r="F13" s="4">
        <v>213.33054347826089</v>
      </c>
      <c r="G13" s="4">
        <v>0</v>
      </c>
      <c r="H13" s="10">
        <v>0</v>
      </c>
      <c r="I13" s="4">
        <v>185.77097826086958</v>
      </c>
      <c r="J13" s="4">
        <v>0</v>
      </c>
      <c r="K13" s="10">
        <v>0</v>
      </c>
      <c r="L13" s="4">
        <v>39.236195652173919</v>
      </c>
      <c r="M13" s="4">
        <v>0</v>
      </c>
      <c r="N13" s="10">
        <v>0</v>
      </c>
      <c r="O13" s="4">
        <v>11.676630434782609</v>
      </c>
      <c r="P13" s="4">
        <v>0</v>
      </c>
      <c r="Q13" s="8">
        <v>0</v>
      </c>
      <c r="R13" s="4">
        <v>21.994347826086958</v>
      </c>
      <c r="S13" s="4">
        <v>0</v>
      </c>
      <c r="T13" s="10">
        <v>0</v>
      </c>
      <c r="U13" s="4">
        <v>5.5652173913043477</v>
      </c>
      <c r="V13" s="4">
        <v>0</v>
      </c>
      <c r="W13" s="10">
        <v>0</v>
      </c>
      <c r="X13" s="4">
        <v>44.446739130434779</v>
      </c>
      <c r="Y13" s="4">
        <v>0</v>
      </c>
      <c r="Z13" s="10">
        <v>0</v>
      </c>
      <c r="AA13" s="4">
        <v>0</v>
      </c>
      <c r="AB13" s="4">
        <v>0</v>
      </c>
      <c r="AC13" s="10" t="s">
        <v>639</v>
      </c>
      <c r="AD13" s="4">
        <v>101.6476086956522</v>
      </c>
      <c r="AE13" s="4">
        <v>0</v>
      </c>
      <c r="AF13" s="10">
        <v>0</v>
      </c>
      <c r="AG13" s="4">
        <v>19.203804347826086</v>
      </c>
      <c r="AH13" s="4">
        <v>0</v>
      </c>
      <c r="AI13" s="10">
        <v>0</v>
      </c>
      <c r="AJ13" s="4">
        <v>8.7961956521739122</v>
      </c>
      <c r="AK13" s="4">
        <v>0</v>
      </c>
      <c r="AL13" s="10" t="s">
        <v>639</v>
      </c>
      <c r="AM13" s="1">
        <v>185224</v>
      </c>
      <c r="AN13" s="1">
        <v>4</v>
      </c>
      <c r="AX13"/>
      <c r="AY13"/>
    </row>
    <row r="14" spans="1:51" x14ac:dyDescent="0.25">
      <c r="A14" t="s">
        <v>289</v>
      </c>
      <c r="B14" t="s">
        <v>225</v>
      </c>
      <c r="C14" t="s">
        <v>445</v>
      </c>
      <c r="D14" t="s">
        <v>434</v>
      </c>
      <c r="E14" s="4">
        <v>52.869565217391305</v>
      </c>
      <c r="F14" s="4">
        <v>181.17717391304345</v>
      </c>
      <c r="G14" s="4">
        <v>0</v>
      </c>
      <c r="H14" s="10">
        <v>0</v>
      </c>
      <c r="I14" s="4">
        <v>163.59586956521736</v>
      </c>
      <c r="J14" s="4">
        <v>0</v>
      </c>
      <c r="K14" s="10">
        <v>0</v>
      </c>
      <c r="L14" s="4">
        <v>28.21934782608696</v>
      </c>
      <c r="M14" s="4">
        <v>0</v>
      </c>
      <c r="N14" s="10">
        <v>0</v>
      </c>
      <c r="O14" s="4">
        <v>11.785000000000002</v>
      </c>
      <c r="P14" s="4">
        <v>0</v>
      </c>
      <c r="Q14" s="8">
        <v>0</v>
      </c>
      <c r="R14" s="4">
        <v>11.13</v>
      </c>
      <c r="S14" s="4">
        <v>0</v>
      </c>
      <c r="T14" s="10">
        <v>0</v>
      </c>
      <c r="U14" s="4">
        <v>5.3043478260869561</v>
      </c>
      <c r="V14" s="4">
        <v>0</v>
      </c>
      <c r="W14" s="10">
        <v>0</v>
      </c>
      <c r="X14" s="4">
        <v>45.622500000000002</v>
      </c>
      <c r="Y14" s="4">
        <v>0</v>
      </c>
      <c r="Z14" s="10">
        <v>0</v>
      </c>
      <c r="AA14" s="4">
        <v>1.1469565217391307</v>
      </c>
      <c r="AB14" s="4">
        <v>0</v>
      </c>
      <c r="AC14" s="10">
        <v>0</v>
      </c>
      <c r="AD14" s="4">
        <v>94.621413043478242</v>
      </c>
      <c r="AE14" s="4">
        <v>0</v>
      </c>
      <c r="AF14" s="10">
        <v>0</v>
      </c>
      <c r="AG14" s="4">
        <v>0</v>
      </c>
      <c r="AH14" s="4">
        <v>0</v>
      </c>
      <c r="AI14" s="10" t="s">
        <v>639</v>
      </c>
      <c r="AJ14" s="4">
        <v>11.566956521739126</v>
      </c>
      <c r="AK14" s="4">
        <v>0</v>
      </c>
      <c r="AL14" s="10" t="s">
        <v>639</v>
      </c>
      <c r="AM14" s="1">
        <v>185418</v>
      </c>
      <c r="AN14" s="1">
        <v>4</v>
      </c>
      <c r="AX14"/>
      <c r="AY14"/>
    </row>
    <row r="15" spans="1:51" x14ac:dyDescent="0.25">
      <c r="A15" t="s">
        <v>289</v>
      </c>
      <c r="B15" t="s">
        <v>187</v>
      </c>
      <c r="C15" t="s">
        <v>467</v>
      </c>
      <c r="D15" t="s">
        <v>429</v>
      </c>
      <c r="E15" s="4">
        <v>27.25</v>
      </c>
      <c r="F15" s="4">
        <v>79.112500000000011</v>
      </c>
      <c r="G15" s="4">
        <v>2.0434782608695654</v>
      </c>
      <c r="H15" s="10">
        <v>2.5830030157934145E-2</v>
      </c>
      <c r="I15" s="4">
        <v>65.27358695652174</v>
      </c>
      <c r="J15" s="4">
        <v>2.0434782608695654</v>
      </c>
      <c r="K15" s="10">
        <v>3.130635768845845E-2</v>
      </c>
      <c r="L15" s="4">
        <v>28.167173913043474</v>
      </c>
      <c r="M15" s="4">
        <v>0</v>
      </c>
      <c r="N15" s="10">
        <v>0</v>
      </c>
      <c r="O15" s="4">
        <v>14.328260869565211</v>
      </c>
      <c r="P15" s="4">
        <v>0</v>
      </c>
      <c r="Q15" s="8">
        <v>0</v>
      </c>
      <c r="R15" s="4">
        <v>8.0997826086956533</v>
      </c>
      <c r="S15" s="4">
        <v>0</v>
      </c>
      <c r="T15" s="10">
        <v>0</v>
      </c>
      <c r="U15" s="4">
        <v>5.7391304347826084</v>
      </c>
      <c r="V15" s="4">
        <v>0</v>
      </c>
      <c r="W15" s="10">
        <v>0</v>
      </c>
      <c r="X15" s="4">
        <v>20.334456521739131</v>
      </c>
      <c r="Y15" s="4">
        <v>0.25</v>
      </c>
      <c r="Z15" s="10">
        <v>1.2294402839472517E-2</v>
      </c>
      <c r="AA15" s="4">
        <v>0</v>
      </c>
      <c r="AB15" s="4">
        <v>0</v>
      </c>
      <c r="AC15" s="10" t="s">
        <v>639</v>
      </c>
      <c r="AD15" s="4">
        <v>30.610869565217403</v>
      </c>
      <c r="AE15" s="4">
        <v>1.7934782608695652</v>
      </c>
      <c r="AF15" s="10">
        <v>5.8589588807613072E-2</v>
      </c>
      <c r="AG15" s="4">
        <v>0</v>
      </c>
      <c r="AH15" s="4">
        <v>0</v>
      </c>
      <c r="AI15" s="10" t="s">
        <v>639</v>
      </c>
      <c r="AJ15" s="4">
        <v>0</v>
      </c>
      <c r="AK15" s="4">
        <v>0</v>
      </c>
      <c r="AL15" s="10" t="s">
        <v>639</v>
      </c>
      <c r="AM15" s="1">
        <v>185344</v>
      </c>
      <c r="AN15" s="1">
        <v>4</v>
      </c>
      <c r="AX15"/>
      <c r="AY15"/>
    </row>
    <row r="16" spans="1:51" x14ac:dyDescent="0.25">
      <c r="A16" t="s">
        <v>289</v>
      </c>
      <c r="B16" t="s">
        <v>24</v>
      </c>
      <c r="C16" t="s">
        <v>501</v>
      </c>
      <c r="D16" t="s">
        <v>363</v>
      </c>
      <c r="E16" s="4">
        <v>79.880434782608702</v>
      </c>
      <c r="F16" s="4">
        <v>285.11815217391296</v>
      </c>
      <c r="G16" s="4">
        <v>114.92782608695653</v>
      </c>
      <c r="H16" s="10">
        <v>0.40308842215298246</v>
      </c>
      <c r="I16" s="4">
        <v>262.21608695652168</v>
      </c>
      <c r="J16" s="4">
        <v>114.92782608695653</v>
      </c>
      <c r="K16" s="10">
        <v>0.43829433739514551</v>
      </c>
      <c r="L16" s="4">
        <v>30.656739130434779</v>
      </c>
      <c r="M16" s="4">
        <v>5.3938043478260882</v>
      </c>
      <c r="N16" s="10">
        <v>0.17594188099644739</v>
      </c>
      <c r="O16" s="4">
        <v>16.856847826086955</v>
      </c>
      <c r="P16" s="4">
        <v>5.3938043478260882</v>
      </c>
      <c r="Q16" s="8">
        <v>0.31997704455033765</v>
      </c>
      <c r="R16" s="4">
        <v>7.8871739130434779</v>
      </c>
      <c r="S16" s="4">
        <v>0</v>
      </c>
      <c r="T16" s="10">
        <v>0</v>
      </c>
      <c r="U16" s="4">
        <v>5.9127173913043478</v>
      </c>
      <c r="V16" s="4">
        <v>0</v>
      </c>
      <c r="W16" s="10">
        <v>0</v>
      </c>
      <c r="X16" s="4">
        <v>72.856847826086963</v>
      </c>
      <c r="Y16" s="4">
        <v>52.503695652173924</v>
      </c>
      <c r="Z16" s="10">
        <v>0.7206418781320727</v>
      </c>
      <c r="AA16" s="4">
        <v>9.102173913043476</v>
      </c>
      <c r="AB16" s="4">
        <v>0</v>
      </c>
      <c r="AC16" s="10">
        <v>0</v>
      </c>
      <c r="AD16" s="4">
        <v>152.14358695652166</v>
      </c>
      <c r="AE16" s="4">
        <v>46.021086956521742</v>
      </c>
      <c r="AF16" s="10">
        <v>0.30248456656719463</v>
      </c>
      <c r="AG16" s="4">
        <v>0</v>
      </c>
      <c r="AH16" s="4">
        <v>0</v>
      </c>
      <c r="AI16" s="10" t="s">
        <v>639</v>
      </c>
      <c r="AJ16" s="4">
        <v>20.358804347826094</v>
      </c>
      <c r="AK16" s="4">
        <v>11.00923913043478</v>
      </c>
      <c r="AL16" s="10">
        <v>1.8492471738164595</v>
      </c>
      <c r="AM16" s="1">
        <v>185076</v>
      </c>
      <c r="AN16" s="1">
        <v>4</v>
      </c>
      <c r="AX16"/>
      <c r="AY16"/>
    </row>
    <row r="17" spans="1:51" x14ac:dyDescent="0.25">
      <c r="A17" t="s">
        <v>289</v>
      </c>
      <c r="B17" t="s">
        <v>66</v>
      </c>
      <c r="C17" t="s">
        <v>485</v>
      </c>
      <c r="D17" t="s">
        <v>323</v>
      </c>
      <c r="E17" s="4">
        <v>82.097826086956516</v>
      </c>
      <c r="F17" s="4">
        <v>277.26989130434777</v>
      </c>
      <c r="G17" s="4">
        <v>80.460652173913019</v>
      </c>
      <c r="H17" s="10">
        <v>0.29018892673634972</v>
      </c>
      <c r="I17" s="4">
        <v>255.77847826086952</v>
      </c>
      <c r="J17" s="4">
        <v>80.460652173913019</v>
      </c>
      <c r="K17" s="10">
        <v>0.31457162745276351</v>
      </c>
      <c r="L17" s="4">
        <v>43.873804347826088</v>
      </c>
      <c r="M17" s="4">
        <v>0</v>
      </c>
      <c r="N17" s="10">
        <v>0</v>
      </c>
      <c r="O17" s="4">
        <v>23.088913043478261</v>
      </c>
      <c r="P17" s="4">
        <v>0</v>
      </c>
      <c r="Q17" s="8">
        <v>0</v>
      </c>
      <c r="R17" s="4">
        <v>15.524021739130438</v>
      </c>
      <c r="S17" s="4">
        <v>0</v>
      </c>
      <c r="T17" s="10">
        <v>0</v>
      </c>
      <c r="U17" s="4">
        <v>5.2608695652173916</v>
      </c>
      <c r="V17" s="4">
        <v>0</v>
      </c>
      <c r="W17" s="10">
        <v>0</v>
      </c>
      <c r="X17" s="4">
        <v>77.149347826086924</v>
      </c>
      <c r="Y17" s="4">
        <v>16.533260869565218</v>
      </c>
      <c r="Z17" s="10">
        <v>0.21430201726183273</v>
      </c>
      <c r="AA17" s="4">
        <v>0.70652173913043481</v>
      </c>
      <c r="AB17" s="4">
        <v>0</v>
      </c>
      <c r="AC17" s="10">
        <v>0</v>
      </c>
      <c r="AD17" s="4">
        <v>145.58565217391305</v>
      </c>
      <c r="AE17" s="4">
        <v>63.9273913043478</v>
      </c>
      <c r="AF17" s="10">
        <v>0.43910502408562696</v>
      </c>
      <c r="AG17" s="4">
        <v>9.9545652173913037</v>
      </c>
      <c r="AH17" s="4">
        <v>0</v>
      </c>
      <c r="AI17" s="10">
        <v>0</v>
      </c>
      <c r="AJ17" s="4">
        <v>0</v>
      </c>
      <c r="AK17" s="4">
        <v>0</v>
      </c>
      <c r="AL17" s="10" t="s">
        <v>639</v>
      </c>
      <c r="AM17" s="1">
        <v>185170</v>
      </c>
      <c r="AN17" s="1">
        <v>4</v>
      </c>
      <c r="AX17"/>
      <c r="AY17"/>
    </row>
    <row r="18" spans="1:51" x14ac:dyDescent="0.25">
      <c r="A18" t="s">
        <v>289</v>
      </c>
      <c r="B18" t="s">
        <v>192</v>
      </c>
      <c r="C18" t="s">
        <v>570</v>
      </c>
      <c r="D18" t="s">
        <v>386</v>
      </c>
      <c r="E18" s="4">
        <v>46.869565217391305</v>
      </c>
      <c r="F18" s="4">
        <v>142.72576086956522</v>
      </c>
      <c r="G18" s="4">
        <v>25.125652173913043</v>
      </c>
      <c r="H18" s="10">
        <v>0.17604146596124978</v>
      </c>
      <c r="I18" s="4">
        <v>120.28228260869565</v>
      </c>
      <c r="J18" s="4">
        <v>25.125652173913043</v>
      </c>
      <c r="K18" s="10">
        <v>0.20888905355788964</v>
      </c>
      <c r="L18" s="4">
        <v>18.907065217391306</v>
      </c>
      <c r="M18" s="4">
        <v>1.9782608695652173</v>
      </c>
      <c r="N18" s="10">
        <v>0.10463077409525998</v>
      </c>
      <c r="O18" s="4">
        <v>7.776630434782609</v>
      </c>
      <c r="P18" s="4">
        <v>1.9782608695652173</v>
      </c>
      <c r="Q18" s="8">
        <v>0.2543853518764414</v>
      </c>
      <c r="R18" s="4">
        <v>5.2173913043478262</v>
      </c>
      <c r="S18" s="4">
        <v>0</v>
      </c>
      <c r="T18" s="10">
        <v>0</v>
      </c>
      <c r="U18" s="4">
        <v>5.9130434782608692</v>
      </c>
      <c r="V18" s="4">
        <v>0</v>
      </c>
      <c r="W18" s="10">
        <v>0</v>
      </c>
      <c r="X18" s="4">
        <v>21.228913043478261</v>
      </c>
      <c r="Y18" s="4">
        <v>4.8620652173913044</v>
      </c>
      <c r="Z18" s="10">
        <v>0.22903034212978607</v>
      </c>
      <c r="AA18" s="4">
        <v>11.31304347826087</v>
      </c>
      <c r="AB18" s="4">
        <v>0</v>
      </c>
      <c r="AC18" s="10">
        <v>0</v>
      </c>
      <c r="AD18" s="4">
        <v>58.90152173913043</v>
      </c>
      <c r="AE18" s="4">
        <v>15.122282608695652</v>
      </c>
      <c r="AF18" s="10">
        <v>0.25673840271344583</v>
      </c>
      <c r="AG18" s="4">
        <v>25.150760869565215</v>
      </c>
      <c r="AH18" s="4">
        <v>0</v>
      </c>
      <c r="AI18" s="10">
        <v>0</v>
      </c>
      <c r="AJ18" s="4">
        <v>7.2244565217391301</v>
      </c>
      <c r="AK18" s="4">
        <v>3.1630434782608696</v>
      </c>
      <c r="AL18" s="10">
        <v>2.2840206185567009</v>
      </c>
      <c r="AM18" s="1">
        <v>185353</v>
      </c>
      <c r="AN18" s="1">
        <v>4</v>
      </c>
      <c r="AX18"/>
      <c r="AY18"/>
    </row>
    <row r="19" spans="1:51" x14ac:dyDescent="0.25">
      <c r="A19" t="s">
        <v>289</v>
      </c>
      <c r="B19" t="s">
        <v>142</v>
      </c>
      <c r="C19" t="s">
        <v>557</v>
      </c>
      <c r="D19" t="s">
        <v>422</v>
      </c>
      <c r="E19" s="4">
        <v>18.402173913043477</v>
      </c>
      <c r="F19" s="4">
        <v>82.670543478260868</v>
      </c>
      <c r="G19" s="4">
        <v>3.2228260869565215</v>
      </c>
      <c r="H19" s="10">
        <v>3.8983971211027528E-2</v>
      </c>
      <c r="I19" s="4">
        <v>75.419456521739122</v>
      </c>
      <c r="J19" s="4">
        <v>3.2228260869565215</v>
      </c>
      <c r="K19" s="10">
        <v>4.2732024806192613E-2</v>
      </c>
      <c r="L19" s="4">
        <v>19.437065217391304</v>
      </c>
      <c r="M19" s="4">
        <v>0</v>
      </c>
      <c r="N19" s="10">
        <v>0</v>
      </c>
      <c r="O19" s="4">
        <v>12.338152173913043</v>
      </c>
      <c r="P19" s="4">
        <v>0</v>
      </c>
      <c r="Q19" s="8">
        <v>0</v>
      </c>
      <c r="R19" s="4">
        <v>0.88152173913043474</v>
      </c>
      <c r="S19" s="4">
        <v>0</v>
      </c>
      <c r="T19" s="10">
        <v>0</v>
      </c>
      <c r="U19" s="4">
        <v>6.2173913043478262</v>
      </c>
      <c r="V19" s="4">
        <v>0</v>
      </c>
      <c r="W19" s="10">
        <v>0</v>
      </c>
      <c r="X19" s="4">
        <v>9.6054347826086932</v>
      </c>
      <c r="Y19" s="4">
        <v>2.9565217391304346</v>
      </c>
      <c r="Z19" s="10">
        <v>0.3077967636075592</v>
      </c>
      <c r="AA19" s="4">
        <v>0.15217391304347827</v>
      </c>
      <c r="AB19" s="4">
        <v>0</v>
      </c>
      <c r="AC19" s="10">
        <v>0</v>
      </c>
      <c r="AD19" s="4">
        <v>53.475869565217387</v>
      </c>
      <c r="AE19" s="4">
        <v>0.26630434782608697</v>
      </c>
      <c r="AF19" s="10">
        <v>4.9798974750903504E-3</v>
      </c>
      <c r="AG19" s="4">
        <v>0</v>
      </c>
      <c r="AH19" s="4">
        <v>0</v>
      </c>
      <c r="AI19" s="10" t="s">
        <v>639</v>
      </c>
      <c r="AJ19" s="4">
        <v>0</v>
      </c>
      <c r="AK19" s="4">
        <v>0</v>
      </c>
      <c r="AL19" s="10" t="s">
        <v>639</v>
      </c>
      <c r="AM19" s="1">
        <v>185285</v>
      </c>
      <c r="AN19" s="1">
        <v>4</v>
      </c>
      <c r="AX19"/>
      <c r="AY19"/>
    </row>
    <row r="20" spans="1:51" x14ac:dyDescent="0.25">
      <c r="A20" t="s">
        <v>289</v>
      </c>
      <c r="B20" t="s">
        <v>250</v>
      </c>
      <c r="C20" t="s">
        <v>566</v>
      </c>
      <c r="D20" t="s">
        <v>344</v>
      </c>
      <c r="E20" s="4">
        <v>21.097826086956523</v>
      </c>
      <c r="F20" s="4">
        <v>105.53576086956522</v>
      </c>
      <c r="G20" s="4">
        <v>19.77315217391304</v>
      </c>
      <c r="H20" s="10">
        <v>0.18735973485187893</v>
      </c>
      <c r="I20" s="4">
        <v>94.704456521739132</v>
      </c>
      <c r="J20" s="4">
        <v>16.395434782608696</v>
      </c>
      <c r="K20" s="10">
        <v>0.17312210412025511</v>
      </c>
      <c r="L20" s="4">
        <v>21.197065217391309</v>
      </c>
      <c r="M20" s="4">
        <v>6.1135869565217389</v>
      </c>
      <c r="N20" s="10">
        <v>0.28841666965792018</v>
      </c>
      <c r="O20" s="4">
        <v>17.819347826086961</v>
      </c>
      <c r="P20" s="4">
        <v>2.7358695652173912</v>
      </c>
      <c r="Q20" s="8">
        <v>0.15353365296636529</v>
      </c>
      <c r="R20" s="4">
        <v>0</v>
      </c>
      <c r="S20" s="4">
        <v>0</v>
      </c>
      <c r="T20" s="10" t="s">
        <v>639</v>
      </c>
      <c r="U20" s="4">
        <v>3.3777173913043477</v>
      </c>
      <c r="V20" s="4">
        <v>3.3777173913043477</v>
      </c>
      <c r="W20" s="10">
        <v>1</v>
      </c>
      <c r="X20" s="4">
        <v>14.188913043478262</v>
      </c>
      <c r="Y20" s="4">
        <v>2.2663043478260869</v>
      </c>
      <c r="Z20" s="10">
        <v>0.15972360538693711</v>
      </c>
      <c r="AA20" s="4">
        <v>7.4535869565217405</v>
      </c>
      <c r="AB20" s="4">
        <v>0</v>
      </c>
      <c r="AC20" s="10">
        <v>0</v>
      </c>
      <c r="AD20" s="4">
        <v>45.806630434782612</v>
      </c>
      <c r="AE20" s="4">
        <v>11.393260869565216</v>
      </c>
      <c r="AF20" s="10">
        <v>0.24872514658737932</v>
      </c>
      <c r="AG20" s="4">
        <v>3.5439130434782604</v>
      </c>
      <c r="AH20" s="4">
        <v>0</v>
      </c>
      <c r="AI20" s="10">
        <v>0</v>
      </c>
      <c r="AJ20" s="4">
        <v>13.345652173913043</v>
      </c>
      <c r="AK20" s="4">
        <v>0</v>
      </c>
      <c r="AL20" s="10" t="s">
        <v>639</v>
      </c>
      <c r="AM20" s="1">
        <v>185465</v>
      </c>
      <c r="AN20" s="1">
        <v>4</v>
      </c>
      <c r="AX20"/>
      <c r="AY20"/>
    </row>
    <row r="21" spans="1:51" x14ac:dyDescent="0.25">
      <c r="A21" t="s">
        <v>289</v>
      </c>
      <c r="B21" t="s">
        <v>27</v>
      </c>
      <c r="C21" t="s">
        <v>443</v>
      </c>
      <c r="D21" t="s">
        <v>345</v>
      </c>
      <c r="E21" s="4">
        <v>123.01086956521739</v>
      </c>
      <c r="F21" s="4">
        <v>362.78478260869559</v>
      </c>
      <c r="G21" s="4">
        <v>170.93913043478261</v>
      </c>
      <c r="H21" s="10">
        <v>0.47118605473361264</v>
      </c>
      <c r="I21" s="4">
        <v>339.65945652173912</v>
      </c>
      <c r="J21" s="4">
        <v>170.93913043478261</v>
      </c>
      <c r="K21" s="10">
        <v>0.50326621901028112</v>
      </c>
      <c r="L21" s="4">
        <v>36.832173913043484</v>
      </c>
      <c r="M21" s="4">
        <v>0</v>
      </c>
      <c r="N21" s="10">
        <v>0</v>
      </c>
      <c r="O21" s="4">
        <v>15.992717391304357</v>
      </c>
      <c r="P21" s="4">
        <v>0</v>
      </c>
      <c r="Q21" s="8">
        <v>0</v>
      </c>
      <c r="R21" s="4">
        <v>15.795978260869566</v>
      </c>
      <c r="S21" s="4">
        <v>0</v>
      </c>
      <c r="T21" s="10">
        <v>0</v>
      </c>
      <c r="U21" s="4">
        <v>5.0434782608695654</v>
      </c>
      <c r="V21" s="4">
        <v>0</v>
      </c>
      <c r="W21" s="10">
        <v>0</v>
      </c>
      <c r="X21" s="4">
        <v>135.93967391304344</v>
      </c>
      <c r="Y21" s="4">
        <v>59.21141304347826</v>
      </c>
      <c r="Z21" s="10">
        <v>0.4355712452374576</v>
      </c>
      <c r="AA21" s="4">
        <v>2.2858695652173915</v>
      </c>
      <c r="AB21" s="4">
        <v>0</v>
      </c>
      <c r="AC21" s="10">
        <v>0</v>
      </c>
      <c r="AD21" s="4">
        <v>182.85358695652175</v>
      </c>
      <c r="AE21" s="4">
        <v>111.72771739130434</v>
      </c>
      <c r="AF21" s="10">
        <v>0.61102283663634416</v>
      </c>
      <c r="AG21" s="4">
        <v>4.8734782608695637</v>
      </c>
      <c r="AH21" s="4">
        <v>0</v>
      </c>
      <c r="AI21" s="10">
        <v>0</v>
      </c>
      <c r="AJ21" s="4">
        <v>0</v>
      </c>
      <c r="AK21" s="4">
        <v>0</v>
      </c>
      <c r="AL21" s="10" t="s">
        <v>639</v>
      </c>
      <c r="AM21" s="1">
        <v>185090</v>
      </c>
      <c r="AN21" s="1">
        <v>4</v>
      </c>
      <c r="AX21"/>
      <c r="AY21"/>
    </row>
    <row r="22" spans="1:51" x14ac:dyDescent="0.25">
      <c r="A22" t="s">
        <v>289</v>
      </c>
      <c r="B22" t="s">
        <v>8</v>
      </c>
      <c r="C22" t="s">
        <v>495</v>
      </c>
      <c r="D22" t="s">
        <v>390</v>
      </c>
      <c r="E22" s="4">
        <v>37.195652173913047</v>
      </c>
      <c r="F22" s="4">
        <v>155.125</v>
      </c>
      <c r="G22" s="4">
        <v>0</v>
      </c>
      <c r="H22" s="10">
        <v>0</v>
      </c>
      <c r="I22" s="4">
        <v>138.55978260869566</v>
      </c>
      <c r="J22" s="4">
        <v>0</v>
      </c>
      <c r="K22" s="10">
        <v>0</v>
      </c>
      <c r="L22" s="4">
        <v>17.184782608695652</v>
      </c>
      <c r="M22" s="4">
        <v>0</v>
      </c>
      <c r="N22" s="10">
        <v>0</v>
      </c>
      <c r="O22" s="4">
        <v>4.8804347826086953</v>
      </c>
      <c r="P22" s="4">
        <v>0</v>
      </c>
      <c r="Q22" s="8">
        <v>0</v>
      </c>
      <c r="R22" s="4">
        <v>6</v>
      </c>
      <c r="S22" s="4">
        <v>0</v>
      </c>
      <c r="T22" s="10">
        <v>0</v>
      </c>
      <c r="U22" s="4">
        <v>6.3043478260869561</v>
      </c>
      <c r="V22" s="4">
        <v>0</v>
      </c>
      <c r="W22" s="10">
        <v>0</v>
      </c>
      <c r="X22" s="4">
        <v>44.432065217391305</v>
      </c>
      <c r="Y22" s="4">
        <v>0</v>
      </c>
      <c r="Z22" s="10">
        <v>0</v>
      </c>
      <c r="AA22" s="4">
        <v>4.2608695652173916</v>
      </c>
      <c r="AB22" s="4">
        <v>0</v>
      </c>
      <c r="AC22" s="10">
        <v>0</v>
      </c>
      <c r="AD22" s="4">
        <v>73.706521739130437</v>
      </c>
      <c r="AE22" s="4">
        <v>0</v>
      </c>
      <c r="AF22" s="10">
        <v>0</v>
      </c>
      <c r="AG22" s="4">
        <v>0</v>
      </c>
      <c r="AH22" s="4">
        <v>0</v>
      </c>
      <c r="AI22" s="10" t="s">
        <v>639</v>
      </c>
      <c r="AJ22" s="4">
        <v>15.540760869565217</v>
      </c>
      <c r="AK22" s="4">
        <v>0</v>
      </c>
      <c r="AL22" s="10" t="s">
        <v>639</v>
      </c>
      <c r="AM22" s="1">
        <v>185013</v>
      </c>
      <c r="AN22" s="1">
        <v>4</v>
      </c>
      <c r="AX22"/>
      <c r="AY22"/>
    </row>
    <row r="23" spans="1:51" x14ac:dyDescent="0.25">
      <c r="A23" t="s">
        <v>289</v>
      </c>
      <c r="B23" t="s">
        <v>168</v>
      </c>
      <c r="C23" t="s">
        <v>564</v>
      </c>
      <c r="D23" t="s">
        <v>374</v>
      </c>
      <c r="E23" s="4">
        <v>94.119565217391298</v>
      </c>
      <c r="F23" s="4">
        <v>331.30217391304348</v>
      </c>
      <c r="G23" s="4">
        <v>0</v>
      </c>
      <c r="H23" s="10">
        <v>0</v>
      </c>
      <c r="I23" s="4">
        <v>304.49239130434785</v>
      </c>
      <c r="J23" s="4">
        <v>0</v>
      </c>
      <c r="K23" s="10">
        <v>0</v>
      </c>
      <c r="L23" s="4">
        <v>61.015217391304354</v>
      </c>
      <c r="M23" s="4">
        <v>0</v>
      </c>
      <c r="N23" s="10">
        <v>0</v>
      </c>
      <c r="O23" s="4">
        <v>35.710869565217401</v>
      </c>
      <c r="P23" s="4">
        <v>0</v>
      </c>
      <c r="Q23" s="8">
        <v>0</v>
      </c>
      <c r="R23" s="4">
        <v>20</v>
      </c>
      <c r="S23" s="4">
        <v>0</v>
      </c>
      <c r="T23" s="10">
        <v>0</v>
      </c>
      <c r="U23" s="4">
        <v>5.3043478260869561</v>
      </c>
      <c r="V23" s="4">
        <v>0</v>
      </c>
      <c r="W23" s="10">
        <v>0</v>
      </c>
      <c r="X23" s="4">
        <v>66.445652173913047</v>
      </c>
      <c r="Y23" s="4">
        <v>0</v>
      </c>
      <c r="Z23" s="10">
        <v>0</v>
      </c>
      <c r="AA23" s="4">
        <v>1.5054347826086956</v>
      </c>
      <c r="AB23" s="4">
        <v>0</v>
      </c>
      <c r="AC23" s="10">
        <v>0</v>
      </c>
      <c r="AD23" s="4">
        <v>199.35434782608698</v>
      </c>
      <c r="AE23" s="4">
        <v>0</v>
      </c>
      <c r="AF23" s="10">
        <v>0</v>
      </c>
      <c r="AG23" s="4">
        <v>2.9815217391304349</v>
      </c>
      <c r="AH23" s="4">
        <v>0</v>
      </c>
      <c r="AI23" s="10">
        <v>0</v>
      </c>
      <c r="AJ23" s="4">
        <v>0</v>
      </c>
      <c r="AK23" s="4">
        <v>0</v>
      </c>
      <c r="AL23" s="10" t="s">
        <v>639</v>
      </c>
      <c r="AM23" s="1">
        <v>185325</v>
      </c>
      <c r="AN23" s="1">
        <v>4</v>
      </c>
      <c r="AX23"/>
      <c r="AY23"/>
    </row>
    <row r="24" spans="1:51" x14ac:dyDescent="0.25">
      <c r="A24" t="s">
        <v>289</v>
      </c>
      <c r="B24" t="s">
        <v>103</v>
      </c>
      <c r="C24" t="s">
        <v>527</v>
      </c>
      <c r="D24" t="s">
        <v>326</v>
      </c>
      <c r="E24" s="4">
        <v>75.760869565217391</v>
      </c>
      <c r="F24" s="4">
        <v>314.38369565217391</v>
      </c>
      <c r="G24" s="4">
        <v>0</v>
      </c>
      <c r="H24" s="10">
        <v>0</v>
      </c>
      <c r="I24" s="4">
        <v>296.88152173913045</v>
      </c>
      <c r="J24" s="4">
        <v>0</v>
      </c>
      <c r="K24" s="10">
        <v>0</v>
      </c>
      <c r="L24" s="4">
        <v>55.998913043478282</v>
      </c>
      <c r="M24" s="4">
        <v>0</v>
      </c>
      <c r="N24" s="10">
        <v>0</v>
      </c>
      <c r="O24" s="4">
        <v>49.950000000000024</v>
      </c>
      <c r="P24" s="4">
        <v>0</v>
      </c>
      <c r="Q24" s="8">
        <v>0</v>
      </c>
      <c r="R24" s="4">
        <v>0</v>
      </c>
      <c r="S24" s="4">
        <v>0</v>
      </c>
      <c r="T24" s="10" t="s">
        <v>639</v>
      </c>
      <c r="U24" s="4">
        <v>6.0489130434782599</v>
      </c>
      <c r="V24" s="4">
        <v>0</v>
      </c>
      <c r="W24" s="10">
        <v>0</v>
      </c>
      <c r="X24" s="4">
        <v>46.878260869565231</v>
      </c>
      <c r="Y24" s="4">
        <v>0</v>
      </c>
      <c r="Z24" s="10">
        <v>0</v>
      </c>
      <c r="AA24" s="4">
        <v>11.453260869565213</v>
      </c>
      <c r="AB24" s="4">
        <v>0</v>
      </c>
      <c r="AC24" s="10">
        <v>0</v>
      </c>
      <c r="AD24" s="4">
        <v>179.94673913043476</v>
      </c>
      <c r="AE24" s="4">
        <v>0</v>
      </c>
      <c r="AF24" s="10">
        <v>0</v>
      </c>
      <c r="AG24" s="4">
        <v>2.9032608695652171</v>
      </c>
      <c r="AH24" s="4">
        <v>0</v>
      </c>
      <c r="AI24" s="10">
        <v>0</v>
      </c>
      <c r="AJ24" s="4">
        <v>17.203260869565213</v>
      </c>
      <c r="AK24" s="4">
        <v>0</v>
      </c>
      <c r="AL24" s="10" t="s">
        <v>639</v>
      </c>
      <c r="AM24" s="1">
        <v>185234</v>
      </c>
      <c r="AN24" s="1">
        <v>4</v>
      </c>
      <c r="AX24"/>
      <c r="AY24"/>
    </row>
    <row r="25" spans="1:51" x14ac:dyDescent="0.25">
      <c r="A25" t="s">
        <v>289</v>
      </c>
      <c r="B25" t="s">
        <v>238</v>
      </c>
      <c r="C25" t="s">
        <v>500</v>
      </c>
      <c r="D25" t="s">
        <v>335</v>
      </c>
      <c r="E25" s="4">
        <v>85.554347826086953</v>
      </c>
      <c r="F25" s="4">
        <v>279.48369565217394</v>
      </c>
      <c r="G25" s="4">
        <v>44.597826086956523</v>
      </c>
      <c r="H25" s="10">
        <v>0.15957219251336899</v>
      </c>
      <c r="I25" s="4">
        <v>244.89130434782612</v>
      </c>
      <c r="J25" s="4">
        <v>44.597826086956523</v>
      </c>
      <c r="K25" s="10">
        <v>0.18211273857079446</v>
      </c>
      <c r="L25" s="4">
        <v>32.048913043478258</v>
      </c>
      <c r="M25" s="4">
        <v>0.2608695652173913</v>
      </c>
      <c r="N25" s="10">
        <v>8.1397320671527905E-3</v>
      </c>
      <c r="O25" s="4">
        <v>14.171195652173912</v>
      </c>
      <c r="P25" s="4">
        <v>0.2608695652173913</v>
      </c>
      <c r="Q25" s="8">
        <v>1.8408437200383508E-2</v>
      </c>
      <c r="R25" s="4">
        <v>12.225543478260869</v>
      </c>
      <c r="S25" s="4">
        <v>0</v>
      </c>
      <c r="T25" s="10">
        <v>0</v>
      </c>
      <c r="U25" s="4">
        <v>5.6521739130434785</v>
      </c>
      <c r="V25" s="4">
        <v>0</v>
      </c>
      <c r="W25" s="10">
        <v>0</v>
      </c>
      <c r="X25" s="4">
        <v>38.904891304347828</v>
      </c>
      <c r="Y25" s="4">
        <v>2.9402173913043477</v>
      </c>
      <c r="Z25" s="10">
        <v>7.557449186282042E-2</v>
      </c>
      <c r="AA25" s="4">
        <v>16.714673913043477</v>
      </c>
      <c r="AB25" s="4">
        <v>0</v>
      </c>
      <c r="AC25" s="10">
        <v>0</v>
      </c>
      <c r="AD25" s="4">
        <v>172.4483695652174</v>
      </c>
      <c r="AE25" s="4">
        <v>38.875</v>
      </c>
      <c r="AF25" s="10">
        <v>0.22542979152550383</v>
      </c>
      <c r="AG25" s="4">
        <v>0</v>
      </c>
      <c r="AH25" s="4">
        <v>0</v>
      </c>
      <c r="AI25" s="10" t="s">
        <v>639</v>
      </c>
      <c r="AJ25" s="4">
        <v>19.366847826086957</v>
      </c>
      <c r="AK25" s="4">
        <v>2.5217391304347827</v>
      </c>
      <c r="AL25" s="10">
        <v>7.6799568965517242</v>
      </c>
      <c r="AM25" s="1">
        <v>185444</v>
      </c>
      <c r="AN25" s="1">
        <v>4</v>
      </c>
      <c r="AX25"/>
      <c r="AY25"/>
    </row>
    <row r="26" spans="1:51" x14ac:dyDescent="0.25">
      <c r="A26" t="s">
        <v>289</v>
      </c>
      <c r="B26" t="s">
        <v>173</v>
      </c>
      <c r="C26" t="s">
        <v>496</v>
      </c>
      <c r="D26" t="s">
        <v>355</v>
      </c>
      <c r="E26" s="4">
        <v>55.619565217391305</v>
      </c>
      <c r="F26" s="4">
        <v>190.60869565217388</v>
      </c>
      <c r="G26" s="4">
        <v>0</v>
      </c>
      <c r="H26" s="10">
        <v>0</v>
      </c>
      <c r="I26" s="4">
        <v>167.35869565217388</v>
      </c>
      <c r="J26" s="4">
        <v>0</v>
      </c>
      <c r="K26" s="10">
        <v>0</v>
      </c>
      <c r="L26" s="4">
        <v>43.758152173913047</v>
      </c>
      <c r="M26" s="4">
        <v>0</v>
      </c>
      <c r="N26" s="10">
        <v>0</v>
      </c>
      <c r="O26" s="4">
        <v>25.633152173913043</v>
      </c>
      <c r="P26" s="4">
        <v>0</v>
      </c>
      <c r="Q26" s="8">
        <v>0</v>
      </c>
      <c r="R26" s="4">
        <v>13.168478260869565</v>
      </c>
      <c r="S26" s="4">
        <v>0</v>
      </c>
      <c r="T26" s="10">
        <v>0</v>
      </c>
      <c r="U26" s="4">
        <v>4.9565217391304346</v>
      </c>
      <c r="V26" s="4">
        <v>0</v>
      </c>
      <c r="W26" s="10">
        <v>0</v>
      </c>
      <c r="X26" s="4">
        <v>35.635869565217391</v>
      </c>
      <c r="Y26" s="4">
        <v>0</v>
      </c>
      <c r="Z26" s="10">
        <v>0</v>
      </c>
      <c r="AA26" s="4">
        <v>5.125</v>
      </c>
      <c r="AB26" s="4">
        <v>0</v>
      </c>
      <c r="AC26" s="10">
        <v>0</v>
      </c>
      <c r="AD26" s="4">
        <v>82.361413043478265</v>
      </c>
      <c r="AE26" s="4">
        <v>0</v>
      </c>
      <c r="AF26" s="10">
        <v>0</v>
      </c>
      <c r="AG26" s="4">
        <v>6.7173913043478262</v>
      </c>
      <c r="AH26" s="4">
        <v>0</v>
      </c>
      <c r="AI26" s="10">
        <v>0</v>
      </c>
      <c r="AJ26" s="4">
        <v>17.010869565217391</v>
      </c>
      <c r="AK26" s="4">
        <v>0</v>
      </c>
      <c r="AL26" s="10" t="s">
        <v>639</v>
      </c>
      <c r="AM26" s="1">
        <v>185330</v>
      </c>
      <c r="AN26" s="1">
        <v>4</v>
      </c>
      <c r="AX26"/>
      <c r="AY26"/>
    </row>
    <row r="27" spans="1:51" x14ac:dyDescent="0.25">
      <c r="A27" t="s">
        <v>289</v>
      </c>
      <c r="B27" t="s">
        <v>252</v>
      </c>
      <c r="C27" t="s">
        <v>500</v>
      </c>
      <c r="D27" t="s">
        <v>335</v>
      </c>
      <c r="E27" s="4">
        <v>31.010869565217391</v>
      </c>
      <c r="F27" s="4">
        <v>158.74510869565216</v>
      </c>
      <c r="G27" s="4">
        <v>0</v>
      </c>
      <c r="H27" s="10">
        <v>0</v>
      </c>
      <c r="I27" s="4">
        <v>141.59521739130435</v>
      </c>
      <c r="J27" s="4">
        <v>0</v>
      </c>
      <c r="K27" s="10">
        <v>0</v>
      </c>
      <c r="L27" s="4">
        <v>36.988369565217383</v>
      </c>
      <c r="M27" s="4">
        <v>0</v>
      </c>
      <c r="N27" s="10">
        <v>0</v>
      </c>
      <c r="O27" s="4">
        <v>19.838478260869561</v>
      </c>
      <c r="P27" s="4">
        <v>0</v>
      </c>
      <c r="Q27" s="8">
        <v>0</v>
      </c>
      <c r="R27" s="4">
        <v>12.367282608695652</v>
      </c>
      <c r="S27" s="4">
        <v>0</v>
      </c>
      <c r="T27" s="10">
        <v>0</v>
      </c>
      <c r="U27" s="4">
        <v>4.7826086956521738</v>
      </c>
      <c r="V27" s="4">
        <v>0</v>
      </c>
      <c r="W27" s="10">
        <v>0</v>
      </c>
      <c r="X27" s="4">
        <v>56.556956521739117</v>
      </c>
      <c r="Y27" s="4">
        <v>0</v>
      </c>
      <c r="Z27" s="10">
        <v>0</v>
      </c>
      <c r="AA27" s="4">
        <v>0</v>
      </c>
      <c r="AB27" s="4">
        <v>0</v>
      </c>
      <c r="AC27" s="10" t="s">
        <v>639</v>
      </c>
      <c r="AD27" s="4">
        <v>65.199782608695656</v>
      </c>
      <c r="AE27" s="4">
        <v>0</v>
      </c>
      <c r="AF27" s="10">
        <v>0</v>
      </c>
      <c r="AG27" s="4">
        <v>0</v>
      </c>
      <c r="AH27" s="4">
        <v>0</v>
      </c>
      <c r="AI27" s="10" t="s">
        <v>639</v>
      </c>
      <c r="AJ27" s="4">
        <v>0</v>
      </c>
      <c r="AK27" s="4">
        <v>0</v>
      </c>
      <c r="AL27" s="10" t="s">
        <v>639</v>
      </c>
      <c r="AM27" s="1">
        <v>185467</v>
      </c>
      <c r="AN27" s="1">
        <v>4</v>
      </c>
      <c r="AX27"/>
      <c r="AY27"/>
    </row>
    <row r="28" spans="1:51" x14ac:dyDescent="0.25">
      <c r="A28" t="s">
        <v>289</v>
      </c>
      <c r="B28" t="s">
        <v>86</v>
      </c>
      <c r="C28" t="s">
        <v>530</v>
      </c>
      <c r="D28" t="s">
        <v>408</v>
      </c>
      <c r="E28" s="4">
        <v>47.032608695652172</v>
      </c>
      <c r="F28" s="4">
        <v>204.75684782608698</v>
      </c>
      <c r="G28" s="4">
        <v>100.88728260869566</v>
      </c>
      <c r="H28" s="10">
        <v>0.49271750214862481</v>
      </c>
      <c r="I28" s="4">
        <v>193.68619565217392</v>
      </c>
      <c r="J28" s="4">
        <v>93.743260869565219</v>
      </c>
      <c r="K28" s="10">
        <v>0.4839955710520098</v>
      </c>
      <c r="L28" s="4">
        <v>43.380434782608695</v>
      </c>
      <c r="M28" s="4">
        <v>12.201086956521738</v>
      </c>
      <c r="N28" s="10">
        <v>0.28125783011776495</v>
      </c>
      <c r="O28" s="4">
        <v>32.309782608695649</v>
      </c>
      <c r="P28" s="4">
        <v>5.0570652173913047</v>
      </c>
      <c r="Q28" s="8">
        <v>0.15651808242220355</v>
      </c>
      <c r="R28" s="4">
        <v>6.8070652173913047</v>
      </c>
      <c r="S28" s="4">
        <v>5.141304347826086</v>
      </c>
      <c r="T28" s="10">
        <v>0.75528942115768449</v>
      </c>
      <c r="U28" s="4">
        <v>4.2635869565217392</v>
      </c>
      <c r="V28" s="4">
        <v>2.0027173913043477</v>
      </c>
      <c r="W28" s="10">
        <v>0.46972594008922874</v>
      </c>
      <c r="X28" s="4">
        <v>40.671195652173914</v>
      </c>
      <c r="Y28" s="4">
        <v>28.611413043478262</v>
      </c>
      <c r="Z28" s="10">
        <v>0.70348099151466559</v>
      </c>
      <c r="AA28" s="4">
        <v>0</v>
      </c>
      <c r="AB28" s="4">
        <v>0</v>
      </c>
      <c r="AC28" s="10" t="s">
        <v>639</v>
      </c>
      <c r="AD28" s="4">
        <v>120.70521739130436</v>
      </c>
      <c r="AE28" s="4">
        <v>60.074782608695656</v>
      </c>
      <c r="AF28" s="10">
        <v>0.49769830921180597</v>
      </c>
      <c r="AG28" s="4">
        <v>0</v>
      </c>
      <c r="AH28" s="4">
        <v>0</v>
      </c>
      <c r="AI28" s="10" t="s">
        <v>639</v>
      </c>
      <c r="AJ28" s="4">
        <v>0</v>
      </c>
      <c r="AK28" s="4">
        <v>0</v>
      </c>
      <c r="AL28" s="10" t="s">
        <v>639</v>
      </c>
      <c r="AM28" s="1">
        <v>185208</v>
      </c>
      <c r="AN28" s="1">
        <v>4</v>
      </c>
      <c r="AX28"/>
      <c r="AY28"/>
    </row>
    <row r="29" spans="1:51" x14ac:dyDescent="0.25">
      <c r="A29" t="s">
        <v>289</v>
      </c>
      <c r="B29" t="s">
        <v>117</v>
      </c>
      <c r="C29" t="s">
        <v>548</v>
      </c>
      <c r="D29" t="s">
        <v>418</v>
      </c>
      <c r="E29" s="4">
        <v>112.21739130434783</v>
      </c>
      <c r="F29" s="4">
        <v>278.24347826086949</v>
      </c>
      <c r="G29" s="4">
        <v>8.8464130434782593</v>
      </c>
      <c r="H29" s="10">
        <v>3.1793783986499159E-2</v>
      </c>
      <c r="I29" s="4">
        <v>249.77630434782606</v>
      </c>
      <c r="J29" s="4">
        <v>8.099130434782607</v>
      </c>
      <c r="K29" s="10">
        <v>3.2425535544413214E-2</v>
      </c>
      <c r="L29" s="4">
        <v>48.141195652173913</v>
      </c>
      <c r="M29" s="4">
        <v>0.74728260869565222</v>
      </c>
      <c r="N29" s="10">
        <v>1.5522726400375707E-2</v>
      </c>
      <c r="O29" s="4">
        <v>22.448260869565214</v>
      </c>
      <c r="P29" s="4">
        <v>0</v>
      </c>
      <c r="Q29" s="8">
        <v>0</v>
      </c>
      <c r="R29" s="4">
        <v>20.997282608695652</v>
      </c>
      <c r="S29" s="4">
        <v>0.74728260869565222</v>
      </c>
      <c r="T29" s="10">
        <v>3.5589491393813899E-2</v>
      </c>
      <c r="U29" s="4">
        <v>4.6956521739130439</v>
      </c>
      <c r="V29" s="4">
        <v>0</v>
      </c>
      <c r="W29" s="10">
        <v>0</v>
      </c>
      <c r="X29" s="4">
        <v>59.285217391304315</v>
      </c>
      <c r="Y29" s="4">
        <v>5.1969565217391294</v>
      </c>
      <c r="Z29" s="10">
        <v>8.7660242306902544E-2</v>
      </c>
      <c r="AA29" s="4">
        <v>2.7742391304347827</v>
      </c>
      <c r="AB29" s="4">
        <v>0</v>
      </c>
      <c r="AC29" s="10">
        <v>0</v>
      </c>
      <c r="AD29" s="4">
        <v>160.31217391304347</v>
      </c>
      <c r="AE29" s="4">
        <v>2.902173913043478</v>
      </c>
      <c r="AF29" s="10">
        <v>1.8103265910533253E-2</v>
      </c>
      <c r="AG29" s="4">
        <v>5.3963043478260868</v>
      </c>
      <c r="AH29" s="4">
        <v>0</v>
      </c>
      <c r="AI29" s="10">
        <v>0</v>
      </c>
      <c r="AJ29" s="4">
        <v>2.3343478260869568</v>
      </c>
      <c r="AK29" s="4">
        <v>0</v>
      </c>
      <c r="AL29" s="10" t="s">
        <v>639</v>
      </c>
      <c r="AM29" s="1">
        <v>185253</v>
      </c>
      <c r="AN29" s="1">
        <v>4</v>
      </c>
      <c r="AX29"/>
      <c r="AY29"/>
    </row>
    <row r="30" spans="1:51" x14ac:dyDescent="0.25">
      <c r="A30" t="s">
        <v>289</v>
      </c>
      <c r="B30" t="s">
        <v>49</v>
      </c>
      <c r="C30" t="s">
        <v>513</v>
      </c>
      <c r="D30" t="s">
        <v>378</v>
      </c>
      <c r="E30" s="4">
        <v>47.423913043478258</v>
      </c>
      <c r="F30" s="4">
        <v>168.34608695652179</v>
      </c>
      <c r="G30" s="4">
        <v>0</v>
      </c>
      <c r="H30" s="10">
        <v>0</v>
      </c>
      <c r="I30" s="4">
        <v>150.73782608695657</v>
      </c>
      <c r="J30" s="4">
        <v>0</v>
      </c>
      <c r="K30" s="10">
        <v>0</v>
      </c>
      <c r="L30" s="4">
        <v>52.339347826086971</v>
      </c>
      <c r="M30" s="4">
        <v>0</v>
      </c>
      <c r="N30" s="10">
        <v>0</v>
      </c>
      <c r="O30" s="4">
        <v>45.575652173913063</v>
      </c>
      <c r="P30" s="4">
        <v>0</v>
      </c>
      <c r="Q30" s="8">
        <v>0</v>
      </c>
      <c r="R30" s="4">
        <v>1.7093478260869568</v>
      </c>
      <c r="S30" s="4">
        <v>0</v>
      </c>
      <c r="T30" s="10">
        <v>0</v>
      </c>
      <c r="U30" s="4">
        <v>5.0543478260869561</v>
      </c>
      <c r="V30" s="4">
        <v>0</v>
      </c>
      <c r="W30" s="10">
        <v>0</v>
      </c>
      <c r="X30" s="4">
        <v>30.658695652173911</v>
      </c>
      <c r="Y30" s="4">
        <v>0</v>
      </c>
      <c r="Z30" s="10">
        <v>0</v>
      </c>
      <c r="AA30" s="4">
        <v>10.844565217391304</v>
      </c>
      <c r="AB30" s="4">
        <v>0</v>
      </c>
      <c r="AC30" s="10">
        <v>0</v>
      </c>
      <c r="AD30" s="4">
        <v>61.446304347826121</v>
      </c>
      <c r="AE30" s="4">
        <v>0</v>
      </c>
      <c r="AF30" s="10">
        <v>0</v>
      </c>
      <c r="AG30" s="4">
        <v>0</v>
      </c>
      <c r="AH30" s="4">
        <v>0</v>
      </c>
      <c r="AI30" s="10" t="s">
        <v>639</v>
      </c>
      <c r="AJ30" s="4">
        <v>13.057173913043473</v>
      </c>
      <c r="AK30" s="4">
        <v>0</v>
      </c>
      <c r="AL30" s="10" t="s">
        <v>639</v>
      </c>
      <c r="AM30" s="1">
        <v>185145</v>
      </c>
      <c r="AN30" s="1">
        <v>4</v>
      </c>
      <c r="AX30"/>
      <c r="AY30"/>
    </row>
    <row r="31" spans="1:51" x14ac:dyDescent="0.25">
      <c r="A31" t="s">
        <v>289</v>
      </c>
      <c r="B31" t="s">
        <v>128</v>
      </c>
      <c r="C31" t="s">
        <v>480</v>
      </c>
      <c r="D31" t="s">
        <v>334</v>
      </c>
      <c r="E31" s="4">
        <v>32.423913043478258</v>
      </c>
      <c r="F31" s="4">
        <v>145.7608695652174</v>
      </c>
      <c r="G31" s="4">
        <v>40.850543478260867</v>
      </c>
      <c r="H31" s="10">
        <v>0.28025727069351225</v>
      </c>
      <c r="I31" s="4">
        <v>130.82608695652175</v>
      </c>
      <c r="J31" s="4">
        <v>40.850543478260867</v>
      </c>
      <c r="K31" s="10">
        <v>0.31225074775672979</v>
      </c>
      <c r="L31" s="4">
        <v>10.203804347826088</v>
      </c>
      <c r="M31" s="4">
        <v>3.5380434782608696</v>
      </c>
      <c r="N31" s="10">
        <v>0.34673768308921438</v>
      </c>
      <c r="O31" s="4">
        <v>8.3342391304347831</v>
      </c>
      <c r="P31" s="4">
        <v>3.5380434782608696</v>
      </c>
      <c r="Q31" s="8">
        <v>0.42451907401369415</v>
      </c>
      <c r="R31" s="4">
        <v>0</v>
      </c>
      <c r="S31" s="4">
        <v>0</v>
      </c>
      <c r="T31" s="10" t="s">
        <v>639</v>
      </c>
      <c r="U31" s="4">
        <v>1.8695652173913044</v>
      </c>
      <c r="V31" s="4">
        <v>0</v>
      </c>
      <c r="W31" s="10">
        <v>0</v>
      </c>
      <c r="X31" s="4">
        <v>40.760869565217391</v>
      </c>
      <c r="Y31" s="4">
        <v>11.472826086956522</v>
      </c>
      <c r="Z31" s="10">
        <v>0.28146666666666664</v>
      </c>
      <c r="AA31" s="4">
        <v>13.065217391304348</v>
      </c>
      <c r="AB31" s="4">
        <v>0</v>
      </c>
      <c r="AC31" s="10">
        <v>0</v>
      </c>
      <c r="AD31" s="4">
        <v>78.747282608695656</v>
      </c>
      <c r="AE31" s="4">
        <v>25.839673913043477</v>
      </c>
      <c r="AF31" s="10">
        <v>0.32813416612029395</v>
      </c>
      <c r="AG31" s="4">
        <v>0</v>
      </c>
      <c r="AH31" s="4">
        <v>0</v>
      </c>
      <c r="AI31" s="10" t="s">
        <v>639</v>
      </c>
      <c r="AJ31" s="4">
        <v>2.9836956521739131</v>
      </c>
      <c r="AK31" s="4">
        <v>0</v>
      </c>
      <c r="AL31" s="10" t="s">
        <v>639</v>
      </c>
      <c r="AM31" s="1">
        <v>185267</v>
      </c>
      <c r="AN31" s="1">
        <v>4</v>
      </c>
      <c r="AX31"/>
      <c r="AY31"/>
    </row>
    <row r="32" spans="1:51" x14ac:dyDescent="0.25">
      <c r="A32" t="s">
        <v>289</v>
      </c>
      <c r="B32" t="s">
        <v>104</v>
      </c>
      <c r="C32" t="s">
        <v>502</v>
      </c>
      <c r="D32" t="s">
        <v>376</v>
      </c>
      <c r="E32" s="4">
        <v>108.27173913043478</v>
      </c>
      <c r="F32" s="4">
        <v>339.87684782608693</v>
      </c>
      <c r="G32" s="4">
        <v>127.99173913043481</v>
      </c>
      <c r="H32" s="10">
        <v>0.37658269443503684</v>
      </c>
      <c r="I32" s="4">
        <v>305.36445652173916</v>
      </c>
      <c r="J32" s="4">
        <v>127.99173913043481</v>
      </c>
      <c r="K32" s="10">
        <v>0.41914419441059919</v>
      </c>
      <c r="L32" s="4">
        <v>48.471304347826106</v>
      </c>
      <c r="M32" s="4">
        <v>4.1252173913043482</v>
      </c>
      <c r="N32" s="10">
        <v>8.5106382978723374E-2</v>
      </c>
      <c r="O32" s="4">
        <v>18.264456521739131</v>
      </c>
      <c r="P32" s="4">
        <v>4.1252173913043482</v>
      </c>
      <c r="Q32" s="8">
        <v>0.22586039646974107</v>
      </c>
      <c r="R32" s="4">
        <v>24.549239130434799</v>
      </c>
      <c r="S32" s="4">
        <v>0</v>
      </c>
      <c r="T32" s="10">
        <v>0</v>
      </c>
      <c r="U32" s="4">
        <v>5.6576086956521738</v>
      </c>
      <c r="V32" s="4">
        <v>0</v>
      </c>
      <c r="W32" s="10">
        <v>0</v>
      </c>
      <c r="X32" s="4">
        <v>90.858586956521734</v>
      </c>
      <c r="Y32" s="4">
        <v>52.463695652173939</v>
      </c>
      <c r="Z32" s="10">
        <v>0.57742143488627251</v>
      </c>
      <c r="AA32" s="4">
        <v>4.3055434782608693</v>
      </c>
      <c r="AB32" s="4">
        <v>0</v>
      </c>
      <c r="AC32" s="10">
        <v>0</v>
      </c>
      <c r="AD32" s="4">
        <v>170.01304347826087</v>
      </c>
      <c r="AE32" s="4">
        <v>71.402826086956523</v>
      </c>
      <c r="AF32" s="10">
        <v>0.41998440017389971</v>
      </c>
      <c r="AG32" s="4">
        <v>0</v>
      </c>
      <c r="AH32" s="4">
        <v>0</v>
      </c>
      <c r="AI32" s="10" t="s">
        <v>639</v>
      </c>
      <c r="AJ32" s="4">
        <v>26.228369565217399</v>
      </c>
      <c r="AK32" s="4">
        <v>0</v>
      </c>
      <c r="AL32" s="10" t="s">
        <v>639</v>
      </c>
      <c r="AM32" s="1">
        <v>185236</v>
      </c>
      <c r="AN32" s="1">
        <v>4</v>
      </c>
      <c r="AX32"/>
      <c r="AY32"/>
    </row>
    <row r="33" spans="1:51" x14ac:dyDescent="0.25">
      <c r="A33" t="s">
        <v>289</v>
      </c>
      <c r="B33" t="s">
        <v>105</v>
      </c>
      <c r="C33" t="s">
        <v>462</v>
      </c>
      <c r="D33" t="s">
        <v>324</v>
      </c>
      <c r="E33" s="4">
        <v>72.543478260869563</v>
      </c>
      <c r="F33" s="4">
        <v>291.87282608695654</v>
      </c>
      <c r="G33" s="4">
        <v>87.002500000000026</v>
      </c>
      <c r="H33" s="10">
        <v>0.29808359060490169</v>
      </c>
      <c r="I33" s="4">
        <v>259.87195652173915</v>
      </c>
      <c r="J33" s="4">
        <v>86.869347826086994</v>
      </c>
      <c r="K33" s="10">
        <v>0.33427749953781599</v>
      </c>
      <c r="L33" s="4">
        <v>52.03554347826087</v>
      </c>
      <c r="M33" s="4">
        <v>10.211304347826086</v>
      </c>
      <c r="N33" s="10">
        <v>0.19623710381908685</v>
      </c>
      <c r="O33" s="4">
        <v>37.606739130434782</v>
      </c>
      <c r="P33" s="4">
        <v>10.211304347826086</v>
      </c>
      <c r="Q33" s="8">
        <v>0.27152857663115421</v>
      </c>
      <c r="R33" s="4">
        <v>8.6896739130434764</v>
      </c>
      <c r="S33" s="4">
        <v>0</v>
      </c>
      <c r="T33" s="10">
        <v>0</v>
      </c>
      <c r="U33" s="4">
        <v>5.7391304347826084</v>
      </c>
      <c r="V33" s="4">
        <v>0</v>
      </c>
      <c r="W33" s="10">
        <v>0</v>
      </c>
      <c r="X33" s="4">
        <v>64.605326086956524</v>
      </c>
      <c r="Y33" s="4">
        <v>13.31978260869565</v>
      </c>
      <c r="Z33" s="10">
        <v>0.20617158701076263</v>
      </c>
      <c r="AA33" s="4">
        <v>17.572065217391309</v>
      </c>
      <c r="AB33" s="4">
        <v>0.13315217391304349</v>
      </c>
      <c r="AC33" s="10">
        <v>7.5774914482596495E-3</v>
      </c>
      <c r="AD33" s="4">
        <v>157.65989130434784</v>
      </c>
      <c r="AE33" s="4">
        <v>63.338260869565254</v>
      </c>
      <c r="AF33" s="10">
        <v>0.4017398486422688</v>
      </c>
      <c r="AG33" s="4">
        <v>0</v>
      </c>
      <c r="AH33" s="4">
        <v>0</v>
      </c>
      <c r="AI33" s="10" t="s">
        <v>639</v>
      </c>
      <c r="AJ33" s="4">
        <v>0</v>
      </c>
      <c r="AK33" s="4">
        <v>0</v>
      </c>
      <c r="AL33" s="10" t="s">
        <v>639</v>
      </c>
      <c r="AM33" s="1">
        <v>185237</v>
      </c>
      <c r="AN33" s="1">
        <v>4</v>
      </c>
      <c r="AX33"/>
      <c r="AY33"/>
    </row>
    <row r="34" spans="1:51" x14ac:dyDescent="0.25">
      <c r="A34" t="s">
        <v>289</v>
      </c>
      <c r="B34" t="s">
        <v>11</v>
      </c>
      <c r="C34" t="s">
        <v>462</v>
      </c>
      <c r="D34" t="s">
        <v>324</v>
      </c>
      <c r="E34" s="4">
        <v>94.75</v>
      </c>
      <c r="F34" s="4">
        <v>362.59510869565213</v>
      </c>
      <c r="G34" s="4">
        <v>110.17076086956519</v>
      </c>
      <c r="H34" s="10">
        <v>0.30383962228800537</v>
      </c>
      <c r="I34" s="4">
        <v>331.68771739130432</v>
      </c>
      <c r="J34" s="4">
        <v>110.17076086956519</v>
      </c>
      <c r="K34" s="10">
        <v>0.33215206681769482</v>
      </c>
      <c r="L34" s="4">
        <v>41.684456521739122</v>
      </c>
      <c r="M34" s="4">
        <v>1.053804347826087</v>
      </c>
      <c r="N34" s="10">
        <v>2.52805106689231E-2</v>
      </c>
      <c r="O34" s="4">
        <v>16.946956521739121</v>
      </c>
      <c r="P34" s="4">
        <v>1.053804347826087</v>
      </c>
      <c r="Q34" s="8">
        <v>6.2182513212581496E-2</v>
      </c>
      <c r="R34" s="4">
        <v>17.780978260869563</v>
      </c>
      <c r="S34" s="4">
        <v>0</v>
      </c>
      <c r="T34" s="10">
        <v>0</v>
      </c>
      <c r="U34" s="4">
        <v>6.9565217391304346</v>
      </c>
      <c r="V34" s="4">
        <v>0</v>
      </c>
      <c r="W34" s="10">
        <v>0</v>
      </c>
      <c r="X34" s="4">
        <v>94.75326086956521</v>
      </c>
      <c r="Y34" s="4">
        <v>37.111956521739131</v>
      </c>
      <c r="Z34" s="10">
        <v>0.39166943893177936</v>
      </c>
      <c r="AA34" s="4">
        <v>6.1698913043478258</v>
      </c>
      <c r="AB34" s="4">
        <v>0</v>
      </c>
      <c r="AC34" s="10">
        <v>0</v>
      </c>
      <c r="AD34" s="4">
        <v>206.27369565217387</v>
      </c>
      <c r="AE34" s="4">
        <v>72.004999999999967</v>
      </c>
      <c r="AF34" s="10">
        <v>0.34907504697747499</v>
      </c>
      <c r="AG34" s="4">
        <v>0</v>
      </c>
      <c r="AH34" s="4">
        <v>0</v>
      </c>
      <c r="AI34" s="10" t="s">
        <v>639</v>
      </c>
      <c r="AJ34" s="4">
        <v>13.713804347826089</v>
      </c>
      <c r="AK34" s="4">
        <v>0</v>
      </c>
      <c r="AL34" s="10" t="s">
        <v>639</v>
      </c>
      <c r="AM34" s="1">
        <v>185029</v>
      </c>
      <c r="AN34" s="1">
        <v>4</v>
      </c>
      <c r="AX34"/>
      <c r="AY34"/>
    </row>
    <row r="35" spans="1:51" x14ac:dyDescent="0.25">
      <c r="A35" t="s">
        <v>289</v>
      </c>
      <c r="B35" t="s">
        <v>11</v>
      </c>
      <c r="C35" t="s">
        <v>501</v>
      </c>
      <c r="D35" t="s">
        <v>363</v>
      </c>
      <c r="E35" s="4">
        <v>100.44565217391305</v>
      </c>
      <c r="F35" s="4">
        <v>362.63000000000005</v>
      </c>
      <c r="G35" s="4">
        <v>78.176086956521743</v>
      </c>
      <c r="H35" s="10">
        <v>0.21558085915815495</v>
      </c>
      <c r="I35" s="4">
        <v>329.57684782608703</v>
      </c>
      <c r="J35" s="4">
        <v>78.176086956521743</v>
      </c>
      <c r="K35" s="10">
        <v>0.23720139163954301</v>
      </c>
      <c r="L35" s="4">
        <v>68.550760869565224</v>
      </c>
      <c r="M35" s="4">
        <v>14.095652173913043</v>
      </c>
      <c r="N35" s="10">
        <v>0.20562356996640063</v>
      </c>
      <c r="O35" s="4">
        <v>40.248478260869575</v>
      </c>
      <c r="P35" s="4">
        <v>14.095652173913043</v>
      </c>
      <c r="Q35" s="8">
        <v>0.35021577915449131</v>
      </c>
      <c r="R35" s="4">
        <v>22.8195652173913</v>
      </c>
      <c r="S35" s="4">
        <v>0</v>
      </c>
      <c r="T35" s="10">
        <v>0</v>
      </c>
      <c r="U35" s="4">
        <v>5.4827173913043472</v>
      </c>
      <c r="V35" s="4">
        <v>0</v>
      </c>
      <c r="W35" s="10">
        <v>0</v>
      </c>
      <c r="X35" s="4">
        <v>79.614130434782638</v>
      </c>
      <c r="Y35" s="4">
        <v>25.778260869565216</v>
      </c>
      <c r="Z35" s="10">
        <v>0.32379001979657301</v>
      </c>
      <c r="AA35" s="4">
        <v>4.7508695652173927</v>
      </c>
      <c r="AB35" s="4">
        <v>0</v>
      </c>
      <c r="AC35" s="10">
        <v>0</v>
      </c>
      <c r="AD35" s="4">
        <v>195.9664130434783</v>
      </c>
      <c r="AE35" s="4">
        <v>38.302173913043475</v>
      </c>
      <c r="AF35" s="10">
        <v>0.19545274783666894</v>
      </c>
      <c r="AG35" s="4">
        <v>0</v>
      </c>
      <c r="AH35" s="4">
        <v>0</v>
      </c>
      <c r="AI35" s="10" t="s">
        <v>639</v>
      </c>
      <c r="AJ35" s="4">
        <v>13.747826086956522</v>
      </c>
      <c r="AK35" s="4">
        <v>0</v>
      </c>
      <c r="AL35" s="10" t="s">
        <v>639</v>
      </c>
      <c r="AM35" s="1">
        <v>185147</v>
      </c>
      <c r="AN35" s="1">
        <v>4</v>
      </c>
      <c r="AX35"/>
      <c r="AY35"/>
    </row>
    <row r="36" spans="1:51" x14ac:dyDescent="0.25">
      <c r="A36" t="s">
        <v>289</v>
      </c>
      <c r="B36" t="s">
        <v>11</v>
      </c>
      <c r="C36" t="s">
        <v>508</v>
      </c>
      <c r="D36" t="s">
        <v>375</v>
      </c>
      <c r="E36" s="4">
        <v>87.793478260869563</v>
      </c>
      <c r="F36" s="4">
        <v>347.83684782608702</v>
      </c>
      <c r="G36" s="4">
        <v>19.055543478260866</v>
      </c>
      <c r="H36" s="10">
        <v>5.4782992651164833E-2</v>
      </c>
      <c r="I36" s="4">
        <v>317.87923913043483</v>
      </c>
      <c r="J36" s="4">
        <v>19.055543478260866</v>
      </c>
      <c r="K36" s="10">
        <v>5.9945857207874584E-2</v>
      </c>
      <c r="L36" s="4">
        <v>71.508260869565234</v>
      </c>
      <c r="M36" s="4">
        <v>0</v>
      </c>
      <c r="N36" s="10">
        <v>0</v>
      </c>
      <c r="O36" s="4">
        <v>52.562608695652187</v>
      </c>
      <c r="P36" s="4">
        <v>0</v>
      </c>
      <c r="Q36" s="8">
        <v>0</v>
      </c>
      <c r="R36" s="4">
        <v>13.989130434782609</v>
      </c>
      <c r="S36" s="4">
        <v>0</v>
      </c>
      <c r="T36" s="10">
        <v>0</v>
      </c>
      <c r="U36" s="4">
        <v>4.9565217391304346</v>
      </c>
      <c r="V36" s="4">
        <v>0</v>
      </c>
      <c r="W36" s="10">
        <v>0</v>
      </c>
      <c r="X36" s="4">
        <v>45.405760869565206</v>
      </c>
      <c r="Y36" s="4">
        <v>5.1190217391304342</v>
      </c>
      <c r="Z36" s="10">
        <v>0.11273947713012859</v>
      </c>
      <c r="AA36" s="4">
        <v>11.011956521739124</v>
      </c>
      <c r="AB36" s="4">
        <v>0</v>
      </c>
      <c r="AC36" s="10">
        <v>0</v>
      </c>
      <c r="AD36" s="4">
        <v>178.60489130434789</v>
      </c>
      <c r="AE36" s="4">
        <v>13.936521739130432</v>
      </c>
      <c r="AF36" s="10">
        <v>7.8029899614463508E-2</v>
      </c>
      <c r="AG36" s="4">
        <v>3.6373913043478252</v>
      </c>
      <c r="AH36" s="4">
        <v>0</v>
      </c>
      <c r="AI36" s="10">
        <v>0</v>
      </c>
      <c r="AJ36" s="4">
        <v>37.668586956521729</v>
      </c>
      <c r="AK36" s="4">
        <v>0</v>
      </c>
      <c r="AL36" s="10" t="s">
        <v>639</v>
      </c>
      <c r="AM36" s="1">
        <v>185232</v>
      </c>
      <c r="AN36" s="1">
        <v>4</v>
      </c>
      <c r="AX36"/>
      <c r="AY36"/>
    </row>
    <row r="37" spans="1:51" x14ac:dyDescent="0.25">
      <c r="A37" t="s">
        <v>289</v>
      </c>
      <c r="B37" t="s">
        <v>11</v>
      </c>
      <c r="C37" t="s">
        <v>498</v>
      </c>
      <c r="D37" t="s">
        <v>357</v>
      </c>
      <c r="E37" s="4">
        <v>41.478260869565219</v>
      </c>
      <c r="F37" s="4">
        <v>216.34021739130435</v>
      </c>
      <c r="G37" s="4">
        <v>55.565217391304351</v>
      </c>
      <c r="H37" s="10">
        <v>0.25684183024925517</v>
      </c>
      <c r="I37" s="4">
        <v>193.09260869565219</v>
      </c>
      <c r="J37" s="4">
        <v>55.565217391304351</v>
      </c>
      <c r="K37" s="10">
        <v>0.28776460045078617</v>
      </c>
      <c r="L37" s="4">
        <v>30.005978260869565</v>
      </c>
      <c r="M37" s="4">
        <v>0</v>
      </c>
      <c r="N37" s="10">
        <v>0</v>
      </c>
      <c r="O37" s="4">
        <v>13.899130434782609</v>
      </c>
      <c r="P37" s="4">
        <v>0</v>
      </c>
      <c r="Q37" s="8">
        <v>0</v>
      </c>
      <c r="R37" s="4">
        <v>8.5123913043478243</v>
      </c>
      <c r="S37" s="4">
        <v>0</v>
      </c>
      <c r="T37" s="10">
        <v>0</v>
      </c>
      <c r="U37" s="4">
        <v>7.5944565217391302</v>
      </c>
      <c r="V37" s="4">
        <v>0</v>
      </c>
      <c r="W37" s="10">
        <v>0</v>
      </c>
      <c r="X37" s="4">
        <v>26.950434782608703</v>
      </c>
      <c r="Y37" s="4">
        <v>8.125</v>
      </c>
      <c r="Z37" s="10">
        <v>0.30147936630852118</v>
      </c>
      <c r="AA37" s="4">
        <v>7.1407608695652183</v>
      </c>
      <c r="AB37" s="4">
        <v>0</v>
      </c>
      <c r="AC37" s="10">
        <v>0</v>
      </c>
      <c r="AD37" s="4">
        <v>135.6970652173913</v>
      </c>
      <c r="AE37" s="4">
        <v>47.440217391304351</v>
      </c>
      <c r="AF37" s="10">
        <v>0.34960385705691949</v>
      </c>
      <c r="AG37" s="4">
        <v>2.1481521739130436</v>
      </c>
      <c r="AH37" s="4">
        <v>0</v>
      </c>
      <c r="AI37" s="10">
        <v>0</v>
      </c>
      <c r="AJ37" s="4">
        <v>14.39782608695652</v>
      </c>
      <c r="AK37" s="4">
        <v>0</v>
      </c>
      <c r="AL37" s="10" t="s">
        <v>639</v>
      </c>
      <c r="AM37" s="1">
        <v>185419</v>
      </c>
      <c r="AN37" s="1">
        <v>4</v>
      </c>
      <c r="AX37"/>
      <c r="AY37"/>
    </row>
    <row r="38" spans="1:51" x14ac:dyDescent="0.25">
      <c r="A38" t="s">
        <v>289</v>
      </c>
      <c r="B38" t="s">
        <v>181</v>
      </c>
      <c r="C38" t="s">
        <v>569</v>
      </c>
      <c r="D38" t="s">
        <v>363</v>
      </c>
      <c r="E38" s="4">
        <v>48.478260869565219</v>
      </c>
      <c r="F38" s="4">
        <v>147.65489130434781</v>
      </c>
      <c r="G38" s="4">
        <v>0</v>
      </c>
      <c r="H38" s="10">
        <v>0</v>
      </c>
      <c r="I38" s="4">
        <v>137.23641304347825</v>
      </c>
      <c r="J38" s="4">
        <v>0</v>
      </c>
      <c r="K38" s="10">
        <v>0</v>
      </c>
      <c r="L38" s="4">
        <v>23.730978260869563</v>
      </c>
      <c r="M38" s="4">
        <v>0</v>
      </c>
      <c r="N38" s="10">
        <v>0</v>
      </c>
      <c r="O38" s="4">
        <v>17.380434782608695</v>
      </c>
      <c r="P38" s="4">
        <v>0</v>
      </c>
      <c r="Q38" s="8">
        <v>0</v>
      </c>
      <c r="R38" s="4">
        <v>2.5244565217391304</v>
      </c>
      <c r="S38" s="4">
        <v>0</v>
      </c>
      <c r="T38" s="10">
        <v>0</v>
      </c>
      <c r="U38" s="4">
        <v>3.8260869565217392</v>
      </c>
      <c r="V38" s="4">
        <v>0</v>
      </c>
      <c r="W38" s="10">
        <v>0</v>
      </c>
      <c r="X38" s="4">
        <v>43.423913043478258</v>
      </c>
      <c r="Y38" s="4">
        <v>0</v>
      </c>
      <c r="Z38" s="10">
        <v>0</v>
      </c>
      <c r="AA38" s="4">
        <v>4.0679347826086953</v>
      </c>
      <c r="AB38" s="4">
        <v>0</v>
      </c>
      <c r="AC38" s="10">
        <v>0</v>
      </c>
      <c r="AD38" s="4">
        <v>69.399456521739125</v>
      </c>
      <c r="AE38" s="4">
        <v>0</v>
      </c>
      <c r="AF38" s="10">
        <v>0</v>
      </c>
      <c r="AG38" s="4">
        <v>7.0326086956521738</v>
      </c>
      <c r="AH38" s="4">
        <v>0</v>
      </c>
      <c r="AI38" s="10">
        <v>0</v>
      </c>
      <c r="AJ38" s="4">
        <v>0</v>
      </c>
      <c r="AK38" s="4">
        <v>0</v>
      </c>
      <c r="AL38" s="10" t="s">
        <v>639</v>
      </c>
      <c r="AM38" s="1">
        <v>185338</v>
      </c>
      <c r="AN38" s="1">
        <v>4</v>
      </c>
      <c r="AX38"/>
      <c r="AY38"/>
    </row>
    <row r="39" spans="1:51" x14ac:dyDescent="0.25">
      <c r="A39" t="s">
        <v>289</v>
      </c>
      <c r="B39" t="s">
        <v>228</v>
      </c>
      <c r="C39" t="s">
        <v>484</v>
      </c>
      <c r="D39" t="s">
        <v>348</v>
      </c>
      <c r="E39" s="4">
        <v>13.774647887323944</v>
      </c>
      <c r="F39" s="4">
        <v>71.507042253521121</v>
      </c>
      <c r="G39" s="4">
        <v>0</v>
      </c>
      <c r="H39" s="10">
        <v>0</v>
      </c>
      <c r="I39" s="4">
        <v>65.760563380281695</v>
      </c>
      <c r="J39" s="4">
        <v>0</v>
      </c>
      <c r="K39" s="10">
        <v>0</v>
      </c>
      <c r="L39" s="4">
        <v>28.87676056338028</v>
      </c>
      <c r="M39" s="4">
        <v>0</v>
      </c>
      <c r="N39" s="10">
        <v>0</v>
      </c>
      <c r="O39" s="4">
        <v>23.130281690140844</v>
      </c>
      <c r="P39" s="4">
        <v>0</v>
      </c>
      <c r="Q39" s="8">
        <v>0</v>
      </c>
      <c r="R39" s="4">
        <v>5.746478873239437</v>
      </c>
      <c r="S39" s="4">
        <v>0</v>
      </c>
      <c r="T39" s="10">
        <v>0</v>
      </c>
      <c r="U39" s="4">
        <v>0</v>
      </c>
      <c r="V39" s="4">
        <v>0</v>
      </c>
      <c r="W39" s="10" t="s">
        <v>639</v>
      </c>
      <c r="X39" s="4">
        <v>16.8943661971831</v>
      </c>
      <c r="Y39" s="4">
        <v>0</v>
      </c>
      <c r="Z39" s="10">
        <v>0</v>
      </c>
      <c r="AA39" s="4">
        <v>0</v>
      </c>
      <c r="AB39" s="4">
        <v>0</v>
      </c>
      <c r="AC39" s="10" t="s">
        <v>639</v>
      </c>
      <c r="AD39" s="4">
        <v>25.735915492957748</v>
      </c>
      <c r="AE39" s="4">
        <v>0</v>
      </c>
      <c r="AF39" s="10">
        <v>0</v>
      </c>
      <c r="AG39" s="4">
        <v>0</v>
      </c>
      <c r="AH39" s="4">
        <v>0</v>
      </c>
      <c r="AI39" s="10" t="s">
        <v>639</v>
      </c>
      <c r="AJ39" s="4">
        <v>0</v>
      </c>
      <c r="AK39" s="4">
        <v>0</v>
      </c>
      <c r="AL39" s="10" t="s">
        <v>639</v>
      </c>
      <c r="AM39" s="1">
        <v>185428</v>
      </c>
      <c r="AN39" s="1">
        <v>4</v>
      </c>
      <c r="AX39"/>
      <c r="AY39"/>
    </row>
    <row r="40" spans="1:51" x14ac:dyDescent="0.25">
      <c r="A40" t="s">
        <v>289</v>
      </c>
      <c r="B40" t="s">
        <v>72</v>
      </c>
      <c r="C40" t="s">
        <v>462</v>
      </c>
      <c r="D40" t="s">
        <v>324</v>
      </c>
      <c r="E40" s="4">
        <v>93.836956521739125</v>
      </c>
      <c r="F40" s="4">
        <v>329.71304347826089</v>
      </c>
      <c r="G40" s="4">
        <v>33.858152173913041</v>
      </c>
      <c r="H40" s="10">
        <v>0.10268975657356857</v>
      </c>
      <c r="I40" s="4">
        <v>300.96032608695657</v>
      </c>
      <c r="J40" s="4">
        <v>33.510326086956525</v>
      </c>
      <c r="K40" s="10">
        <v>0.11134466300808823</v>
      </c>
      <c r="L40" s="4">
        <v>54.615434782608695</v>
      </c>
      <c r="M40" s="4">
        <v>13.270326086956523</v>
      </c>
      <c r="N40" s="10">
        <v>0.24297757840393902</v>
      </c>
      <c r="O40" s="4">
        <v>39.398043478260867</v>
      </c>
      <c r="P40" s="4">
        <v>12.922500000000001</v>
      </c>
      <c r="Q40" s="8">
        <v>0.3279985212242939</v>
      </c>
      <c r="R40" s="4">
        <v>9.7391304347826093</v>
      </c>
      <c r="S40" s="4">
        <v>0.34782608695652173</v>
      </c>
      <c r="T40" s="10">
        <v>3.5714285714285712E-2</v>
      </c>
      <c r="U40" s="4">
        <v>5.4782608695652177</v>
      </c>
      <c r="V40" s="4">
        <v>0</v>
      </c>
      <c r="W40" s="10">
        <v>0</v>
      </c>
      <c r="X40" s="4">
        <v>58.665978260869572</v>
      </c>
      <c r="Y40" s="4">
        <v>14.948586956521739</v>
      </c>
      <c r="Z40" s="10">
        <v>0.25480844945685499</v>
      </c>
      <c r="AA40" s="4">
        <v>13.535326086956522</v>
      </c>
      <c r="AB40" s="4">
        <v>0</v>
      </c>
      <c r="AC40" s="10">
        <v>0</v>
      </c>
      <c r="AD40" s="4">
        <v>138.4979347826087</v>
      </c>
      <c r="AE40" s="4">
        <v>5.6392391304347829</v>
      </c>
      <c r="AF40" s="10">
        <v>4.0717135163685539E-2</v>
      </c>
      <c r="AG40" s="4">
        <v>26.884782608695652</v>
      </c>
      <c r="AH40" s="4">
        <v>0</v>
      </c>
      <c r="AI40" s="10">
        <v>0</v>
      </c>
      <c r="AJ40" s="4">
        <v>37.513586956521742</v>
      </c>
      <c r="AK40" s="4">
        <v>0</v>
      </c>
      <c r="AL40" s="10" t="s">
        <v>639</v>
      </c>
      <c r="AM40" s="1">
        <v>185176</v>
      </c>
      <c r="AN40" s="1">
        <v>4</v>
      </c>
      <c r="AX40"/>
      <c r="AY40"/>
    </row>
    <row r="41" spans="1:51" x14ac:dyDescent="0.25">
      <c r="A41" t="s">
        <v>289</v>
      </c>
      <c r="B41" t="s">
        <v>163</v>
      </c>
      <c r="C41" t="s">
        <v>472</v>
      </c>
      <c r="D41" t="s">
        <v>365</v>
      </c>
      <c r="E41" s="4">
        <v>46.076086956521742</v>
      </c>
      <c r="F41" s="4">
        <v>180.47260869565218</v>
      </c>
      <c r="G41" s="4">
        <v>5.9782608695652176E-2</v>
      </c>
      <c r="H41" s="10">
        <v>3.3125585720583878E-4</v>
      </c>
      <c r="I41" s="4">
        <v>159.4791304347826</v>
      </c>
      <c r="J41" s="4">
        <v>0</v>
      </c>
      <c r="K41" s="10">
        <v>0</v>
      </c>
      <c r="L41" s="4">
        <v>29.570652173913047</v>
      </c>
      <c r="M41" s="4">
        <v>0</v>
      </c>
      <c r="N41" s="10">
        <v>0</v>
      </c>
      <c r="O41" s="4">
        <v>8.6369565217391315</v>
      </c>
      <c r="P41" s="4">
        <v>0</v>
      </c>
      <c r="Q41" s="8">
        <v>0</v>
      </c>
      <c r="R41" s="4">
        <v>15.542391304347829</v>
      </c>
      <c r="S41" s="4">
        <v>0</v>
      </c>
      <c r="T41" s="10">
        <v>0</v>
      </c>
      <c r="U41" s="4">
        <v>5.3913043478260869</v>
      </c>
      <c r="V41" s="4">
        <v>0</v>
      </c>
      <c r="W41" s="10">
        <v>0</v>
      </c>
      <c r="X41" s="4">
        <v>55.167173913043463</v>
      </c>
      <c r="Y41" s="4">
        <v>0</v>
      </c>
      <c r="Z41" s="10">
        <v>0</v>
      </c>
      <c r="AA41" s="4">
        <v>5.9782608695652176E-2</v>
      </c>
      <c r="AB41" s="4">
        <v>5.9782608695652176E-2</v>
      </c>
      <c r="AC41" s="10">
        <v>1</v>
      </c>
      <c r="AD41" s="4">
        <v>91.571086956521754</v>
      </c>
      <c r="AE41" s="4">
        <v>0</v>
      </c>
      <c r="AF41" s="10">
        <v>0</v>
      </c>
      <c r="AG41" s="4">
        <v>4.1039130434782605</v>
      </c>
      <c r="AH41" s="4">
        <v>0</v>
      </c>
      <c r="AI41" s="10">
        <v>0</v>
      </c>
      <c r="AJ41" s="4">
        <v>0</v>
      </c>
      <c r="AK41" s="4">
        <v>0</v>
      </c>
      <c r="AL41" s="10" t="s">
        <v>639</v>
      </c>
      <c r="AM41" s="1">
        <v>185315</v>
      </c>
      <c r="AN41" s="1">
        <v>4</v>
      </c>
      <c r="AX41"/>
      <c r="AY41"/>
    </row>
    <row r="42" spans="1:51" x14ac:dyDescent="0.25">
      <c r="A42" t="s">
        <v>289</v>
      </c>
      <c r="B42" t="s">
        <v>254</v>
      </c>
      <c r="C42" t="s">
        <v>457</v>
      </c>
      <c r="D42" t="s">
        <v>426</v>
      </c>
      <c r="E42" s="4">
        <v>62.380434782608695</v>
      </c>
      <c r="F42" s="4">
        <v>201.98282608695649</v>
      </c>
      <c r="G42" s="4">
        <v>0</v>
      </c>
      <c r="H42" s="10">
        <v>0</v>
      </c>
      <c r="I42" s="4">
        <v>185.88086956521738</v>
      </c>
      <c r="J42" s="4">
        <v>0</v>
      </c>
      <c r="K42" s="10">
        <v>0</v>
      </c>
      <c r="L42" s="4">
        <v>29.307065217391298</v>
      </c>
      <c r="M42" s="4">
        <v>0</v>
      </c>
      <c r="N42" s="10">
        <v>0</v>
      </c>
      <c r="O42" s="4">
        <v>13.20510869565217</v>
      </c>
      <c r="P42" s="4">
        <v>0</v>
      </c>
      <c r="Q42" s="8">
        <v>0</v>
      </c>
      <c r="R42" s="4">
        <v>10.383913043478261</v>
      </c>
      <c r="S42" s="4">
        <v>0</v>
      </c>
      <c r="T42" s="10">
        <v>0</v>
      </c>
      <c r="U42" s="4">
        <v>5.7180434782608689</v>
      </c>
      <c r="V42" s="4">
        <v>0</v>
      </c>
      <c r="W42" s="10">
        <v>0</v>
      </c>
      <c r="X42" s="4">
        <v>48.633043478260866</v>
      </c>
      <c r="Y42" s="4">
        <v>0</v>
      </c>
      <c r="Z42" s="10">
        <v>0</v>
      </c>
      <c r="AA42" s="4">
        <v>0</v>
      </c>
      <c r="AB42" s="4">
        <v>0</v>
      </c>
      <c r="AC42" s="10" t="s">
        <v>639</v>
      </c>
      <c r="AD42" s="4">
        <v>124.04271739130435</v>
      </c>
      <c r="AE42" s="4">
        <v>0</v>
      </c>
      <c r="AF42" s="10">
        <v>0</v>
      </c>
      <c r="AG42" s="4">
        <v>0</v>
      </c>
      <c r="AH42" s="4">
        <v>0</v>
      </c>
      <c r="AI42" s="10" t="s">
        <v>639</v>
      </c>
      <c r="AJ42" s="4">
        <v>0</v>
      </c>
      <c r="AK42" s="4">
        <v>0</v>
      </c>
      <c r="AL42" s="10" t="s">
        <v>639</v>
      </c>
      <c r="AM42" s="1">
        <v>185469</v>
      </c>
      <c r="AN42" s="1">
        <v>4</v>
      </c>
      <c r="AX42"/>
      <c r="AY42"/>
    </row>
    <row r="43" spans="1:51" x14ac:dyDescent="0.25">
      <c r="A43" t="s">
        <v>289</v>
      </c>
      <c r="B43" t="s">
        <v>169</v>
      </c>
      <c r="C43" t="s">
        <v>457</v>
      </c>
      <c r="D43" t="s">
        <v>426</v>
      </c>
      <c r="E43" s="4">
        <v>36.815217391304351</v>
      </c>
      <c r="F43" s="4">
        <v>157.61902173913043</v>
      </c>
      <c r="G43" s="4">
        <v>0</v>
      </c>
      <c r="H43" s="10">
        <v>0</v>
      </c>
      <c r="I43" s="4">
        <v>132.41249999999999</v>
      </c>
      <c r="J43" s="4">
        <v>0</v>
      </c>
      <c r="K43" s="10">
        <v>0</v>
      </c>
      <c r="L43" s="4">
        <v>34.428804347826087</v>
      </c>
      <c r="M43" s="4">
        <v>0</v>
      </c>
      <c r="N43" s="10">
        <v>0</v>
      </c>
      <c r="O43" s="4">
        <v>19.632608695652173</v>
      </c>
      <c r="P43" s="4">
        <v>0</v>
      </c>
      <c r="Q43" s="8">
        <v>0</v>
      </c>
      <c r="R43" s="4">
        <v>9.2853260869565215</v>
      </c>
      <c r="S43" s="4">
        <v>0</v>
      </c>
      <c r="T43" s="10">
        <v>0</v>
      </c>
      <c r="U43" s="4">
        <v>5.5108695652173916</v>
      </c>
      <c r="V43" s="4">
        <v>0</v>
      </c>
      <c r="W43" s="10">
        <v>0</v>
      </c>
      <c r="X43" s="4">
        <v>31.336956521739129</v>
      </c>
      <c r="Y43" s="4">
        <v>0</v>
      </c>
      <c r="Z43" s="10">
        <v>0</v>
      </c>
      <c r="AA43" s="4">
        <v>10.410326086956522</v>
      </c>
      <c r="AB43" s="4">
        <v>0</v>
      </c>
      <c r="AC43" s="10">
        <v>0</v>
      </c>
      <c r="AD43" s="4">
        <v>75.589673913043484</v>
      </c>
      <c r="AE43" s="4">
        <v>0</v>
      </c>
      <c r="AF43" s="10">
        <v>0</v>
      </c>
      <c r="AG43" s="4">
        <v>0</v>
      </c>
      <c r="AH43" s="4">
        <v>0</v>
      </c>
      <c r="AI43" s="10" t="s">
        <v>639</v>
      </c>
      <c r="AJ43" s="4">
        <v>5.8532608695652177</v>
      </c>
      <c r="AK43" s="4">
        <v>0</v>
      </c>
      <c r="AL43" s="10" t="s">
        <v>639</v>
      </c>
      <c r="AM43" s="1">
        <v>185326</v>
      </c>
      <c r="AN43" s="1">
        <v>4</v>
      </c>
      <c r="AX43"/>
      <c r="AY43"/>
    </row>
    <row r="44" spans="1:51" x14ac:dyDescent="0.25">
      <c r="A44" t="s">
        <v>289</v>
      </c>
      <c r="B44" t="s">
        <v>260</v>
      </c>
      <c r="C44" t="s">
        <v>589</v>
      </c>
      <c r="D44" t="s">
        <v>408</v>
      </c>
      <c r="E44" s="4">
        <v>121.6195652173913</v>
      </c>
      <c r="F44" s="4">
        <v>375.30260869565228</v>
      </c>
      <c r="G44" s="4">
        <v>0</v>
      </c>
      <c r="H44" s="10">
        <v>0</v>
      </c>
      <c r="I44" s="4">
        <v>326.91565217391314</v>
      </c>
      <c r="J44" s="4">
        <v>0</v>
      </c>
      <c r="K44" s="10">
        <v>0</v>
      </c>
      <c r="L44" s="4">
        <v>79.23228260869567</v>
      </c>
      <c r="M44" s="4">
        <v>0</v>
      </c>
      <c r="N44" s="10">
        <v>0</v>
      </c>
      <c r="O44" s="4">
        <v>37.467282608695669</v>
      </c>
      <c r="P44" s="4">
        <v>0</v>
      </c>
      <c r="Q44" s="8">
        <v>0</v>
      </c>
      <c r="R44" s="4">
        <v>32.423695652173926</v>
      </c>
      <c r="S44" s="4">
        <v>0</v>
      </c>
      <c r="T44" s="10">
        <v>0</v>
      </c>
      <c r="U44" s="4">
        <v>9.3413043478260871</v>
      </c>
      <c r="V44" s="4">
        <v>0</v>
      </c>
      <c r="W44" s="10">
        <v>0</v>
      </c>
      <c r="X44" s="4">
        <v>94.73086956521739</v>
      </c>
      <c r="Y44" s="4">
        <v>0</v>
      </c>
      <c r="Z44" s="10">
        <v>0</v>
      </c>
      <c r="AA44" s="4">
        <v>6.621956521739131</v>
      </c>
      <c r="AB44" s="4">
        <v>0</v>
      </c>
      <c r="AC44" s="10">
        <v>0</v>
      </c>
      <c r="AD44" s="4">
        <v>180.90141304347836</v>
      </c>
      <c r="AE44" s="4">
        <v>0</v>
      </c>
      <c r="AF44" s="10">
        <v>0</v>
      </c>
      <c r="AG44" s="4">
        <v>13.816086956521739</v>
      </c>
      <c r="AH44" s="4">
        <v>0</v>
      </c>
      <c r="AI44" s="10">
        <v>0</v>
      </c>
      <c r="AJ44" s="4">
        <v>0</v>
      </c>
      <c r="AK44" s="4">
        <v>0</v>
      </c>
      <c r="AL44" s="10" t="s">
        <v>639</v>
      </c>
      <c r="AM44" s="1">
        <v>185476</v>
      </c>
      <c r="AN44" s="1">
        <v>4</v>
      </c>
      <c r="AX44"/>
      <c r="AY44"/>
    </row>
    <row r="45" spans="1:51" x14ac:dyDescent="0.25">
      <c r="A45" t="s">
        <v>289</v>
      </c>
      <c r="B45" t="s">
        <v>17</v>
      </c>
      <c r="C45" t="s">
        <v>498</v>
      </c>
      <c r="D45" t="s">
        <v>357</v>
      </c>
      <c r="E45" s="4">
        <v>40.413043478260867</v>
      </c>
      <c r="F45" s="4">
        <v>112.16076086956522</v>
      </c>
      <c r="G45" s="4">
        <v>36.489999999999995</v>
      </c>
      <c r="H45" s="10">
        <v>0.32533659469763404</v>
      </c>
      <c r="I45" s="4">
        <v>100.02913043478262</v>
      </c>
      <c r="J45" s="4">
        <v>36.489999999999995</v>
      </c>
      <c r="K45" s="10">
        <v>0.36479373399922621</v>
      </c>
      <c r="L45" s="4">
        <v>35.25826086956522</v>
      </c>
      <c r="M45" s="4">
        <v>3.1068478260869563</v>
      </c>
      <c r="N45" s="10">
        <v>8.8116876710977371E-2</v>
      </c>
      <c r="O45" s="4">
        <v>29.693043478260869</v>
      </c>
      <c r="P45" s="4">
        <v>3.1068478260869563</v>
      </c>
      <c r="Q45" s="8">
        <v>0.10463217852227136</v>
      </c>
      <c r="R45" s="4">
        <v>0</v>
      </c>
      <c r="S45" s="4">
        <v>0</v>
      </c>
      <c r="T45" s="10" t="s">
        <v>639</v>
      </c>
      <c r="U45" s="4">
        <v>5.5652173913043477</v>
      </c>
      <c r="V45" s="4">
        <v>0</v>
      </c>
      <c r="W45" s="10">
        <v>0</v>
      </c>
      <c r="X45" s="4">
        <v>15.412500000000005</v>
      </c>
      <c r="Y45" s="4">
        <v>1.6742391304347826</v>
      </c>
      <c r="Z45" s="10">
        <v>0.10862865404280825</v>
      </c>
      <c r="AA45" s="4">
        <v>6.5664130434782608</v>
      </c>
      <c r="AB45" s="4">
        <v>0</v>
      </c>
      <c r="AC45" s="10">
        <v>0</v>
      </c>
      <c r="AD45" s="4">
        <v>54.923586956521739</v>
      </c>
      <c r="AE45" s="4">
        <v>31.708913043478258</v>
      </c>
      <c r="AF45" s="10">
        <v>0.57732778939910578</v>
      </c>
      <c r="AG45" s="4">
        <v>0</v>
      </c>
      <c r="AH45" s="4">
        <v>0</v>
      </c>
      <c r="AI45" s="10" t="s">
        <v>639</v>
      </c>
      <c r="AJ45" s="4">
        <v>0</v>
      </c>
      <c r="AK45" s="4">
        <v>0</v>
      </c>
      <c r="AL45" s="10" t="s">
        <v>639</v>
      </c>
      <c r="AM45" s="1">
        <v>185048</v>
      </c>
      <c r="AN45" s="1">
        <v>4</v>
      </c>
      <c r="AX45"/>
      <c r="AY45"/>
    </row>
    <row r="46" spans="1:51" x14ac:dyDescent="0.25">
      <c r="A46" t="s">
        <v>289</v>
      </c>
      <c r="B46" t="s">
        <v>202</v>
      </c>
      <c r="C46" t="s">
        <v>508</v>
      </c>
      <c r="D46" t="s">
        <v>375</v>
      </c>
      <c r="E46" s="4">
        <v>71.315217391304344</v>
      </c>
      <c r="F46" s="4">
        <v>304.80804347826097</v>
      </c>
      <c r="G46" s="4">
        <v>173.20347826086962</v>
      </c>
      <c r="H46" s="10">
        <v>0.56823788599667502</v>
      </c>
      <c r="I46" s="4">
        <v>274.28826086956525</v>
      </c>
      <c r="J46" s="4">
        <v>168.83717391304353</v>
      </c>
      <c r="K46" s="10">
        <v>0.61554648156572833</v>
      </c>
      <c r="L46" s="4">
        <v>30.108369565217394</v>
      </c>
      <c r="M46" s="4">
        <v>13.086956521739133</v>
      </c>
      <c r="N46" s="10">
        <v>0.43466174723913981</v>
      </c>
      <c r="O46" s="4">
        <v>14.670217391304348</v>
      </c>
      <c r="P46" s="4">
        <v>8.7576086956521753</v>
      </c>
      <c r="Q46" s="8">
        <v>0.5969651615962539</v>
      </c>
      <c r="R46" s="4">
        <v>10.04684782608696</v>
      </c>
      <c r="S46" s="4">
        <v>4.3293478260869565</v>
      </c>
      <c r="T46" s="10">
        <v>0.43091603466369494</v>
      </c>
      <c r="U46" s="4">
        <v>5.3913043478260869</v>
      </c>
      <c r="V46" s="4">
        <v>0</v>
      </c>
      <c r="W46" s="10">
        <v>0</v>
      </c>
      <c r="X46" s="4">
        <v>55.051195652173924</v>
      </c>
      <c r="Y46" s="4">
        <v>29.187282608695661</v>
      </c>
      <c r="Z46" s="10">
        <v>0.53018435408937536</v>
      </c>
      <c r="AA46" s="4">
        <v>15.081630434782609</v>
      </c>
      <c r="AB46" s="4">
        <v>3.6956521739130437E-2</v>
      </c>
      <c r="AC46" s="10">
        <v>2.450432789673588E-3</v>
      </c>
      <c r="AD46" s="4">
        <v>181.80206521739134</v>
      </c>
      <c r="AE46" s="4">
        <v>130.89228260869569</v>
      </c>
      <c r="AF46" s="10">
        <v>0.71997137354947072</v>
      </c>
      <c r="AG46" s="4">
        <v>16.668804347826089</v>
      </c>
      <c r="AH46" s="4">
        <v>0</v>
      </c>
      <c r="AI46" s="10">
        <v>0</v>
      </c>
      <c r="AJ46" s="4">
        <v>6.0959782608695665</v>
      </c>
      <c r="AK46" s="4">
        <v>0</v>
      </c>
      <c r="AL46" s="10" t="s">
        <v>639</v>
      </c>
      <c r="AM46" s="1">
        <v>185366</v>
      </c>
      <c r="AN46" s="1">
        <v>4</v>
      </c>
      <c r="AX46"/>
      <c r="AY46"/>
    </row>
    <row r="47" spans="1:51" x14ac:dyDescent="0.25">
      <c r="A47" t="s">
        <v>289</v>
      </c>
      <c r="B47" t="s">
        <v>206</v>
      </c>
      <c r="C47" t="s">
        <v>576</v>
      </c>
      <c r="D47" t="s">
        <v>433</v>
      </c>
      <c r="E47" s="4">
        <v>42.184782608695649</v>
      </c>
      <c r="F47" s="4">
        <v>148.48521739130442</v>
      </c>
      <c r="G47" s="4">
        <v>0</v>
      </c>
      <c r="H47" s="10">
        <v>0</v>
      </c>
      <c r="I47" s="4">
        <v>127.52913043478267</v>
      </c>
      <c r="J47" s="4">
        <v>0</v>
      </c>
      <c r="K47" s="10">
        <v>0</v>
      </c>
      <c r="L47" s="4">
        <v>36.8129347826087</v>
      </c>
      <c r="M47" s="4">
        <v>0</v>
      </c>
      <c r="N47" s="10">
        <v>0</v>
      </c>
      <c r="O47" s="4">
        <v>15.856847826086959</v>
      </c>
      <c r="P47" s="4">
        <v>0</v>
      </c>
      <c r="Q47" s="8">
        <v>0</v>
      </c>
      <c r="R47" s="4">
        <v>15.129999999999997</v>
      </c>
      <c r="S47" s="4">
        <v>0</v>
      </c>
      <c r="T47" s="10">
        <v>0</v>
      </c>
      <c r="U47" s="4">
        <v>5.8260869565217392</v>
      </c>
      <c r="V47" s="4">
        <v>0</v>
      </c>
      <c r="W47" s="10">
        <v>0</v>
      </c>
      <c r="X47" s="4">
        <v>34.236956521739138</v>
      </c>
      <c r="Y47" s="4">
        <v>0</v>
      </c>
      <c r="Z47" s="10">
        <v>0</v>
      </c>
      <c r="AA47" s="4">
        <v>0</v>
      </c>
      <c r="AB47" s="4">
        <v>0</v>
      </c>
      <c r="AC47" s="10" t="s">
        <v>639</v>
      </c>
      <c r="AD47" s="4">
        <v>77.114782608695705</v>
      </c>
      <c r="AE47" s="4">
        <v>0</v>
      </c>
      <c r="AF47" s="10">
        <v>0</v>
      </c>
      <c r="AG47" s="4">
        <v>0</v>
      </c>
      <c r="AH47" s="4">
        <v>0</v>
      </c>
      <c r="AI47" s="10" t="s">
        <v>639</v>
      </c>
      <c r="AJ47" s="4">
        <v>0.32054347826086954</v>
      </c>
      <c r="AK47" s="4">
        <v>0</v>
      </c>
      <c r="AL47" s="10" t="s">
        <v>639</v>
      </c>
      <c r="AM47" s="1">
        <v>185382</v>
      </c>
      <c r="AN47" s="1">
        <v>4</v>
      </c>
      <c r="AX47"/>
      <c r="AY47"/>
    </row>
    <row r="48" spans="1:51" x14ac:dyDescent="0.25">
      <c r="A48" t="s">
        <v>289</v>
      </c>
      <c r="B48" t="s">
        <v>186</v>
      </c>
      <c r="C48" t="s">
        <v>501</v>
      </c>
      <c r="D48" t="s">
        <v>363</v>
      </c>
      <c r="E48" s="4">
        <v>40.923913043478258</v>
      </c>
      <c r="F48" s="4">
        <v>132.13695652173914</v>
      </c>
      <c r="G48" s="4">
        <v>35.100652173913048</v>
      </c>
      <c r="H48" s="10">
        <v>0.26563841863678989</v>
      </c>
      <c r="I48" s="4">
        <v>126.28097826086956</v>
      </c>
      <c r="J48" s="4">
        <v>35.100652173913048</v>
      </c>
      <c r="K48" s="10">
        <v>0.27795676480588066</v>
      </c>
      <c r="L48" s="4">
        <v>20.499130434782607</v>
      </c>
      <c r="M48" s="4">
        <v>14.643152173913045</v>
      </c>
      <c r="N48" s="10">
        <v>0.71433040637991019</v>
      </c>
      <c r="O48" s="4">
        <v>14.643152173913045</v>
      </c>
      <c r="P48" s="4">
        <v>14.643152173913045</v>
      </c>
      <c r="Q48" s="8">
        <v>1</v>
      </c>
      <c r="R48" s="4">
        <v>0.28804347826086957</v>
      </c>
      <c r="S48" s="4">
        <v>0</v>
      </c>
      <c r="T48" s="10">
        <v>0</v>
      </c>
      <c r="U48" s="4">
        <v>5.5679347826086953</v>
      </c>
      <c r="V48" s="4">
        <v>0</v>
      </c>
      <c r="W48" s="10">
        <v>0</v>
      </c>
      <c r="X48" s="4">
        <v>33.517717391304352</v>
      </c>
      <c r="Y48" s="4">
        <v>5.7527173913043477</v>
      </c>
      <c r="Z48" s="10">
        <v>0.17163213485405185</v>
      </c>
      <c r="AA48" s="4">
        <v>0</v>
      </c>
      <c r="AB48" s="4">
        <v>0</v>
      </c>
      <c r="AC48" s="10" t="s">
        <v>639</v>
      </c>
      <c r="AD48" s="4">
        <v>57.70195652173912</v>
      </c>
      <c r="AE48" s="4">
        <v>9.9714130434782611</v>
      </c>
      <c r="AF48" s="10">
        <v>0.17280892442046653</v>
      </c>
      <c r="AG48" s="4">
        <v>17.092065217391305</v>
      </c>
      <c r="AH48" s="4">
        <v>4.7333695652173917</v>
      </c>
      <c r="AI48" s="10">
        <v>0.27693374118425157</v>
      </c>
      <c r="AJ48" s="4">
        <v>3.3260869565217392</v>
      </c>
      <c r="AK48" s="4">
        <v>0</v>
      </c>
      <c r="AL48" s="10" t="s">
        <v>639</v>
      </c>
      <c r="AM48" s="1">
        <v>185343</v>
      </c>
      <c r="AN48" s="1">
        <v>4</v>
      </c>
      <c r="AX48"/>
      <c r="AY48"/>
    </row>
    <row r="49" spans="1:51" x14ac:dyDescent="0.25">
      <c r="A49" t="s">
        <v>289</v>
      </c>
      <c r="B49" t="s">
        <v>161</v>
      </c>
      <c r="C49" t="s">
        <v>442</v>
      </c>
      <c r="D49" t="s">
        <v>352</v>
      </c>
      <c r="E49" s="4">
        <v>88.108695652173907</v>
      </c>
      <c r="F49" s="4">
        <v>300.36304347826092</v>
      </c>
      <c r="G49" s="4">
        <v>0</v>
      </c>
      <c r="H49" s="10">
        <v>0</v>
      </c>
      <c r="I49" s="4">
        <v>274.51163043478266</v>
      </c>
      <c r="J49" s="4">
        <v>0</v>
      </c>
      <c r="K49" s="10">
        <v>0</v>
      </c>
      <c r="L49" s="4">
        <v>50.946521739130432</v>
      </c>
      <c r="M49" s="4">
        <v>0</v>
      </c>
      <c r="N49" s="10">
        <v>0</v>
      </c>
      <c r="O49" s="4">
        <v>30.858478260869564</v>
      </c>
      <c r="P49" s="4">
        <v>0</v>
      </c>
      <c r="Q49" s="8">
        <v>0</v>
      </c>
      <c r="R49" s="4">
        <v>14.348913043478262</v>
      </c>
      <c r="S49" s="4">
        <v>0</v>
      </c>
      <c r="T49" s="10">
        <v>0</v>
      </c>
      <c r="U49" s="4">
        <v>5.7391304347826084</v>
      </c>
      <c r="V49" s="4">
        <v>0</v>
      </c>
      <c r="W49" s="10">
        <v>0</v>
      </c>
      <c r="X49" s="4">
        <v>56.002282608695651</v>
      </c>
      <c r="Y49" s="4">
        <v>0</v>
      </c>
      <c r="Z49" s="10">
        <v>0</v>
      </c>
      <c r="AA49" s="4">
        <v>5.7633695652173911</v>
      </c>
      <c r="AB49" s="4">
        <v>0</v>
      </c>
      <c r="AC49" s="10">
        <v>0</v>
      </c>
      <c r="AD49" s="4">
        <v>153.94945652173917</v>
      </c>
      <c r="AE49" s="4">
        <v>0</v>
      </c>
      <c r="AF49" s="10">
        <v>0</v>
      </c>
      <c r="AG49" s="4">
        <v>0</v>
      </c>
      <c r="AH49" s="4">
        <v>0</v>
      </c>
      <c r="AI49" s="10" t="s">
        <v>639</v>
      </c>
      <c r="AJ49" s="4">
        <v>33.701413043478261</v>
      </c>
      <c r="AK49" s="4">
        <v>0</v>
      </c>
      <c r="AL49" s="10" t="s">
        <v>639</v>
      </c>
      <c r="AM49" s="1">
        <v>185313</v>
      </c>
      <c r="AN49" s="1">
        <v>4</v>
      </c>
      <c r="AX49"/>
      <c r="AY49"/>
    </row>
    <row r="50" spans="1:51" x14ac:dyDescent="0.25">
      <c r="A50" t="s">
        <v>289</v>
      </c>
      <c r="B50" t="s">
        <v>221</v>
      </c>
      <c r="C50" t="s">
        <v>479</v>
      </c>
      <c r="D50" t="s">
        <v>333</v>
      </c>
      <c r="E50" s="4">
        <v>55.010869565217391</v>
      </c>
      <c r="F50" s="4">
        <v>184.77565217391313</v>
      </c>
      <c r="G50" s="4">
        <v>29.268804347826091</v>
      </c>
      <c r="H50" s="10">
        <v>0.15840184571654456</v>
      </c>
      <c r="I50" s="4">
        <v>166.07010869565224</v>
      </c>
      <c r="J50" s="4">
        <v>29.268804347826091</v>
      </c>
      <c r="K50" s="10">
        <v>0.17624366346062587</v>
      </c>
      <c r="L50" s="4">
        <v>37.756413043478275</v>
      </c>
      <c r="M50" s="4">
        <v>1.2432608695652174</v>
      </c>
      <c r="N50" s="10">
        <v>3.2928468817563374E-2</v>
      </c>
      <c r="O50" s="4">
        <v>20.39478260869566</v>
      </c>
      <c r="P50" s="4">
        <v>1.2432608695652174</v>
      </c>
      <c r="Q50" s="8">
        <v>6.0959751001961264E-2</v>
      </c>
      <c r="R50" s="4">
        <v>11.622500000000002</v>
      </c>
      <c r="S50" s="4">
        <v>0</v>
      </c>
      <c r="T50" s="10">
        <v>0</v>
      </c>
      <c r="U50" s="4">
        <v>5.7391304347826084</v>
      </c>
      <c r="V50" s="4">
        <v>0</v>
      </c>
      <c r="W50" s="10">
        <v>0</v>
      </c>
      <c r="X50" s="4">
        <v>33.538260869565228</v>
      </c>
      <c r="Y50" s="4">
        <v>12.886195652173916</v>
      </c>
      <c r="Z50" s="10">
        <v>0.38422372890144929</v>
      </c>
      <c r="AA50" s="4">
        <v>1.3439130434782611</v>
      </c>
      <c r="AB50" s="4">
        <v>0</v>
      </c>
      <c r="AC50" s="10">
        <v>0</v>
      </c>
      <c r="AD50" s="4">
        <v>112.13706521739135</v>
      </c>
      <c r="AE50" s="4">
        <v>15.139347826086956</v>
      </c>
      <c r="AF50" s="10">
        <v>0.13500752669723867</v>
      </c>
      <c r="AG50" s="4">
        <v>0</v>
      </c>
      <c r="AH50" s="4">
        <v>0</v>
      </c>
      <c r="AI50" s="10" t="s">
        <v>639</v>
      </c>
      <c r="AJ50" s="4">
        <v>0</v>
      </c>
      <c r="AK50" s="4">
        <v>0</v>
      </c>
      <c r="AL50" s="10" t="s">
        <v>639</v>
      </c>
      <c r="AM50" s="1">
        <v>185409</v>
      </c>
      <c r="AN50" s="1">
        <v>4</v>
      </c>
      <c r="AX50"/>
      <c r="AY50"/>
    </row>
    <row r="51" spans="1:51" x14ac:dyDescent="0.25">
      <c r="A51" t="s">
        <v>289</v>
      </c>
      <c r="B51" t="s">
        <v>130</v>
      </c>
      <c r="C51" t="s">
        <v>444</v>
      </c>
      <c r="D51" t="s">
        <v>346</v>
      </c>
      <c r="E51" s="4">
        <v>59</v>
      </c>
      <c r="F51" s="4">
        <v>144.51554347826089</v>
      </c>
      <c r="G51" s="4">
        <v>0.64673913043478259</v>
      </c>
      <c r="H51" s="10">
        <v>4.4752219371618661E-3</v>
      </c>
      <c r="I51" s="4">
        <v>130.34434782608696</v>
      </c>
      <c r="J51" s="4">
        <v>0.64673913043478259</v>
      </c>
      <c r="K51" s="10">
        <v>4.9617734962907611E-3</v>
      </c>
      <c r="L51" s="4">
        <v>21.316413043478256</v>
      </c>
      <c r="M51" s="4">
        <v>0</v>
      </c>
      <c r="N51" s="10">
        <v>0</v>
      </c>
      <c r="O51" s="4">
        <v>7.1452173913043477</v>
      </c>
      <c r="P51" s="4">
        <v>0</v>
      </c>
      <c r="Q51" s="8">
        <v>0</v>
      </c>
      <c r="R51" s="4">
        <v>9.3885869565217384</v>
      </c>
      <c r="S51" s="4">
        <v>0</v>
      </c>
      <c r="T51" s="10">
        <v>0</v>
      </c>
      <c r="U51" s="4">
        <v>4.7826086956521738</v>
      </c>
      <c r="V51" s="4">
        <v>0</v>
      </c>
      <c r="W51" s="10">
        <v>0</v>
      </c>
      <c r="X51" s="4">
        <v>19.725217391304351</v>
      </c>
      <c r="Y51" s="4">
        <v>0</v>
      </c>
      <c r="Z51" s="10">
        <v>0</v>
      </c>
      <c r="AA51" s="4">
        <v>0</v>
      </c>
      <c r="AB51" s="4">
        <v>0</v>
      </c>
      <c r="AC51" s="10" t="s">
        <v>639</v>
      </c>
      <c r="AD51" s="4">
        <v>92.045108695652189</v>
      </c>
      <c r="AE51" s="4">
        <v>0.125</v>
      </c>
      <c r="AF51" s="10">
        <v>1.3580297939927845E-3</v>
      </c>
      <c r="AG51" s="4">
        <v>11.428804347826087</v>
      </c>
      <c r="AH51" s="4">
        <v>0.52173913043478259</v>
      </c>
      <c r="AI51" s="10">
        <v>4.5651243520852154E-2</v>
      </c>
      <c r="AJ51" s="4">
        <v>0</v>
      </c>
      <c r="AK51" s="4">
        <v>0</v>
      </c>
      <c r="AL51" s="10" t="s">
        <v>639</v>
      </c>
      <c r="AM51" s="1">
        <v>185269</v>
      </c>
      <c r="AN51" s="1">
        <v>4</v>
      </c>
      <c r="AX51"/>
      <c r="AY51"/>
    </row>
    <row r="52" spans="1:51" x14ac:dyDescent="0.25">
      <c r="A52" t="s">
        <v>289</v>
      </c>
      <c r="B52" t="s">
        <v>69</v>
      </c>
      <c r="C52" t="s">
        <v>517</v>
      </c>
      <c r="D52" t="s">
        <v>347</v>
      </c>
      <c r="E52" s="4">
        <v>74.597826086956516</v>
      </c>
      <c r="F52" s="4">
        <v>253.04641304347825</v>
      </c>
      <c r="G52" s="4">
        <v>46.030434782608708</v>
      </c>
      <c r="H52" s="10">
        <v>0.18190510677066896</v>
      </c>
      <c r="I52" s="4">
        <v>221.53597826086957</v>
      </c>
      <c r="J52" s="4">
        <v>46.030434782608708</v>
      </c>
      <c r="K52" s="10">
        <v>0.20777859715592378</v>
      </c>
      <c r="L52" s="4">
        <v>43.728369565217385</v>
      </c>
      <c r="M52" s="4">
        <v>1.2208695652173913</v>
      </c>
      <c r="N52" s="10">
        <v>2.7919393687810871E-2</v>
      </c>
      <c r="O52" s="4">
        <v>27.386739130434776</v>
      </c>
      <c r="P52" s="4">
        <v>1.2208695652173913</v>
      </c>
      <c r="Q52" s="8">
        <v>4.4578858381158777E-2</v>
      </c>
      <c r="R52" s="4">
        <v>11.124239130434781</v>
      </c>
      <c r="S52" s="4">
        <v>0</v>
      </c>
      <c r="T52" s="10">
        <v>0</v>
      </c>
      <c r="U52" s="4">
        <v>5.2173913043478262</v>
      </c>
      <c r="V52" s="4">
        <v>0</v>
      </c>
      <c r="W52" s="10">
        <v>0</v>
      </c>
      <c r="X52" s="4">
        <v>42.809021739130436</v>
      </c>
      <c r="Y52" s="4">
        <v>3.0597826086956523</v>
      </c>
      <c r="Z52" s="10">
        <v>7.1475181734853732E-2</v>
      </c>
      <c r="AA52" s="4">
        <v>15.168804347826082</v>
      </c>
      <c r="AB52" s="4">
        <v>0</v>
      </c>
      <c r="AC52" s="10">
        <v>0</v>
      </c>
      <c r="AD52" s="4">
        <v>149.52152173913043</v>
      </c>
      <c r="AE52" s="4">
        <v>39.931086956521746</v>
      </c>
      <c r="AF52" s="10">
        <v>0.26705912628544098</v>
      </c>
      <c r="AG52" s="4">
        <v>0</v>
      </c>
      <c r="AH52" s="4">
        <v>0</v>
      </c>
      <c r="AI52" s="10" t="s">
        <v>639</v>
      </c>
      <c r="AJ52" s="4">
        <v>1.818695652173913</v>
      </c>
      <c r="AK52" s="4">
        <v>1.818695652173913</v>
      </c>
      <c r="AL52" s="10">
        <v>1</v>
      </c>
      <c r="AM52" s="1">
        <v>185173</v>
      </c>
      <c r="AN52" s="1">
        <v>4</v>
      </c>
      <c r="AX52"/>
      <c r="AY52"/>
    </row>
    <row r="53" spans="1:51" x14ac:dyDescent="0.25">
      <c r="A53" t="s">
        <v>289</v>
      </c>
      <c r="B53" t="s">
        <v>131</v>
      </c>
      <c r="C53" t="s">
        <v>554</v>
      </c>
      <c r="D53" t="s">
        <v>370</v>
      </c>
      <c r="E53" s="4">
        <v>57.858695652173914</v>
      </c>
      <c r="F53" s="4">
        <v>228.27771739130435</v>
      </c>
      <c r="G53" s="4">
        <v>1.25</v>
      </c>
      <c r="H53" s="10">
        <v>5.4757863110103779E-3</v>
      </c>
      <c r="I53" s="4">
        <v>217.90815217391304</v>
      </c>
      <c r="J53" s="4">
        <v>1.25</v>
      </c>
      <c r="K53" s="10">
        <v>5.7363617998209262E-3</v>
      </c>
      <c r="L53" s="4">
        <v>31.53858695652174</v>
      </c>
      <c r="M53" s="4">
        <v>0</v>
      </c>
      <c r="N53" s="10">
        <v>0</v>
      </c>
      <c r="O53" s="4">
        <v>21.169021739130436</v>
      </c>
      <c r="P53" s="4">
        <v>0</v>
      </c>
      <c r="Q53" s="8">
        <v>0</v>
      </c>
      <c r="R53" s="4">
        <v>7.0978260869565215</v>
      </c>
      <c r="S53" s="4">
        <v>0</v>
      </c>
      <c r="T53" s="10">
        <v>0</v>
      </c>
      <c r="U53" s="4">
        <v>3.2717391304347827</v>
      </c>
      <c r="V53" s="4">
        <v>0</v>
      </c>
      <c r="W53" s="10">
        <v>0</v>
      </c>
      <c r="X53" s="4">
        <v>49.057065217391305</v>
      </c>
      <c r="Y53" s="4">
        <v>0.38043478260869568</v>
      </c>
      <c r="Z53" s="10">
        <v>7.7549437766576195E-3</v>
      </c>
      <c r="AA53" s="4">
        <v>0</v>
      </c>
      <c r="AB53" s="4">
        <v>0</v>
      </c>
      <c r="AC53" s="10" t="s">
        <v>639</v>
      </c>
      <c r="AD53" s="4">
        <v>97.858695652173907</v>
      </c>
      <c r="AE53" s="4">
        <v>0.86956521739130432</v>
      </c>
      <c r="AF53" s="10">
        <v>8.8859269132511385E-3</v>
      </c>
      <c r="AG53" s="4">
        <v>17.948369565217391</v>
      </c>
      <c r="AH53" s="4">
        <v>0</v>
      </c>
      <c r="AI53" s="10">
        <v>0</v>
      </c>
      <c r="AJ53" s="4">
        <v>31.875</v>
      </c>
      <c r="AK53" s="4">
        <v>0</v>
      </c>
      <c r="AL53" s="10" t="s">
        <v>639</v>
      </c>
      <c r="AM53" s="1">
        <v>185270</v>
      </c>
      <c r="AN53" s="1">
        <v>4</v>
      </c>
      <c r="AX53"/>
      <c r="AY53"/>
    </row>
    <row r="54" spans="1:51" x14ac:dyDescent="0.25">
      <c r="A54" t="s">
        <v>289</v>
      </c>
      <c r="B54" t="s">
        <v>39</v>
      </c>
      <c r="C54" t="s">
        <v>458</v>
      </c>
      <c r="D54" t="s">
        <v>397</v>
      </c>
      <c r="E54" s="4">
        <v>71.315217391304344</v>
      </c>
      <c r="F54" s="4">
        <v>284.53521739130434</v>
      </c>
      <c r="G54" s="4">
        <v>0.21467391304347827</v>
      </c>
      <c r="H54" s="10">
        <v>7.54472205625956E-4</v>
      </c>
      <c r="I54" s="4">
        <v>256.61923913043478</v>
      </c>
      <c r="J54" s="4">
        <v>0.14130434782608695</v>
      </c>
      <c r="K54" s="10">
        <v>5.5063816845885266E-4</v>
      </c>
      <c r="L54" s="4">
        <v>29.610978260869569</v>
      </c>
      <c r="M54" s="4">
        <v>0.14130434782608695</v>
      </c>
      <c r="N54" s="10">
        <v>4.7720256514732703E-3</v>
      </c>
      <c r="O54" s="4">
        <v>18.567500000000003</v>
      </c>
      <c r="P54" s="4">
        <v>0.14130434782608695</v>
      </c>
      <c r="Q54" s="8">
        <v>7.6103055244964007E-3</v>
      </c>
      <c r="R54" s="4">
        <v>8.3478260869565215</v>
      </c>
      <c r="S54" s="4">
        <v>0</v>
      </c>
      <c r="T54" s="10">
        <v>0</v>
      </c>
      <c r="U54" s="4">
        <v>2.6956521739130435</v>
      </c>
      <c r="V54" s="4">
        <v>0</v>
      </c>
      <c r="W54" s="10">
        <v>0</v>
      </c>
      <c r="X54" s="4">
        <v>59.446521739130446</v>
      </c>
      <c r="Y54" s="4">
        <v>0</v>
      </c>
      <c r="Z54" s="10">
        <v>0</v>
      </c>
      <c r="AA54" s="4">
        <v>16.872500000000002</v>
      </c>
      <c r="AB54" s="4">
        <v>7.3369565217391311E-2</v>
      </c>
      <c r="AC54" s="10">
        <v>4.3484703047794518E-3</v>
      </c>
      <c r="AD54" s="4">
        <v>129.09130434782611</v>
      </c>
      <c r="AE54" s="4">
        <v>0</v>
      </c>
      <c r="AF54" s="10">
        <v>0</v>
      </c>
      <c r="AG54" s="4">
        <v>20.022065217391297</v>
      </c>
      <c r="AH54" s="4">
        <v>0</v>
      </c>
      <c r="AI54" s="10">
        <v>0</v>
      </c>
      <c r="AJ54" s="4">
        <v>29.491847826086943</v>
      </c>
      <c r="AK54" s="4">
        <v>0</v>
      </c>
      <c r="AL54" s="10" t="s">
        <v>639</v>
      </c>
      <c r="AM54" s="1">
        <v>185127</v>
      </c>
      <c r="AN54" s="1">
        <v>4</v>
      </c>
      <c r="AX54"/>
      <c r="AY54"/>
    </row>
    <row r="55" spans="1:51" x14ac:dyDescent="0.25">
      <c r="A55" t="s">
        <v>289</v>
      </c>
      <c r="B55" t="s">
        <v>124</v>
      </c>
      <c r="C55" t="s">
        <v>510</v>
      </c>
      <c r="D55" t="s">
        <v>390</v>
      </c>
      <c r="E55" s="4">
        <v>51.532608695652172</v>
      </c>
      <c r="F55" s="4">
        <v>149.53097826086957</v>
      </c>
      <c r="G55" s="4">
        <v>0</v>
      </c>
      <c r="H55" s="10">
        <v>0</v>
      </c>
      <c r="I55" s="4">
        <v>136.95010869565218</v>
      </c>
      <c r="J55" s="4">
        <v>0</v>
      </c>
      <c r="K55" s="10">
        <v>0</v>
      </c>
      <c r="L55" s="4">
        <v>29.243478260869566</v>
      </c>
      <c r="M55" s="4">
        <v>0</v>
      </c>
      <c r="N55" s="10">
        <v>0</v>
      </c>
      <c r="O55" s="4">
        <v>16.662608695652171</v>
      </c>
      <c r="P55" s="4">
        <v>0</v>
      </c>
      <c r="Q55" s="8">
        <v>0</v>
      </c>
      <c r="R55" s="4">
        <v>7.2004347826086974</v>
      </c>
      <c r="S55" s="4">
        <v>0</v>
      </c>
      <c r="T55" s="10">
        <v>0</v>
      </c>
      <c r="U55" s="4">
        <v>5.3804347826086953</v>
      </c>
      <c r="V55" s="4">
        <v>0</v>
      </c>
      <c r="W55" s="10">
        <v>0</v>
      </c>
      <c r="X55" s="4">
        <v>17.016739130434786</v>
      </c>
      <c r="Y55" s="4">
        <v>0</v>
      </c>
      <c r="Z55" s="10">
        <v>0</v>
      </c>
      <c r="AA55" s="4">
        <v>0</v>
      </c>
      <c r="AB55" s="4">
        <v>0</v>
      </c>
      <c r="AC55" s="10" t="s">
        <v>639</v>
      </c>
      <c r="AD55" s="4">
        <v>78.836304347826086</v>
      </c>
      <c r="AE55" s="4">
        <v>0</v>
      </c>
      <c r="AF55" s="10">
        <v>0</v>
      </c>
      <c r="AG55" s="4">
        <v>5.0433695652173904</v>
      </c>
      <c r="AH55" s="4">
        <v>0</v>
      </c>
      <c r="AI55" s="10">
        <v>0</v>
      </c>
      <c r="AJ55" s="4">
        <v>19.391086956521736</v>
      </c>
      <c r="AK55" s="4">
        <v>0</v>
      </c>
      <c r="AL55" s="10" t="s">
        <v>639</v>
      </c>
      <c r="AM55" s="1">
        <v>185263</v>
      </c>
      <c r="AN55" s="1">
        <v>4</v>
      </c>
      <c r="AX55"/>
      <c r="AY55"/>
    </row>
    <row r="56" spans="1:51" x14ac:dyDescent="0.25">
      <c r="A56" t="s">
        <v>289</v>
      </c>
      <c r="B56" t="s">
        <v>211</v>
      </c>
      <c r="C56" t="s">
        <v>513</v>
      </c>
      <c r="D56" t="s">
        <v>378</v>
      </c>
      <c r="E56" s="4">
        <v>56.271739130434781</v>
      </c>
      <c r="F56" s="4">
        <v>156.59239130434784</v>
      </c>
      <c r="G56" s="4">
        <v>0</v>
      </c>
      <c r="H56" s="10">
        <v>0</v>
      </c>
      <c r="I56" s="4">
        <v>151.58000000000001</v>
      </c>
      <c r="J56" s="4">
        <v>0</v>
      </c>
      <c r="K56" s="10">
        <v>0</v>
      </c>
      <c r="L56" s="4">
        <v>43.077608695652181</v>
      </c>
      <c r="M56" s="4">
        <v>0</v>
      </c>
      <c r="N56" s="10">
        <v>0</v>
      </c>
      <c r="O56" s="4">
        <v>38.065217391304351</v>
      </c>
      <c r="P56" s="4">
        <v>0</v>
      </c>
      <c r="Q56" s="8">
        <v>0</v>
      </c>
      <c r="R56" s="4">
        <v>0</v>
      </c>
      <c r="S56" s="4">
        <v>0</v>
      </c>
      <c r="T56" s="10" t="s">
        <v>639</v>
      </c>
      <c r="U56" s="4">
        <v>5.012391304347827</v>
      </c>
      <c r="V56" s="4">
        <v>0</v>
      </c>
      <c r="W56" s="10">
        <v>0</v>
      </c>
      <c r="X56" s="4">
        <v>16.476739130434783</v>
      </c>
      <c r="Y56" s="4">
        <v>0</v>
      </c>
      <c r="Z56" s="10">
        <v>0</v>
      </c>
      <c r="AA56" s="4">
        <v>0</v>
      </c>
      <c r="AB56" s="4">
        <v>0</v>
      </c>
      <c r="AC56" s="10" t="s">
        <v>639</v>
      </c>
      <c r="AD56" s="4">
        <v>82.434782608695656</v>
      </c>
      <c r="AE56" s="4">
        <v>0</v>
      </c>
      <c r="AF56" s="10">
        <v>0</v>
      </c>
      <c r="AG56" s="4">
        <v>2.0815217391304346</v>
      </c>
      <c r="AH56" s="4">
        <v>0</v>
      </c>
      <c r="AI56" s="10">
        <v>0</v>
      </c>
      <c r="AJ56" s="4">
        <v>12.521739130434783</v>
      </c>
      <c r="AK56" s="4">
        <v>0</v>
      </c>
      <c r="AL56" s="10" t="s">
        <v>639</v>
      </c>
      <c r="AM56" s="1">
        <v>185389</v>
      </c>
      <c r="AN56" s="1">
        <v>4</v>
      </c>
      <c r="AX56"/>
      <c r="AY56"/>
    </row>
    <row r="57" spans="1:51" x14ac:dyDescent="0.25">
      <c r="A57" t="s">
        <v>289</v>
      </c>
      <c r="B57" t="s">
        <v>226</v>
      </c>
      <c r="C57" t="s">
        <v>582</v>
      </c>
      <c r="D57" t="s">
        <v>439</v>
      </c>
      <c r="E57" s="4">
        <v>39.152173913043477</v>
      </c>
      <c r="F57" s="4">
        <v>151.179347826087</v>
      </c>
      <c r="G57" s="4">
        <v>0</v>
      </c>
      <c r="H57" s="10">
        <v>0</v>
      </c>
      <c r="I57" s="4">
        <v>140.6521739130435</v>
      </c>
      <c r="J57" s="4">
        <v>0</v>
      </c>
      <c r="K57" s="10">
        <v>0</v>
      </c>
      <c r="L57" s="4">
        <v>12.290760869565219</v>
      </c>
      <c r="M57" s="4">
        <v>0</v>
      </c>
      <c r="N57" s="10">
        <v>0</v>
      </c>
      <c r="O57" s="4">
        <v>6.8125</v>
      </c>
      <c r="P57" s="4">
        <v>0</v>
      </c>
      <c r="Q57" s="8">
        <v>0</v>
      </c>
      <c r="R57" s="4">
        <v>0</v>
      </c>
      <c r="S57" s="4">
        <v>0</v>
      </c>
      <c r="T57" s="10" t="s">
        <v>639</v>
      </c>
      <c r="U57" s="4">
        <v>5.4782608695652177</v>
      </c>
      <c r="V57" s="4">
        <v>0</v>
      </c>
      <c r="W57" s="10">
        <v>0</v>
      </c>
      <c r="X57" s="4">
        <v>46.769021739130437</v>
      </c>
      <c r="Y57" s="4">
        <v>0</v>
      </c>
      <c r="Z57" s="10">
        <v>0</v>
      </c>
      <c r="AA57" s="4">
        <v>5.0489130434782608</v>
      </c>
      <c r="AB57" s="4">
        <v>0</v>
      </c>
      <c r="AC57" s="10">
        <v>0</v>
      </c>
      <c r="AD57" s="4">
        <v>70.788043478260875</v>
      </c>
      <c r="AE57" s="4">
        <v>0</v>
      </c>
      <c r="AF57" s="10">
        <v>0</v>
      </c>
      <c r="AG57" s="4">
        <v>0</v>
      </c>
      <c r="AH57" s="4">
        <v>0</v>
      </c>
      <c r="AI57" s="10" t="s">
        <v>639</v>
      </c>
      <c r="AJ57" s="4">
        <v>16.282608695652176</v>
      </c>
      <c r="AK57" s="4">
        <v>0</v>
      </c>
      <c r="AL57" s="10" t="s">
        <v>639</v>
      </c>
      <c r="AM57" s="1">
        <v>185423</v>
      </c>
      <c r="AN57" s="1">
        <v>4</v>
      </c>
      <c r="AX57"/>
      <c r="AY57"/>
    </row>
    <row r="58" spans="1:51" x14ac:dyDescent="0.25">
      <c r="A58" t="s">
        <v>289</v>
      </c>
      <c r="B58" t="s">
        <v>217</v>
      </c>
      <c r="C58" t="s">
        <v>579</v>
      </c>
      <c r="D58" t="s">
        <v>436</v>
      </c>
      <c r="E58" s="4">
        <v>64.673913043478265</v>
      </c>
      <c r="F58" s="4">
        <v>216.30521739130441</v>
      </c>
      <c r="G58" s="4">
        <v>22.256086956521735</v>
      </c>
      <c r="H58" s="10">
        <v>0.10289204867518116</v>
      </c>
      <c r="I58" s="4">
        <v>193.44500000000005</v>
      </c>
      <c r="J58" s="4">
        <v>22.256086956521735</v>
      </c>
      <c r="K58" s="10">
        <v>0.11505123914560587</v>
      </c>
      <c r="L58" s="4">
        <v>38.155000000000001</v>
      </c>
      <c r="M58" s="4">
        <v>0</v>
      </c>
      <c r="N58" s="10">
        <v>0</v>
      </c>
      <c r="O58" s="4">
        <v>18.462500000000002</v>
      </c>
      <c r="P58" s="4">
        <v>0</v>
      </c>
      <c r="Q58" s="8">
        <v>0</v>
      </c>
      <c r="R58" s="4">
        <v>14.388152173913044</v>
      </c>
      <c r="S58" s="4">
        <v>0</v>
      </c>
      <c r="T58" s="10">
        <v>0</v>
      </c>
      <c r="U58" s="4">
        <v>5.3043478260869561</v>
      </c>
      <c r="V58" s="4">
        <v>0</v>
      </c>
      <c r="W58" s="10">
        <v>0</v>
      </c>
      <c r="X58" s="4">
        <v>58.68956521739134</v>
      </c>
      <c r="Y58" s="4">
        <v>0</v>
      </c>
      <c r="Z58" s="10">
        <v>0</v>
      </c>
      <c r="AA58" s="4">
        <v>3.1677173913043477</v>
      </c>
      <c r="AB58" s="4">
        <v>0</v>
      </c>
      <c r="AC58" s="10">
        <v>0</v>
      </c>
      <c r="AD58" s="4">
        <v>106.60293478260873</v>
      </c>
      <c r="AE58" s="4">
        <v>22.256086956521735</v>
      </c>
      <c r="AF58" s="10">
        <v>0.20877555577534257</v>
      </c>
      <c r="AG58" s="4">
        <v>0</v>
      </c>
      <c r="AH58" s="4">
        <v>0</v>
      </c>
      <c r="AI58" s="10" t="s">
        <v>639</v>
      </c>
      <c r="AJ58" s="4">
        <v>9.69</v>
      </c>
      <c r="AK58" s="4">
        <v>0</v>
      </c>
      <c r="AL58" s="10" t="s">
        <v>639</v>
      </c>
      <c r="AM58" s="1">
        <v>185401</v>
      </c>
      <c r="AN58" s="1">
        <v>4</v>
      </c>
      <c r="AX58"/>
      <c r="AY58"/>
    </row>
    <row r="59" spans="1:51" x14ac:dyDescent="0.25">
      <c r="A59" t="s">
        <v>289</v>
      </c>
      <c r="B59" t="s">
        <v>127</v>
      </c>
      <c r="C59" t="s">
        <v>506</v>
      </c>
      <c r="D59" t="s">
        <v>368</v>
      </c>
      <c r="E59" s="4">
        <v>56.239130434782609</v>
      </c>
      <c r="F59" s="4">
        <v>179.36923913043475</v>
      </c>
      <c r="G59" s="4">
        <v>7.3467391304347824</v>
      </c>
      <c r="H59" s="10">
        <v>4.0958746137582366E-2</v>
      </c>
      <c r="I59" s="4">
        <v>152.9495652173913</v>
      </c>
      <c r="J59" s="4">
        <v>7.3467391304347824</v>
      </c>
      <c r="K59" s="10">
        <v>4.8033736611102267E-2</v>
      </c>
      <c r="L59" s="4">
        <v>38.957608695652169</v>
      </c>
      <c r="M59" s="4">
        <v>0.2608695652173913</v>
      </c>
      <c r="N59" s="10">
        <v>6.6962417343266094E-3</v>
      </c>
      <c r="O59" s="4">
        <v>23.864891304347829</v>
      </c>
      <c r="P59" s="4">
        <v>0.2608695652173913</v>
      </c>
      <c r="Q59" s="8">
        <v>1.0931102173922944E-2</v>
      </c>
      <c r="R59" s="4">
        <v>9.7883695652173905</v>
      </c>
      <c r="S59" s="4">
        <v>0</v>
      </c>
      <c r="T59" s="10">
        <v>0</v>
      </c>
      <c r="U59" s="4">
        <v>5.3043478260869561</v>
      </c>
      <c r="V59" s="4">
        <v>0</v>
      </c>
      <c r="W59" s="10">
        <v>0</v>
      </c>
      <c r="X59" s="4">
        <v>32.453804347826079</v>
      </c>
      <c r="Y59" s="4">
        <v>0.375</v>
      </c>
      <c r="Z59" s="10">
        <v>1.155488570710877E-2</v>
      </c>
      <c r="AA59" s="4">
        <v>11.326956521739129</v>
      </c>
      <c r="AB59" s="4">
        <v>0</v>
      </c>
      <c r="AC59" s="10">
        <v>0</v>
      </c>
      <c r="AD59" s="4">
        <v>53.739021739130429</v>
      </c>
      <c r="AE59" s="4">
        <v>6.7108695652173909</v>
      </c>
      <c r="AF59" s="10">
        <v>0.12487889336345745</v>
      </c>
      <c r="AG59" s="4">
        <v>26.723586956521739</v>
      </c>
      <c r="AH59" s="4">
        <v>0</v>
      </c>
      <c r="AI59" s="10">
        <v>0</v>
      </c>
      <c r="AJ59" s="4">
        <v>16.16826086956522</v>
      </c>
      <c r="AK59" s="4">
        <v>0</v>
      </c>
      <c r="AL59" s="10" t="s">
        <v>639</v>
      </c>
      <c r="AM59" s="1">
        <v>185266</v>
      </c>
      <c r="AN59" s="1">
        <v>4</v>
      </c>
      <c r="AX59"/>
      <c r="AY59"/>
    </row>
    <row r="60" spans="1:51" x14ac:dyDescent="0.25">
      <c r="A60" t="s">
        <v>289</v>
      </c>
      <c r="B60" t="s">
        <v>224</v>
      </c>
      <c r="C60" t="s">
        <v>581</v>
      </c>
      <c r="D60" t="s">
        <v>438</v>
      </c>
      <c r="E60" s="4">
        <v>66.717391304347828</v>
      </c>
      <c r="F60" s="4">
        <v>193.38097826086957</v>
      </c>
      <c r="G60" s="4">
        <v>38.236847826086958</v>
      </c>
      <c r="H60" s="10">
        <v>0.19772807113689186</v>
      </c>
      <c r="I60" s="4">
        <v>170.6854347826087</v>
      </c>
      <c r="J60" s="4">
        <v>38.236847826086958</v>
      </c>
      <c r="K60" s="10">
        <v>0.22401939494595322</v>
      </c>
      <c r="L60" s="4">
        <v>41.550760869565224</v>
      </c>
      <c r="M60" s="4">
        <v>5.4972826086956523</v>
      </c>
      <c r="N60" s="10">
        <v>0.13230281452492629</v>
      </c>
      <c r="O60" s="4">
        <v>21.763478260869565</v>
      </c>
      <c r="P60" s="4">
        <v>5.4972826086956523</v>
      </c>
      <c r="Q60" s="8">
        <v>0.25259209685152628</v>
      </c>
      <c r="R60" s="4">
        <v>15.222065217391307</v>
      </c>
      <c r="S60" s="4">
        <v>0</v>
      </c>
      <c r="T60" s="10">
        <v>0</v>
      </c>
      <c r="U60" s="4">
        <v>4.5652173913043477</v>
      </c>
      <c r="V60" s="4">
        <v>0</v>
      </c>
      <c r="W60" s="10">
        <v>0</v>
      </c>
      <c r="X60" s="4">
        <v>42.404239130434803</v>
      </c>
      <c r="Y60" s="4">
        <v>6.7701086956521745</v>
      </c>
      <c r="Z60" s="10">
        <v>0.1596564125305355</v>
      </c>
      <c r="AA60" s="4">
        <v>2.9082608695652175</v>
      </c>
      <c r="AB60" s="4">
        <v>0</v>
      </c>
      <c r="AC60" s="10">
        <v>0</v>
      </c>
      <c r="AD60" s="4">
        <v>103.58054347826086</v>
      </c>
      <c r="AE60" s="4">
        <v>25.969456521739129</v>
      </c>
      <c r="AF60" s="10">
        <v>0.25071751556497202</v>
      </c>
      <c r="AG60" s="4">
        <v>0</v>
      </c>
      <c r="AH60" s="4">
        <v>0</v>
      </c>
      <c r="AI60" s="10" t="s">
        <v>639</v>
      </c>
      <c r="AJ60" s="4">
        <v>2.9371739130434777</v>
      </c>
      <c r="AK60" s="4">
        <v>0</v>
      </c>
      <c r="AL60" s="10" t="s">
        <v>639</v>
      </c>
      <c r="AM60" s="1">
        <v>185415</v>
      </c>
      <c r="AN60" s="1">
        <v>4</v>
      </c>
      <c r="AX60"/>
      <c r="AY60"/>
    </row>
    <row r="61" spans="1:51" x14ac:dyDescent="0.25">
      <c r="A61" t="s">
        <v>289</v>
      </c>
      <c r="B61" t="s">
        <v>264</v>
      </c>
      <c r="C61" t="s">
        <v>585</v>
      </c>
      <c r="D61" t="s">
        <v>392</v>
      </c>
      <c r="E61" s="4">
        <v>52.152173913043477</v>
      </c>
      <c r="F61" s="4">
        <v>334.51641304347817</v>
      </c>
      <c r="G61" s="4">
        <v>106.01902173913044</v>
      </c>
      <c r="H61" s="10">
        <v>0.31693219706188469</v>
      </c>
      <c r="I61" s="4">
        <v>310.6251086956521</v>
      </c>
      <c r="J61" s="4">
        <v>101.02989130434783</v>
      </c>
      <c r="K61" s="10">
        <v>0.32524702117154369</v>
      </c>
      <c r="L61" s="4">
        <v>34.732391304347836</v>
      </c>
      <c r="M61" s="4">
        <v>6.8043478260869561</v>
      </c>
      <c r="N61" s="10">
        <v>0.19590784194681063</v>
      </c>
      <c r="O61" s="4">
        <v>20.221521739130445</v>
      </c>
      <c r="P61" s="4">
        <v>1.8152173913043479</v>
      </c>
      <c r="Q61" s="8">
        <v>8.9766606822262077E-2</v>
      </c>
      <c r="R61" s="4">
        <v>10.076086956521738</v>
      </c>
      <c r="S61" s="4">
        <v>4.9891304347826084</v>
      </c>
      <c r="T61" s="10">
        <v>0.49514563106796117</v>
      </c>
      <c r="U61" s="4">
        <v>4.4347826086956523</v>
      </c>
      <c r="V61" s="4">
        <v>0</v>
      </c>
      <c r="W61" s="10">
        <v>0</v>
      </c>
      <c r="X61" s="4">
        <v>81.67434782608693</v>
      </c>
      <c r="Y61" s="4">
        <v>24.233695652173914</v>
      </c>
      <c r="Z61" s="10">
        <v>0.29671122325673016</v>
      </c>
      <c r="AA61" s="4">
        <v>9.3804347826086953</v>
      </c>
      <c r="AB61" s="4">
        <v>0</v>
      </c>
      <c r="AC61" s="10">
        <v>0</v>
      </c>
      <c r="AD61" s="4">
        <v>198.62869565217383</v>
      </c>
      <c r="AE61" s="4">
        <v>74.769021739130437</v>
      </c>
      <c r="AF61" s="10">
        <v>0.37642608231220165</v>
      </c>
      <c r="AG61" s="4">
        <v>0</v>
      </c>
      <c r="AH61" s="4">
        <v>0</v>
      </c>
      <c r="AI61" s="10" t="s">
        <v>639</v>
      </c>
      <c r="AJ61" s="4">
        <v>10.100543478260869</v>
      </c>
      <c r="AK61" s="4">
        <v>0.21195652173913043</v>
      </c>
      <c r="AL61" s="10">
        <v>47.653846153846153</v>
      </c>
      <c r="AM61" s="1">
        <v>185481</v>
      </c>
      <c r="AN61" s="1">
        <v>4</v>
      </c>
      <c r="AX61"/>
      <c r="AY61"/>
    </row>
    <row r="62" spans="1:51" x14ac:dyDescent="0.25">
      <c r="A62" t="s">
        <v>289</v>
      </c>
      <c r="B62" t="s">
        <v>2</v>
      </c>
      <c r="C62" t="s">
        <v>462</v>
      </c>
      <c r="D62" t="s">
        <v>324</v>
      </c>
      <c r="E62" s="4">
        <v>114.35869565217391</v>
      </c>
      <c r="F62" s="4">
        <v>324.44315217391306</v>
      </c>
      <c r="G62" s="4">
        <v>18.440217391304348</v>
      </c>
      <c r="H62" s="10">
        <v>5.6836512861333982E-2</v>
      </c>
      <c r="I62" s="4">
        <v>305.50293478260869</v>
      </c>
      <c r="J62" s="4">
        <v>18.440217391304348</v>
      </c>
      <c r="K62" s="10">
        <v>6.0360197208665541E-2</v>
      </c>
      <c r="L62" s="4">
        <v>61.761739130434783</v>
      </c>
      <c r="M62" s="4">
        <v>0</v>
      </c>
      <c r="N62" s="10">
        <v>0</v>
      </c>
      <c r="O62" s="4">
        <v>52.400326086956518</v>
      </c>
      <c r="P62" s="4">
        <v>0</v>
      </c>
      <c r="Q62" s="8">
        <v>0</v>
      </c>
      <c r="R62" s="4">
        <v>4.4048913043478262</v>
      </c>
      <c r="S62" s="4">
        <v>0</v>
      </c>
      <c r="T62" s="10">
        <v>0</v>
      </c>
      <c r="U62" s="4">
        <v>4.9565217391304346</v>
      </c>
      <c r="V62" s="4">
        <v>0</v>
      </c>
      <c r="W62" s="10">
        <v>0</v>
      </c>
      <c r="X62" s="4">
        <v>55.994565217391305</v>
      </c>
      <c r="Y62" s="4">
        <v>1.7228260869565217</v>
      </c>
      <c r="Z62" s="10">
        <v>3.0767737552169272E-2</v>
      </c>
      <c r="AA62" s="4">
        <v>9.5788043478260878</v>
      </c>
      <c r="AB62" s="4">
        <v>0</v>
      </c>
      <c r="AC62" s="10">
        <v>0</v>
      </c>
      <c r="AD62" s="4">
        <v>138.77663043478259</v>
      </c>
      <c r="AE62" s="4">
        <v>16.717391304347824</v>
      </c>
      <c r="AF62" s="10">
        <v>0.12046258258305301</v>
      </c>
      <c r="AG62" s="4">
        <v>25.531521739130437</v>
      </c>
      <c r="AH62" s="4">
        <v>0</v>
      </c>
      <c r="AI62" s="10">
        <v>0</v>
      </c>
      <c r="AJ62" s="4">
        <v>32.799891304347824</v>
      </c>
      <c r="AK62" s="4">
        <v>0</v>
      </c>
      <c r="AL62" s="10" t="s">
        <v>639</v>
      </c>
      <c r="AM62" s="1">
        <v>185288</v>
      </c>
      <c r="AN62" s="1">
        <v>4</v>
      </c>
      <c r="AX62"/>
      <c r="AY62"/>
    </row>
    <row r="63" spans="1:51" x14ac:dyDescent="0.25">
      <c r="A63" t="s">
        <v>289</v>
      </c>
      <c r="B63" t="s">
        <v>143</v>
      </c>
      <c r="C63" t="s">
        <v>558</v>
      </c>
      <c r="D63" t="s">
        <v>336</v>
      </c>
      <c r="E63" s="4">
        <v>75.902173913043484</v>
      </c>
      <c r="F63" s="4">
        <v>257.1794565217391</v>
      </c>
      <c r="G63" s="4">
        <v>0</v>
      </c>
      <c r="H63" s="10">
        <v>0</v>
      </c>
      <c r="I63" s="4">
        <v>228.62967391304343</v>
      </c>
      <c r="J63" s="4">
        <v>0</v>
      </c>
      <c r="K63" s="10">
        <v>0</v>
      </c>
      <c r="L63" s="4">
        <v>40.484456521739126</v>
      </c>
      <c r="M63" s="4">
        <v>0</v>
      </c>
      <c r="N63" s="10">
        <v>0</v>
      </c>
      <c r="O63" s="4">
        <v>25.306304347826082</v>
      </c>
      <c r="P63" s="4">
        <v>0</v>
      </c>
      <c r="Q63" s="8">
        <v>0</v>
      </c>
      <c r="R63" s="4">
        <v>10.047717391304348</v>
      </c>
      <c r="S63" s="4">
        <v>0</v>
      </c>
      <c r="T63" s="10">
        <v>0</v>
      </c>
      <c r="U63" s="4">
        <v>5.1304347826086953</v>
      </c>
      <c r="V63" s="4">
        <v>0</v>
      </c>
      <c r="W63" s="10">
        <v>0</v>
      </c>
      <c r="X63" s="4">
        <v>48.561521739130441</v>
      </c>
      <c r="Y63" s="4">
        <v>0</v>
      </c>
      <c r="Z63" s="10">
        <v>0</v>
      </c>
      <c r="AA63" s="4">
        <v>13.371630434782606</v>
      </c>
      <c r="AB63" s="4">
        <v>0</v>
      </c>
      <c r="AC63" s="10">
        <v>0</v>
      </c>
      <c r="AD63" s="4">
        <v>125.80054347826082</v>
      </c>
      <c r="AE63" s="4">
        <v>0</v>
      </c>
      <c r="AF63" s="10">
        <v>0</v>
      </c>
      <c r="AG63" s="4">
        <v>0</v>
      </c>
      <c r="AH63" s="4">
        <v>0</v>
      </c>
      <c r="AI63" s="10" t="s">
        <v>639</v>
      </c>
      <c r="AJ63" s="4">
        <v>28.961304347826097</v>
      </c>
      <c r="AK63" s="4">
        <v>0</v>
      </c>
      <c r="AL63" s="10" t="s">
        <v>639</v>
      </c>
      <c r="AM63" s="1">
        <v>185286</v>
      </c>
      <c r="AN63" s="1">
        <v>4</v>
      </c>
      <c r="AX63"/>
      <c r="AY63"/>
    </row>
    <row r="64" spans="1:51" x14ac:dyDescent="0.25">
      <c r="A64" t="s">
        <v>289</v>
      </c>
      <c r="B64" t="s">
        <v>70</v>
      </c>
      <c r="C64" t="s">
        <v>443</v>
      </c>
      <c r="D64" t="s">
        <v>345</v>
      </c>
      <c r="E64" s="4">
        <v>104.93478260869566</v>
      </c>
      <c r="F64" s="4">
        <v>351.98021739130422</v>
      </c>
      <c r="G64" s="4">
        <v>0</v>
      </c>
      <c r="H64" s="10">
        <v>0</v>
      </c>
      <c r="I64" s="4">
        <v>342.76282608695641</v>
      </c>
      <c r="J64" s="4">
        <v>0</v>
      </c>
      <c r="K64" s="10">
        <v>0</v>
      </c>
      <c r="L64" s="4">
        <v>48.796195652173914</v>
      </c>
      <c r="M64" s="4">
        <v>0</v>
      </c>
      <c r="N64" s="10">
        <v>0</v>
      </c>
      <c r="O64" s="4">
        <v>39.578804347826086</v>
      </c>
      <c r="P64" s="4">
        <v>0</v>
      </c>
      <c r="Q64" s="8">
        <v>0</v>
      </c>
      <c r="R64" s="4">
        <v>4.5217391304347823</v>
      </c>
      <c r="S64" s="4">
        <v>0</v>
      </c>
      <c r="T64" s="10">
        <v>0</v>
      </c>
      <c r="U64" s="4">
        <v>4.6956521739130439</v>
      </c>
      <c r="V64" s="4">
        <v>0</v>
      </c>
      <c r="W64" s="10">
        <v>0</v>
      </c>
      <c r="X64" s="4">
        <v>120.09630434782605</v>
      </c>
      <c r="Y64" s="4">
        <v>0</v>
      </c>
      <c r="Z64" s="10">
        <v>0</v>
      </c>
      <c r="AA64" s="4">
        <v>0</v>
      </c>
      <c r="AB64" s="4">
        <v>0</v>
      </c>
      <c r="AC64" s="10" t="s">
        <v>639</v>
      </c>
      <c r="AD64" s="4">
        <v>183.08771739130427</v>
      </c>
      <c r="AE64" s="4">
        <v>0</v>
      </c>
      <c r="AF64" s="10">
        <v>0</v>
      </c>
      <c r="AG64" s="4">
        <v>0</v>
      </c>
      <c r="AH64" s="4">
        <v>0</v>
      </c>
      <c r="AI64" s="10" t="s">
        <v>639</v>
      </c>
      <c r="AJ64" s="4">
        <v>0</v>
      </c>
      <c r="AK64" s="4">
        <v>0</v>
      </c>
      <c r="AL64" s="10" t="s">
        <v>639</v>
      </c>
      <c r="AM64" s="1">
        <v>185174</v>
      </c>
      <c r="AN64" s="1">
        <v>4</v>
      </c>
      <c r="AX64"/>
      <c r="AY64"/>
    </row>
    <row r="65" spans="1:51" x14ac:dyDescent="0.25">
      <c r="A65" t="s">
        <v>289</v>
      </c>
      <c r="B65" t="s">
        <v>193</v>
      </c>
      <c r="C65" t="s">
        <v>571</v>
      </c>
      <c r="D65" t="s">
        <v>379</v>
      </c>
      <c r="E65" s="4">
        <v>60.391304347826086</v>
      </c>
      <c r="F65" s="4">
        <v>214.51913043478262</v>
      </c>
      <c r="G65" s="4">
        <v>0</v>
      </c>
      <c r="H65" s="10">
        <v>0</v>
      </c>
      <c r="I65" s="4">
        <v>194.22597826086957</v>
      </c>
      <c r="J65" s="4">
        <v>0</v>
      </c>
      <c r="K65" s="10">
        <v>0</v>
      </c>
      <c r="L65" s="4">
        <v>26.700760869565219</v>
      </c>
      <c r="M65" s="4">
        <v>0</v>
      </c>
      <c r="N65" s="10">
        <v>0</v>
      </c>
      <c r="O65" s="4">
        <v>6.4076086956521738</v>
      </c>
      <c r="P65" s="4">
        <v>0</v>
      </c>
      <c r="Q65" s="8">
        <v>0</v>
      </c>
      <c r="R65" s="4">
        <v>15.42358695652174</v>
      </c>
      <c r="S65" s="4">
        <v>0</v>
      </c>
      <c r="T65" s="10">
        <v>0</v>
      </c>
      <c r="U65" s="4">
        <v>4.8695652173913047</v>
      </c>
      <c r="V65" s="4">
        <v>0</v>
      </c>
      <c r="W65" s="10">
        <v>0</v>
      </c>
      <c r="X65" s="4">
        <v>40.166521739130438</v>
      </c>
      <c r="Y65" s="4">
        <v>0</v>
      </c>
      <c r="Z65" s="10">
        <v>0</v>
      </c>
      <c r="AA65" s="4">
        <v>0</v>
      </c>
      <c r="AB65" s="4">
        <v>0</v>
      </c>
      <c r="AC65" s="10" t="s">
        <v>639</v>
      </c>
      <c r="AD65" s="4">
        <v>73.377717391304344</v>
      </c>
      <c r="AE65" s="4">
        <v>0</v>
      </c>
      <c r="AF65" s="10">
        <v>0</v>
      </c>
      <c r="AG65" s="4">
        <v>44.274130434782613</v>
      </c>
      <c r="AH65" s="4">
        <v>0</v>
      </c>
      <c r="AI65" s="10">
        <v>0</v>
      </c>
      <c r="AJ65" s="4">
        <v>30</v>
      </c>
      <c r="AK65" s="4">
        <v>0</v>
      </c>
      <c r="AL65" s="10" t="s">
        <v>639</v>
      </c>
      <c r="AM65" s="1">
        <v>185354</v>
      </c>
      <c r="AN65" s="1">
        <v>4</v>
      </c>
      <c r="AX65"/>
      <c r="AY65"/>
    </row>
    <row r="66" spans="1:51" x14ac:dyDescent="0.25">
      <c r="A66" t="s">
        <v>289</v>
      </c>
      <c r="B66" t="s">
        <v>262</v>
      </c>
      <c r="C66" t="s">
        <v>462</v>
      </c>
      <c r="D66" t="s">
        <v>324</v>
      </c>
      <c r="E66" s="4">
        <v>52.728260869565219</v>
      </c>
      <c r="F66" s="4">
        <v>201.85619565217391</v>
      </c>
      <c r="G66" s="4">
        <v>0</v>
      </c>
      <c r="H66" s="10">
        <v>0</v>
      </c>
      <c r="I66" s="4">
        <v>178.87934782608696</v>
      </c>
      <c r="J66" s="4">
        <v>0</v>
      </c>
      <c r="K66" s="10">
        <v>0</v>
      </c>
      <c r="L66" s="4">
        <v>25.602826086956519</v>
      </c>
      <c r="M66" s="4">
        <v>0</v>
      </c>
      <c r="N66" s="10">
        <v>0</v>
      </c>
      <c r="O66" s="4">
        <v>9.6488043478260845</v>
      </c>
      <c r="P66" s="4">
        <v>0</v>
      </c>
      <c r="Q66" s="8">
        <v>0</v>
      </c>
      <c r="R66" s="4">
        <v>11.225760869565217</v>
      </c>
      <c r="S66" s="4">
        <v>0</v>
      </c>
      <c r="T66" s="10">
        <v>0</v>
      </c>
      <c r="U66" s="4">
        <v>4.7282608695652177</v>
      </c>
      <c r="V66" s="4">
        <v>0</v>
      </c>
      <c r="W66" s="10">
        <v>0</v>
      </c>
      <c r="X66" s="4">
        <v>93.733478260869575</v>
      </c>
      <c r="Y66" s="4">
        <v>0</v>
      </c>
      <c r="Z66" s="10">
        <v>0</v>
      </c>
      <c r="AA66" s="4">
        <v>7.0228260869565222</v>
      </c>
      <c r="AB66" s="4">
        <v>0</v>
      </c>
      <c r="AC66" s="10">
        <v>0</v>
      </c>
      <c r="AD66" s="4">
        <v>45.050217391304358</v>
      </c>
      <c r="AE66" s="4">
        <v>0</v>
      </c>
      <c r="AF66" s="10">
        <v>0</v>
      </c>
      <c r="AG66" s="4">
        <v>1.1793478260869565</v>
      </c>
      <c r="AH66" s="4">
        <v>0</v>
      </c>
      <c r="AI66" s="10">
        <v>0</v>
      </c>
      <c r="AJ66" s="4">
        <v>29.267499999999995</v>
      </c>
      <c r="AK66" s="4">
        <v>0</v>
      </c>
      <c r="AL66" s="10" t="s">
        <v>639</v>
      </c>
      <c r="AM66" s="1">
        <v>185478</v>
      </c>
      <c r="AN66" s="1">
        <v>4</v>
      </c>
      <c r="AX66"/>
      <c r="AY66"/>
    </row>
    <row r="67" spans="1:51" x14ac:dyDescent="0.25">
      <c r="A67" t="s">
        <v>289</v>
      </c>
      <c r="B67" t="s">
        <v>50</v>
      </c>
      <c r="C67" t="s">
        <v>484</v>
      </c>
      <c r="D67" t="s">
        <v>348</v>
      </c>
      <c r="E67" s="4">
        <v>129.20652173913044</v>
      </c>
      <c r="F67" s="4">
        <v>488.7005434782609</v>
      </c>
      <c r="G67" s="4">
        <v>7.3369565217391311E-2</v>
      </c>
      <c r="H67" s="10">
        <v>1.5013194930210886E-4</v>
      </c>
      <c r="I67" s="4">
        <v>450.40989130434787</v>
      </c>
      <c r="J67" s="4">
        <v>0</v>
      </c>
      <c r="K67" s="10">
        <v>0</v>
      </c>
      <c r="L67" s="4">
        <v>96.955434782608677</v>
      </c>
      <c r="M67" s="4">
        <v>0</v>
      </c>
      <c r="N67" s="10">
        <v>0</v>
      </c>
      <c r="O67" s="4">
        <v>64.607499999999987</v>
      </c>
      <c r="P67" s="4">
        <v>0</v>
      </c>
      <c r="Q67" s="8">
        <v>0</v>
      </c>
      <c r="R67" s="4">
        <v>26.608804347826084</v>
      </c>
      <c r="S67" s="4">
        <v>0</v>
      </c>
      <c r="T67" s="10">
        <v>0</v>
      </c>
      <c r="U67" s="4">
        <v>5.7391304347826084</v>
      </c>
      <c r="V67" s="4">
        <v>0</v>
      </c>
      <c r="W67" s="10">
        <v>0</v>
      </c>
      <c r="X67" s="4">
        <v>90.141739130434786</v>
      </c>
      <c r="Y67" s="4">
        <v>0</v>
      </c>
      <c r="Z67" s="10">
        <v>0</v>
      </c>
      <c r="AA67" s="4">
        <v>5.942717391304349</v>
      </c>
      <c r="AB67" s="4">
        <v>7.3369565217391311E-2</v>
      </c>
      <c r="AC67" s="10">
        <v>1.2346130631207359E-2</v>
      </c>
      <c r="AD67" s="4">
        <v>246.95521739130436</v>
      </c>
      <c r="AE67" s="4">
        <v>0</v>
      </c>
      <c r="AF67" s="10">
        <v>0</v>
      </c>
      <c r="AG67" s="4">
        <v>36.881521739130449</v>
      </c>
      <c r="AH67" s="4">
        <v>0</v>
      </c>
      <c r="AI67" s="10">
        <v>0</v>
      </c>
      <c r="AJ67" s="4">
        <v>11.823913043478262</v>
      </c>
      <c r="AK67" s="4">
        <v>0</v>
      </c>
      <c r="AL67" s="10" t="s">
        <v>639</v>
      </c>
      <c r="AM67" s="1">
        <v>185146</v>
      </c>
      <c r="AN67" s="1">
        <v>4</v>
      </c>
      <c r="AX67"/>
      <c r="AY67"/>
    </row>
    <row r="68" spans="1:51" x14ac:dyDescent="0.25">
      <c r="A68" t="s">
        <v>289</v>
      </c>
      <c r="B68" t="s">
        <v>41</v>
      </c>
      <c r="C68" t="s">
        <v>462</v>
      </c>
      <c r="D68" t="s">
        <v>324</v>
      </c>
      <c r="E68" s="4">
        <v>65.032608695652172</v>
      </c>
      <c r="F68" s="4">
        <v>251.76445652173922</v>
      </c>
      <c r="G68" s="4">
        <v>0</v>
      </c>
      <c r="H68" s="10">
        <v>0</v>
      </c>
      <c r="I68" s="4">
        <v>221.0415217391305</v>
      </c>
      <c r="J68" s="4">
        <v>0</v>
      </c>
      <c r="K68" s="10">
        <v>0</v>
      </c>
      <c r="L68" s="4">
        <v>27.615326086956522</v>
      </c>
      <c r="M68" s="4">
        <v>0</v>
      </c>
      <c r="N68" s="10">
        <v>0</v>
      </c>
      <c r="O68" s="4">
        <v>12.090760869565219</v>
      </c>
      <c r="P68" s="4">
        <v>0</v>
      </c>
      <c r="Q68" s="8">
        <v>0</v>
      </c>
      <c r="R68" s="4">
        <v>10.498695652173911</v>
      </c>
      <c r="S68" s="4">
        <v>0</v>
      </c>
      <c r="T68" s="10">
        <v>0</v>
      </c>
      <c r="U68" s="4">
        <v>5.0258695652173913</v>
      </c>
      <c r="V68" s="4">
        <v>0</v>
      </c>
      <c r="W68" s="10">
        <v>0</v>
      </c>
      <c r="X68" s="4">
        <v>90.728152173913045</v>
      </c>
      <c r="Y68" s="4">
        <v>0</v>
      </c>
      <c r="Z68" s="10">
        <v>0</v>
      </c>
      <c r="AA68" s="4">
        <v>15.198369565217391</v>
      </c>
      <c r="AB68" s="4">
        <v>0</v>
      </c>
      <c r="AC68" s="10">
        <v>0</v>
      </c>
      <c r="AD68" s="4">
        <v>104.13684782608702</v>
      </c>
      <c r="AE68" s="4">
        <v>0</v>
      </c>
      <c r="AF68" s="10">
        <v>0</v>
      </c>
      <c r="AG68" s="4">
        <v>4.1321739130434789</v>
      </c>
      <c r="AH68" s="4">
        <v>0</v>
      </c>
      <c r="AI68" s="10">
        <v>0</v>
      </c>
      <c r="AJ68" s="4">
        <v>9.9535869565217396</v>
      </c>
      <c r="AK68" s="4">
        <v>0</v>
      </c>
      <c r="AL68" s="10" t="s">
        <v>639</v>
      </c>
      <c r="AM68" s="1">
        <v>185132</v>
      </c>
      <c r="AN68" s="1">
        <v>4</v>
      </c>
      <c r="AX68"/>
      <c r="AY68"/>
    </row>
    <row r="69" spans="1:51" x14ac:dyDescent="0.25">
      <c r="A69" t="s">
        <v>289</v>
      </c>
      <c r="B69" t="s">
        <v>58</v>
      </c>
      <c r="C69" t="s">
        <v>485</v>
      </c>
      <c r="D69" t="s">
        <v>323</v>
      </c>
      <c r="E69" s="4">
        <v>71.608695652173907</v>
      </c>
      <c r="F69" s="4">
        <v>217.42228260869564</v>
      </c>
      <c r="G69" s="4">
        <v>4.9059782608695652</v>
      </c>
      <c r="H69" s="10">
        <v>2.2564284589446006E-2</v>
      </c>
      <c r="I69" s="4">
        <v>201.31902173913045</v>
      </c>
      <c r="J69" s="4">
        <v>4.9059782608695652</v>
      </c>
      <c r="K69" s="10">
        <v>2.4369173953302539E-2</v>
      </c>
      <c r="L69" s="4">
        <v>50.5</v>
      </c>
      <c r="M69" s="4">
        <v>0</v>
      </c>
      <c r="N69" s="10">
        <v>0</v>
      </c>
      <c r="O69" s="4">
        <v>39.788043478260867</v>
      </c>
      <c r="P69" s="4">
        <v>0</v>
      </c>
      <c r="Q69" s="8">
        <v>0</v>
      </c>
      <c r="R69" s="4">
        <v>5.2336956521739131</v>
      </c>
      <c r="S69" s="4">
        <v>0</v>
      </c>
      <c r="T69" s="10">
        <v>0</v>
      </c>
      <c r="U69" s="4">
        <v>5.4782608695652177</v>
      </c>
      <c r="V69" s="4">
        <v>0</v>
      </c>
      <c r="W69" s="10">
        <v>0</v>
      </c>
      <c r="X69" s="4">
        <v>35.777173913043477</v>
      </c>
      <c r="Y69" s="4">
        <v>0</v>
      </c>
      <c r="Z69" s="10">
        <v>0</v>
      </c>
      <c r="AA69" s="4">
        <v>5.3913043478260869</v>
      </c>
      <c r="AB69" s="4">
        <v>0</v>
      </c>
      <c r="AC69" s="10">
        <v>0</v>
      </c>
      <c r="AD69" s="4">
        <v>92.783695652173904</v>
      </c>
      <c r="AE69" s="4">
        <v>4.9059782608695652</v>
      </c>
      <c r="AF69" s="10">
        <v>5.2875434917585319E-2</v>
      </c>
      <c r="AG69" s="4">
        <v>27.413043478260871</v>
      </c>
      <c r="AH69" s="4">
        <v>0</v>
      </c>
      <c r="AI69" s="10">
        <v>0</v>
      </c>
      <c r="AJ69" s="4">
        <v>5.5570652173913047</v>
      </c>
      <c r="AK69" s="4">
        <v>0</v>
      </c>
      <c r="AL69" s="10" t="s">
        <v>639</v>
      </c>
      <c r="AM69" s="1">
        <v>185159</v>
      </c>
      <c r="AN69" s="1">
        <v>4</v>
      </c>
      <c r="AX69"/>
      <c r="AY69"/>
    </row>
    <row r="70" spans="1:51" x14ac:dyDescent="0.25">
      <c r="A70" t="s">
        <v>289</v>
      </c>
      <c r="B70" t="s">
        <v>174</v>
      </c>
      <c r="C70" t="s">
        <v>488</v>
      </c>
      <c r="D70" t="s">
        <v>427</v>
      </c>
      <c r="E70" s="4">
        <v>77.228260869565219</v>
      </c>
      <c r="F70" s="4">
        <v>264.41673913043473</v>
      </c>
      <c r="G70" s="4">
        <v>31.364130434782609</v>
      </c>
      <c r="H70" s="10">
        <v>0.11861628177522802</v>
      </c>
      <c r="I70" s="4">
        <v>222.05260869565217</v>
      </c>
      <c r="J70" s="4">
        <v>31.364130434782609</v>
      </c>
      <c r="K70" s="10">
        <v>0.14124639480264176</v>
      </c>
      <c r="L70" s="4">
        <v>56.52021739130435</v>
      </c>
      <c r="M70" s="4">
        <v>0</v>
      </c>
      <c r="N70" s="10">
        <v>0</v>
      </c>
      <c r="O70" s="4">
        <v>26.368043478260869</v>
      </c>
      <c r="P70" s="4">
        <v>0</v>
      </c>
      <c r="Q70" s="8">
        <v>0</v>
      </c>
      <c r="R70" s="4">
        <v>25.195652173913043</v>
      </c>
      <c r="S70" s="4">
        <v>0</v>
      </c>
      <c r="T70" s="10">
        <v>0</v>
      </c>
      <c r="U70" s="4">
        <v>4.9565217391304346</v>
      </c>
      <c r="V70" s="4">
        <v>0</v>
      </c>
      <c r="W70" s="10">
        <v>0</v>
      </c>
      <c r="X70" s="4">
        <v>54.752282608695673</v>
      </c>
      <c r="Y70" s="4">
        <v>6.2608695652173916</v>
      </c>
      <c r="Z70" s="10">
        <v>0.11434901463310043</v>
      </c>
      <c r="AA70" s="4">
        <v>12.211956521739131</v>
      </c>
      <c r="AB70" s="4">
        <v>0</v>
      </c>
      <c r="AC70" s="10">
        <v>0</v>
      </c>
      <c r="AD70" s="4">
        <v>81.65097826086955</v>
      </c>
      <c r="AE70" s="4">
        <v>25.103260869565219</v>
      </c>
      <c r="AF70" s="10">
        <v>0.30744592905380674</v>
      </c>
      <c r="AG70" s="4">
        <v>50.279239130434767</v>
      </c>
      <c r="AH70" s="4">
        <v>0</v>
      </c>
      <c r="AI70" s="10">
        <v>0</v>
      </c>
      <c r="AJ70" s="4">
        <v>9.0020652173913049</v>
      </c>
      <c r="AK70" s="4">
        <v>0</v>
      </c>
      <c r="AL70" s="10" t="s">
        <v>639</v>
      </c>
      <c r="AM70" s="1">
        <v>185331</v>
      </c>
      <c r="AN70" s="1">
        <v>4</v>
      </c>
      <c r="AX70"/>
      <c r="AY70"/>
    </row>
    <row r="71" spans="1:51" x14ac:dyDescent="0.25">
      <c r="A71" t="s">
        <v>289</v>
      </c>
      <c r="B71" t="s">
        <v>16</v>
      </c>
      <c r="C71" t="s">
        <v>497</v>
      </c>
      <c r="D71" t="s">
        <v>350</v>
      </c>
      <c r="E71" s="4">
        <v>41.5</v>
      </c>
      <c r="F71" s="4">
        <v>116.6955434782609</v>
      </c>
      <c r="G71" s="4">
        <v>0</v>
      </c>
      <c r="H71" s="10">
        <v>0</v>
      </c>
      <c r="I71" s="4">
        <v>106.34652173913048</v>
      </c>
      <c r="J71" s="4">
        <v>0</v>
      </c>
      <c r="K71" s="10">
        <v>0</v>
      </c>
      <c r="L71" s="4">
        <v>11.635217391304348</v>
      </c>
      <c r="M71" s="4">
        <v>0</v>
      </c>
      <c r="N71" s="10">
        <v>0</v>
      </c>
      <c r="O71" s="4">
        <v>1.2861956521739131</v>
      </c>
      <c r="P71" s="4">
        <v>0</v>
      </c>
      <c r="Q71" s="8">
        <v>0</v>
      </c>
      <c r="R71" s="4">
        <v>5.3354347826086954</v>
      </c>
      <c r="S71" s="4">
        <v>0</v>
      </c>
      <c r="T71" s="10">
        <v>0</v>
      </c>
      <c r="U71" s="4">
        <v>5.0135869565217392</v>
      </c>
      <c r="V71" s="4">
        <v>0</v>
      </c>
      <c r="W71" s="10">
        <v>0</v>
      </c>
      <c r="X71" s="4">
        <v>48.269130434782632</v>
      </c>
      <c r="Y71" s="4">
        <v>0</v>
      </c>
      <c r="Z71" s="10">
        <v>0</v>
      </c>
      <c r="AA71" s="4">
        <v>0</v>
      </c>
      <c r="AB71" s="4">
        <v>0</v>
      </c>
      <c r="AC71" s="10" t="s">
        <v>639</v>
      </c>
      <c r="AD71" s="4">
        <v>56.791195652173926</v>
      </c>
      <c r="AE71" s="4">
        <v>0</v>
      </c>
      <c r="AF71" s="10">
        <v>0</v>
      </c>
      <c r="AG71" s="4">
        <v>0</v>
      </c>
      <c r="AH71" s="4">
        <v>0</v>
      </c>
      <c r="AI71" s="10" t="s">
        <v>639</v>
      </c>
      <c r="AJ71" s="4">
        <v>0</v>
      </c>
      <c r="AK71" s="4">
        <v>0</v>
      </c>
      <c r="AL71" s="10" t="s">
        <v>639</v>
      </c>
      <c r="AM71" s="1">
        <v>185047</v>
      </c>
      <c r="AN71" s="1">
        <v>4</v>
      </c>
      <c r="AX71"/>
      <c r="AY71"/>
    </row>
    <row r="72" spans="1:51" x14ac:dyDescent="0.25">
      <c r="A72" t="s">
        <v>289</v>
      </c>
      <c r="B72" t="s">
        <v>197</v>
      </c>
      <c r="C72" t="s">
        <v>486</v>
      </c>
      <c r="D72" t="s">
        <v>371</v>
      </c>
      <c r="E72" s="4">
        <v>109.21739130434783</v>
      </c>
      <c r="F72" s="4">
        <v>377.67347826086939</v>
      </c>
      <c r="G72" s="4">
        <v>0</v>
      </c>
      <c r="H72" s="10">
        <v>0</v>
      </c>
      <c r="I72" s="4">
        <v>361.6654347826086</v>
      </c>
      <c r="J72" s="4">
        <v>0</v>
      </c>
      <c r="K72" s="10">
        <v>0</v>
      </c>
      <c r="L72" s="4">
        <v>39.755652173913035</v>
      </c>
      <c r="M72" s="4">
        <v>0</v>
      </c>
      <c r="N72" s="10">
        <v>0</v>
      </c>
      <c r="O72" s="4">
        <v>23.747608695652165</v>
      </c>
      <c r="P72" s="4">
        <v>0</v>
      </c>
      <c r="Q72" s="8">
        <v>0</v>
      </c>
      <c r="R72" s="4">
        <v>10.616739130434782</v>
      </c>
      <c r="S72" s="4">
        <v>0</v>
      </c>
      <c r="T72" s="10">
        <v>0</v>
      </c>
      <c r="U72" s="4">
        <v>5.3913043478260869</v>
      </c>
      <c r="V72" s="4">
        <v>0</v>
      </c>
      <c r="W72" s="10">
        <v>0</v>
      </c>
      <c r="X72" s="4">
        <v>113.28608695652171</v>
      </c>
      <c r="Y72" s="4">
        <v>0</v>
      </c>
      <c r="Z72" s="10">
        <v>0</v>
      </c>
      <c r="AA72" s="4">
        <v>0</v>
      </c>
      <c r="AB72" s="4">
        <v>0</v>
      </c>
      <c r="AC72" s="10" t="s">
        <v>639</v>
      </c>
      <c r="AD72" s="4">
        <v>197.07076086956513</v>
      </c>
      <c r="AE72" s="4">
        <v>0</v>
      </c>
      <c r="AF72" s="10">
        <v>0</v>
      </c>
      <c r="AG72" s="4">
        <v>27.560978260869557</v>
      </c>
      <c r="AH72" s="4">
        <v>0</v>
      </c>
      <c r="AI72" s="10">
        <v>0</v>
      </c>
      <c r="AJ72" s="4">
        <v>0</v>
      </c>
      <c r="AK72" s="4">
        <v>0</v>
      </c>
      <c r="AL72" s="10" t="s">
        <v>639</v>
      </c>
      <c r="AM72" s="1">
        <v>185360</v>
      </c>
      <c r="AN72" s="1">
        <v>4</v>
      </c>
      <c r="AX72"/>
      <c r="AY72"/>
    </row>
    <row r="73" spans="1:51" x14ac:dyDescent="0.25">
      <c r="A73" t="s">
        <v>289</v>
      </c>
      <c r="B73" t="s">
        <v>200</v>
      </c>
      <c r="C73" t="s">
        <v>503</v>
      </c>
      <c r="D73" t="s">
        <v>395</v>
      </c>
      <c r="E73" s="4">
        <v>47.282608695652172</v>
      </c>
      <c r="F73" s="4">
        <v>275.27445652173913</v>
      </c>
      <c r="G73" s="4">
        <v>195.13315217391303</v>
      </c>
      <c r="H73" s="10">
        <v>0.708867632106297</v>
      </c>
      <c r="I73" s="4">
        <v>255.79347826086956</v>
      </c>
      <c r="J73" s="4">
        <v>180.38315217391303</v>
      </c>
      <c r="K73" s="10">
        <v>0.70519058343602592</v>
      </c>
      <c r="L73" s="4">
        <v>57.902173913043477</v>
      </c>
      <c r="M73" s="4">
        <v>48.353260869565219</v>
      </c>
      <c r="N73" s="10">
        <v>0.83508541392904079</v>
      </c>
      <c r="O73" s="4">
        <v>43.152173913043477</v>
      </c>
      <c r="P73" s="4">
        <v>33.603260869565219</v>
      </c>
      <c r="Q73" s="8">
        <v>0.77871536523929474</v>
      </c>
      <c r="R73" s="4">
        <v>10.915760869565217</v>
      </c>
      <c r="S73" s="4">
        <v>10.915760869565217</v>
      </c>
      <c r="T73" s="10">
        <v>1</v>
      </c>
      <c r="U73" s="4">
        <v>3.8342391304347827</v>
      </c>
      <c r="V73" s="4">
        <v>3.8342391304347827</v>
      </c>
      <c r="W73" s="10">
        <v>1</v>
      </c>
      <c r="X73" s="4">
        <v>58.247282608695649</v>
      </c>
      <c r="Y73" s="4">
        <v>30.421195652173914</v>
      </c>
      <c r="Z73" s="10">
        <v>0.5222766503382319</v>
      </c>
      <c r="AA73" s="4">
        <v>4.7309782608695654</v>
      </c>
      <c r="AB73" s="4">
        <v>0</v>
      </c>
      <c r="AC73" s="10">
        <v>0</v>
      </c>
      <c r="AD73" s="4">
        <v>115.6929347826087</v>
      </c>
      <c r="AE73" s="4">
        <v>86.486413043478265</v>
      </c>
      <c r="AF73" s="10">
        <v>0.74755137991779208</v>
      </c>
      <c r="AG73" s="4">
        <v>0</v>
      </c>
      <c r="AH73" s="4">
        <v>0</v>
      </c>
      <c r="AI73" s="10" t="s">
        <v>639</v>
      </c>
      <c r="AJ73" s="4">
        <v>38.701086956521742</v>
      </c>
      <c r="AK73" s="4">
        <v>29.872282608695652</v>
      </c>
      <c r="AL73" s="10">
        <v>1.2955517147275539</v>
      </c>
      <c r="AM73" s="1">
        <v>185363</v>
      </c>
      <c r="AN73" s="1">
        <v>4</v>
      </c>
      <c r="AX73"/>
      <c r="AY73"/>
    </row>
    <row r="74" spans="1:51" x14ac:dyDescent="0.25">
      <c r="A74" t="s">
        <v>289</v>
      </c>
      <c r="B74" t="s">
        <v>246</v>
      </c>
      <c r="C74" t="s">
        <v>462</v>
      </c>
      <c r="D74" t="s">
        <v>324</v>
      </c>
      <c r="E74" s="4">
        <v>43.815217391304351</v>
      </c>
      <c r="F74" s="4">
        <v>174.62380434782611</v>
      </c>
      <c r="G74" s="4">
        <v>0</v>
      </c>
      <c r="H74" s="10">
        <v>0</v>
      </c>
      <c r="I74" s="4">
        <v>147.38554347826093</v>
      </c>
      <c r="J74" s="4">
        <v>0</v>
      </c>
      <c r="K74" s="10">
        <v>0</v>
      </c>
      <c r="L74" s="4">
        <v>39.46771739130434</v>
      </c>
      <c r="M74" s="4">
        <v>0</v>
      </c>
      <c r="N74" s="10">
        <v>0</v>
      </c>
      <c r="O74" s="4">
        <v>12.229456521739134</v>
      </c>
      <c r="P74" s="4">
        <v>0</v>
      </c>
      <c r="Q74" s="8">
        <v>0</v>
      </c>
      <c r="R74" s="4">
        <v>22.265434782608683</v>
      </c>
      <c r="S74" s="4">
        <v>0</v>
      </c>
      <c r="T74" s="10">
        <v>0</v>
      </c>
      <c r="U74" s="4">
        <v>4.9728260869565215</v>
      </c>
      <c r="V74" s="4">
        <v>0</v>
      </c>
      <c r="W74" s="10">
        <v>0</v>
      </c>
      <c r="X74" s="4">
        <v>73.426630434782609</v>
      </c>
      <c r="Y74" s="4">
        <v>0</v>
      </c>
      <c r="Z74" s="10">
        <v>0</v>
      </c>
      <c r="AA74" s="4">
        <v>0</v>
      </c>
      <c r="AB74" s="4">
        <v>0</v>
      </c>
      <c r="AC74" s="10" t="s">
        <v>639</v>
      </c>
      <c r="AD74" s="4">
        <v>48.462282608695688</v>
      </c>
      <c r="AE74" s="4">
        <v>0</v>
      </c>
      <c r="AF74" s="10">
        <v>0</v>
      </c>
      <c r="AG74" s="4">
        <v>0</v>
      </c>
      <c r="AH74" s="4">
        <v>0</v>
      </c>
      <c r="AI74" s="10" t="s">
        <v>639</v>
      </c>
      <c r="AJ74" s="4">
        <v>13.267173913043477</v>
      </c>
      <c r="AK74" s="4">
        <v>0</v>
      </c>
      <c r="AL74" s="10" t="s">
        <v>639</v>
      </c>
      <c r="AM74" s="1">
        <v>185461</v>
      </c>
      <c r="AN74" s="1">
        <v>4</v>
      </c>
      <c r="AX74"/>
      <c r="AY74"/>
    </row>
    <row r="75" spans="1:51" x14ac:dyDescent="0.25">
      <c r="A75" t="s">
        <v>289</v>
      </c>
      <c r="B75" t="s">
        <v>132</v>
      </c>
      <c r="C75" t="s">
        <v>503</v>
      </c>
      <c r="D75" t="s">
        <v>395</v>
      </c>
      <c r="E75" s="4">
        <v>47.358695652173914</v>
      </c>
      <c r="F75" s="4">
        <v>152.65119565217393</v>
      </c>
      <c r="G75" s="4">
        <v>3.1395652173913047</v>
      </c>
      <c r="H75" s="10">
        <v>2.0566921889986479E-2</v>
      </c>
      <c r="I75" s="4">
        <v>139.43032608695654</v>
      </c>
      <c r="J75" s="4">
        <v>3.1395652173913047</v>
      </c>
      <c r="K75" s="10">
        <v>2.2517090115914212E-2</v>
      </c>
      <c r="L75" s="4">
        <v>25.18804347826087</v>
      </c>
      <c r="M75" s="4">
        <v>0.64673913043478259</v>
      </c>
      <c r="N75" s="10">
        <v>2.5676433780693047E-2</v>
      </c>
      <c r="O75" s="4">
        <v>12.945434782608698</v>
      </c>
      <c r="P75" s="4">
        <v>0.64673913043478259</v>
      </c>
      <c r="Q75" s="8">
        <v>4.995885741154342E-2</v>
      </c>
      <c r="R75" s="4">
        <v>6.2208695652173907</v>
      </c>
      <c r="S75" s="4">
        <v>0</v>
      </c>
      <c r="T75" s="10">
        <v>0</v>
      </c>
      <c r="U75" s="4">
        <v>6.0217391304347823</v>
      </c>
      <c r="V75" s="4">
        <v>0</v>
      </c>
      <c r="W75" s="10">
        <v>0</v>
      </c>
      <c r="X75" s="4">
        <v>37.216847826086962</v>
      </c>
      <c r="Y75" s="4">
        <v>0</v>
      </c>
      <c r="Z75" s="10">
        <v>0</v>
      </c>
      <c r="AA75" s="4">
        <v>0.97826086956521741</v>
      </c>
      <c r="AB75" s="4">
        <v>0</v>
      </c>
      <c r="AC75" s="10">
        <v>0</v>
      </c>
      <c r="AD75" s="4">
        <v>76.568695652173915</v>
      </c>
      <c r="AE75" s="4">
        <v>2.492826086956522</v>
      </c>
      <c r="AF75" s="10">
        <v>3.2556726554159948E-2</v>
      </c>
      <c r="AG75" s="4">
        <v>0</v>
      </c>
      <c r="AH75" s="4">
        <v>0</v>
      </c>
      <c r="AI75" s="10" t="s">
        <v>639</v>
      </c>
      <c r="AJ75" s="4">
        <v>12.69934782608696</v>
      </c>
      <c r="AK75" s="4">
        <v>0</v>
      </c>
      <c r="AL75" s="10" t="s">
        <v>639</v>
      </c>
      <c r="AM75" s="1">
        <v>185271</v>
      </c>
      <c r="AN75" s="1">
        <v>4</v>
      </c>
      <c r="AX75"/>
      <c r="AY75"/>
    </row>
    <row r="76" spans="1:51" x14ac:dyDescent="0.25">
      <c r="A76" t="s">
        <v>289</v>
      </c>
      <c r="B76" t="s">
        <v>96</v>
      </c>
      <c r="C76" t="s">
        <v>537</v>
      </c>
      <c r="D76" t="s">
        <v>340</v>
      </c>
      <c r="E76" s="4">
        <v>108.1195652173913</v>
      </c>
      <c r="F76" s="4">
        <v>333.15315217391304</v>
      </c>
      <c r="G76" s="4">
        <v>0</v>
      </c>
      <c r="H76" s="10">
        <v>0</v>
      </c>
      <c r="I76" s="4">
        <v>304.45750000000004</v>
      </c>
      <c r="J76" s="4">
        <v>0</v>
      </c>
      <c r="K76" s="10">
        <v>0</v>
      </c>
      <c r="L76" s="4">
        <v>48.589673913043484</v>
      </c>
      <c r="M76" s="4">
        <v>0</v>
      </c>
      <c r="N76" s="10">
        <v>0</v>
      </c>
      <c r="O76" s="4">
        <v>25.633152173913054</v>
      </c>
      <c r="P76" s="4">
        <v>0</v>
      </c>
      <c r="Q76" s="8">
        <v>0</v>
      </c>
      <c r="R76" s="4">
        <v>17.217391304347824</v>
      </c>
      <c r="S76" s="4">
        <v>0</v>
      </c>
      <c r="T76" s="10">
        <v>0</v>
      </c>
      <c r="U76" s="4">
        <v>5.7391304347826084</v>
      </c>
      <c r="V76" s="4">
        <v>0</v>
      </c>
      <c r="W76" s="10">
        <v>0</v>
      </c>
      <c r="X76" s="4">
        <v>73.323586956521723</v>
      </c>
      <c r="Y76" s="4">
        <v>0</v>
      </c>
      <c r="Z76" s="10">
        <v>0</v>
      </c>
      <c r="AA76" s="4">
        <v>5.7391304347826084</v>
      </c>
      <c r="AB76" s="4">
        <v>0</v>
      </c>
      <c r="AC76" s="10">
        <v>0</v>
      </c>
      <c r="AD76" s="4">
        <v>147.32152173913045</v>
      </c>
      <c r="AE76" s="4">
        <v>0</v>
      </c>
      <c r="AF76" s="10">
        <v>0</v>
      </c>
      <c r="AG76" s="4">
        <v>43.261630434782617</v>
      </c>
      <c r="AH76" s="4">
        <v>0</v>
      </c>
      <c r="AI76" s="10">
        <v>0</v>
      </c>
      <c r="AJ76" s="4">
        <v>14.917608695652179</v>
      </c>
      <c r="AK76" s="4">
        <v>0</v>
      </c>
      <c r="AL76" s="10" t="s">
        <v>639</v>
      </c>
      <c r="AM76" s="1">
        <v>185222</v>
      </c>
      <c r="AN76" s="1">
        <v>4</v>
      </c>
      <c r="AX76"/>
      <c r="AY76"/>
    </row>
    <row r="77" spans="1:51" x14ac:dyDescent="0.25">
      <c r="A77" t="s">
        <v>289</v>
      </c>
      <c r="B77" t="s">
        <v>175</v>
      </c>
      <c r="C77" t="s">
        <v>513</v>
      </c>
      <c r="D77" t="s">
        <v>378</v>
      </c>
      <c r="E77" s="4">
        <v>46.663043478260867</v>
      </c>
      <c r="F77" s="4">
        <v>158.64945652173913</v>
      </c>
      <c r="G77" s="4">
        <v>0</v>
      </c>
      <c r="H77" s="10">
        <v>0</v>
      </c>
      <c r="I77" s="4">
        <v>141.72282608695653</v>
      </c>
      <c r="J77" s="4">
        <v>0</v>
      </c>
      <c r="K77" s="10">
        <v>0</v>
      </c>
      <c r="L77" s="4">
        <v>30.913043478260871</v>
      </c>
      <c r="M77" s="4">
        <v>0</v>
      </c>
      <c r="N77" s="10">
        <v>0</v>
      </c>
      <c r="O77" s="4">
        <v>20.1875</v>
      </c>
      <c r="P77" s="4">
        <v>0</v>
      </c>
      <c r="Q77" s="8">
        <v>0</v>
      </c>
      <c r="R77" s="4">
        <v>5.2472826086956523</v>
      </c>
      <c r="S77" s="4">
        <v>0</v>
      </c>
      <c r="T77" s="10">
        <v>0</v>
      </c>
      <c r="U77" s="4">
        <v>5.4782608695652177</v>
      </c>
      <c r="V77" s="4">
        <v>0</v>
      </c>
      <c r="W77" s="10">
        <v>0</v>
      </c>
      <c r="X77" s="4">
        <v>31.690217391304348</v>
      </c>
      <c r="Y77" s="4">
        <v>0</v>
      </c>
      <c r="Z77" s="10">
        <v>0</v>
      </c>
      <c r="AA77" s="4">
        <v>6.2010869565217392</v>
      </c>
      <c r="AB77" s="4">
        <v>0</v>
      </c>
      <c r="AC77" s="10">
        <v>0</v>
      </c>
      <c r="AD77" s="4">
        <v>78.019021739130437</v>
      </c>
      <c r="AE77" s="4">
        <v>0</v>
      </c>
      <c r="AF77" s="10">
        <v>0</v>
      </c>
      <c r="AG77" s="4">
        <v>0</v>
      </c>
      <c r="AH77" s="4">
        <v>0</v>
      </c>
      <c r="AI77" s="10" t="s">
        <v>639</v>
      </c>
      <c r="AJ77" s="4">
        <v>11.826086956521738</v>
      </c>
      <c r="AK77" s="4">
        <v>0</v>
      </c>
      <c r="AL77" s="10" t="s">
        <v>639</v>
      </c>
      <c r="AM77" s="1">
        <v>185332</v>
      </c>
      <c r="AN77" s="1">
        <v>4</v>
      </c>
      <c r="AX77"/>
      <c r="AY77"/>
    </row>
    <row r="78" spans="1:51" x14ac:dyDescent="0.25">
      <c r="A78" t="s">
        <v>289</v>
      </c>
      <c r="B78" t="s">
        <v>126</v>
      </c>
      <c r="C78" t="s">
        <v>552</v>
      </c>
      <c r="D78" t="s">
        <v>351</v>
      </c>
      <c r="E78" s="4">
        <v>86.065217391304344</v>
      </c>
      <c r="F78" s="4">
        <v>285.66945652173911</v>
      </c>
      <c r="G78" s="4">
        <v>115.28576086956519</v>
      </c>
      <c r="H78" s="10">
        <v>0.40356348303127776</v>
      </c>
      <c r="I78" s="4">
        <v>258.22586956521741</v>
      </c>
      <c r="J78" s="4">
        <v>115.28576086956519</v>
      </c>
      <c r="K78" s="10">
        <v>0.44645318094455549</v>
      </c>
      <c r="L78" s="4">
        <v>32.705978260869564</v>
      </c>
      <c r="M78" s="4">
        <v>7.3706521739130437</v>
      </c>
      <c r="N78" s="10">
        <v>0.2253610063311122</v>
      </c>
      <c r="O78" s="4">
        <v>14.286956521739127</v>
      </c>
      <c r="P78" s="4">
        <v>7.3706521739130437</v>
      </c>
      <c r="Q78" s="8">
        <v>0.51590079123554489</v>
      </c>
      <c r="R78" s="4">
        <v>12.679891304347828</v>
      </c>
      <c r="S78" s="4">
        <v>0</v>
      </c>
      <c r="T78" s="10">
        <v>0</v>
      </c>
      <c r="U78" s="4">
        <v>5.7391304347826084</v>
      </c>
      <c r="V78" s="4">
        <v>0</v>
      </c>
      <c r="W78" s="10">
        <v>0</v>
      </c>
      <c r="X78" s="4">
        <v>80.105326086956524</v>
      </c>
      <c r="Y78" s="4">
        <v>42.106413043478263</v>
      </c>
      <c r="Z78" s="10">
        <v>0.52563812046368297</v>
      </c>
      <c r="AA78" s="4">
        <v>9.024565217391304</v>
      </c>
      <c r="AB78" s="4">
        <v>0</v>
      </c>
      <c r="AC78" s="10">
        <v>0</v>
      </c>
      <c r="AD78" s="4">
        <v>158.35054347826087</v>
      </c>
      <c r="AE78" s="4">
        <v>65.808695652173895</v>
      </c>
      <c r="AF78" s="10">
        <v>0.41558869459269288</v>
      </c>
      <c r="AG78" s="4">
        <v>0</v>
      </c>
      <c r="AH78" s="4">
        <v>0</v>
      </c>
      <c r="AI78" s="10" t="s">
        <v>639</v>
      </c>
      <c r="AJ78" s="4">
        <v>5.4830434782608686</v>
      </c>
      <c r="AK78" s="4">
        <v>0</v>
      </c>
      <c r="AL78" s="10" t="s">
        <v>639</v>
      </c>
      <c r="AM78" s="1">
        <v>185265</v>
      </c>
      <c r="AN78" s="1">
        <v>4</v>
      </c>
      <c r="AX78"/>
      <c r="AY78"/>
    </row>
    <row r="79" spans="1:51" x14ac:dyDescent="0.25">
      <c r="A79" t="s">
        <v>289</v>
      </c>
      <c r="B79" t="s">
        <v>73</v>
      </c>
      <c r="C79" t="s">
        <v>524</v>
      </c>
      <c r="D79" t="s">
        <v>405</v>
      </c>
      <c r="E79" s="4">
        <v>68.260869565217391</v>
      </c>
      <c r="F79" s="4">
        <v>265.16304347826087</v>
      </c>
      <c r="G79" s="4">
        <v>0</v>
      </c>
      <c r="H79" s="10">
        <v>0</v>
      </c>
      <c r="I79" s="4">
        <v>245.26630434782609</v>
      </c>
      <c r="J79" s="4">
        <v>0</v>
      </c>
      <c r="K79" s="10">
        <v>0</v>
      </c>
      <c r="L79" s="4">
        <v>33.586956521739133</v>
      </c>
      <c r="M79" s="4">
        <v>0</v>
      </c>
      <c r="N79" s="10">
        <v>0</v>
      </c>
      <c r="O79" s="4">
        <v>28.853260869565219</v>
      </c>
      <c r="P79" s="4">
        <v>0</v>
      </c>
      <c r="Q79" s="8">
        <v>0</v>
      </c>
      <c r="R79" s="4">
        <v>0</v>
      </c>
      <c r="S79" s="4">
        <v>0</v>
      </c>
      <c r="T79" s="10" t="s">
        <v>639</v>
      </c>
      <c r="U79" s="4">
        <v>4.7336956521739131</v>
      </c>
      <c r="V79" s="4">
        <v>0</v>
      </c>
      <c r="W79" s="10">
        <v>0</v>
      </c>
      <c r="X79" s="4">
        <v>33.728260869565219</v>
      </c>
      <c r="Y79" s="4">
        <v>0</v>
      </c>
      <c r="Z79" s="10">
        <v>0</v>
      </c>
      <c r="AA79" s="4">
        <v>15.163043478260869</v>
      </c>
      <c r="AB79" s="4">
        <v>0</v>
      </c>
      <c r="AC79" s="10">
        <v>0</v>
      </c>
      <c r="AD79" s="4">
        <v>160.54076086956522</v>
      </c>
      <c r="AE79" s="4">
        <v>0</v>
      </c>
      <c r="AF79" s="10">
        <v>0</v>
      </c>
      <c r="AG79" s="4">
        <v>0</v>
      </c>
      <c r="AH79" s="4">
        <v>0</v>
      </c>
      <c r="AI79" s="10" t="s">
        <v>639</v>
      </c>
      <c r="AJ79" s="4">
        <v>22.144021739130434</v>
      </c>
      <c r="AK79" s="4">
        <v>0</v>
      </c>
      <c r="AL79" s="10" t="s">
        <v>639</v>
      </c>
      <c r="AM79" s="1">
        <v>185177</v>
      </c>
      <c r="AN79" s="1">
        <v>4</v>
      </c>
      <c r="AX79"/>
      <c r="AY79"/>
    </row>
    <row r="80" spans="1:51" x14ac:dyDescent="0.25">
      <c r="A80" t="s">
        <v>289</v>
      </c>
      <c r="B80" t="s">
        <v>184</v>
      </c>
      <c r="C80" t="s">
        <v>512</v>
      </c>
      <c r="D80" t="s">
        <v>398</v>
      </c>
      <c r="E80" s="4">
        <v>49.945652173913047</v>
      </c>
      <c r="F80" s="4">
        <v>140.23902173913041</v>
      </c>
      <c r="G80" s="4">
        <v>5.1486956521739131</v>
      </c>
      <c r="H80" s="10">
        <v>3.6713716256174443E-2</v>
      </c>
      <c r="I80" s="4">
        <v>130.72999999999996</v>
      </c>
      <c r="J80" s="4">
        <v>5.1486956521739131</v>
      </c>
      <c r="K80" s="10">
        <v>3.9384193774756479E-2</v>
      </c>
      <c r="L80" s="4">
        <v>18.510869565217391</v>
      </c>
      <c r="M80" s="4">
        <v>1.9446739130434783</v>
      </c>
      <c r="N80" s="10">
        <v>0.10505578391074574</v>
      </c>
      <c r="O80" s="4">
        <v>10.771847826086958</v>
      </c>
      <c r="P80" s="4">
        <v>1.9446739130434783</v>
      </c>
      <c r="Q80" s="8">
        <v>0.18053299159443392</v>
      </c>
      <c r="R80" s="4">
        <v>3.5488043478260862</v>
      </c>
      <c r="S80" s="4">
        <v>0</v>
      </c>
      <c r="T80" s="10">
        <v>0</v>
      </c>
      <c r="U80" s="4">
        <v>4.1902173913043477</v>
      </c>
      <c r="V80" s="4">
        <v>0</v>
      </c>
      <c r="W80" s="10">
        <v>0</v>
      </c>
      <c r="X80" s="4">
        <v>26.008913043478259</v>
      </c>
      <c r="Y80" s="4">
        <v>3.2040217391304351</v>
      </c>
      <c r="Z80" s="10">
        <v>0.12318937487984891</v>
      </c>
      <c r="AA80" s="4">
        <v>1.77</v>
      </c>
      <c r="AB80" s="4">
        <v>0</v>
      </c>
      <c r="AC80" s="10">
        <v>0</v>
      </c>
      <c r="AD80" s="4">
        <v>89.590217391304307</v>
      </c>
      <c r="AE80" s="4">
        <v>0</v>
      </c>
      <c r="AF80" s="10">
        <v>0</v>
      </c>
      <c r="AG80" s="4">
        <v>0</v>
      </c>
      <c r="AH80" s="4">
        <v>0</v>
      </c>
      <c r="AI80" s="10" t="s">
        <v>639</v>
      </c>
      <c r="AJ80" s="4">
        <v>4.3590217391304344</v>
      </c>
      <c r="AK80" s="4">
        <v>0</v>
      </c>
      <c r="AL80" s="10" t="s">
        <v>639</v>
      </c>
      <c r="AM80" s="1">
        <v>185341</v>
      </c>
      <c r="AN80" s="1">
        <v>4</v>
      </c>
      <c r="AX80"/>
      <c r="AY80"/>
    </row>
    <row r="81" spans="1:51" x14ac:dyDescent="0.25">
      <c r="A81" t="s">
        <v>289</v>
      </c>
      <c r="B81" t="s">
        <v>120</v>
      </c>
      <c r="C81" t="s">
        <v>489</v>
      </c>
      <c r="D81" t="s">
        <v>420</v>
      </c>
      <c r="E81" s="4">
        <v>87.554347826086953</v>
      </c>
      <c r="F81" s="4">
        <v>303.09499999999997</v>
      </c>
      <c r="G81" s="4">
        <v>11.945217391304348</v>
      </c>
      <c r="H81" s="10">
        <v>3.9410803184824393E-2</v>
      </c>
      <c r="I81" s="4">
        <v>277.86402173913041</v>
      </c>
      <c r="J81" s="4">
        <v>11.945217391304348</v>
      </c>
      <c r="K81" s="10">
        <v>4.2989435323580627E-2</v>
      </c>
      <c r="L81" s="4">
        <v>70.975543478260875</v>
      </c>
      <c r="M81" s="4">
        <v>0</v>
      </c>
      <c r="N81" s="10">
        <v>0</v>
      </c>
      <c r="O81" s="4">
        <v>56.070652173913047</v>
      </c>
      <c r="P81" s="4">
        <v>0</v>
      </c>
      <c r="Q81" s="8">
        <v>0</v>
      </c>
      <c r="R81" s="4">
        <v>9.4809782608695645</v>
      </c>
      <c r="S81" s="4">
        <v>0</v>
      </c>
      <c r="T81" s="10">
        <v>0</v>
      </c>
      <c r="U81" s="4">
        <v>5.4239130434782608</v>
      </c>
      <c r="V81" s="4">
        <v>0</v>
      </c>
      <c r="W81" s="10">
        <v>0</v>
      </c>
      <c r="X81" s="4">
        <v>44.228260869565219</v>
      </c>
      <c r="Y81" s="4">
        <v>0</v>
      </c>
      <c r="Z81" s="10">
        <v>0</v>
      </c>
      <c r="AA81" s="4">
        <v>10.326086956521738</v>
      </c>
      <c r="AB81" s="4">
        <v>0</v>
      </c>
      <c r="AC81" s="10">
        <v>0</v>
      </c>
      <c r="AD81" s="4">
        <v>162.77434782608691</v>
      </c>
      <c r="AE81" s="4">
        <v>11.945217391304348</v>
      </c>
      <c r="AF81" s="10">
        <v>7.3385134395174995E-2</v>
      </c>
      <c r="AG81" s="4">
        <v>10.027173913043478</v>
      </c>
      <c r="AH81" s="4">
        <v>0</v>
      </c>
      <c r="AI81" s="10">
        <v>0</v>
      </c>
      <c r="AJ81" s="4">
        <v>4.7635869565217392</v>
      </c>
      <c r="AK81" s="4">
        <v>0</v>
      </c>
      <c r="AL81" s="10" t="s">
        <v>639</v>
      </c>
      <c r="AM81" s="1">
        <v>185257</v>
      </c>
      <c r="AN81" s="1">
        <v>4</v>
      </c>
      <c r="AX81"/>
      <c r="AY81"/>
    </row>
    <row r="82" spans="1:51" x14ac:dyDescent="0.25">
      <c r="A82" t="s">
        <v>289</v>
      </c>
      <c r="B82" t="s">
        <v>165</v>
      </c>
      <c r="C82" t="s">
        <v>448</v>
      </c>
      <c r="D82" t="s">
        <v>389</v>
      </c>
      <c r="E82" s="4">
        <v>56.717391304347828</v>
      </c>
      <c r="F82" s="4">
        <v>175.28108695652176</v>
      </c>
      <c r="G82" s="4">
        <v>0</v>
      </c>
      <c r="H82" s="10">
        <v>0</v>
      </c>
      <c r="I82" s="4">
        <v>158.44413043478264</v>
      </c>
      <c r="J82" s="4">
        <v>0</v>
      </c>
      <c r="K82" s="10">
        <v>0</v>
      </c>
      <c r="L82" s="4">
        <v>21.176956521739132</v>
      </c>
      <c r="M82" s="4">
        <v>0</v>
      </c>
      <c r="N82" s="10">
        <v>0</v>
      </c>
      <c r="O82" s="4">
        <v>10.079130434782609</v>
      </c>
      <c r="P82" s="4">
        <v>0</v>
      </c>
      <c r="Q82" s="8">
        <v>0</v>
      </c>
      <c r="R82" s="4">
        <v>6.2391304347826084</v>
      </c>
      <c r="S82" s="4">
        <v>0</v>
      </c>
      <c r="T82" s="10">
        <v>0</v>
      </c>
      <c r="U82" s="4">
        <v>4.8586956521739131</v>
      </c>
      <c r="V82" s="4">
        <v>0</v>
      </c>
      <c r="W82" s="10">
        <v>0</v>
      </c>
      <c r="X82" s="4">
        <v>38.269130434782618</v>
      </c>
      <c r="Y82" s="4">
        <v>0</v>
      </c>
      <c r="Z82" s="10">
        <v>0</v>
      </c>
      <c r="AA82" s="4">
        <v>5.7391304347826084</v>
      </c>
      <c r="AB82" s="4">
        <v>0</v>
      </c>
      <c r="AC82" s="10">
        <v>0</v>
      </c>
      <c r="AD82" s="4">
        <v>90.630108695652169</v>
      </c>
      <c r="AE82" s="4">
        <v>0</v>
      </c>
      <c r="AF82" s="10">
        <v>0</v>
      </c>
      <c r="AG82" s="4">
        <v>0</v>
      </c>
      <c r="AH82" s="4">
        <v>0</v>
      </c>
      <c r="AI82" s="10" t="s">
        <v>639</v>
      </c>
      <c r="AJ82" s="4">
        <v>19.465760869565219</v>
      </c>
      <c r="AK82" s="4">
        <v>0</v>
      </c>
      <c r="AL82" s="10" t="s">
        <v>639</v>
      </c>
      <c r="AM82" s="1">
        <v>185317</v>
      </c>
      <c r="AN82" s="1">
        <v>4</v>
      </c>
      <c r="AX82"/>
      <c r="AY82"/>
    </row>
    <row r="83" spans="1:51" x14ac:dyDescent="0.25">
      <c r="A83" t="s">
        <v>289</v>
      </c>
      <c r="B83" t="s">
        <v>77</v>
      </c>
      <c r="C83" t="s">
        <v>498</v>
      </c>
      <c r="D83" t="s">
        <v>357</v>
      </c>
      <c r="E83" s="4">
        <v>112.5</v>
      </c>
      <c r="F83" s="4">
        <v>360.44021739130437</v>
      </c>
      <c r="G83" s="4">
        <v>21.934782608695656</v>
      </c>
      <c r="H83" s="10">
        <v>6.085553595392109E-2</v>
      </c>
      <c r="I83" s="4">
        <v>331.76358695652181</v>
      </c>
      <c r="J83" s="4">
        <v>21.934782608695656</v>
      </c>
      <c r="K83" s="10">
        <v>6.6115702479338845E-2</v>
      </c>
      <c r="L83" s="4">
        <v>80.111413043478251</v>
      </c>
      <c r="M83" s="4">
        <v>2.285326086956522</v>
      </c>
      <c r="N83" s="10">
        <v>2.852684780027815E-2</v>
      </c>
      <c r="O83" s="4">
        <v>59.948369565217391</v>
      </c>
      <c r="P83" s="4">
        <v>2.285326086956522</v>
      </c>
      <c r="Q83" s="8">
        <v>3.8121572004895521E-2</v>
      </c>
      <c r="R83" s="4">
        <v>14.940217391304348</v>
      </c>
      <c r="S83" s="4">
        <v>0</v>
      </c>
      <c r="T83" s="10">
        <v>0</v>
      </c>
      <c r="U83" s="4">
        <v>5.2228260869565215</v>
      </c>
      <c r="V83" s="4">
        <v>0</v>
      </c>
      <c r="W83" s="10">
        <v>0</v>
      </c>
      <c r="X83" s="4">
        <v>85.328804347826093</v>
      </c>
      <c r="Y83" s="4">
        <v>17.171195652173914</v>
      </c>
      <c r="Z83" s="10">
        <v>0.20123562943855292</v>
      </c>
      <c r="AA83" s="4">
        <v>8.5135869565217384</v>
      </c>
      <c r="AB83" s="4">
        <v>0</v>
      </c>
      <c r="AC83" s="10">
        <v>0</v>
      </c>
      <c r="AD83" s="4">
        <v>123.88858695652173</v>
      </c>
      <c r="AE83" s="4">
        <v>2.4782608695652173</v>
      </c>
      <c r="AF83" s="10">
        <v>2.0003948147660721E-2</v>
      </c>
      <c r="AG83" s="4">
        <v>54.801630434782609</v>
      </c>
      <c r="AH83" s="4">
        <v>0</v>
      </c>
      <c r="AI83" s="10">
        <v>0</v>
      </c>
      <c r="AJ83" s="4">
        <v>7.7961956521739131</v>
      </c>
      <c r="AK83" s="4">
        <v>0</v>
      </c>
      <c r="AL83" s="10" t="s">
        <v>639</v>
      </c>
      <c r="AM83" s="1">
        <v>185187</v>
      </c>
      <c r="AN83" s="1">
        <v>4</v>
      </c>
      <c r="AX83"/>
      <c r="AY83"/>
    </row>
    <row r="84" spans="1:51" x14ac:dyDescent="0.25">
      <c r="A84" t="s">
        <v>289</v>
      </c>
      <c r="B84" t="s">
        <v>149</v>
      </c>
      <c r="C84" t="s">
        <v>465</v>
      </c>
      <c r="D84" t="s">
        <v>373</v>
      </c>
      <c r="E84" s="4">
        <v>74.706521739130437</v>
      </c>
      <c r="F84" s="4">
        <v>254.31521739130437</v>
      </c>
      <c r="G84" s="4">
        <v>91.391304347826093</v>
      </c>
      <c r="H84" s="10">
        <v>0.3593623114074454</v>
      </c>
      <c r="I84" s="4">
        <v>228.79891304347828</v>
      </c>
      <c r="J84" s="4">
        <v>91.391304347826093</v>
      </c>
      <c r="K84" s="10">
        <v>0.39943941661322119</v>
      </c>
      <c r="L84" s="4">
        <v>29.842391304347828</v>
      </c>
      <c r="M84" s="4">
        <v>0</v>
      </c>
      <c r="N84" s="10">
        <v>0</v>
      </c>
      <c r="O84" s="4">
        <v>15.282608695652174</v>
      </c>
      <c r="P84" s="4">
        <v>0</v>
      </c>
      <c r="Q84" s="8">
        <v>0</v>
      </c>
      <c r="R84" s="4">
        <v>4.5163043478260869</v>
      </c>
      <c r="S84" s="4">
        <v>0</v>
      </c>
      <c r="T84" s="10">
        <v>0</v>
      </c>
      <c r="U84" s="4">
        <v>10.043478260869565</v>
      </c>
      <c r="V84" s="4">
        <v>0</v>
      </c>
      <c r="W84" s="10">
        <v>0</v>
      </c>
      <c r="X84" s="4">
        <v>58.364130434782609</v>
      </c>
      <c r="Y84" s="4">
        <v>25.826086956521738</v>
      </c>
      <c r="Z84" s="10">
        <v>0.44249930161095075</v>
      </c>
      <c r="AA84" s="4">
        <v>10.956521739130435</v>
      </c>
      <c r="AB84" s="4">
        <v>0</v>
      </c>
      <c r="AC84" s="10">
        <v>0</v>
      </c>
      <c r="AD84" s="4">
        <v>108.64402173913044</v>
      </c>
      <c r="AE84" s="4">
        <v>62.347826086956523</v>
      </c>
      <c r="AF84" s="10">
        <v>0.57387258948000297</v>
      </c>
      <c r="AG84" s="4">
        <v>17.557065217391305</v>
      </c>
      <c r="AH84" s="4">
        <v>0</v>
      </c>
      <c r="AI84" s="10">
        <v>0</v>
      </c>
      <c r="AJ84" s="4">
        <v>28.951086956521738</v>
      </c>
      <c r="AK84" s="4">
        <v>3.2173913043478262</v>
      </c>
      <c r="AL84" s="10">
        <v>8.9983108108108105</v>
      </c>
      <c r="AM84" s="1">
        <v>185295</v>
      </c>
      <c r="AN84" s="1">
        <v>4</v>
      </c>
      <c r="AX84"/>
      <c r="AY84"/>
    </row>
    <row r="85" spans="1:51" x14ac:dyDescent="0.25">
      <c r="A85" t="s">
        <v>289</v>
      </c>
      <c r="B85" t="s">
        <v>153</v>
      </c>
      <c r="C85" t="s">
        <v>557</v>
      </c>
      <c r="D85" t="s">
        <v>422</v>
      </c>
      <c r="E85" s="4">
        <v>56.891304347826086</v>
      </c>
      <c r="F85" s="4">
        <v>179.98326086956521</v>
      </c>
      <c r="G85" s="4">
        <v>2.5326086956521738</v>
      </c>
      <c r="H85" s="10">
        <v>1.4071356877390771E-2</v>
      </c>
      <c r="I85" s="4">
        <v>164.7386956521739</v>
      </c>
      <c r="J85" s="4">
        <v>0</v>
      </c>
      <c r="K85" s="10">
        <v>0</v>
      </c>
      <c r="L85" s="4">
        <v>20.361413043478262</v>
      </c>
      <c r="M85" s="4">
        <v>2.5326086956521738</v>
      </c>
      <c r="N85" s="10">
        <v>0.12438275724009075</v>
      </c>
      <c r="O85" s="4">
        <v>10.942934782608695</v>
      </c>
      <c r="P85" s="4">
        <v>0</v>
      </c>
      <c r="Q85" s="8">
        <v>0</v>
      </c>
      <c r="R85" s="4">
        <v>3.1576086956521738</v>
      </c>
      <c r="S85" s="4">
        <v>2.5326086956521738</v>
      </c>
      <c r="T85" s="10">
        <v>0.80206540447504304</v>
      </c>
      <c r="U85" s="4">
        <v>6.2608695652173916</v>
      </c>
      <c r="V85" s="4">
        <v>0</v>
      </c>
      <c r="W85" s="10">
        <v>0</v>
      </c>
      <c r="X85" s="4">
        <v>21.394021739130434</v>
      </c>
      <c r="Y85" s="4">
        <v>0</v>
      </c>
      <c r="Z85" s="10">
        <v>0</v>
      </c>
      <c r="AA85" s="4">
        <v>5.8260869565217392</v>
      </c>
      <c r="AB85" s="4">
        <v>0</v>
      </c>
      <c r="AC85" s="10">
        <v>0</v>
      </c>
      <c r="AD85" s="4">
        <v>71.811847826086961</v>
      </c>
      <c r="AE85" s="4">
        <v>0</v>
      </c>
      <c r="AF85" s="10">
        <v>0</v>
      </c>
      <c r="AG85" s="4">
        <v>29.945869565217389</v>
      </c>
      <c r="AH85" s="4">
        <v>0</v>
      </c>
      <c r="AI85" s="10">
        <v>0</v>
      </c>
      <c r="AJ85" s="4">
        <v>30.644021739130434</v>
      </c>
      <c r="AK85" s="4">
        <v>0</v>
      </c>
      <c r="AL85" s="10" t="s">
        <v>639</v>
      </c>
      <c r="AM85" s="1">
        <v>185302</v>
      </c>
      <c r="AN85" s="1">
        <v>4</v>
      </c>
      <c r="AX85"/>
      <c r="AY85"/>
    </row>
    <row r="86" spans="1:51" x14ac:dyDescent="0.25">
      <c r="A86" t="s">
        <v>289</v>
      </c>
      <c r="B86" t="s">
        <v>62</v>
      </c>
      <c r="C86" t="s">
        <v>475</v>
      </c>
      <c r="D86" t="s">
        <v>403</v>
      </c>
      <c r="E86" s="4">
        <v>116.09782608695652</v>
      </c>
      <c r="F86" s="4">
        <v>412.77521739130435</v>
      </c>
      <c r="G86" s="4">
        <v>99.499999999999972</v>
      </c>
      <c r="H86" s="10">
        <v>0.24105129331365732</v>
      </c>
      <c r="I86" s="4">
        <v>377.45423913043476</v>
      </c>
      <c r="J86" s="4">
        <v>99.441304347826048</v>
      </c>
      <c r="K86" s="10">
        <v>0.26345260971744622</v>
      </c>
      <c r="L86" s="4">
        <v>53.319456521739127</v>
      </c>
      <c r="M86" s="4">
        <v>0.76630434782608692</v>
      </c>
      <c r="N86" s="10">
        <v>1.4371945961483185E-2</v>
      </c>
      <c r="O86" s="4">
        <v>18.057173913043481</v>
      </c>
      <c r="P86" s="4">
        <v>0.76630434782608692</v>
      </c>
      <c r="Q86" s="8">
        <v>4.2437667794324778E-2</v>
      </c>
      <c r="R86" s="4">
        <v>30.088369565217388</v>
      </c>
      <c r="S86" s="4">
        <v>0</v>
      </c>
      <c r="T86" s="10">
        <v>0</v>
      </c>
      <c r="U86" s="4">
        <v>5.1739130434782608</v>
      </c>
      <c r="V86" s="4">
        <v>0</v>
      </c>
      <c r="W86" s="10">
        <v>0</v>
      </c>
      <c r="X86" s="4">
        <v>101.07434782608698</v>
      </c>
      <c r="Y86" s="4">
        <v>5.3250000000000002</v>
      </c>
      <c r="Z86" s="10">
        <v>5.2683990691312028E-2</v>
      </c>
      <c r="AA86" s="4">
        <v>5.8695652173913045E-2</v>
      </c>
      <c r="AB86" s="4">
        <v>5.8695652173913045E-2</v>
      </c>
      <c r="AC86" s="10">
        <v>1</v>
      </c>
      <c r="AD86" s="4">
        <v>252.5872826086956</v>
      </c>
      <c r="AE86" s="4">
        <v>93.349999999999966</v>
      </c>
      <c r="AF86" s="10">
        <v>0.36957521786485337</v>
      </c>
      <c r="AG86" s="4">
        <v>5.7354347826086967</v>
      </c>
      <c r="AH86" s="4">
        <v>0</v>
      </c>
      <c r="AI86" s="10">
        <v>0</v>
      </c>
      <c r="AJ86" s="4">
        <v>0</v>
      </c>
      <c r="AK86" s="4">
        <v>0</v>
      </c>
      <c r="AL86" s="10" t="s">
        <v>639</v>
      </c>
      <c r="AM86" s="1">
        <v>185166</v>
      </c>
      <c r="AN86" s="1">
        <v>4</v>
      </c>
      <c r="AX86"/>
      <c r="AY86"/>
    </row>
    <row r="87" spans="1:51" x14ac:dyDescent="0.25">
      <c r="A87" t="s">
        <v>289</v>
      </c>
      <c r="B87" t="s">
        <v>144</v>
      </c>
      <c r="C87" t="s">
        <v>531</v>
      </c>
      <c r="D87" t="s">
        <v>369</v>
      </c>
      <c r="E87" s="4">
        <v>86.739130434782609</v>
      </c>
      <c r="F87" s="4">
        <v>305.18978260869562</v>
      </c>
      <c r="G87" s="4">
        <v>0.1141304347826087</v>
      </c>
      <c r="H87" s="10">
        <v>3.7396545129082196E-4</v>
      </c>
      <c r="I87" s="4">
        <v>278.97891304347826</v>
      </c>
      <c r="J87" s="4">
        <v>3.2608695652173912E-2</v>
      </c>
      <c r="K87" s="10">
        <v>1.1688587964027202E-4</v>
      </c>
      <c r="L87" s="4">
        <v>38.232717391304334</v>
      </c>
      <c r="M87" s="4">
        <v>3.2608695652173912E-2</v>
      </c>
      <c r="N87" s="10">
        <v>8.5290028742739717E-4</v>
      </c>
      <c r="O87" s="4">
        <v>17.846847826086947</v>
      </c>
      <c r="P87" s="4">
        <v>3.2608695652173912E-2</v>
      </c>
      <c r="Q87" s="8">
        <v>1.8271403426497199E-3</v>
      </c>
      <c r="R87" s="4">
        <v>15.342391304347826</v>
      </c>
      <c r="S87" s="4">
        <v>0</v>
      </c>
      <c r="T87" s="10">
        <v>0</v>
      </c>
      <c r="U87" s="4">
        <v>5.0434782608695654</v>
      </c>
      <c r="V87" s="4">
        <v>0</v>
      </c>
      <c r="W87" s="10">
        <v>0</v>
      </c>
      <c r="X87" s="4">
        <v>90.334456521739142</v>
      </c>
      <c r="Y87" s="4">
        <v>0</v>
      </c>
      <c r="Z87" s="10">
        <v>0</v>
      </c>
      <c r="AA87" s="4">
        <v>5.8250000000000002</v>
      </c>
      <c r="AB87" s="4">
        <v>8.1521739130434784E-2</v>
      </c>
      <c r="AC87" s="10">
        <v>1.3995148348572494E-2</v>
      </c>
      <c r="AD87" s="4">
        <v>152.19043478260869</v>
      </c>
      <c r="AE87" s="4">
        <v>0</v>
      </c>
      <c r="AF87" s="10">
        <v>0</v>
      </c>
      <c r="AG87" s="4">
        <v>18.607173913043479</v>
      </c>
      <c r="AH87" s="4">
        <v>0</v>
      </c>
      <c r="AI87" s="10">
        <v>0</v>
      </c>
      <c r="AJ87" s="4">
        <v>0</v>
      </c>
      <c r="AK87" s="4">
        <v>0</v>
      </c>
      <c r="AL87" s="10" t="s">
        <v>639</v>
      </c>
      <c r="AM87" s="1">
        <v>185287</v>
      </c>
      <c r="AN87" s="1">
        <v>4</v>
      </c>
      <c r="AX87"/>
      <c r="AY87"/>
    </row>
    <row r="88" spans="1:51" x14ac:dyDescent="0.25">
      <c r="A88" t="s">
        <v>289</v>
      </c>
      <c r="B88" t="s">
        <v>43</v>
      </c>
      <c r="C88" t="s">
        <v>511</v>
      </c>
      <c r="D88" t="s">
        <v>328</v>
      </c>
      <c r="E88" s="4">
        <v>154.78260869565219</v>
      </c>
      <c r="F88" s="4">
        <v>612.04217391304348</v>
      </c>
      <c r="G88" s="4">
        <v>29.184239130434776</v>
      </c>
      <c r="H88" s="10">
        <v>4.7683379306768421E-2</v>
      </c>
      <c r="I88" s="4">
        <v>563.59347826086957</v>
      </c>
      <c r="J88" s="4">
        <v>28.7695652173913</v>
      </c>
      <c r="K88" s="10">
        <v>5.1046660983672311E-2</v>
      </c>
      <c r="L88" s="4">
        <v>64.397391304347835</v>
      </c>
      <c r="M88" s="4">
        <v>0.89076086956521738</v>
      </c>
      <c r="N88" s="10">
        <v>1.3832250833817193E-2</v>
      </c>
      <c r="O88" s="4">
        <v>42.255869565217388</v>
      </c>
      <c r="P88" s="4">
        <v>0.53804347826086951</v>
      </c>
      <c r="Q88" s="8">
        <v>1.2732987956394017E-2</v>
      </c>
      <c r="R88" s="4">
        <v>17.706739130434787</v>
      </c>
      <c r="S88" s="4">
        <v>0.35271739130434787</v>
      </c>
      <c r="T88" s="10">
        <v>1.991995187290518E-2</v>
      </c>
      <c r="U88" s="4">
        <v>4.4347826086956523</v>
      </c>
      <c r="V88" s="4">
        <v>0</v>
      </c>
      <c r="W88" s="10">
        <v>0</v>
      </c>
      <c r="X88" s="4">
        <v>87.740869565217409</v>
      </c>
      <c r="Y88" s="4">
        <v>14.779347826086955</v>
      </c>
      <c r="Z88" s="10">
        <v>0.1684431428514796</v>
      </c>
      <c r="AA88" s="4">
        <v>26.307173913043471</v>
      </c>
      <c r="AB88" s="4">
        <v>6.1956521739130438E-2</v>
      </c>
      <c r="AC88" s="10">
        <v>2.3551188715262004E-3</v>
      </c>
      <c r="AD88" s="4">
        <v>343.81195652173909</v>
      </c>
      <c r="AE88" s="4">
        <v>13.077173913043476</v>
      </c>
      <c r="AF88" s="10">
        <v>3.8035832276870254E-2</v>
      </c>
      <c r="AG88" s="4">
        <v>66.739456521739172</v>
      </c>
      <c r="AH88" s="4">
        <v>0</v>
      </c>
      <c r="AI88" s="10">
        <v>0</v>
      </c>
      <c r="AJ88" s="4">
        <v>23.045326086956528</v>
      </c>
      <c r="AK88" s="4">
        <v>0.375</v>
      </c>
      <c r="AL88" s="10">
        <v>61.45420289855074</v>
      </c>
      <c r="AM88" s="1">
        <v>185134</v>
      </c>
      <c r="AN88" s="1">
        <v>4</v>
      </c>
      <c r="AX88"/>
      <c r="AY88"/>
    </row>
    <row r="89" spans="1:51" x14ac:dyDescent="0.25">
      <c r="A89" t="s">
        <v>289</v>
      </c>
      <c r="B89" t="s">
        <v>216</v>
      </c>
      <c r="C89" t="s">
        <v>578</v>
      </c>
      <c r="D89" t="s">
        <v>435</v>
      </c>
      <c r="E89" s="4">
        <v>51.293478260869563</v>
      </c>
      <c r="F89" s="4">
        <v>196.89282608695652</v>
      </c>
      <c r="G89" s="4">
        <v>0</v>
      </c>
      <c r="H89" s="10">
        <v>0</v>
      </c>
      <c r="I89" s="4">
        <v>185.12652173913042</v>
      </c>
      <c r="J89" s="4">
        <v>0</v>
      </c>
      <c r="K89" s="10">
        <v>0</v>
      </c>
      <c r="L89" s="4">
        <v>24.344565217391306</v>
      </c>
      <c r="M89" s="4">
        <v>0</v>
      </c>
      <c r="N89" s="10">
        <v>0</v>
      </c>
      <c r="O89" s="4">
        <v>12.578260869565218</v>
      </c>
      <c r="P89" s="4">
        <v>0</v>
      </c>
      <c r="Q89" s="8">
        <v>0</v>
      </c>
      <c r="R89" s="4">
        <v>6.2880434782608692</v>
      </c>
      <c r="S89" s="4">
        <v>0</v>
      </c>
      <c r="T89" s="10">
        <v>0</v>
      </c>
      <c r="U89" s="4">
        <v>5.4782608695652177</v>
      </c>
      <c r="V89" s="4">
        <v>0</v>
      </c>
      <c r="W89" s="10">
        <v>0</v>
      </c>
      <c r="X89" s="4">
        <v>65.483043478260868</v>
      </c>
      <c r="Y89" s="4">
        <v>0</v>
      </c>
      <c r="Z89" s="10">
        <v>0</v>
      </c>
      <c r="AA89" s="4">
        <v>0</v>
      </c>
      <c r="AB89" s="4">
        <v>0</v>
      </c>
      <c r="AC89" s="10" t="s">
        <v>639</v>
      </c>
      <c r="AD89" s="4">
        <v>94.670652173913027</v>
      </c>
      <c r="AE89" s="4">
        <v>0</v>
      </c>
      <c r="AF89" s="10">
        <v>0</v>
      </c>
      <c r="AG89" s="4">
        <v>4.1131521739130434</v>
      </c>
      <c r="AH89" s="4">
        <v>0</v>
      </c>
      <c r="AI89" s="10">
        <v>0</v>
      </c>
      <c r="AJ89" s="4">
        <v>8.2814130434782633</v>
      </c>
      <c r="AK89" s="4">
        <v>0</v>
      </c>
      <c r="AL89" s="10" t="s">
        <v>639</v>
      </c>
      <c r="AM89" s="1">
        <v>185400</v>
      </c>
      <c r="AN89" s="1">
        <v>4</v>
      </c>
      <c r="AX89"/>
      <c r="AY89"/>
    </row>
    <row r="90" spans="1:51" x14ac:dyDescent="0.25">
      <c r="A90" t="s">
        <v>289</v>
      </c>
      <c r="B90" t="s">
        <v>215</v>
      </c>
      <c r="C90" t="s">
        <v>577</v>
      </c>
      <c r="D90" t="s">
        <v>358</v>
      </c>
      <c r="E90" s="4">
        <v>39.478260869565219</v>
      </c>
      <c r="F90" s="4">
        <v>116.67043478260869</v>
      </c>
      <c r="G90" s="4">
        <v>1.016413043478261</v>
      </c>
      <c r="H90" s="10">
        <v>8.7118304253527221E-3</v>
      </c>
      <c r="I90" s="4">
        <v>103.32717391304347</v>
      </c>
      <c r="J90" s="4">
        <v>1.016413043478261</v>
      </c>
      <c r="K90" s="10">
        <v>9.8368416069681604E-3</v>
      </c>
      <c r="L90" s="4">
        <v>14.56586956521739</v>
      </c>
      <c r="M90" s="4">
        <v>0.69054347826086959</v>
      </c>
      <c r="N90" s="10">
        <v>4.7408325000373119E-2</v>
      </c>
      <c r="O90" s="4">
        <v>5.9789130434782587</v>
      </c>
      <c r="P90" s="4">
        <v>0.69054347826086959</v>
      </c>
      <c r="Q90" s="8">
        <v>0.11549649129185911</v>
      </c>
      <c r="R90" s="4">
        <v>3.9130434782608696</v>
      </c>
      <c r="S90" s="4">
        <v>0</v>
      </c>
      <c r="T90" s="10">
        <v>0</v>
      </c>
      <c r="U90" s="4">
        <v>4.6739130434782608</v>
      </c>
      <c r="V90" s="4">
        <v>0</v>
      </c>
      <c r="W90" s="10">
        <v>0</v>
      </c>
      <c r="X90" s="4">
        <v>27.865326086956522</v>
      </c>
      <c r="Y90" s="4">
        <v>0</v>
      </c>
      <c r="Z90" s="10">
        <v>0</v>
      </c>
      <c r="AA90" s="4">
        <v>4.7563043478260871</v>
      </c>
      <c r="AB90" s="4">
        <v>0</v>
      </c>
      <c r="AC90" s="10">
        <v>0</v>
      </c>
      <c r="AD90" s="4">
        <v>53.510543478260871</v>
      </c>
      <c r="AE90" s="4">
        <v>0.3258695652173913</v>
      </c>
      <c r="AF90" s="10">
        <v>6.0898197632729837E-3</v>
      </c>
      <c r="AG90" s="4">
        <v>8.0383695652173923</v>
      </c>
      <c r="AH90" s="4">
        <v>0</v>
      </c>
      <c r="AI90" s="10">
        <v>0</v>
      </c>
      <c r="AJ90" s="4">
        <v>7.9340217391304328</v>
      </c>
      <c r="AK90" s="4">
        <v>0</v>
      </c>
      <c r="AL90" s="10" t="s">
        <v>639</v>
      </c>
      <c r="AM90" s="1">
        <v>185399</v>
      </c>
      <c r="AN90" s="1">
        <v>4</v>
      </c>
      <c r="AX90"/>
      <c r="AY90"/>
    </row>
    <row r="91" spans="1:51" x14ac:dyDescent="0.25">
      <c r="A91" t="s">
        <v>289</v>
      </c>
      <c r="B91" t="s">
        <v>76</v>
      </c>
      <c r="C91" t="s">
        <v>506</v>
      </c>
      <c r="D91" t="s">
        <v>368</v>
      </c>
      <c r="E91" s="4">
        <v>49.478260869565219</v>
      </c>
      <c r="F91" s="4">
        <v>145.3644565217391</v>
      </c>
      <c r="G91" s="4">
        <v>26.842391304347824</v>
      </c>
      <c r="H91" s="10">
        <v>0.1846558089001184</v>
      </c>
      <c r="I91" s="4">
        <v>132.27749999999997</v>
      </c>
      <c r="J91" s="4">
        <v>26.842391304347824</v>
      </c>
      <c r="K91" s="10">
        <v>0.20292484590612786</v>
      </c>
      <c r="L91" s="4">
        <v>26.682282608695651</v>
      </c>
      <c r="M91" s="4">
        <v>0</v>
      </c>
      <c r="N91" s="10">
        <v>0</v>
      </c>
      <c r="O91" s="4">
        <v>13.595326086956522</v>
      </c>
      <c r="P91" s="4">
        <v>0</v>
      </c>
      <c r="Q91" s="8">
        <v>0</v>
      </c>
      <c r="R91" s="4">
        <v>9.4782608695652169</v>
      </c>
      <c r="S91" s="4">
        <v>0</v>
      </c>
      <c r="T91" s="10">
        <v>0</v>
      </c>
      <c r="U91" s="4">
        <v>3.6086956521739131</v>
      </c>
      <c r="V91" s="4">
        <v>0</v>
      </c>
      <c r="W91" s="10">
        <v>0</v>
      </c>
      <c r="X91" s="4">
        <v>42.927717391304341</v>
      </c>
      <c r="Y91" s="4">
        <v>0</v>
      </c>
      <c r="Z91" s="10">
        <v>0</v>
      </c>
      <c r="AA91" s="4">
        <v>0</v>
      </c>
      <c r="AB91" s="4">
        <v>0</v>
      </c>
      <c r="AC91" s="10" t="s">
        <v>639</v>
      </c>
      <c r="AD91" s="4">
        <v>74.852282608695646</v>
      </c>
      <c r="AE91" s="4">
        <v>26.842391304347824</v>
      </c>
      <c r="AF91" s="10">
        <v>0.35860484635681</v>
      </c>
      <c r="AG91" s="4">
        <v>0</v>
      </c>
      <c r="AH91" s="4">
        <v>0</v>
      </c>
      <c r="AI91" s="10" t="s">
        <v>639</v>
      </c>
      <c r="AJ91" s="4">
        <v>0.90217391304347827</v>
      </c>
      <c r="AK91" s="4">
        <v>0</v>
      </c>
      <c r="AL91" s="10" t="s">
        <v>639</v>
      </c>
      <c r="AM91" s="1">
        <v>185183</v>
      </c>
      <c r="AN91" s="1">
        <v>4</v>
      </c>
      <c r="AX91"/>
      <c r="AY91"/>
    </row>
    <row r="92" spans="1:51" x14ac:dyDescent="0.25">
      <c r="A92" t="s">
        <v>289</v>
      </c>
      <c r="B92" t="s">
        <v>218</v>
      </c>
      <c r="C92" t="s">
        <v>507</v>
      </c>
      <c r="D92" t="s">
        <v>372</v>
      </c>
      <c r="E92" s="4">
        <v>78.489130434782609</v>
      </c>
      <c r="F92" s="4">
        <v>278.38293478260869</v>
      </c>
      <c r="G92" s="4">
        <v>50.10108695652174</v>
      </c>
      <c r="H92" s="10">
        <v>0.17997183266871605</v>
      </c>
      <c r="I92" s="4">
        <v>259.23619565217388</v>
      </c>
      <c r="J92" s="4">
        <v>50.10108695652174</v>
      </c>
      <c r="K92" s="10">
        <v>0.19326424240442139</v>
      </c>
      <c r="L92" s="4">
        <v>30.211956521739133</v>
      </c>
      <c r="M92" s="4">
        <v>0.65217391304347827</v>
      </c>
      <c r="N92" s="10">
        <v>2.1586616297895305E-2</v>
      </c>
      <c r="O92" s="4">
        <v>19.328804347826086</v>
      </c>
      <c r="P92" s="4">
        <v>0.65217391304347827</v>
      </c>
      <c r="Q92" s="8">
        <v>3.3741037536904259E-2</v>
      </c>
      <c r="R92" s="4">
        <v>6.6657608695652177</v>
      </c>
      <c r="S92" s="4">
        <v>0</v>
      </c>
      <c r="T92" s="10">
        <v>0</v>
      </c>
      <c r="U92" s="4">
        <v>4.2173913043478262</v>
      </c>
      <c r="V92" s="4">
        <v>0</v>
      </c>
      <c r="W92" s="10">
        <v>0</v>
      </c>
      <c r="X92" s="4">
        <v>49.084565217391308</v>
      </c>
      <c r="Y92" s="4">
        <v>9.1358695652173907</v>
      </c>
      <c r="Z92" s="10">
        <v>0.18612509909694447</v>
      </c>
      <c r="AA92" s="4">
        <v>8.2635869565217384</v>
      </c>
      <c r="AB92" s="4">
        <v>0</v>
      </c>
      <c r="AC92" s="10">
        <v>0</v>
      </c>
      <c r="AD92" s="4">
        <v>154.41880434782607</v>
      </c>
      <c r="AE92" s="4">
        <v>40.313043478260873</v>
      </c>
      <c r="AF92" s="10">
        <v>0.26106304635966704</v>
      </c>
      <c r="AG92" s="4">
        <v>13.054347826086957</v>
      </c>
      <c r="AH92" s="4">
        <v>0</v>
      </c>
      <c r="AI92" s="10">
        <v>0</v>
      </c>
      <c r="AJ92" s="4">
        <v>23.349673913043478</v>
      </c>
      <c r="AK92" s="4">
        <v>0</v>
      </c>
      <c r="AL92" s="10" t="s">
        <v>639</v>
      </c>
      <c r="AM92" s="1">
        <v>185402</v>
      </c>
      <c r="AN92" s="1">
        <v>4</v>
      </c>
      <c r="AX92"/>
      <c r="AY92"/>
    </row>
    <row r="93" spans="1:51" x14ac:dyDescent="0.25">
      <c r="A93" t="s">
        <v>289</v>
      </c>
      <c r="B93" t="s">
        <v>188</v>
      </c>
      <c r="C93" t="s">
        <v>502</v>
      </c>
      <c r="D93" t="s">
        <v>376</v>
      </c>
      <c r="E93" s="4">
        <v>84.489130434782609</v>
      </c>
      <c r="F93" s="4">
        <v>305.63065217391301</v>
      </c>
      <c r="G93" s="4">
        <v>9.699565217391303</v>
      </c>
      <c r="H93" s="10">
        <v>3.1736231783034509E-2</v>
      </c>
      <c r="I93" s="4">
        <v>269.66815217391303</v>
      </c>
      <c r="J93" s="4">
        <v>9.6126086956521721</v>
      </c>
      <c r="K93" s="10">
        <v>3.5646065796649418E-2</v>
      </c>
      <c r="L93" s="4">
        <v>99.692608695652197</v>
      </c>
      <c r="M93" s="4">
        <v>0.40119565217391301</v>
      </c>
      <c r="N93" s="10">
        <v>4.0243269528507184E-3</v>
      </c>
      <c r="O93" s="4">
        <v>63.817065217391324</v>
      </c>
      <c r="P93" s="4">
        <v>0.40119565217391301</v>
      </c>
      <c r="Q93" s="8">
        <v>6.2866515532679149E-3</v>
      </c>
      <c r="R93" s="4">
        <v>30.136413043478257</v>
      </c>
      <c r="S93" s="4">
        <v>0</v>
      </c>
      <c r="T93" s="10">
        <v>0</v>
      </c>
      <c r="U93" s="4">
        <v>5.7391304347826084</v>
      </c>
      <c r="V93" s="4">
        <v>0</v>
      </c>
      <c r="W93" s="10">
        <v>0</v>
      </c>
      <c r="X93" s="4">
        <v>47.301956521739115</v>
      </c>
      <c r="Y93" s="4">
        <v>0</v>
      </c>
      <c r="Z93" s="10">
        <v>0</v>
      </c>
      <c r="AA93" s="4">
        <v>8.6956521739130432E-2</v>
      </c>
      <c r="AB93" s="4">
        <v>8.6956521739130432E-2</v>
      </c>
      <c r="AC93" s="10">
        <v>1</v>
      </c>
      <c r="AD93" s="4">
        <v>154.64217391304348</v>
      </c>
      <c r="AE93" s="4">
        <v>9.2114130434782595</v>
      </c>
      <c r="AF93" s="10">
        <v>5.9565982619061666E-2</v>
      </c>
      <c r="AG93" s="4">
        <v>3.9069565217391311</v>
      </c>
      <c r="AH93" s="4">
        <v>0</v>
      </c>
      <c r="AI93" s="10">
        <v>0</v>
      </c>
      <c r="AJ93" s="4">
        <v>0</v>
      </c>
      <c r="AK93" s="4">
        <v>0</v>
      </c>
      <c r="AL93" s="10" t="s">
        <v>639</v>
      </c>
      <c r="AM93" s="1">
        <v>185346</v>
      </c>
      <c r="AN93" s="1">
        <v>4</v>
      </c>
      <c r="AX93"/>
      <c r="AY93"/>
    </row>
    <row r="94" spans="1:51" x14ac:dyDescent="0.25">
      <c r="A94" t="s">
        <v>289</v>
      </c>
      <c r="B94" t="s">
        <v>151</v>
      </c>
      <c r="C94" t="s">
        <v>451</v>
      </c>
      <c r="D94" t="s">
        <v>359</v>
      </c>
      <c r="E94" s="4">
        <v>47.619565217391305</v>
      </c>
      <c r="F94" s="4">
        <v>174.80086956521737</v>
      </c>
      <c r="G94" s="4">
        <v>0</v>
      </c>
      <c r="H94" s="10">
        <v>0</v>
      </c>
      <c r="I94" s="4">
        <v>170.01826086956518</v>
      </c>
      <c r="J94" s="4">
        <v>0</v>
      </c>
      <c r="K94" s="10">
        <v>0</v>
      </c>
      <c r="L94" s="4">
        <v>24.424239130434778</v>
      </c>
      <c r="M94" s="4">
        <v>0</v>
      </c>
      <c r="N94" s="10">
        <v>0</v>
      </c>
      <c r="O94" s="4">
        <v>19.641630434782602</v>
      </c>
      <c r="P94" s="4">
        <v>0</v>
      </c>
      <c r="Q94" s="8">
        <v>0</v>
      </c>
      <c r="R94" s="4">
        <v>0</v>
      </c>
      <c r="S94" s="4">
        <v>0</v>
      </c>
      <c r="T94" s="10" t="s">
        <v>639</v>
      </c>
      <c r="U94" s="4">
        <v>4.7826086956521738</v>
      </c>
      <c r="V94" s="4">
        <v>0</v>
      </c>
      <c r="W94" s="10">
        <v>0</v>
      </c>
      <c r="X94" s="4">
        <v>44.674456521739131</v>
      </c>
      <c r="Y94" s="4">
        <v>0</v>
      </c>
      <c r="Z94" s="10">
        <v>0</v>
      </c>
      <c r="AA94" s="4">
        <v>0</v>
      </c>
      <c r="AB94" s="4">
        <v>0</v>
      </c>
      <c r="AC94" s="10" t="s">
        <v>639</v>
      </c>
      <c r="AD94" s="4">
        <v>93.212065217391284</v>
      </c>
      <c r="AE94" s="4">
        <v>0</v>
      </c>
      <c r="AF94" s="10">
        <v>0</v>
      </c>
      <c r="AG94" s="4">
        <v>0</v>
      </c>
      <c r="AH94" s="4">
        <v>0</v>
      </c>
      <c r="AI94" s="10" t="s">
        <v>639</v>
      </c>
      <c r="AJ94" s="4">
        <v>12.490108695652173</v>
      </c>
      <c r="AK94" s="4">
        <v>0</v>
      </c>
      <c r="AL94" s="10" t="s">
        <v>639</v>
      </c>
      <c r="AM94" s="1">
        <v>185298</v>
      </c>
      <c r="AN94" s="1">
        <v>4</v>
      </c>
      <c r="AX94"/>
      <c r="AY94"/>
    </row>
    <row r="95" spans="1:51" x14ac:dyDescent="0.25">
      <c r="A95" t="s">
        <v>289</v>
      </c>
      <c r="B95" t="s">
        <v>13</v>
      </c>
      <c r="C95" t="s">
        <v>462</v>
      </c>
      <c r="D95" t="s">
        <v>324</v>
      </c>
      <c r="E95" s="4">
        <v>138.86956521739131</v>
      </c>
      <c r="F95" s="4">
        <v>449.13673913043476</v>
      </c>
      <c r="G95" s="4">
        <v>111.02619565217393</v>
      </c>
      <c r="H95" s="10">
        <v>0.24719909546284205</v>
      </c>
      <c r="I95" s="4">
        <v>399.5252173913043</v>
      </c>
      <c r="J95" s="4">
        <v>111.02619565217393</v>
      </c>
      <c r="K95" s="10">
        <v>0.27789533881520245</v>
      </c>
      <c r="L95" s="4">
        <v>76.537608695652182</v>
      </c>
      <c r="M95" s="4">
        <v>42.565652173913051</v>
      </c>
      <c r="N95" s="10">
        <v>0.55614034589417538</v>
      </c>
      <c r="O95" s="4">
        <v>49.450652173913056</v>
      </c>
      <c r="P95" s="4">
        <v>42.565652173913051</v>
      </c>
      <c r="Q95" s="8">
        <v>0.8607702892211383</v>
      </c>
      <c r="R95" s="4">
        <v>21.608695652173914</v>
      </c>
      <c r="S95" s="4">
        <v>0</v>
      </c>
      <c r="T95" s="10">
        <v>0</v>
      </c>
      <c r="U95" s="4">
        <v>5.4782608695652177</v>
      </c>
      <c r="V95" s="4">
        <v>0</v>
      </c>
      <c r="W95" s="10">
        <v>0</v>
      </c>
      <c r="X95" s="4">
        <v>102.38706521739131</v>
      </c>
      <c r="Y95" s="4">
        <v>26.672499999999992</v>
      </c>
      <c r="Z95" s="10">
        <v>0.26050653901806964</v>
      </c>
      <c r="AA95" s="4">
        <v>22.524565217391302</v>
      </c>
      <c r="AB95" s="4">
        <v>0</v>
      </c>
      <c r="AC95" s="10">
        <v>0</v>
      </c>
      <c r="AD95" s="4">
        <v>233.50152173913042</v>
      </c>
      <c r="AE95" s="4">
        <v>38.786195652173916</v>
      </c>
      <c r="AF95" s="10">
        <v>0.16610682175984331</v>
      </c>
      <c r="AG95" s="4">
        <v>0</v>
      </c>
      <c r="AH95" s="4">
        <v>0</v>
      </c>
      <c r="AI95" s="10" t="s">
        <v>639</v>
      </c>
      <c r="AJ95" s="4">
        <v>14.185978260869561</v>
      </c>
      <c r="AK95" s="4">
        <v>3.0018478260869568</v>
      </c>
      <c r="AL95" s="10">
        <v>4.7257486330883136</v>
      </c>
      <c r="AM95" s="1">
        <v>185039</v>
      </c>
      <c r="AN95" s="1">
        <v>4</v>
      </c>
      <c r="AX95"/>
      <c r="AY95"/>
    </row>
    <row r="96" spans="1:51" x14ac:dyDescent="0.25">
      <c r="A96" t="s">
        <v>289</v>
      </c>
      <c r="B96" t="s">
        <v>207</v>
      </c>
      <c r="C96" t="s">
        <v>530</v>
      </c>
      <c r="D96" t="s">
        <v>408</v>
      </c>
      <c r="E96" s="4">
        <v>119.66304347826087</v>
      </c>
      <c r="F96" s="4">
        <v>393.51271739130442</v>
      </c>
      <c r="G96" s="4">
        <v>0</v>
      </c>
      <c r="H96" s="10">
        <v>0</v>
      </c>
      <c r="I96" s="4">
        <v>336.70608695652186</v>
      </c>
      <c r="J96" s="4">
        <v>0</v>
      </c>
      <c r="K96" s="10">
        <v>0</v>
      </c>
      <c r="L96" s="4">
        <v>88.893260869565196</v>
      </c>
      <c r="M96" s="4">
        <v>0</v>
      </c>
      <c r="N96" s="10">
        <v>0</v>
      </c>
      <c r="O96" s="4">
        <v>48.446195652173884</v>
      </c>
      <c r="P96" s="4">
        <v>0</v>
      </c>
      <c r="Q96" s="8">
        <v>0</v>
      </c>
      <c r="R96" s="4">
        <v>34.083152173913057</v>
      </c>
      <c r="S96" s="4">
        <v>0</v>
      </c>
      <c r="T96" s="10">
        <v>0</v>
      </c>
      <c r="U96" s="4">
        <v>6.3639130434782611</v>
      </c>
      <c r="V96" s="4">
        <v>0</v>
      </c>
      <c r="W96" s="10">
        <v>0</v>
      </c>
      <c r="X96" s="4">
        <v>68.333478260869597</v>
      </c>
      <c r="Y96" s="4">
        <v>0</v>
      </c>
      <c r="Z96" s="10">
        <v>0</v>
      </c>
      <c r="AA96" s="4">
        <v>16.3595652173913</v>
      </c>
      <c r="AB96" s="4">
        <v>0</v>
      </c>
      <c r="AC96" s="10">
        <v>0</v>
      </c>
      <c r="AD96" s="4">
        <v>206.99880434782619</v>
      </c>
      <c r="AE96" s="4">
        <v>0</v>
      </c>
      <c r="AF96" s="10">
        <v>0</v>
      </c>
      <c r="AG96" s="4">
        <v>12.927608695652175</v>
      </c>
      <c r="AH96" s="4">
        <v>0</v>
      </c>
      <c r="AI96" s="10">
        <v>0</v>
      </c>
      <c r="AJ96" s="4">
        <v>0</v>
      </c>
      <c r="AK96" s="4">
        <v>0</v>
      </c>
      <c r="AL96" s="10" t="s">
        <v>639</v>
      </c>
      <c r="AM96" s="1">
        <v>185383</v>
      </c>
      <c r="AN96" s="1">
        <v>4</v>
      </c>
      <c r="AX96"/>
      <c r="AY96"/>
    </row>
    <row r="97" spans="1:51" x14ac:dyDescent="0.25">
      <c r="A97" t="s">
        <v>289</v>
      </c>
      <c r="B97" t="s">
        <v>30</v>
      </c>
      <c r="C97" t="s">
        <v>462</v>
      </c>
      <c r="D97" t="s">
        <v>324</v>
      </c>
      <c r="E97" s="4">
        <v>132.71739130434781</v>
      </c>
      <c r="F97" s="4">
        <v>462.24119565217381</v>
      </c>
      <c r="G97" s="4">
        <v>17.871413043478263</v>
      </c>
      <c r="H97" s="10">
        <v>3.8662527727031284E-2</v>
      </c>
      <c r="I97" s="4">
        <v>423.81728260869568</v>
      </c>
      <c r="J97" s="4">
        <v>17.871413043478263</v>
      </c>
      <c r="K97" s="10">
        <v>4.2167730710450234E-2</v>
      </c>
      <c r="L97" s="4">
        <v>65.971521739130424</v>
      </c>
      <c r="M97" s="4">
        <v>3.2940217391304349</v>
      </c>
      <c r="N97" s="10">
        <v>4.9930964942053402E-2</v>
      </c>
      <c r="O97" s="4">
        <v>44.75413043478261</v>
      </c>
      <c r="P97" s="4">
        <v>3.2940217391304349</v>
      </c>
      <c r="Q97" s="8">
        <v>7.3602630799197544E-2</v>
      </c>
      <c r="R97" s="4">
        <v>16.086956521739129</v>
      </c>
      <c r="S97" s="4">
        <v>0</v>
      </c>
      <c r="T97" s="10">
        <v>0</v>
      </c>
      <c r="U97" s="4">
        <v>5.1304347826086953</v>
      </c>
      <c r="V97" s="4">
        <v>0</v>
      </c>
      <c r="W97" s="10">
        <v>0</v>
      </c>
      <c r="X97" s="4">
        <v>79.553478260869568</v>
      </c>
      <c r="Y97" s="4">
        <v>2.777173913043478</v>
      </c>
      <c r="Z97" s="10">
        <v>3.4909522169937639E-2</v>
      </c>
      <c r="AA97" s="4">
        <v>17.206521739130434</v>
      </c>
      <c r="AB97" s="4">
        <v>0</v>
      </c>
      <c r="AC97" s="10">
        <v>0</v>
      </c>
      <c r="AD97" s="4">
        <v>199.89804347826086</v>
      </c>
      <c r="AE97" s="4">
        <v>11.800217391304349</v>
      </c>
      <c r="AF97" s="10">
        <v>5.9031180025469511E-2</v>
      </c>
      <c r="AG97" s="4">
        <v>23.508369565217389</v>
      </c>
      <c r="AH97" s="4">
        <v>0</v>
      </c>
      <c r="AI97" s="10">
        <v>0</v>
      </c>
      <c r="AJ97" s="4">
        <v>76.103260869565219</v>
      </c>
      <c r="AK97" s="4">
        <v>0</v>
      </c>
      <c r="AL97" s="10" t="s">
        <v>639</v>
      </c>
      <c r="AM97" s="1">
        <v>185095</v>
      </c>
      <c r="AN97" s="1">
        <v>4</v>
      </c>
      <c r="AX97"/>
      <c r="AY97"/>
    </row>
    <row r="98" spans="1:51" x14ac:dyDescent="0.25">
      <c r="A98" t="s">
        <v>289</v>
      </c>
      <c r="B98" t="s">
        <v>38</v>
      </c>
      <c r="C98" t="s">
        <v>508</v>
      </c>
      <c r="D98" t="s">
        <v>375</v>
      </c>
      <c r="E98" s="4">
        <v>80.336956521739125</v>
      </c>
      <c r="F98" s="4">
        <v>300.25652173913045</v>
      </c>
      <c r="G98" s="4">
        <v>42.18478260869567</v>
      </c>
      <c r="H98" s="10">
        <v>0.14049580793234775</v>
      </c>
      <c r="I98" s="4">
        <v>270.48369565217394</v>
      </c>
      <c r="J98" s="4">
        <v>42.166304347826099</v>
      </c>
      <c r="K98" s="10">
        <v>0.15589222206594469</v>
      </c>
      <c r="L98" s="4">
        <v>41.066086956521744</v>
      </c>
      <c r="M98" s="4">
        <v>0</v>
      </c>
      <c r="N98" s="10">
        <v>0</v>
      </c>
      <c r="O98" s="4">
        <v>31.031630434782617</v>
      </c>
      <c r="P98" s="4">
        <v>0</v>
      </c>
      <c r="Q98" s="8">
        <v>0</v>
      </c>
      <c r="R98" s="4">
        <v>4.9909782608695652</v>
      </c>
      <c r="S98" s="4">
        <v>0</v>
      </c>
      <c r="T98" s="10">
        <v>0</v>
      </c>
      <c r="U98" s="4">
        <v>5.0434782608695654</v>
      </c>
      <c r="V98" s="4">
        <v>0</v>
      </c>
      <c r="W98" s="10">
        <v>0</v>
      </c>
      <c r="X98" s="4">
        <v>43.119347826086944</v>
      </c>
      <c r="Y98" s="4">
        <v>3.0048913043478258</v>
      </c>
      <c r="Z98" s="10">
        <v>6.9687772562503483E-2</v>
      </c>
      <c r="AA98" s="4">
        <v>19.73836956521739</v>
      </c>
      <c r="AB98" s="4">
        <v>1.8478260869565218E-2</v>
      </c>
      <c r="AC98" s="10">
        <v>9.3615943345833823E-4</v>
      </c>
      <c r="AD98" s="4">
        <v>172.45934782608697</v>
      </c>
      <c r="AE98" s="4">
        <v>39.161413043478277</v>
      </c>
      <c r="AF98" s="10">
        <v>0.22707619817146582</v>
      </c>
      <c r="AG98" s="4">
        <v>22.16793478260869</v>
      </c>
      <c r="AH98" s="4">
        <v>0</v>
      </c>
      <c r="AI98" s="10">
        <v>0</v>
      </c>
      <c r="AJ98" s="4">
        <v>1.7054347826086957</v>
      </c>
      <c r="AK98" s="4">
        <v>0</v>
      </c>
      <c r="AL98" s="10" t="s">
        <v>639</v>
      </c>
      <c r="AM98" s="1">
        <v>185125</v>
      </c>
      <c r="AN98" s="1">
        <v>4</v>
      </c>
      <c r="AX98"/>
      <c r="AY98"/>
    </row>
    <row r="99" spans="1:51" x14ac:dyDescent="0.25">
      <c r="A99" t="s">
        <v>289</v>
      </c>
      <c r="B99" t="s">
        <v>7</v>
      </c>
      <c r="C99" t="s">
        <v>495</v>
      </c>
      <c r="D99" t="s">
        <v>390</v>
      </c>
      <c r="E99" s="4">
        <v>52.413043478260867</v>
      </c>
      <c r="F99" s="4">
        <v>186.41173913043474</v>
      </c>
      <c r="G99" s="4">
        <v>16.981413043478259</v>
      </c>
      <c r="H99" s="10">
        <v>9.1096264230420276E-2</v>
      </c>
      <c r="I99" s="4">
        <v>169.3803260869565</v>
      </c>
      <c r="J99" s="4">
        <v>16.981413043478259</v>
      </c>
      <c r="K99" s="10">
        <v>0.10025611259456625</v>
      </c>
      <c r="L99" s="4">
        <v>46.440869565217383</v>
      </c>
      <c r="M99" s="4">
        <v>0</v>
      </c>
      <c r="N99" s="10">
        <v>0</v>
      </c>
      <c r="O99" s="4">
        <v>29.40945652173912</v>
      </c>
      <c r="P99" s="4">
        <v>0</v>
      </c>
      <c r="Q99" s="8">
        <v>0</v>
      </c>
      <c r="R99" s="4">
        <v>12.583043478260871</v>
      </c>
      <c r="S99" s="4">
        <v>0</v>
      </c>
      <c r="T99" s="10">
        <v>0</v>
      </c>
      <c r="U99" s="4">
        <v>4.4483695652173916</v>
      </c>
      <c r="V99" s="4">
        <v>0</v>
      </c>
      <c r="W99" s="10">
        <v>0</v>
      </c>
      <c r="X99" s="4">
        <v>24.682282608695647</v>
      </c>
      <c r="Y99" s="4">
        <v>4.260326086956522</v>
      </c>
      <c r="Z99" s="10">
        <v>0.1726066488459862</v>
      </c>
      <c r="AA99" s="4">
        <v>0</v>
      </c>
      <c r="AB99" s="4">
        <v>0</v>
      </c>
      <c r="AC99" s="10" t="s">
        <v>639</v>
      </c>
      <c r="AD99" s="4">
        <v>95.73467391304348</v>
      </c>
      <c r="AE99" s="4">
        <v>12.721086956521738</v>
      </c>
      <c r="AF99" s="10">
        <v>0.13287857404806536</v>
      </c>
      <c r="AG99" s="4">
        <v>3.4195652173913045</v>
      </c>
      <c r="AH99" s="4">
        <v>0</v>
      </c>
      <c r="AI99" s="10">
        <v>0</v>
      </c>
      <c r="AJ99" s="4">
        <v>16.134347826086955</v>
      </c>
      <c r="AK99" s="4">
        <v>0</v>
      </c>
      <c r="AL99" s="10" t="s">
        <v>639</v>
      </c>
      <c r="AM99" s="1">
        <v>185012</v>
      </c>
      <c r="AN99" s="1">
        <v>4</v>
      </c>
      <c r="AX99"/>
      <c r="AY99"/>
    </row>
    <row r="100" spans="1:51" x14ac:dyDescent="0.25">
      <c r="A100" t="s">
        <v>289</v>
      </c>
      <c r="B100" t="s">
        <v>48</v>
      </c>
      <c r="C100" t="s">
        <v>500</v>
      </c>
      <c r="D100" t="s">
        <v>335</v>
      </c>
      <c r="E100" s="4">
        <v>124.80434782608695</v>
      </c>
      <c r="F100" s="4">
        <v>470.3599999999999</v>
      </c>
      <c r="G100" s="4">
        <v>0</v>
      </c>
      <c r="H100" s="10">
        <v>0</v>
      </c>
      <c r="I100" s="4">
        <v>402.9047826086956</v>
      </c>
      <c r="J100" s="4">
        <v>0</v>
      </c>
      <c r="K100" s="10">
        <v>0</v>
      </c>
      <c r="L100" s="4">
        <v>55.626630434782612</v>
      </c>
      <c r="M100" s="4">
        <v>0</v>
      </c>
      <c r="N100" s="10">
        <v>0</v>
      </c>
      <c r="O100" s="4">
        <v>27.85173913043478</v>
      </c>
      <c r="P100" s="4">
        <v>0</v>
      </c>
      <c r="Q100" s="8">
        <v>0</v>
      </c>
      <c r="R100" s="4">
        <v>22.03576086956522</v>
      </c>
      <c r="S100" s="4">
        <v>0</v>
      </c>
      <c r="T100" s="10">
        <v>0</v>
      </c>
      <c r="U100" s="4">
        <v>5.7391304347826084</v>
      </c>
      <c r="V100" s="4">
        <v>0</v>
      </c>
      <c r="W100" s="10">
        <v>0</v>
      </c>
      <c r="X100" s="4">
        <v>85.352717391304353</v>
      </c>
      <c r="Y100" s="4">
        <v>0</v>
      </c>
      <c r="Z100" s="10">
        <v>0</v>
      </c>
      <c r="AA100" s="4">
        <v>39.680326086956505</v>
      </c>
      <c r="AB100" s="4">
        <v>0</v>
      </c>
      <c r="AC100" s="10">
        <v>0</v>
      </c>
      <c r="AD100" s="4">
        <v>262.195652173913</v>
      </c>
      <c r="AE100" s="4">
        <v>0</v>
      </c>
      <c r="AF100" s="10">
        <v>0</v>
      </c>
      <c r="AG100" s="4">
        <v>0</v>
      </c>
      <c r="AH100" s="4">
        <v>0</v>
      </c>
      <c r="AI100" s="10" t="s">
        <v>639</v>
      </c>
      <c r="AJ100" s="4">
        <v>27.504673913043476</v>
      </c>
      <c r="AK100" s="4">
        <v>0</v>
      </c>
      <c r="AL100" s="10" t="s">
        <v>639</v>
      </c>
      <c r="AM100" s="1">
        <v>185144</v>
      </c>
      <c r="AN100" s="1">
        <v>4</v>
      </c>
      <c r="AX100"/>
      <c r="AY100"/>
    </row>
    <row r="101" spans="1:51" x14ac:dyDescent="0.25">
      <c r="A101" t="s">
        <v>289</v>
      </c>
      <c r="B101" t="s">
        <v>63</v>
      </c>
      <c r="C101" t="s">
        <v>520</v>
      </c>
      <c r="D101" t="s">
        <v>357</v>
      </c>
      <c r="E101" s="4">
        <v>43.619565217391305</v>
      </c>
      <c r="F101" s="4">
        <v>151.7870652173913</v>
      </c>
      <c r="G101" s="4">
        <v>4.6964130434782616</v>
      </c>
      <c r="H101" s="10">
        <v>3.09407987877755E-2</v>
      </c>
      <c r="I101" s="4">
        <v>136.79380434782607</v>
      </c>
      <c r="J101" s="4">
        <v>4.6964130434782616</v>
      </c>
      <c r="K101" s="10">
        <v>3.4332059597791988E-2</v>
      </c>
      <c r="L101" s="4">
        <v>34.209456521739135</v>
      </c>
      <c r="M101" s="4">
        <v>0</v>
      </c>
      <c r="N101" s="10">
        <v>0</v>
      </c>
      <c r="O101" s="4">
        <v>19.216195652173912</v>
      </c>
      <c r="P101" s="4">
        <v>0</v>
      </c>
      <c r="Q101" s="8">
        <v>0</v>
      </c>
      <c r="R101" s="4">
        <v>10.297608695652174</v>
      </c>
      <c r="S101" s="4">
        <v>0</v>
      </c>
      <c r="T101" s="10">
        <v>0</v>
      </c>
      <c r="U101" s="4">
        <v>4.6956521739130439</v>
      </c>
      <c r="V101" s="4">
        <v>0</v>
      </c>
      <c r="W101" s="10">
        <v>0</v>
      </c>
      <c r="X101" s="4">
        <v>34.527499999999989</v>
      </c>
      <c r="Y101" s="4">
        <v>4.6964130434782616</v>
      </c>
      <c r="Z101" s="10">
        <v>0.13601949296874269</v>
      </c>
      <c r="AA101" s="4">
        <v>0</v>
      </c>
      <c r="AB101" s="4">
        <v>0</v>
      </c>
      <c r="AC101" s="10" t="s">
        <v>639</v>
      </c>
      <c r="AD101" s="4">
        <v>65.865869565217395</v>
      </c>
      <c r="AE101" s="4">
        <v>0</v>
      </c>
      <c r="AF101" s="10">
        <v>0</v>
      </c>
      <c r="AG101" s="4">
        <v>15.009347826086966</v>
      </c>
      <c r="AH101" s="4">
        <v>0</v>
      </c>
      <c r="AI101" s="10">
        <v>0</v>
      </c>
      <c r="AJ101" s="4">
        <v>2.1748913043478257</v>
      </c>
      <c r="AK101" s="4">
        <v>0</v>
      </c>
      <c r="AL101" s="10" t="s">
        <v>639</v>
      </c>
      <c r="AM101" s="1">
        <v>185167</v>
      </c>
      <c r="AN101" s="1">
        <v>4</v>
      </c>
      <c r="AX101"/>
      <c r="AY101"/>
    </row>
    <row r="102" spans="1:51" x14ac:dyDescent="0.25">
      <c r="A102" t="s">
        <v>289</v>
      </c>
      <c r="B102" t="s">
        <v>79</v>
      </c>
      <c r="C102" t="s">
        <v>526</v>
      </c>
      <c r="D102" t="s">
        <v>406</v>
      </c>
      <c r="E102" s="4">
        <v>81.554347826086953</v>
      </c>
      <c r="F102" s="4">
        <v>287.54684782608689</v>
      </c>
      <c r="G102" s="4">
        <v>10.619347826086958</v>
      </c>
      <c r="H102" s="10">
        <v>3.6930844161121586E-2</v>
      </c>
      <c r="I102" s="4">
        <v>250.08967391304344</v>
      </c>
      <c r="J102" s="4">
        <v>10.592717391304349</v>
      </c>
      <c r="K102" s="10">
        <v>4.2355676768115795E-2</v>
      </c>
      <c r="L102" s="4">
        <v>48.197717391304359</v>
      </c>
      <c r="M102" s="4">
        <v>0</v>
      </c>
      <c r="N102" s="10">
        <v>0</v>
      </c>
      <c r="O102" s="4">
        <v>23.128913043478263</v>
      </c>
      <c r="P102" s="4">
        <v>0</v>
      </c>
      <c r="Q102" s="8">
        <v>0</v>
      </c>
      <c r="R102" s="4">
        <v>19.981847826086959</v>
      </c>
      <c r="S102" s="4">
        <v>0</v>
      </c>
      <c r="T102" s="10">
        <v>0</v>
      </c>
      <c r="U102" s="4">
        <v>5.0869565217391308</v>
      </c>
      <c r="V102" s="4">
        <v>0</v>
      </c>
      <c r="W102" s="10">
        <v>0</v>
      </c>
      <c r="X102" s="4">
        <v>37.351956521739119</v>
      </c>
      <c r="Y102" s="4">
        <v>5.0228260869565222</v>
      </c>
      <c r="Z102" s="10">
        <v>0.13447290462638015</v>
      </c>
      <c r="AA102" s="4">
        <v>12.388369565217392</v>
      </c>
      <c r="AB102" s="4">
        <v>2.6630434782608698E-2</v>
      </c>
      <c r="AC102" s="10">
        <v>2.1496319303694737E-3</v>
      </c>
      <c r="AD102" s="4">
        <v>140.6023913043478</v>
      </c>
      <c r="AE102" s="4">
        <v>5.5698913043478271</v>
      </c>
      <c r="AF102" s="10">
        <v>3.9614484879501415E-2</v>
      </c>
      <c r="AG102" s="4">
        <v>24.712282608695656</v>
      </c>
      <c r="AH102" s="4">
        <v>0</v>
      </c>
      <c r="AI102" s="10">
        <v>0</v>
      </c>
      <c r="AJ102" s="4">
        <v>24.294130434782598</v>
      </c>
      <c r="AK102" s="4">
        <v>0</v>
      </c>
      <c r="AL102" s="10" t="s">
        <v>639</v>
      </c>
      <c r="AM102" s="1">
        <v>185193</v>
      </c>
      <c r="AN102" s="1">
        <v>4</v>
      </c>
      <c r="AX102"/>
      <c r="AY102"/>
    </row>
    <row r="103" spans="1:51" x14ac:dyDescent="0.25">
      <c r="A103" t="s">
        <v>289</v>
      </c>
      <c r="B103" t="s">
        <v>182</v>
      </c>
      <c r="C103" t="s">
        <v>461</v>
      </c>
      <c r="D103" t="s">
        <v>428</v>
      </c>
      <c r="E103" s="4">
        <v>76.260869565217391</v>
      </c>
      <c r="F103" s="4">
        <v>268.90130434782606</v>
      </c>
      <c r="G103" s="4">
        <v>21.651630434782604</v>
      </c>
      <c r="H103" s="10">
        <v>8.0518874712396493E-2</v>
      </c>
      <c r="I103" s="4">
        <v>243.62956521739125</v>
      </c>
      <c r="J103" s="4">
        <v>21.651630434782604</v>
      </c>
      <c r="K103" s="10">
        <v>8.8871112237395328E-2</v>
      </c>
      <c r="L103" s="4">
        <v>33.487391304347831</v>
      </c>
      <c r="M103" s="4">
        <v>0.92760869565217396</v>
      </c>
      <c r="N103" s="10">
        <v>2.770023759753833E-2</v>
      </c>
      <c r="O103" s="4">
        <v>13.666739130434784</v>
      </c>
      <c r="P103" s="4">
        <v>0.92760869565217396</v>
      </c>
      <c r="Q103" s="8">
        <v>6.7873447118520044E-2</v>
      </c>
      <c r="R103" s="4">
        <v>14.864130434782609</v>
      </c>
      <c r="S103" s="4">
        <v>0</v>
      </c>
      <c r="T103" s="10">
        <v>0</v>
      </c>
      <c r="U103" s="4">
        <v>4.9565217391304346</v>
      </c>
      <c r="V103" s="4">
        <v>0</v>
      </c>
      <c r="W103" s="10">
        <v>0</v>
      </c>
      <c r="X103" s="4">
        <v>46.645108695652176</v>
      </c>
      <c r="Y103" s="4">
        <v>2.775543478260869</v>
      </c>
      <c r="Z103" s="10">
        <v>5.9503419669800862E-2</v>
      </c>
      <c r="AA103" s="4">
        <v>5.4510869565217392</v>
      </c>
      <c r="AB103" s="4">
        <v>0</v>
      </c>
      <c r="AC103" s="10">
        <v>0</v>
      </c>
      <c r="AD103" s="4">
        <v>117.15043478260864</v>
      </c>
      <c r="AE103" s="4">
        <v>15.256413043478259</v>
      </c>
      <c r="AF103" s="10">
        <v>0.13022924816104159</v>
      </c>
      <c r="AG103" s="4">
        <v>35.442608695652169</v>
      </c>
      <c r="AH103" s="4">
        <v>0</v>
      </c>
      <c r="AI103" s="10">
        <v>0</v>
      </c>
      <c r="AJ103" s="4">
        <v>30.724673913043485</v>
      </c>
      <c r="AK103" s="4">
        <v>2.6920652173913044</v>
      </c>
      <c r="AL103" s="10">
        <v>11.41304962248153</v>
      </c>
      <c r="AM103" s="1">
        <v>185339</v>
      </c>
      <c r="AN103" s="1">
        <v>4</v>
      </c>
      <c r="AX103"/>
      <c r="AY103"/>
    </row>
    <row r="104" spans="1:51" x14ac:dyDescent="0.25">
      <c r="A104" t="s">
        <v>289</v>
      </c>
      <c r="B104" t="s">
        <v>129</v>
      </c>
      <c r="C104" t="s">
        <v>553</v>
      </c>
      <c r="D104" t="s">
        <v>324</v>
      </c>
      <c r="E104" s="4">
        <v>89.554347826086953</v>
      </c>
      <c r="F104" s="4">
        <v>301.53108695652179</v>
      </c>
      <c r="G104" s="4">
        <v>39.185434782608695</v>
      </c>
      <c r="H104" s="10">
        <v>0.12995487522737217</v>
      </c>
      <c r="I104" s="4">
        <v>270.68195652173921</v>
      </c>
      <c r="J104" s="4">
        <v>39.185434782608695</v>
      </c>
      <c r="K104" s="10">
        <v>0.14476559607497003</v>
      </c>
      <c r="L104" s="4">
        <v>51.097173913043477</v>
      </c>
      <c r="M104" s="4">
        <v>0.88684782608695645</v>
      </c>
      <c r="N104" s="10">
        <v>1.7356103247435618E-2</v>
      </c>
      <c r="O104" s="4">
        <v>24.962499999999991</v>
      </c>
      <c r="P104" s="4">
        <v>0.88684782608695645</v>
      </c>
      <c r="Q104" s="8">
        <v>3.5527203849252148E-2</v>
      </c>
      <c r="R104" s="4">
        <v>21.259673913043482</v>
      </c>
      <c r="S104" s="4">
        <v>0</v>
      </c>
      <c r="T104" s="10">
        <v>0</v>
      </c>
      <c r="U104" s="4">
        <v>4.875</v>
      </c>
      <c r="V104" s="4">
        <v>0</v>
      </c>
      <c r="W104" s="10">
        <v>0</v>
      </c>
      <c r="X104" s="4">
        <v>83.731521739130429</v>
      </c>
      <c r="Y104" s="4">
        <v>5.5769565217391293</v>
      </c>
      <c r="Z104" s="10">
        <v>6.6605221138992365E-2</v>
      </c>
      <c r="AA104" s="4">
        <v>4.7144565217391303</v>
      </c>
      <c r="AB104" s="4">
        <v>0</v>
      </c>
      <c r="AC104" s="10">
        <v>0</v>
      </c>
      <c r="AD104" s="4">
        <v>157.41586956521746</v>
      </c>
      <c r="AE104" s="4">
        <v>32.721630434782611</v>
      </c>
      <c r="AF104" s="10">
        <v>0.20786741848302673</v>
      </c>
      <c r="AG104" s="4">
        <v>0</v>
      </c>
      <c r="AH104" s="4">
        <v>0</v>
      </c>
      <c r="AI104" s="10" t="s">
        <v>639</v>
      </c>
      <c r="AJ104" s="4">
        <v>4.5720652173913052</v>
      </c>
      <c r="AK104" s="4">
        <v>0</v>
      </c>
      <c r="AL104" s="10" t="s">
        <v>639</v>
      </c>
      <c r="AM104" s="1">
        <v>185268</v>
      </c>
      <c r="AN104" s="1">
        <v>4</v>
      </c>
      <c r="AX104"/>
      <c r="AY104"/>
    </row>
    <row r="105" spans="1:51" x14ac:dyDescent="0.25">
      <c r="A105" t="s">
        <v>289</v>
      </c>
      <c r="B105" t="s">
        <v>10</v>
      </c>
      <c r="C105" t="s">
        <v>456</v>
      </c>
      <c r="D105" t="s">
        <v>391</v>
      </c>
      <c r="E105" s="4">
        <v>76.336956521739125</v>
      </c>
      <c r="F105" s="4">
        <v>305.36543478260865</v>
      </c>
      <c r="G105" s="4">
        <v>128.67391304347825</v>
      </c>
      <c r="H105" s="10">
        <v>0.42137681082039269</v>
      </c>
      <c r="I105" s="4">
        <v>282.57739130434777</v>
      </c>
      <c r="J105" s="4">
        <v>125.65489130434783</v>
      </c>
      <c r="K105" s="10">
        <v>0.44467425622530504</v>
      </c>
      <c r="L105" s="4">
        <v>40.829782608695652</v>
      </c>
      <c r="M105" s="4">
        <v>11.282608695652172</v>
      </c>
      <c r="N105" s="10">
        <v>0.27633281332360748</v>
      </c>
      <c r="O105" s="4">
        <v>24.270000000000003</v>
      </c>
      <c r="P105" s="4">
        <v>8.2635869565217384</v>
      </c>
      <c r="Q105" s="8">
        <v>0.34048565951881898</v>
      </c>
      <c r="R105" s="4">
        <v>10.907608695652174</v>
      </c>
      <c r="S105" s="4">
        <v>3.0190217391304346</v>
      </c>
      <c r="T105" s="10">
        <v>0.2767812655705032</v>
      </c>
      <c r="U105" s="4">
        <v>5.6521739130434785</v>
      </c>
      <c r="V105" s="4">
        <v>0</v>
      </c>
      <c r="W105" s="10">
        <v>0</v>
      </c>
      <c r="X105" s="4">
        <v>80.695652173913047</v>
      </c>
      <c r="Y105" s="4">
        <v>31.597826086956523</v>
      </c>
      <c r="Z105" s="10">
        <v>0.39156788793103448</v>
      </c>
      <c r="AA105" s="4">
        <v>6.2282608695652177</v>
      </c>
      <c r="AB105" s="4">
        <v>0</v>
      </c>
      <c r="AC105" s="10">
        <v>0</v>
      </c>
      <c r="AD105" s="4">
        <v>142.35445652173911</v>
      </c>
      <c r="AE105" s="4">
        <v>85.793478260869563</v>
      </c>
      <c r="AF105" s="10">
        <v>0.60267504338909084</v>
      </c>
      <c r="AG105" s="4">
        <v>22.966521739130435</v>
      </c>
      <c r="AH105" s="4">
        <v>0</v>
      </c>
      <c r="AI105" s="10">
        <v>0</v>
      </c>
      <c r="AJ105" s="4">
        <v>12.290760869565217</v>
      </c>
      <c r="AK105" s="4">
        <v>0</v>
      </c>
      <c r="AL105" s="10" t="s">
        <v>639</v>
      </c>
      <c r="AM105" s="1">
        <v>185028</v>
      </c>
      <c r="AN105" s="1">
        <v>4</v>
      </c>
      <c r="AX105"/>
      <c r="AY105"/>
    </row>
    <row r="106" spans="1:51" x14ac:dyDescent="0.25">
      <c r="A106" t="s">
        <v>289</v>
      </c>
      <c r="B106" t="s">
        <v>257</v>
      </c>
      <c r="C106" t="s">
        <v>587</v>
      </c>
      <c r="D106" t="s">
        <v>390</v>
      </c>
      <c r="E106" s="4">
        <v>61.586956521739133</v>
      </c>
      <c r="F106" s="4">
        <v>280.07880434782612</v>
      </c>
      <c r="G106" s="4">
        <v>136.26630434782609</v>
      </c>
      <c r="H106" s="10">
        <v>0.48652844211159513</v>
      </c>
      <c r="I106" s="4">
        <v>258.63858695652175</v>
      </c>
      <c r="J106" s="4">
        <v>130.27445652173913</v>
      </c>
      <c r="K106" s="10">
        <v>0.50369304153227079</v>
      </c>
      <c r="L106" s="4">
        <v>76.652173913043484</v>
      </c>
      <c r="M106" s="4">
        <v>46.491847826086953</v>
      </c>
      <c r="N106" s="10">
        <v>0.60653006239364715</v>
      </c>
      <c r="O106" s="4">
        <v>55.211956521739133</v>
      </c>
      <c r="P106" s="4">
        <v>40.5</v>
      </c>
      <c r="Q106" s="8">
        <v>0.73353676542966828</v>
      </c>
      <c r="R106" s="4">
        <v>17.940217391304348</v>
      </c>
      <c r="S106" s="4">
        <v>5.9918478260869561</v>
      </c>
      <c r="T106" s="10">
        <v>0.33398970009088152</v>
      </c>
      <c r="U106" s="4">
        <v>3.5</v>
      </c>
      <c r="V106" s="4">
        <v>0</v>
      </c>
      <c r="W106" s="10">
        <v>0</v>
      </c>
      <c r="X106" s="4">
        <v>43.456521739130437</v>
      </c>
      <c r="Y106" s="4">
        <v>13.184782608695652</v>
      </c>
      <c r="Z106" s="10">
        <v>0.30340170085042523</v>
      </c>
      <c r="AA106" s="4">
        <v>0</v>
      </c>
      <c r="AB106" s="4">
        <v>0</v>
      </c>
      <c r="AC106" s="10" t="s">
        <v>639</v>
      </c>
      <c r="AD106" s="4">
        <v>159.97010869565219</v>
      </c>
      <c r="AE106" s="4">
        <v>76.589673913043484</v>
      </c>
      <c r="AF106" s="10">
        <v>0.4787749069968914</v>
      </c>
      <c r="AG106" s="4">
        <v>0</v>
      </c>
      <c r="AH106" s="4">
        <v>0</v>
      </c>
      <c r="AI106" s="10" t="s">
        <v>639</v>
      </c>
      <c r="AJ106" s="4">
        <v>0</v>
      </c>
      <c r="AK106" s="4">
        <v>0</v>
      </c>
      <c r="AL106" s="10" t="s">
        <v>639</v>
      </c>
      <c r="AM106" s="1">
        <v>185472</v>
      </c>
      <c r="AN106" s="1">
        <v>4</v>
      </c>
      <c r="AX106"/>
      <c r="AY106"/>
    </row>
    <row r="107" spans="1:51" x14ac:dyDescent="0.25">
      <c r="A107" t="s">
        <v>289</v>
      </c>
      <c r="B107" t="s">
        <v>237</v>
      </c>
      <c r="C107" t="s">
        <v>506</v>
      </c>
      <c r="D107" t="s">
        <v>368</v>
      </c>
      <c r="E107" s="4">
        <v>71.380434782608702</v>
      </c>
      <c r="F107" s="4">
        <v>222.23119565217391</v>
      </c>
      <c r="G107" s="4">
        <v>8.6006521739130442</v>
      </c>
      <c r="H107" s="10">
        <v>3.870137200438048E-2</v>
      </c>
      <c r="I107" s="4">
        <v>200.2333695652174</v>
      </c>
      <c r="J107" s="4">
        <v>8.6006521739130442</v>
      </c>
      <c r="K107" s="10">
        <v>4.2953141090260445E-2</v>
      </c>
      <c r="L107" s="4">
        <v>49.639999999999993</v>
      </c>
      <c r="M107" s="4">
        <v>0</v>
      </c>
      <c r="N107" s="10">
        <v>0</v>
      </c>
      <c r="O107" s="4">
        <v>27.642173913043479</v>
      </c>
      <c r="P107" s="4">
        <v>0</v>
      </c>
      <c r="Q107" s="8">
        <v>0</v>
      </c>
      <c r="R107" s="4">
        <v>16.867391304347823</v>
      </c>
      <c r="S107" s="4">
        <v>0</v>
      </c>
      <c r="T107" s="10">
        <v>0</v>
      </c>
      <c r="U107" s="4">
        <v>5.1304347826086953</v>
      </c>
      <c r="V107" s="4">
        <v>0</v>
      </c>
      <c r="W107" s="10">
        <v>0</v>
      </c>
      <c r="X107" s="4">
        <v>47.298043478260873</v>
      </c>
      <c r="Y107" s="4">
        <v>0</v>
      </c>
      <c r="Z107" s="10">
        <v>0</v>
      </c>
      <c r="AA107" s="4">
        <v>0</v>
      </c>
      <c r="AB107" s="4">
        <v>0</v>
      </c>
      <c r="AC107" s="10" t="s">
        <v>639</v>
      </c>
      <c r="AD107" s="4">
        <v>125.29315217391304</v>
      </c>
      <c r="AE107" s="4">
        <v>8.6006521739130442</v>
      </c>
      <c r="AF107" s="10">
        <v>6.8644231745202774E-2</v>
      </c>
      <c r="AG107" s="4">
        <v>0</v>
      </c>
      <c r="AH107" s="4">
        <v>0</v>
      </c>
      <c r="AI107" s="10" t="s">
        <v>639</v>
      </c>
      <c r="AJ107" s="4">
        <v>0</v>
      </c>
      <c r="AK107" s="4">
        <v>0</v>
      </c>
      <c r="AL107" s="10" t="s">
        <v>639</v>
      </c>
      <c r="AM107" s="1">
        <v>185443</v>
      </c>
      <c r="AN107" s="1">
        <v>4</v>
      </c>
      <c r="AX107"/>
      <c r="AY107"/>
    </row>
    <row r="108" spans="1:51" x14ac:dyDescent="0.25">
      <c r="A108" t="s">
        <v>289</v>
      </c>
      <c r="B108" t="s">
        <v>21</v>
      </c>
      <c r="C108" t="s">
        <v>459</v>
      </c>
      <c r="D108" t="s">
        <v>329</v>
      </c>
      <c r="E108" s="4">
        <v>70.217391304347828</v>
      </c>
      <c r="F108" s="4">
        <v>245.43902173913042</v>
      </c>
      <c r="G108" s="4">
        <v>27.006195652173908</v>
      </c>
      <c r="H108" s="10">
        <v>0.11003220050672285</v>
      </c>
      <c r="I108" s="4">
        <v>220.76239130434783</v>
      </c>
      <c r="J108" s="4">
        <v>27.006195652173908</v>
      </c>
      <c r="K108" s="10">
        <v>0.1223315053465904</v>
      </c>
      <c r="L108" s="4">
        <v>40.252717391304351</v>
      </c>
      <c r="M108" s="4">
        <v>0</v>
      </c>
      <c r="N108" s="10">
        <v>0</v>
      </c>
      <c r="O108" s="4">
        <v>25.372282608695652</v>
      </c>
      <c r="P108" s="4">
        <v>0</v>
      </c>
      <c r="Q108" s="8">
        <v>0</v>
      </c>
      <c r="R108" s="4">
        <v>10.271739130434783</v>
      </c>
      <c r="S108" s="4">
        <v>0</v>
      </c>
      <c r="T108" s="10">
        <v>0</v>
      </c>
      <c r="U108" s="4">
        <v>4.6086956521739131</v>
      </c>
      <c r="V108" s="4">
        <v>0</v>
      </c>
      <c r="W108" s="10">
        <v>0</v>
      </c>
      <c r="X108" s="4">
        <v>58.997826086956522</v>
      </c>
      <c r="Y108" s="4">
        <v>0.36467391304347824</v>
      </c>
      <c r="Z108" s="10">
        <v>6.1811415306385637E-3</v>
      </c>
      <c r="AA108" s="4">
        <v>9.7961956521739122</v>
      </c>
      <c r="AB108" s="4">
        <v>0</v>
      </c>
      <c r="AC108" s="10">
        <v>0</v>
      </c>
      <c r="AD108" s="4">
        <v>136.10423913043476</v>
      </c>
      <c r="AE108" s="4">
        <v>26.641521739130429</v>
      </c>
      <c r="AF108" s="10">
        <v>0.19574351180640795</v>
      </c>
      <c r="AG108" s="4">
        <v>0</v>
      </c>
      <c r="AH108" s="4">
        <v>0</v>
      </c>
      <c r="AI108" s="10" t="s">
        <v>639</v>
      </c>
      <c r="AJ108" s="4">
        <v>0.28804347826086957</v>
      </c>
      <c r="AK108" s="4">
        <v>0</v>
      </c>
      <c r="AL108" s="10" t="s">
        <v>639</v>
      </c>
      <c r="AM108" s="1">
        <v>185061</v>
      </c>
      <c r="AN108" s="1">
        <v>4</v>
      </c>
      <c r="AX108"/>
      <c r="AY108"/>
    </row>
    <row r="109" spans="1:51" x14ac:dyDescent="0.25">
      <c r="A109" t="s">
        <v>289</v>
      </c>
      <c r="B109" t="s">
        <v>198</v>
      </c>
      <c r="C109" t="s">
        <v>462</v>
      </c>
      <c r="D109" t="s">
        <v>324</v>
      </c>
      <c r="E109" s="4">
        <v>38.086956521739133</v>
      </c>
      <c r="F109" s="4">
        <v>248.28597826086957</v>
      </c>
      <c r="G109" s="4">
        <v>19.991847826086957</v>
      </c>
      <c r="H109" s="10">
        <v>8.0519439583824931E-2</v>
      </c>
      <c r="I109" s="4">
        <v>221.8838043478261</v>
      </c>
      <c r="J109" s="4">
        <v>19.991847826086957</v>
      </c>
      <c r="K109" s="10">
        <v>9.0100527547957679E-2</v>
      </c>
      <c r="L109" s="4">
        <v>78.587826086956539</v>
      </c>
      <c r="M109" s="4">
        <v>2.1059782608695654</v>
      </c>
      <c r="N109" s="10">
        <v>2.6797767106311408E-2</v>
      </c>
      <c r="O109" s="4">
        <v>52.185652173913056</v>
      </c>
      <c r="P109" s="4">
        <v>2.1059782608695654</v>
      </c>
      <c r="Q109" s="8">
        <v>4.0355503345080687E-2</v>
      </c>
      <c r="R109" s="4">
        <v>20.663043478260871</v>
      </c>
      <c r="S109" s="4">
        <v>0</v>
      </c>
      <c r="T109" s="10">
        <v>0</v>
      </c>
      <c r="U109" s="4">
        <v>5.7391304347826084</v>
      </c>
      <c r="V109" s="4">
        <v>0</v>
      </c>
      <c r="W109" s="10">
        <v>0</v>
      </c>
      <c r="X109" s="4">
        <v>76.323369565217376</v>
      </c>
      <c r="Y109" s="4">
        <v>2.4483695652173911</v>
      </c>
      <c r="Z109" s="10">
        <v>3.2078897710684659E-2</v>
      </c>
      <c r="AA109" s="4">
        <v>0</v>
      </c>
      <c r="AB109" s="4">
        <v>0</v>
      </c>
      <c r="AC109" s="10" t="s">
        <v>639</v>
      </c>
      <c r="AD109" s="4">
        <v>93.374782608695654</v>
      </c>
      <c r="AE109" s="4">
        <v>15.4375</v>
      </c>
      <c r="AF109" s="10">
        <v>0.16532836349074789</v>
      </c>
      <c r="AG109" s="4">
        <v>0</v>
      </c>
      <c r="AH109" s="4">
        <v>0</v>
      </c>
      <c r="AI109" s="10" t="s">
        <v>639</v>
      </c>
      <c r="AJ109" s="4">
        <v>0</v>
      </c>
      <c r="AK109" s="4">
        <v>0</v>
      </c>
      <c r="AL109" s="10" t="s">
        <v>639</v>
      </c>
      <c r="AM109" s="1">
        <v>185361</v>
      </c>
      <c r="AN109" s="1">
        <v>4</v>
      </c>
      <c r="AX109"/>
      <c r="AY109"/>
    </row>
    <row r="110" spans="1:51" x14ac:dyDescent="0.25">
      <c r="A110" t="s">
        <v>289</v>
      </c>
      <c r="B110" t="s">
        <v>242</v>
      </c>
      <c r="C110" t="s">
        <v>445</v>
      </c>
      <c r="D110" t="s">
        <v>434</v>
      </c>
      <c r="E110" s="4">
        <v>109.79347826086956</v>
      </c>
      <c r="F110" s="4">
        <v>493.4228260869566</v>
      </c>
      <c r="G110" s="4">
        <v>29.214130434782597</v>
      </c>
      <c r="H110" s="10">
        <v>5.9207091545526003E-2</v>
      </c>
      <c r="I110" s="4">
        <v>451.11847826086961</v>
      </c>
      <c r="J110" s="4">
        <v>29.214130434782597</v>
      </c>
      <c r="K110" s="10">
        <v>6.475933007091067E-2</v>
      </c>
      <c r="L110" s="4">
        <v>53.994565217391305</v>
      </c>
      <c r="M110" s="4">
        <v>0</v>
      </c>
      <c r="N110" s="10">
        <v>0</v>
      </c>
      <c r="O110" s="4">
        <v>35.771739130434781</v>
      </c>
      <c r="P110" s="4">
        <v>0</v>
      </c>
      <c r="Q110" s="8">
        <v>0</v>
      </c>
      <c r="R110" s="4">
        <v>13.961956521739131</v>
      </c>
      <c r="S110" s="4">
        <v>0</v>
      </c>
      <c r="T110" s="10">
        <v>0</v>
      </c>
      <c r="U110" s="4">
        <v>4.2608695652173916</v>
      </c>
      <c r="V110" s="4">
        <v>0</v>
      </c>
      <c r="W110" s="10">
        <v>0</v>
      </c>
      <c r="X110" s="4">
        <v>128.66521739130431</v>
      </c>
      <c r="Y110" s="4">
        <v>29.214130434782597</v>
      </c>
      <c r="Z110" s="10">
        <v>0.22705538471935929</v>
      </c>
      <c r="AA110" s="4">
        <v>24.081521739130427</v>
      </c>
      <c r="AB110" s="4">
        <v>0</v>
      </c>
      <c r="AC110" s="10">
        <v>0</v>
      </c>
      <c r="AD110" s="4">
        <v>263.57173913043488</v>
      </c>
      <c r="AE110" s="4">
        <v>0</v>
      </c>
      <c r="AF110" s="10">
        <v>0</v>
      </c>
      <c r="AG110" s="4">
        <v>0</v>
      </c>
      <c r="AH110" s="4">
        <v>0</v>
      </c>
      <c r="AI110" s="10" t="s">
        <v>639</v>
      </c>
      <c r="AJ110" s="4">
        <v>23.109782608695657</v>
      </c>
      <c r="AK110" s="4">
        <v>0</v>
      </c>
      <c r="AL110" s="10" t="s">
        <v>639</v>
      </c>
      <c r="AM110" s="1">
        <v>185449</v>
      </c>
      <c r="AN110" s="1">
        <v>4</v>
      </c>
      <c r="AX110"/>
      <c r="AY110"/>
    </row>
    <row r="111" spans="1:51" x14ac:dyDescent="0.25">
      <c r="A111" t="s">
        <v>289</v>
      </c>
      <c r="B111" t="s">
        <v>176</v>
      </c>
      <c r="C111" t="s">
        <v>462</v>
      </c>
      <c r="D111" t="s">
        <v>324</v>
      </c>
      <c r="E111" s="4">
        <v>60.586956521739133</v>
      </c>
      <c r="F111" s="4">
        <v>181.53934782608692</v>
      </c>
      <c r="G111" s="4">
        <v>20.254782608695656</v>
      </c>
      <c r="H111" s="10">
        <v>0.11157241034103282</v>
      </c>
      <c r="I111" s="4">
        <v>169.37413043478256</v>
      </c>
      <c r="J111" s="4">
        <v>20.254782608695656</v>
      </c>
      <c r="K111" s="10">
        <v>0.11958604632656551</v>
      </c>
      <c r="L111" s="4">
        <v>37.200000000000003</v>
      </c>
      <c r="M111" s="4">
        <v>0</v>
      </c>
      <c r="N111" s="10">
        <v>0</v>
      </c>
      <c r="O111" s="4">
        <v>30.939130434782616</v>
      </c>
      <c r="P111" s="4">
        <v>0</v>
      </c>
      <c r="Q111" s="8">
        <v>0</v>
      </c>
      <c r="R111" s="4">
        <v>1.7391304347826086</v>
      </c>
      <c r="S111" s="4">
        <v>0</v>
      </c>
      <c r="T111" s="10">
        <v>0</v>
      </c>
      <c r="U111" s="4">
        <v>4.5217391304347823</v>
      </c>
      <c r="V111" s="4">
        <v>0</v>
      </c>
      <c r="W111" s="10">
        <v>0</v>
      </c>
      <c r="X111" s="4">
        <v>35.308043478260871</v>
      </c>
      <c r="Y111" s="4">
        <v>1.4747826086956521</v>
      </c>
      <c r="Z111" s="10">
        <v>4.1769026641299861E-2</v>
      </c>
      <c r="AA111" s="4">
        <v>5.9043478260869566</v>
      </c>
      <c r="AB111" s="4">
        <v>0</v>
      </c>
      <c r="AC111" s="10">
        <v>0</v>
      </c>
      <c r="AD111" s="4">
        <v>102.79576086956519</v>
      </c>
      <c r="AE111" s="4">
        <v>18.780000000000005</v>
      </c>
      <c r="AF111" s="10">
        <v>0.18269235852857249</v>
      </c>
      <c r="AG111" s="4">
        <v>0</v>
      </c>
      <c r="AH111" s="4">
        <v>0</v>
      </c>
      <c r="AI111" s="10" t="s">
        <v>639</v>
      </c>
      <c r="AJ111" s="4">
        <v>0.33119565217391306</v>
      </c>
      <c r="AK111" s="4">
        <v>0</v>
      </c>
      <c r="AL111" s="10" t="s">
        <v>639</v>
      </c>
      <c r="AM111" s="1">
        <v>185333</v>
      </c>
      <c r="AN111" s="1">
        <v>4</v>
      </c>
      <c r="AX111"/>
      <c r="AY111"/>
    </row>
    <row r="112" spans="1:51" x14ac:dyDescent="0.25">
      <c r="A112" t="s">
        <v>289</v>
      </c>
      <c r="B112" t="s">
        <v>53</v>
      </c>
      <c r="C112" t="s">
        <v>515</v>
      </c>
      <c r="D112" t="s">
        <v>400</v>
      </c>
      <c r="E112" s="4">
        <v>76.413043478260875</v>
      </c>
      <c r="F112" s="4">
        <v>283.53456521739133</v>
      </c>
      <c r="G112" s="4">
        <v>31.766847826086956</v>
      </c>
      <c r="H112" s="10">
        <v>0.11203871316970017</v>
      </c>
      <c r="I112" s="4">
        <v>250.89728260869563</v>
      </c>
      <c r="J112" s="4">
        <v>31.748369565217391</v>
      </c>
      <c r="K112" s="10">
        <v>0.12653931216438394</v>
      </c>
      <c r="L112" s="4">
        <v>54.662065217391309</v>
      </c>
      <c r="M112" s="4">
        <v>0</v>
      </c>
      <c r="N112" s="10">
        <v>0</v>
      </c>
      <c r="O112" s="4">
        <v>26.426956521739136</v>
      </c>
      <c r="P112" s="4">
        <v>0</v>
      </c>
      <c r="Q112" s="8">
        <v>0</v>
      </c>
      <c r="R112" s="4">
        <v>23.278586956521735</v>
      </c>
      <c r="S112" s="4">
        <v>0</v>
      </c>
      <c r="T112" s="10">
        <v>0</v>
      </c>
      <c r="U112" s="4">
        <v>4.9565217391304346</v>
      </c>
      <c r="V112" s="4">
        <v>0</v>
      </c>
      <c r="W112" s="10">
        <v>0</v>
      </c>
      <c r="X112" s="4">
        <v>46.859239130434787</v>
      </c>
      <c r="Y112" s="4">
        <v>2.4741304347826087</v>
      </c>
      <c r="Z112" s="10">
        <v>5.279920205054453E-2</v>
      </c>
      <c r="AA112" s="4">
        <v>4.4021739130434785</v>
      </c>
      <c r="AB112" s="4">
        <v>1.8478260869565218E-2</v>
      </c>
      <c r="AC112" s="10">
        <v>4.1975308641975309E-3</v>
      </c>
      <c r="AD112" s="4">
        <v>154.93456521739128</v>
      </c>
      <c r="AE112" s="4">
        <v>29.274239130434783</v>
      </c>
      <c r="AF112" s="10">
        <v>0.18894582425399786</v>
      </c>
      <c r="AG112" s="4">
        <v>22.676521739130436</v>
      </c>
      <c r="AH112" s="4">
        <v>0</v>
      </c>
      <c r="AI112" s="10">
        <v>0</v>
      </c>
      <c r="AJ112" s="4">
        <v>0</v>
      </c>
      <c r="AK112" s="4">
        <v>0</v>
      </c>
      <c r="AL112" s="10" t="s">
        <v>639</v>
      </c>
      <c r="AM112" s="1">
        <v>185150</v>
      </c>
      <c r="AN112" s="1">
        <v>4</v>
      </c>
      <c r="AX112"/>
      <c r="AY112"/>
    </row>
    <row r="113" spans="1:51" x14ac:dyDescent="0.25">
      <c r="A113" t="s">
        <v>289</v>
      </c>
      <c r="B113" t="s">
        <v>219</v>
      </c>
      <c r="C113" t="s">
        <v>517</v>
      </c>
      <c r="D113" t="s">
        <v>347</v>
      </c>
      <c r="E113" s="4">
        <v>8.929577464788732</v>
      </c>
      <c r="F113" s="4">
        <v>35.598591549295776</v>
      </c>
      <c r="G113" s="4">
        <v>0</v>
      </c>
      <c r="H113" s="10">
        <v>0</v>
      </c>
      <c r="I113" s="4">
        <v>20.989436619718312</v>
      </c>
      <c r="J113" s="4">
        <v>0</v>
      </c>
      <c r="K113" s="10">
        <v>0</v>
      </c>
      <c r="L113" s="4">
        <v>25.242957746478872</v>
      </c>
      <c r="M113" s="4">
        <v>0</v>
      </c>
      <c r="N113" s="10">
        <v>0</v>
      </c>
      <c r="O113" s="4">
        <v>10.633802816901408</v>
      </c>
      <c r="P113" s="4">
        <v>0</v>
      </c>
      <c r="Q113" s="8">
        <v>0</v>
      </c>
      <c r="R113" s="4">
        <v>12.242957746478874</v>
      </c>
      <c r="S113" s="4">
        <v>0</v>
      </c>
      <c r="T113" s="10">
        <v>0</v>
      </c>
      <c r="U113" s="4">
        <v>2.3661971830985915</v>
      </c>
      <c r="V113" s="4">
        <v>0</v>
      </c>
      <c r="W113" s="10">
        <v>0</v>
      </c>
      <c r="X113" s="4">
        <v>4.415492957746479</v>
      </c>
      <c r="Y113" s="4">
        <v>0</v>
      </c>
      <c r="Z113" s="10">
        <v>0</v>
      </c>
      <c r="AA113" s="4">
        <v>0</v>
      </c>
      <c r="AB113" s="4">
        <v>0</v>
      </c>
      <c r="AC113" s="10" t="s">
        <v>639</v>
      </c>
      <c r="AD113" s="4">
        <v>5.9401408450704229</v>
      </c>
      <c r="AE113" s="4">
        <v>0</v>
      </c>
      <c r="AF113" s="10">
        <v>0</v>
      </c>
      <c r="AG113" s="4">
        <v>0</v>
      </c>
      <c r="AH113" s="4">
        <v>0</v>
      </c>
      <c r="AI113" s="10" t="s">
        <v>639</v>
      </c>
      <c r="AJ113" s="4">
        <v>0</v>
      </c>
      <c r="AK113" s="4">
        <v>0</v>
      </c>
      <c r="AL113" s="10" t="s">
        <v>639</v>
      </c>
      <c r="AM113" s="1">
        <v>185407</v>
      </c>
      <c r="AN113" s="1">
        <v>4</v>
      </c>
      <c r="AX113"/>
      <c r="AY113"/>
    </row>
    <row r="114" spans="1:51" x14ac:dyDescent="0.25">
      <c r="A114" t="s">
        <v>289</v>
      </c>
      <c r="B114" t="s">
        <v>121</v>
      </c>
      <c r="C114" t="s">
        <v>452</v>
      </c>
      <c r="D114" t="s">
        <v>326</v>
      </c>
      <c r="E114" s="4">
        <v>62.434782608695649</v>
      </c>
      <c r="F114" s="4">
        <v>206.80749999999998</v>
      </c>
      <c r="G114" s="4">
        <v>0</v>
      </c>
      <c r="H114" s="10">
        <v>0</v>
      </c>
      <c r="I114" s="4">
        <v>187.41619565217388</v>
      </c>
      <c r="J114" s="4">
        <v>0</v>
      </c>
      <c r="K114" s="10">
        <v>0</v>
      </c>
      <c r="L114" s="4">
        <v>37.42586956521739</v>
      </c>
      <c r="M114" s="4">
        <v>0</v>
      </c>
      <c r="N114" s="10">
        <v>0</v>
      </c>
      <c r="O114" s="4">
        <v>21.817173913043479</v>
      </c>
      <c r="P114" s="4">
        <v>0</v>
      </c>
      <c r="Q114" s="8">
        <v>0</v>
      </c>
      <c r="R114" s="4">
        <v>11.342391304347826</v>
      </c>
      <c r="S114" s="4">
        <v>0</v>
      </c>
      <c r="T114" s="10">
        <v>0</v>
      </c>
      <c r="U114" s="4">
        <v>4.2663043478260869</v>
      </c>
      <c r="V114" s="4">
        <v>0</v>
      </c>
      <c r="W114" s="10">
        <v>0</v>
      </c>
      <c r="X114" s="4">
        <v>48.455434782608691</v>
      </c>
      <c r="Y114" s="4">
        <v>0</v>
      </c>
      <c r="Z114" s="10">
        <v>0</v>
      </c>
      <c r="AA114" s="4">
        <v>3.7826086956521738</v>
      </c>
      <c r="AB114" s="4">
        <v>0</v>
      </c>
      <c r="AC114" s="10">
        <v>0</v>
      </c>
      <c r="AD114" s="4">
        <v>86.650978260869564</v>
      </c>
      <c r="AE114" s="4">
        <v>0</v>
      </c>
      <c r="AF114" s="10">
        <v>0</v>
      </c>
      <c r="AG114" s="4">
        <v>18.88663043478261</v>
      </c>
      <c r="AH114" s="4">
        <v>0</v>
      </c>
      <c r="AI114" s="10">
        <v>0</v>
      </c>
      <c r="AJ114" s="4">
        <v>11.605978260869565</v>
      </c>
      <c r="AK114" s="4">
        <v>0</v>
      </c>
      <c r="AL114" s="10" t="s">
        <v>639</v>
      </c>
      <c r="AM114" s="1">
        <v>185258</v>
      </c>
      <c r="AN114" s="1">
        <v>4</v>
      </c>
      <c r="AX114"/>
      <c r="AY114"/>
    </row>
    <row r="115" spans="1:51" x14ac:dyDescent="0.25">
      <c r="A115" t="s">
        <v>289</v>
      </c>
      <c r="B115" t="s">
        <v>52</v>
      </c>
      <c r="C115" t="s">
        <v>514</v>
      </c>
      <c r="D115" t="s">
        <v>399</v>
      </c>
      <c r="E115" s="4">
        <v>71.489130434782609</v>
      </c>
      <c r="F115" s="4">
        <v>248.44195652173914</v>
      </c>
      <c r="G115" s="4">
        <v>130.20402173913044</v>
      </c>
      <c r="H115" s="10">
        <v>0.52408225873771586</v>
      </c>
      <c r="I115" s="4">
        <v>233.86956521739131</v>
      </c>
      <c r="J115" s="4">
        <v>130.20402173913044</v>
      </c>
      <c r="K115" s="10">
        <v>0.55673777653839007</v>
      </c>
      <c r="L115" s="4">
        <v>50.001739130434785</v>
      </c>
      <c r="M115" s="4">
        <v>4.1521739130434785</v>
      </c>
      <c r="N115" s="10">
        <v>8.3040589892525482E-2</v>
      </c>
      <c r="O115" s="4">
        <v>36.652173913043477</v>
      </c>
      <c r="P115" s="4">
        <v>4.1521739130434785</v>
      </c>
      <c r="Q115" s="8">
        <v>0.11328588374851721</v>
      </c>
      <c r="R115" s="4">
        <v>9.0914130434782603</v>
      </c>
      <c r="S115" s="4">
        <v>0</v>
      </c>
      <c r="T115" s="10">
        <v>0</v>
      </c>
      <c r="U115" s="4">
        <v>4.2581521739130439</v>
      </c>
      <c r="V115" s="4">
        <v>0</v>
      </c>
      <c r="W115" s="10">
        <v>0</v>
      </c>
      <c r="X115" s="4">
        <v>46.299130434782604</v>
      </c>
      <c r="Y115" s="4">
        <v>20.682282608695651</v>
      </c>
      <c r="Z115" s="10">
        <v>0.446709957929532</v>
      </c>
      <c r="AA115" s="4">
        <v>1.2228260869565217</v>
      </c>
      <c r="AB115" s="4">
        <v>0</v>
      </c>
      <c r="AC115" s="10">
        <v>0</v>
      </c>
      <c r="AD115" s="4">
        <v>149.16826086956522</v>
      </c>
      <c r="AE115" s="4">
        <v>103.7445652173913</v>
      </c>
      <c r="AF115" s="10">
        <v>0.69548685901826646</v>
      </c>
      <c r="AG115" s="4">
        <v>0</v>
      </c>
      <c r="AH115" s="4">
        <v>0</v>
      </c>
      <c r="AI115" s="10" t="s">
        <v>639</v>
      </c>
      <c r="AJ115" s="4">
        <v>1.75</v>
      </c>
      <c r="AK115" s="4">
        <v>1.625</v>
      </c>
      <c r="AL115" s="10">
        <v>1.0769230769230769</v>
      </c>
      <c r="AM115" s="1">
        <v>185149</v>
      </c>
      <c r="AN115" s="1">
        <v>4</v>
      </c>
      <c r="AX115"/>
      <c r="AY115"/>
    </row>
    <row r="116" spans="1:51" x14ac:dyDescent="0.25">
      <c r="A116" t="s">
        <v>289</v>
      </c>
      <c r="B116" t="s">
        <v>125</v>
      </c>
      <c r="C116" t="s">
        <v>458</v>
      </c>
      <c r="D116" t="s">
        <v>397</v>
      </c>
      <c r="E116" s="4">
        <v>64.478260869565219</v>
      </c>
      <c r="F116" s="4">
        <v>219.05163043478262</v>
      </c>
      <c r="G116" s="4">
        <v>35.847826086956523</v>
      </c>
      <c r="H116" s="10">
        <v>0.16365012219176042</v>
      </c>
      <c r="I116" s="4">
        <v>198.06521739130434</v>
      </c>
      <c r="J116" s="4">
        <v>35.847826086956523</v>
      </c>
      <c r="K116" s="10">
        <v>0.18099001207331797</v>
      </c>
      <c r="L116" s="4">
        <v>30.046195652173914</v>
      </c>
      <c r="M116" s="4">
        <v>0</v>
      </c>
      <c r="N116" s="10">
        <v>0</v>
      </c>
      <c r="O116" s="4">
        <v>20.828804347826086</v>
      </c>
      <c r="P116" s="4">
        <v>0</v>
      </c>
      <c r="Q116" s="8">
        <v>0</v>
      </c>
      <c r="R116" s="4">
        <v>5.8125</v>
      </c>
      <c r="S116" s="4">
        <v>0</v>
      </c>
      <c r="T116" s="10">
        <v>0</v>
      </c>
      <c r="U116" s="4">
        <v>3.4048913043478262</v>
      </c>
      <c r="V116" s="4">
        <v>0</v>
      </c>
      <c r="W116" s="10">
        <v>0</v>
      </c>
      <c r="X116" s="4">
        <v>45.703804347826086</v>
      </c>
      <c r="Y116" s="4">
        <v>0.41576086956521741</v>
      </c>
      <c r="Z116" s="10">
        <v>9.0968547476068737E-3</v>
      </c>
      <c r="AA116" s="4">
        <v>11.769021739130435</v>
      </c>
      <c r="AB116" s="4">
        <v>0</v>
      </c>
      <c r="AC116" s="10">
        <v>0</v>
      </c>
      <c r="AD116" s="4">
        <v>118.55978260869566</v>
      </c>
      <c r="AE116" s="4">
        <v>34.263586956521742</v>
      </c>
      <c r="AF116" s="10">
        <v>0.28899839559935825</v>
      </c>
      <c r="AG116" s="4">
        <v>8.5380434782608692</v>
      </c>
      <c r="AH116" s="4">
        <v>0</v>
      </c>
      <c r="AI116" s="10">
        <v>0</v>
      </c>
      <c r="AJ116" s="4">
        <v>4.4347826086956523</v>
      </c>
      <c r="AK116" s="4">
        <v>1.1684782608695652</v>
      </c>
      <c r="AL116" s="10">
        <v>3.7953488372093025</v>
      </c>
      <c r="AM116" s="1">
        <v>185264</v>
      </c>
      <c r="AN116" s="1">
        <v>4</v>
      </c>
      <c r="AX116"/>
      <c r="AY116"/>
    </row>
    <row r="117" spans="1:51" x14ac:dyDescent="0.25">
      <c r="A117" t="s">
        <v>289</v>
      </c>
      <c r="B117" t="s">
        <v>102</v>
      </c>
      <c r="C117" t="s">
        <v>538</v>
      </c>
      <c r="D117" t="s">
        <v>340</v>
      </c>
      <c r="E117" s="4">
        <v>89.086956521739125</v>
      </c>
      <c r="F117" s="4">
        <v>285.89945652173913</v>
      </c>
      <c r="G117" s="4">
        <v>0</v>
      </c>
      <c r="H117" s="10">
        <v>0</v>
      </c>
      <c r="I117" s="4">
        <v>267.14130434782612</v>
      </c>
      <c r="J117" s="4">
        <v>0</v>
      </c>
      <c r="K117" s="10">
        <v>0</v>
      </c>
      <c r="L117" s="4">
        <v>28.771739130434781</v>
      </c>
      <c r="M117" s="4">
        <v>0</v>
      </c>
      <c r="N117" s="10">
        <v>0</v>
      </c>
      <c r="O117" s="4">
        <v>23.902173913043477</v>
      </c>
      <c r="P117" s="4">
        <v>0</v>
      </c>
      <c r="Q117" s="8">
        <v>0</v>
      </c>
      <c r="R117" s="4">
        <v>0</v>
      </c>
      <c r="S117" s="4">
        <v>0</v>
      </c>
      <c r="T117" s="10" t="s">
        <v>639</v>
      </c>
      <c r="U117" s="4">
        <v>4.8695652173913047</v>
      </c>
      <c r="V117" s="4">
        <v>0</v>
      </c>
      <c r="W117" s="10">
        <v>0</v>
      </c>
      <c r="X117" s="4">
        <v>78.847826086956516</v>
      </c>
      <c r="Y117" s="4">
        <v>0</v>
      </c>
      <c r="Z117" s="10">
        <v>0</v>
      </c>
      <c r="AA117" s="4">
        <v>13.888586956521738</v>
      </c>
      <c r="AB117" s="4">
        <v>0</v>
      </c>
      <c r="AC117" s="10">
        <v>0</v>
      </c>
      <c r="AD117" s="4">
        <v>164.39130434782609</v>
      </c>
      <c r="AE117" s="4">
        <v>0</v>
      </c>
      <c r="AF117" s="10">
        <v>0</v>
      </c>
      <c r="AG117" s="4">
        <v>0</v>
      </c>
      <c r="AH117" s="4">
        <v>0</v>
      </c>
      <c r="AI117" s="10" t="s">
        <v>639</v>
      </c>
      <c r="AJ117" s="4">
        <v>0</v>
      </c>
      <c r="AK117" s="4">
        <v>0</v>
      </c>
      <c r="AL117" s="10" t="s">
        <v>639</v>
      </c>
      <c r="AM117" s="1">
        <v>185230</v>
      </c>
      <c r="AN117" s="1">
        <v>4</v>
      </c>
      <c r="AX117"/>
      <c r="AY117"/>
    </row>
    <row r="118" spans="1:51" x14ac:dyDescent="0.25">
      <c r="A118" t="s">
        <v>289</v>
      </c>
      <c r="B118" t="s">
        <v>31</v>
      </c>
      <c r="C118" t="s">
        <v>462</v>
      </c>
      <c r="D118" t="s">
        <v>324</v>
      </c>
      <c r="E118" s="4">
        <v>83.326086956521735</v>
      </c>
      <c r="F118" s="4">
        <v>202.99456521739131</v>
      </c>
      <c r="G118" s="4">
        <v>14.942934782608695</v>
      </c>
      <c r="H118" s="10">
        <v>7.3612486948140612E-2</v>
      </c>
      <c r="I118" s="4">
        <v>179.49184782608697</v>
      </c>
      <c r="J118" s="4">
        <v>14.942934782608695</v>
      </c>
      <c r="K118" s="10">
        <v>8.3251328478645928E-2</v>
      </c>
      <c r="L118" s="4">
        <v>32.130434782608695</v>
      </c>
      <c r="M118" s="4">
        <v>2.785326086956522</v>
      </c>
      <c r="N118" s="10">
        <v>8.6688092016238172E-2</v>
      </c>
      <c r="O118" s="4">
        <v>15.133152173913043</v>
      </c>
      <c r="P118" s="4">
        <v>2.785326086956522</v>
      </c>
      <c r="Q118" s="8">
        <v>0.18405458789728857</v>
      </c>
      <c r="R118" s="4">
        <v>8.8396739130434785</v>
      </c>
      <c r="S118" s="4">
        <v>0</v>
      </c>
      <c r="T118" s="10">
        <v>0</v>
      </c>
      <c r="U118" s="4">
        <v>8.1576086956521738</v>
      </c>
      <c r="V118" s="4">
        <v>0</v>
      </c>
      <c r="W118" s="10">
        <v>0</v>
      </c>
      <c r="X118" s="4">
        <v>46.823369565217391</v>
      </c>
      <c r="Y118" s="4">
        <v>3.0625</v>
      </c>
      <c r="Z118" s="10">
        <v>6.5405374035169175E-2</v>
      </c>
      <c r="AA118" s="4">
        <v>6.5054347826086953</v>
      </c>
      <c r="AB118" s="4">
        <v>0</v>
      </c>
      <c r="AC118" s="10">
        <v>0</v>
      </c>
      <c r="AD118" s="4">
        <v>104.79076086956522</v>
      </c>
      <c r="AE118" s="4">
        <v>9.0951086956521738</v>
      </c>
      <c r="AF118" s="10">
        <v>8.6793039960583976E-2</v>
      </c>
      <c r="AG118" s="4">
        <v>3.2092391304347827</v>
      </c>
      <c r="AH118" s="4">
        <v>0</v>
      </c>
      <c r="AI118" s="10">
        <v>0</v>
      </c>
      <c r="AJ118" s="4">
        <v>9.5353260869565215</v>
      </c>
      <c r="AK118" s="4">
        <v>0</v>
      </c>
      <c r="AL118" s="10" t="s">
        <v>639</v>
      </c>
      <c r="AM118" s="1">
        <v>185096</v>
      </c>
      <c r="AN118" s="1">
        <v>4</v>
      </c>
      <c r="AX118"/>
      <c r="AY118"/>
    </row>
    <row r="119" spans="1:51" x14ac:dyDescent="0.25">
      <c r="A119" t="s">
        <v>289</v>
      </c>
      <c r="B119" t="s">
        <v>166</v>
      </c>
      <c r="C119" t="s">
        <v>562</v>
      </c>
      <c r="D119" t="s">
        <v>382</v>
      </c>
      <c r="E119" s="4">
        <v>47.652173913043477</v>
      </c>
      <c r="F119" s="4">
        <v>160.3220652173913</v>
      </c>
      <c r="G119" s="4">
        <v>35.883478260869566</v>
      </c>
      <c r="H119" s="10">
        <v>0.22382120771843092</v>
      </c>
      <c r="I119" s="4">
        <v>142.8492391304348</v>
      </c>
      <c r="J119" s="4">
        <v>35.883478260869566</v>
      </c>
      <c r="K119" s="10">
        <v>0.25119824564206866</v>
      </c>
      <c r="L119" s="4">
        <v>36.673913043478258</v>
      </c>
      <c r="M119" s="4">
        <v>5.625</v>
      </c>
      <c r="N119" s="10">
        <v>0.15337877889745111</v>
      </c>
      <c r="O119" s="4">
        <v>19.201086956521738</v>
      </c>
      <c r="P119" s="4">
        <v>5.625</v>
      </c>
      <c r="Q119" s="8">
        <v>0.29295216529861307</v>
      </c>
      <c r="R119" s="4">
        <v>11.067934782608695</v>
      </c>
      <c r="S119" s="4">
        <v>0</v>
      </c>
      <c r="T119" s="10">
        <v>0</v>
      </c>
      <c r="U119" s="4">
        <v>6.4048913043478262</v>
      </c>
      <c r="V119" s="4">
        <v>0</v>
      </c>
      <c r="W119" s="10">
        <v>0</v>
      </c>
      <c r="X119" s="4">
        <v>15.964891304347827</v>
      </c>
      <c r="Y119" s="4">
        <v>5.1032608695652177</v>
      </c>
      <c r="Z119" s="10">
        <v>0.31965522171612981</v>
      </c>
      <c r="AA119" s="4">
        <v>0</v>
      </c>
      <c r="AB119" s="4">
        <v>0</v>
      </c>
      <c r="AC119" s="10" t="s">
        <v>639</v>
      </c>
      <c r="AD119" s="4">
        <v>89.533804347826091</v>
      </c>
      <c r="AE119" s="4">
        <v>25.155217391304344</v>
      </c>
      <c r="AF119" s="10">
        <v>0.28095776309895093</v>
      </c>
      <c r="AG119" s="4">
        <v>0</v>
      </c>
      <c r="AH119" s="4">
        <v>0</v>
      </c>
      <c r="AI119" s="10" t="s">
        <v>639</v>
      </c>
      <c r="AJ119" s="4">
        <v>18.149456521739129</v>
      </c>
      <c r="AK119" s="4">
        <v>0</v>
      </c>
      <c r="AL119" s="10" t="s">
        <v>639</v>
      </c>
      <c r="AM119" s="1">
        <v>185318</v>
      </c>
      <c r="AN119" s="1">
        <v>4</v>
      </c>
      <c r="AX119"/>
      <c r="AY119"/>
    </row>
    <row r="120" spans="1:51" x14ac:dyDescent="0.25">
      <c r="A120" t="s">
        <v>289</v>
      </c>
      <c r="B120" t="s">
        <v>22</v>
      </c>
      <c r="C120" t="s">
        <v>460</v>
      </c>
      <c r="D120" t="s">
        <v>394</v>
      </c>
      <c r="E120" s="4">
        <v>81.695652173913047</v>
      </c>
      <c r="F120" s="4">
        <v>329.08152173913038</v>
      </c>
      <c r="G120" s="4">
        <v>56.834239130434781</v>
      </c>
      <c r="H120" s="10">
        <v>0.1727056530858285</v>
      </c>
      <c r="I120" s="4">
        <v>313.38586956521738</v>
      </c>
      <c r="J120" s="4">
        <v>56.834239130434781</v>
      </c>
      <c r="K120" s="10">
        <v>0.1813554619079826</v>
      </c>
      <c r="L120" s="4">
        <v>42.888586956521735</v>
      </c>
      <c r="M120" s="4">
        <v>1.8532608695652173</v>
      </c>
      <c r="N120" s="10">
        <v>4.3211049863777481E-2</v>
      </c>
      <c r="O120" s="4">
        <v>32.932065217391305</v>
      </c>
      <c r="P120" s="4">
        <v>1.8532608695652173</v>
      </c>
      <c r="Q120" s="8">
        <v>5.6275270236818213E-2</v>
      </c>
      <c r="R120" s="4">
        <v>3.6059782608695654</v>
      </c>
      <c r="S120" s="4">
        <v>0</v>
      </c>
      <c r="T120" s="10">
        <v>0</v>
      </c>
      <c r="U120" s="4">
        <v>6.3505434782608692</v>
      </c>
      <c r="V120" s="4">
        <v>0</v>
      </c>
      <c r="W120" s="10">
        <v>0</v>
      </c>
      <c r="X120" s="4">
        <v>81.807065217391298</v>
      </c>
      <c r="Y120" s="4">
        <v>11.298913043478262</v>
      </c>
      <c r="Z120" s="10">
        <v>0.13811659192825115</v>
      </c>
      <c r="AA120" s="4">
        <v>5.7391304347826084</v>
      </c>
      <c r="AB120" s="4">
        <v>0</v>
      </c>
      <c r="AC120" s="10">
        <v>0</v>
      </c>
      <c r="AD120" s="4">
        <v>188.67391304347825</v>
      </c>
      <c r="AE120" s="4">
        <v>39.760869565217391</v>
      </c>
      <c r="AF120" s="10">
        <v>0.21073856435073166</v>
      </c>
      <c r="AG120" s="4">
        <v>0</v>
      </c>
      <c r="AH120" s="4">
        <v>0</v>
      </c>
      <c r="AI120" s="10" t="s">
        <v>639</v>
      </c>
      <c r="AJ120" s="4">
        <v>9.9728260869565215</v>
      </c>
      <c r="AK120" s="4">
        <v>3.9211956521739131</v>
      </c>
      <c r="AL120" s="10">
        <v>2.5433125433125432</v>
      </c>
      <c r="AM120" s="1">
        <v>185065</v>
      </c>
      <c r="AN120" s="1">
        <v>4</v>
      </c>
      <c r="AX120"/>
      <c r="AY120"/>
    </row>
    <row r="121" spans="1:51" x14ac:dyDescent="0.25">
      <c r="A121" t="s">
        <v>289</v>
      </c>
      <c r="B121" t="s">
        <v>147</v>
      </c>
      <c r="C121" t="s">
        <v>464</v>
      </c>
      <c r="D121" t="s">
        <v>331</v>
      </c>
      <c r="E121" s="4">
        <v>90.923913043478265</v>
      </c>
      <c r="F121" s="4">
        <v>270.40760869565213</v>
      </c>
      <c r="G121" s="4">
        <v>0</v>
      </c>
      <c r="H121" s="10">
        <v>0</v>
      </c>
      <c r="I121" s="4">
        <v>252.01902173913044</v>
      </c>
      <c r="J121" s="4">
        <v>0</v>
      </c>
      <c r="K121" s="10">
        <v>0</v>
      </c>
      <c r="L121" s="4">
        <v>51.733695652173914</v>
      </c>
      <c r="M121" s="4">
        <v>0</v>
      </c>
      <c r="N121" s="10">
        <v>0</v>
      </c>
      <c r="O121" s="4">
        <v>41.211956521739133</v>
      </c>
      <c r="P121" s="4">
        <v>0</v>
      </c>
      <c r="Q121" s="8">
        <v>0</v>
      </c>
      <c r="R121" s="4">
        <v>5.0434782608695654</v>
      </c>
      <c r="S121" s="4">
        <v>0</v>
      </c>
      <c r="T121" s="10">
        <v>0</v>
      </c>
      <c r="U121" s="4">
        <v>5.4782608695652177</v>
      </c>
      <c r="V121" s="4">
        <v>0</v>
      </c>
      <c r="W121" s="10">
        <v>0</v>
      </c>
      <c r="X121" s="4">
        <v>38.317934782608695</v>
      </c>
      <c r="Y121" s="4">
        <v>0</v>
      </c>
      <c r="Z121" s="10">
        <v>0</v>
      </c>
      <c r="AA121" s="4">
        <v>7.8668478260869561</v>
      </c>
      <c r="AB121" s="4">
        <v>0</v>
      </c>
      <c r="AC121" s="10">
        <v>0</v>
      </c>
      <c r="AD121" s="4">
        <v>172.4891304347826</v>
      </c>
      <c r="AE121" s="4">
        <v>0</v>
      </c>
      <c r="AF121" s="10">
        <v>0</v>
      </c>
      <c r="AG121" s="4">
        <v>0</v>
      </c>
      <c r="AH121" s="4">
        <v>0</v>
      </c>
      <c r="AI121" s="10" t="s">
        <v>639</v>
      </c>
      <c r="AJ121" s="4">
        <v>0</v>
      </c>
      <c r="AK121" s="4">
        <v>0</v>
      </c>
      <c r="AL121" s="10" t="s">
        <v>639</v>
      </c>
      <c r="AM121" s="1">
        <v>185293</v>
      </c>
      <c r="AN121" s="1">
        <v>4</v>
      </c>
      <c r="AX121"/>
      <c r="AY121"/>
    </row>
    <row r="122" spans="1:51" x14ac:dyDescent="0.25">
      <c r="A122" t="s">
        <v>289</v>
      </c>
      <c r="B122" t="s">
        <v>36</v>
      </c>
      <c r="C122" t="s">
        <v>462</v>
      </c>
      <c r="D122" t="s">
        <v>324</v>
      </c>
      <c r="E122" s="4">
        <v>173.04347826086956</v>
      </c>
      <c r="F122" s="4">
        <v>675.51358695652175</v>
      </c>
      <c r="G122" s="4">
        <v>201.40217391304344</v>
      </c>
      <c r="H122" s="10">
        <v>0.29814674020169835</v>
      </c>
      <c r="I122" s="4">
        <v>652.92663043478251</v>
      </c>
      <c r="J122" s="4">
        <v>201.40217391304344</v>
      </c>
      <c r="K122" s="10">
        <v>0.30846065166453718</v>
      </c>
      <c r="L122" s="4">
        <v>54.902173913043477</v>
      </c>
      <c r="M122" s="4">
        <v>5.2472826086956523</v>
      </c>
      <c r="N122" s="10">
        <v>9.5575133636903592E-2</v>
      </c>
      <c r="O122" s="4">
        <v>42.823369565217391</v>
      </c>
      <c r="P122" s="4">
        <v>5.2472826086956523</v>
      </c>
      <c r="Q122" s="8">
        <v>0.12253315565708485</v>
      </c>
      <c r="R122" s="4">
        <v>6.3396739130434785</v>
      </c>
      <c r="S122" s="4">
        <v>0</v>
      </c>
      <c r="T122" s="10">
        <v>0</v>
      </c>
      <c r="U122" s="4">
        <v>5.7391304347826084</v>
      </c>
      <c r="V122" s="4">
        <v>0</v>
      </c>
      <c r="W122" s="10">
        <v>0</v>
      </c>
      <c r="X122" s="4">
        <v>202.14673913043478</v>
      </c>
      <c r="Y122" s="4">
        <v>53.785326086956523</v>
      </c>
      <c r="Z122" s="10">
        <v>0.26607070842855224</v>
      </c>
      <c r="AA122" s="4">
        <v>10.508152173913043</v>
      </c>
      <c r="AB122" s="4">
        <v>0</v>
      </c>
      <c r="AC122" s="10">
        <v>0</v>
      </c>
      <c r="AD122" s="4">
        <v>325.67663043478262</v>
      </c>
      <c r="AE122" s="4">
        <v>140.6141304347826</v>
      </c>
      <c r="AF122" s="10">
        <v>0.43175996462214949</v>
      </c>
      <c r="AG122" s="4">
        <v>16.097826086956523</v>
      </c>
      <c r="AH122" s="4">
        <v>0</v>
      </c>
      <c r="AI122" s="10">
        <v>0</v>
      </c>
      <c r="AJ122" s="4">
        <v>66.182065217391298</v>
      </c>
      <c r="AK122" s="4">
        <v>1.7554347826086956</v>
      </c>
      <c r="AL122" s="10">
        <v>37.701238390092875</v>
      </c>
      <c r="AM122" s="1">
        <v>185122</v>
      </c>
      <c r="AN122" s="1">
        <v>4</v>
      </c>
      <c r="AX122"/>
      <c r="AY122"/>
    </row>
    <row r="123" spans="1:51" x14ac:dyDescent="0.25">
      <c r="A123" t="s">
        <v>289</v>
      </c>
      <c r="B123" t="s">
        <v>253</v>
      </c>
      <c r="C123" t="s">
        <v>462</v>
      </c>
      <c r="D123" t="s">
        <v>324</v>
      </c>
      <c r="E123" s="4">
        <v>60.336956521739133</v>
      </c>
      <c r="F123" s="4">
        <v>148.16130434782607</v>
      </c>
      <c r="G123" s="4">
        <v>1.0326086956521738</v>
      </c>
      <c r="H123" s="10">
        <v>6.9694897746580544E-3</v>
      </c>
      <c r="I123" s="4">
        <v>122.48913043478262</v>
      </c>
      <c r="J123" s="4">
        <v>1.0326086956521738</v>
      </c>
      <c r="K123" s="10">
        <v>8.4302067619132122E-3</v>
      </c>
      <c r="L123" s="4">
        <v>26.495543478260871</v>
      </c>
      <c r="M123" s="4">
        <v>8.1521739130434784E-2</v>
      </c>
      <c r="N123" s="10">
        <v>3.0768094716502777E-3</v>
      </c>
      <c r="O123" s="4">
        <v>8.3722826086956523</v>
      </c>
      <c r="P123" s="4">
        <v>8.1521739130434784E-2</v>
      </c>
      <c r="Q123" s="8">
        <v>9.7370983446932822E-3</v>
      </c>
      <c r="R123" s="4">
        <v>12.416739130434784</v>
      </c>
      <c r="S123" s="4">
        <v>0</v>
      </c>
      <c r="T123" s="10">
        <v>0</v>
      </c>
      <c r="U123" s="4">
        <v>5.7065217391304346</v>
      </c>
      <c r="V123" s="4">
        <v>0</v>
      </c>
      <c r="W123" s="10">
        <v>0</v>
      </c>
      <c r="X123" s="4">
        <v>22.038043478260871</v>
      </c>
      <c r="Y123" s="4">
        <v>0.53804347826086951</v>
      </c>
      <c r="Z123" s="10">
        <v>2.4414303329223178E-2</v>
      </c>
      <c r="AA123" s="4">
        <v>7.5489130434782608</v>
      </c>
      <c r="AB123" s="4">
        <v>0</v>
      </c>
      <c r="AC123" s="10">
        <v>0</v>
      </c>
      <c r="AD123" s="4">
        <v>78.725543478260875</v>
      </c>
      <c r="AE123" s="4">
        <v>0.41304347826086957</v>
      </c>
      <c r="AF123" s="10">
        <v>5.2466259362811086E-3</v>
      </c>
      <c r="AG123" s="4">
        <v>9.1766304347826093</v>
      </c>
      <c r="AH123" s="4">
        <v>0</v>
      </c>
      <c r="AI123" s="10">
        <v>0</v>
      </c>
      <c r="AJ123" s="4">
        <v>4.1766304347826084</v>
      </c>
      <c r="AK123" s="4">
        <v>0</v>
      </c>
      <c r="AL123" s="10" t="s">
        <v>639</v>
      </c>
      <c r="AM123" s="1">
        <v>185468</v>
      </c>
      <c r="AN123" s="1">
        <v>4</v>
      </c>
      <c r="AX123"/>
      <c r="AY123"/>
    </row>
    <row r="124" spans="1:51" x14ac:dyDescent="0.25">
      <c r="A124" t="s">
        <v>289</v>
      </c>
      <c r="B124" t="s">
        <v>3</v>
      </c>
      <c r="C124" t="s">
        <v>493</v>
      </c>
      <c r="D124" t="s">
        <v>387</v>
      </c>
      <c r="E124" s="4">
        <v>136.4891304347826</v>
      </c>
      <c r="F124" s="4">
        <v>558.91326086956531</v>
      </c>
      <c r="G124" s="4">
        <v>0</v>
      </c>
      <c r="H124" s="10">
        <v>0</v>
      </c>
      <c r="I124" s="4">
        <v>548.02065217391305</v>
      </c>
      <c r="J124" s="4">
        <v>0</v>
      </c>
      <c r="K124" s="10">
        <v>0</v>
      </c>
      <c r="L124" s="4">
        <v>109.46771739130435</v>
      </c>
      <c r="M124" s="4">
        <v>0</v>
      </c>
      <c r="N124" s="10">
        <v>0</v>
      </c>
      <c r="O124" s="4">
        <v>98.575108695652176</v>
      </c>
      <c r="P124" s="4">
        <v>0</v>
      </c>
      <c r="Q124" s="8">
        <v>0</v>
      </c>
      <c r="R124" s="4">
        <v>5.4143478260869564</v>
      </c>
      <c r="S124" s="4">
        <v>0</v>
      </c>
      <c r="T124" s="10">
        <v>0</v>
      </c>
      <c r="U124" s="4">
        <v>5.4782608695652177</v>
      </c>
      <c r="V124" s="4">
        <v>0</v>
      </c>
      <c r="W124" s="10">
        <v>0</v>
      </c>
      <c r="X124" s="4">
        <v>118.97793478260868</v>
      </c>
      <c r="Y124" s="4">
        <v>0</v>
      </c>
      <c r="Z124" s="10">
        <v>0</v>
      </c>
      <c r="AA124" s="4">
        <v>0</v>
      </c>
      <c r="AB124" s="4">
        <v>0</v>
      </c>
      <c r="AC124" s="10" t="s">
        <v>639</v>
      </c>
      <c r="AD124" s="4">
        <v>262.66597826086962</v>
      </c>
      <c r="AE124" s="4">
        <v>0</v>
      </c>
      <c r="AF124" s="10">
        <v>0</v>
      </c>
      <c r="AG124" s="4">
        <v>0</v>
      </c>
      <c r="AH124" s="4">
        <v>0</v>
      </c>
      <c r="AI124" s="10" t="s">
        <v>639</v>
      </c>
      <c r="AJ124" s="4">
        <v>67.801630434782609</v>
      </c>
      <c r="AK124" s="4">
        <v>0</v>
      </c>
      <c r="AL124" s="10" t="s">
        <v>639</v>
      </c>
      <c r="AM124" s="1">
        <v>185003</v>
      </c>
      <c r="AN124" s="1">
        <v>4</v>
      </c>
      <c r="AX124"/>
      <c r="AY124"/>
    </row>
    <row r="125" spans="1:51" x14ac:dyDescent="0.25">
      <c r="A125" t="s">
        <v>289</v>
      </c>
      <c r="B125" t="s">
        <v>180</v>
      </c>
      <c r="C125" t="s">
        <v>568</v>
      </c>
      <c r="D125" t="s">
        <v>339</v>
      </c>
      <c r="E125" s="4">
        <v>100.71739130434783</v>
      </c>
      <c r="F125" s="4">
        <v>331.15945652173912</v>
      </c>
      <c r="G125" s="4">
        <v>0.14402173913043478</v>
      </c>
      <c r="H125" s="10">
        <v>4.3490148414644593E-4</v>
      </c>
      <c r="I125" s="4">
        <v>297.50195652173915</v>
      </c>
      <c r="J125" s="4">
        <v>0.14130434782608695</v>
      </c>
      <c r="K125" s="10">
        <v>4.7496947407726215E-4</v>
      </c>
      <c r="L125" s="4">
        <v>77.380652173913049</v>
      </c>
      <c r="M125" s="4">
        <v>0.14130434782608695</v>
      </c>
      <c r="N125" s="10">
        <v>1.8260940410337375E-3</v>
      </c>
      <c r="O125" s="4">
        <v>45.693478260869576</v>
      </c>
      <c r="P125" s="4">
        <v>0.14130434782608695</v>
      </c>
      <c r="Q125" s="8">
        <v>3.0924401731766489E-3</v>
      </c>
      <c r="R125" s="4">
        <v>25.948043478260868</v>
      </c>
      <c r="S125" s="4">
        <v>0</v>
      </c>
      <c r="T125" s="10">
        <v>0</v>
      </c>
      <c r="U125" s="4">
        <v>5.7391304347826084</v>
      </c>
      <c r="V125" s="4">
        <v>0</v>
      </c>
      <c r="W125" s="10">
        <v>0</v>
      </c>
      <c r="X125" s="4">
        <v>32.559239130434769</v>
      </c>
      <c r="Y125" s="4">
        <v>0</v>
      </c>
      <c r="Z125" s="10">
        <v>0</v>
      </c>
      <c r="AA125" s="4">
        <v>1.9703260869565218</v>
      </c>
      <c r="AB125" s="4">
        <v>2.717391304347826E-3</v>
      </c>
      <c r="AC125" s="10">
        <v>1.3791581618580017E-3</v>
      </c>
      <c r="AD125" s="4">
        <v>180.46695652173912</v>
      </c>
      <c r="AE125" s="4">
        <v>0</v>
      </c>
      <c r="AF125" s="10">
        <v>0</v>
      </c>
      <c r="AG125" s="4">
        <v>26.04</v>
      </c>
      <c r="AH125" s="4">
        <v>0</v>
      </c>
      <c r="AI125" s="10">
        <v>0</v>
      </c>
      <c r="AJ125" s="4">
        <v>12.742282608695652</v>
      </c>
      <c r="AK125" s="4">
        <v>0</v>
      </c>
      <c r="AL125" s="10" t="s">
        <v>639</v>
      </c>
      <c r="AM125" s="1">
        <v>185337</v>
      </c>
      <c r="AN125" s="1">
        <v>4</v>
      </c>
      <c r="AX125"/>
      <c r="AY125"/>
    </row>
    <row r="126" spans="1:51" x14ac:dyDescent="0.25">
      <c r="A126" t="s">
        <v>289</v>
      </c>
      <c r="B126" t="s">
        <v>82</v>
      </c>
      <c r="C126" t="s">
        <v>528</v>
      </c>
      <c r="D126" t="s">
        <v>407</v>
      </c>
      <c r="E126" s="4">
        <v>106.39130434782609</v>
      </c>
      <c r="F126" s="4">
        <v>339.63956521739124</v>
      </c>
      <c r="G126" s="4">
        <v>0</v>
      </c>
      <c r="H126" s="10">
        <v>0</v>
      </c>
      <c r="I126" s="4">
        <v>312.75815217391295</v>
      </c>
      <c r="J126" s="4">
        <v>0</v>
      </c>
      <c r="K126" s="10">
        <v>0</v>
      </c>
      <c r="L126" s="4">
        <v>64.252934782608691</v>
      </c>
      <c r="M126" s="4">
        <v>0</v>
      </c>
      <c r="N126" s="10">
        <v>0</v>
      </c>
      <c r="O126" s="4">
        <v>42.888478260869555</v>
      </c>
      <c r="P126" s="4">
        <v>0</v>
      </c>
      <c r="Q126" s="8">
        <v>0</v>
      </c>
      <c r="R126" s="4">
        <v>16.060108695652183</v>
      </c>
      <c r="S126" s="4">
        <v>0</v>
      </c>
      <c r="T126" s="10">
        <v>0</v>
      </c>
      <c r="U126" s="4">
        <v>5.3043478260869561</v>
      </c>
      <c r="V126" s="4">
        <v>0</v>
      </c>
      <c r="W126" s="10">
        <v>0</v>
      </c>
      <c r="X126" s="4">
        <v>53.586847826086967</v>
      </c>
      <c r="Y126" s="4">
        <v>0</v>
      </c>
      <c r="Z126" s="10">
        <v>0</v>
      </c>
      <c r="AA126" s="4">
        <v>5.5169565217391288</v>
      </c>
      <c r="AB126" s="4">
        <v>0</v>
      </c>
      <c r="AC126" s="10">
        <v>0</v>
      </c>
      <c r="AD126" s="4">
        <v>177.93771739130426</v>
      </c>
      <c r="AE126" s="4">
        <v>0</v>
      </c>
      <c r="AF126" s="10">
        <v>0</v>
      </c>
      <c r="AG126" s="4">
        <v>8.9738043478260856</v>
      </c>
      <c r="AH126" s="4">
        <v>0</v>
      </c>
      <c r="AI126" s="10">
        <v>0</v>
      </c>
      <c r="AJ126" s="4">
        <v>29.371304347826086</v>
      </c>
      <c r="AK126" s="4">
        <v>0</v>
      </c>
      <c r="AL126" s="10" t="s">
        <v>639</v>
      </c>
      <c r="AM126" s="1">
        <v>185200</v>
      </c>
      <c r="AN126" s="1">
        <v>4</v>
      </c>
      <c r="AX126"/>
      <c r="AY126"/>
    </row>
    <row r="127" spans="1:51" x14ac:dyDescent="0.25">
      <c r="A127" t="s">
        <v>289</v>
      </c>
      <c r="B127" t="s">
        <v>59</v>
      </c>
      <c r="C127" t="s">
        <v>500</v>
      </c>
      <c r="D127" t="s">
        <v>335</v>
      </c>
      <c r="E127" s="4">
        <v>64.065217391304344</v>
      </c>
      <c r="F127" s="4">
        <v>269.09184782608691</v>
      </c>
      <c r="G127" s="4">
        <v>30.798804347826085</v>
      </c>
      <c r="H127" s="10">
        <v>0.1144546168776218</v>
      </c>
      <c r="I127" s="4">
        <v>252.09304347826085</v>
      </c>
      <c r="J127" s="4">
        <v>30.798804347826085</v>
      </c>
      <c r="K127" s="10">
        <v>0.1221723690700811</v>
      </c>
      <c r="L127" s="4">
        <v>33.162065217391309</v>
      </c>
      <c r="M127" s="4">
        <v>1.8406521739130435</v>
      </c>
      <c r="N127" s="10">
        <v>5.550475104149253E-2</v>
      </c>
      <c r="O127" s="4">
        <v>21.68380434782609</v>
      </c>
      <c r="P127" s="4">
        <v>1.8406521739130435</v>
      </c>
      <c r="Q127" s="8">
        <v>8.4886034958970569E-2</v>
      </c>
      <c r="R127" s="4">
        <v>5.7391304347826084</v>
      </c>
      <c r="S127" s="4">
        <v>0</v>
      </c>
      <c r="T127" s="10">
        <v>0</v>
      </c>
      <c r="U127" s="4">
        <v>5.7391304347826084</v>
      </c>
      <c r="V127" s="4">
        <v>0</v>
      </c>
      <c r="W127" s="10">
        <v>0</v>
      </c>
      <c r="X127" s="4">
        <v>76.491086956521741</v>
      </c>
      <c r="Y127" s="4">
        <v>5.2565217391304353</v>
      </c>
      <c r="Z127" s="10">
        <v>6.8720709147698372E-2</v>
      </c>
      <c r="AA127" s="4">
        <v>5.5205434782608691</v>
      </c>
      <c r="AB127" s="4">
        <v>0</v>
      </c>
      <c r="AC127" s="10">
        <v>0</v>
      </c>
      <c r="AD127" s="4">
        <v>151.45206521739129</v>
      </c>
      <c r="AE127" s="4">
        <v>23.701630434782604</v>
      </c>
      <c r="AF127" s="10">
        <v>0.15649592100815365</v>
      </c>
      <c r="AG127" s="4">
        <v>0</v>
      </c>
      <c r="AH127" s="4">
        <v>0</v>
      </c>
      <c r="AI127" s="10" t="s">
        <v>639</v>
      </c>
      <c r="AJ127" s="4">
        <v>2.4660869565217389</v>
      </c>
      <c r="AK127" s="4">
        <v>0</v>
      </c>
      <c r="AL127" s="10" t="s">
        <v>639</v>
      </c>
      <c r="AM127" s="1">
        <v>185160</v>
      </c>
      <c r="AN127" s="1">
        <v>4</v>
      </c>
      <c r="AX127"/>
      <c r="AY127"/>
    </row>
    <row r="128" spans="1:51" x14ac:dyDescent="0.25">
      <c r="A128" t="s">
        <v>289</v>
      </c>
      <c r="B128" t="s">
        <v>248</v>
      </c>
      <c r="C128" t="s">
        <v>500</v>
      </c>
      <c r="D128" t="s">
        <v>335</v>
      </c>
      <c r="E128" s="4">
        <v>79.380434782608702</v>
      </c>
      <c r="F128" s="4">
        <v>195.8127173913044</v>
      </c>
      <c r="G128" s="4">
        <v>9.6877173913043499</v>
      </c>
      <c r="H128" s="10">
        <v>4.947440350334753E-2</v>
      </c>
      <c r="I128" s="4">
        <v>188.09152173913046</v>
      </c>
      <c r="J128" s="4">
        <v>9.6877173913043499</v>
      </c>
      <c r="K128" s="10">
        <v>5.1505337942560347E-2</v>
      </c>
      <c r="L128" s="4">
        <v>32.675869565217397</v>
      </c>
      <c r="M128" s="4">
        <v>0</v>
      </c>
      <c r="N128" s="10">
        <v>0</v>
      </c>
      <c r="O128" s="4">
        <v>24.954673913043482</v>
      </c>
      <c r="P128" s="4">
        <v>0</v>
      </c>
      <c r="Q128" s="8">
        <v>0</v>
      </c>
      <c r="R128" s="4">
        <v>3.7103260869565218</v>
      </c>
      <c r="S128" s="4">
        <v>0</v>
      </c>
      <c r="T128" s="10">
        <v>0</v>
      </c>
      <c r="U128" s="4">
        <v>4.0108695652173907</v>
      </c>
      <c r="V128" s="4">
        <v>0</v>
      </c>
      <c r="W128" s="10">
        <v>0</v>
      </c>
      <c r="X128" s="4">
        <v>62.894239130434798</v>
      </c>
      <c r="Y128" s="4">
        <v>1.0896739130434783</v>
      </c>
      <c r="Z128" s="10">
        <v>1.7325496390593591E-2</v>
      </c>
      <c r="AA128" s="4">
        <v>0</v>
      </c>
      <c r="AB128" s="4">
        <v>0</v>
      </c>
      <c r="AC128" s="10" t="s">
        <v>639</v>
      </c>
      <c r="AD128" s="4">
        <v>81.771413043478276</v>
      </c>
      <c r="AE128" s="4">
        <v>8.5980434782608715</v>
      </c>
      <c r="AF128" s="10">
        <v>0.10514730219580831</v>
      </c>
      <c r="AG128" s="4">
        <v>0</v>
      </c>
      <c r="AH128" s="4">
        <v>0</v>
      </c>
      <c r="AI128" s="10" t="s">
        <v>639</v>
      </c>
      <c r="AJ128" s="4">
        <v>18.471195652173908</v>
      </c>
      <c r="AK128" s="4">
        <v>0</v>
      </c>
      <c r="AL128" s="10" t="s">
        <v>639</v>
      </c>
      <c r="AM128" s="1">
        <v>185463</v>
      </c>
      <c r="AN128" s="1">
        <v>4</v>
      </c>
      <c r="AX128"/>
      <c r="AY128"/>
    </row>
    <row r="129" spans="1:51" x14ac:dyDescent="0.25">
      <c r="A129" t="s">
        <v>289</v>
      </c>
      <c r="B129" t="s">
        <v>220</v>
      </c>
      <c r="C129" t="s">
        <v>490</v>
      </c>
      <c r="D129" t="s">
        <v>437</v>
      </c>
      <c r="E129" s="4">
        <v>71.260869565217391</v>
      </c>
      <c r="F129" s="4">
        <v>286.97065217391304</v>
      </c>
      <c r="G129" s="4">
        <v>13.685108695652174</v>
      </c>
      <c r="H129" s="10">
        <v>4.7688182021339856E-2</v>
      </c>
      <c r="I129" s="4">
        <v>258.4470652173913</v>
      </c>
      <c r="J129" s="4">
        <v>13.606304347826086</v>
      </c>
      <c r="K129" s="10">
        <v>5.2646387516071112E-2</v>
      </c>
      <c r="L129" s="4">
        <v>57.477065217391306</v>
      </c>
      <c r="M129" s="4">
        <v>1.7223913043478263</v>
      </c>
      <c r="N129" s="10">
        <v>2.9966584025008087E-2</v>
      </c>
      <c r="O129" s="4">
        <v>36.551195652173917</v>
      </c>
      <c r="P129" s="4">
        <v>1.7223913043478263</v>
      </c>
      <c r="Q129" s="8">
        <v>4.7122707578114084E-2</v>
      </c>
      <c r="R129" s="4">
        <v>15.186739130434781</v>
      </c>
      <c r="S129" s="4">
        <v>0</v>
      </c>
      <c r="T129" s="10">
        <v>0</v>
      </c>
      <c r="U129" s="4">
        <v>5.7391304347826084</v>
      </c>
      <c r="V129" s="4">
        <v>0</v>
      </c>
      <c r="W129" s="10">
        <v>0</v>
      </c>
      <c r="X129" s="4">
        <v>41.028152173913028</v>
      </c>
      <c r="Y129" s="4">
        <v>0.13054347826086957</v>
      </c>
      <c r="Z129" s="10">
        <v>3.1818025268969623E-3</v>
      </c>
      <c r="AA129" s="4">
        <v>7.5977173913043501</v>
      </c>
      <c r="AB129" s="4">
        <v>7.880434782608696E-2</v>
      </c>
      <c r="AC129" s="10">
        <v>1.0372108327730008E-2</v>
      </c>
      <c r="AD129" s="4">
        <v>146.09641304347826</v>
      </c>
      <c r="AE129" s="4">
        <v>11.75336956521739</v>
      </c>
      <c r="AF129" s="10">
        <v>8.0449405432832841E-2</v>
      </c>
      <c r="AG129" s="4">
        <v>24.424565217391294</v>
      </c>
      <c r="AH129" s="4">
        <v>0</v>
      </c>
      <c r="AI129" s="10">
        <v>0</v>
      </c>
      <c r="AJ129" s="4">
        <v>10.346739130434781</v>
      </c>
      <c r="AK129" s="4">
        <v>0</v>
      </c>
      <c r="AL129" s="10" t="s">
        <v>639</v>
      </c>
      <c r="AM129" s="1">
        <v>185408</v>
      </c>
      <c r="AN129" s="1">
        <v>4</v>
      </c>
      <c r="AX129"/>
      <c r="AY129"/>
    </row>
    <row r="130" spans="1:51" x14ac:dyDescent="0.25">
      <c r="A130" t="s">
        <v>289</v>
      </c>
      <c r="B130" t="s">
        <v>167</v>
      </c>
      <c r="C130" t="s">
        <v>563</v>
      </c>
      <c r="D130" t="s">
        <v>425</v>
      </c>
      <c r="E130" s="4">
        <v>50.804347826086953</v>
      </c>
      <c r="F130" s="4">
        <v>181.53467391304343</v>
      </c>
      <c r="G130" s="4">
        <v>0</v>
      </c>
      <c r="H130" s="10">
        <v>0</v>
      </c>
      <c r="I130" s="4">
        <v>155.50467391304343</v>
      </c>
      <c r="J130" s="4">
        <v>0</v>
      </c>
      <c r="K130" s="10">
        <v>0</v>
      </c>
      <c r="L130" s="4">
        <v>43.60967391304348</v>
      </c>
      <c r="M130" s="4">
        <v>0</v>
      </c>
      <c r="N130" s="10">
        <v>0</v>
      </c>
      <c r="O130" s="4">
        <v>22.002934782608694</v>
      </c>
      <c r="P130" s="4">
        <v>0</v>
      </c>
      <c r="Q130" s="8">
        <v>0</v>
      </c>
      <c r="R130" s="4">
        <v>17.496847826086963</v>
      </c>
      <c r="S130" s="4">
        <v>0</v>
      </c>
      <c r="T130" s="10">
        <v>0</v>
      </c>
      <c r="U130" s="4">
        <v>4.1098913043478262</v>
      </c>
      <c r="V130" s="4">
        <v>0</v>
      </c>
      <c r="W130" s="10">
        <v>0</v>
      </c>
      <c r="X130" s="4">
        <v>28.252500000000001</v>
      </c>
      <c r="Y130" s="4">
        <v>0</v>
      </c>
      <c r="Z130" s="10">
        <v>0</v>
      </c>
      <c r="AA130" s="4">
        <v>4.423260869565218</v>
      </c>
      <c r="AB130" s="4">
        <v>0</v>
      </c>
      <c r="AC130" s="10">
        <v>0</v>
      </c>
      <c r="AD130" s="4">
        <v>105.24923913043474</v>
      </c>
      <c r="AE130" s="4">
        <v>0</v>
      </c>
      <c r="AF130" s="10">
        <v>0</v>
      </c>
      <c r="AG130" s="4">
        <v>0</v>
      </c>
      <c r="AH130" s="4">
        <v>0</v>
      </c>
      <c r="AI130" s="10" t="s">
        <v>639</v>
      </c>
      <c r="AJ130" s="4">
        <v>0</v>
      </c>
      <c r="AK130" s="4">
        <v>0</v>
      </c>
      <c r="AL130" s="10" t="s">
        <v>639</v>
      </c>
      <c r="AM130" s="1">
        <v>185320</v>
      </c>
      <c r="AN130" s="1">
        <v>4</v>
      </c>
      <c r="AX130"/>
      <c r="AY130"/>
    </row>
    <row r="131" spans="1:51" x14ac:dyDescent="0.25">
      <c r="A131" t="s">
        <v>289</v>
      </c>
      <c r="B131" t="s">
        <v>56</v>
      </c>
      <c r="C131" t="s">
        <v>518</v>
      </c>
      <c r="D131" t="s">
        <v>401</v>
      </c>
      <c r="E131" s="4">
        <v>85.956521739130437</v>
      </c>
      <c r="F131" s="4">
        <v>265.30478260869569</v>
      </c>
      <c r="G131" s="4">
        <v>0.81521739130434778</v>
      </c>
      <c r="H131" s="10">
        <v>3.0727579928580906E-3</v>
      </c>
      <c r="I131" s="4">
        <v>244.63717391304354</v>
      </c>
      <c r="J131" s="4">
        <v>0.81521739130434778</v>
      </c>
      <c r="K131" s="10">
        <v>3.3323528810634373E-3</v>
      </c>
      <c r="L131" s="4">
        <v>53.307717391304358</v>
      </c>
      <c r="M131" s="4">
        <v>0.81521739130434778</v>
      </c>
      <c r="N131" s="10">
        <v>1.5292671140282727E-2</v>
      </c>
      <c r="O131" s="4">
        <v>32.640108695652181</v>
      </c>
      <c r="P131" s="4">
        <v>0.81521739130434778</v>
      </c>
      <c r="Q131" s="8">
        <v>2.4975939844616345E-2</v>
      </c>
      <c r="R131" s="4">
        <v>14.841521739130439</v>
      </c>
      <c r="S131" s="4">
        <v>0</v>
      </c>
      <c r="T131" s="10">
        <v>0</v>
      </c>
      <c r="U131" s="4">
        <v>5.8260869565217392</v>
      </c>
      <c r="V131" s="4">
        <v>0</v>
      </c>
      <c r="W131" s="10">
        <v>0</v>
      </c>
      <c r="X131" s="4">
        <v>49.205108695652186</v>
      </c>
      <c r="Y131" s="4">
        <v>0</v>
      </c>
      <c r="Z131" s="10">
        <v>0</v>
      </c>
      <c r="AA131" s="4">
        <v>0</v>
      </c>
      <c r="AB131" s="4">
        <v>0</v>
      </c>
      <c r="AC131" s="10" t="s">
        <v>639</v>
      </c>
      <c r="AD131" s="4">
        <v>162.07804347826089</v>
      </c>
      <c r="AE131" s="4">
        <v>0</v>
      </c>
      <c r="AF131" s="10">
        <v>0</v>
      </c>
      <c r="AG131" s="4">
        <v>0.7139130434782609</v>
      </c>
      <c r="AH131" s="4">
        <v>0</v>
      </c>
      <c r="AI131" s="10">
        <v>0</v>
      </c>
      <c r="AJ131" s="4">
        <v>0</v>
      </c>
      <c r="AK131" s="4">
        <v>0</v>
      </c>
      <c r="AL131" s="10" t="s">
        <v>639</v>
      </c>
      <c r="AM131" s="1">
        <v>185155</v>
      </c>
      <c r="AN131" s="1">
        <v>4</v>
      </c>
      <c r="AX131"/>
      <c r="AY131"/>
    </row>
    <row r="132" spans="1:51" x14ac:dyDescent="0.25">
      <c r="A132" t="s">
        <v>289</v>
      </c>
      <c r="B132" t="s">
        <v>0</v>
      </c>
      <c r="C132" t="s">
        <v>462</v>
      </c>
      <c r="D132" t="s">
        <v>324</v>
      </c>
      <c r="E132" s="4">
        <v>34.086956521739133</v>
      </c>
      <c r="F132" s="4">
        <v>165.73782608695655</v>
      </c>
      <c r="G132" s="4">
        <v>8.0633695652173909</v>
      </c>
      <c r="H132" s="10">
        <v>4.8651353499634037E-2</v>
      </c>
      <c r="I132" s="4">
        <v>141.67043478260871</v>
      </c>
      <c r="J132" s="4">
        <v>8.0633695652173909</v>
      </c>
      <c r="K132" s="10">
        <v>5.6916388924693556E-2</v>
      </c>
      <c r="L132" s="4">
        <v>47.640543478260881</v>
      </c>
      <c r="M132" s="4">
        <v>0.12315217391304348</v>
      </c>
      <c r="N132" s="10">
        <v>2.5850287364844972E-3</v>
      </c>
      <c r="O132" s="4">
        <v>23.573152173913059</v>
      </c>
      <c r="P132" s="4">
        <v>0.12315217391304348</v>
      </c>
      <c r="Q132" s="8">
        <v>5.224255670369291E-3</v>
      </c>
      <c r="R132" s="4">
        <v>18.502173913043478</v>
      </c>
      <c r="S132" s="4">
        <v>0</v>
      </c>
      <c r="T132" s="10">
        <v>0</v>
      </c>
      <c r="U132" s="4">
        <v>5.5652173913043477</v>
      </c>
      <c r="V132" s="4">
        <v>0</v>
      </c>
      <c r="W132" s="10">
        <v>0</v>
      </c>
      <c r="X132" s="4">
        <v>9.5929347826086957</v>
      </c>
      <c r="Y132" s="4">
        <v>1.826086956521739</v>
      </c>
      <c r="Z132" s="10">
        <v>0.19035748682794174</v>
      </c>
      <c r="AA132" s="4">
        <v>0</v>
      </c>
      <c r="AB132" s="4">
        <v>0</v>
      </c>
      <c r="AC132" s="10" t="s">
        <v>639</v>
      </c>
      <c r="AD132" s="4">
        <v>82.030434782608708</v>
      </c>
      <c r="AE132" s="4">
        <v>6.1141304347826084</v>
      </c>
      <c r="AF132" s="10">
        <v>7.4534902210208281E-2</v>
      </c>
      <c r="AG132" s="4">
        <v>0</v>
      </c>
      <c r="AH132" s="4">
        <v>0</v>
      </c>
      <c r="AI132" s="10" t="s">
        <v>639</v>
      </c>
      <c r="AJ132" s="4">
        <v>26.473913043478259</v>
      </c>
      <c r="AK132" s="4">
        <v>0</v>
      </c>
      <c r="AL132" s="10" t="s">
        <v>639</v>
      </c>
      <c r="AM132" s="1">
        <v>185260</v>
      </c>
      <c r="AN132" s="1">
        <v>4</v>
      </c>
      <c r="AX132"/>
      <c r="AY132"/>
    </row>
    <row r="133" spans="1:51" x14ac:dyDescent="0.25">
      <c r="A133" t="s">
        <v>289</v>
      </c>
      <c r="B133" t="s">
        <v>137</v>
      </c>
      <c r="C133" t="s">
        <v>555</v>
      </c>
      <c r="D133" t="s">
        <v>334</v>
      </c>
      <c r="E133" s="4">
        <v>40.630434782608695</v>
      </c>
      <c r="F133" s="4">
        <v>298.68206521739131</v>
      </c>
      <c r="G133" s="4">
        <v>0</v>
      </c>
      <c r="H133" s="10">
        <v>0</v>
      </c>
      <c r="I133" s="4">
        <v>270.22010869565219</v>
      </c>
      <c r="J133" s="4">
        <v>0</v>
      </c>
      <c r="K133" s="10">
        <v>0</v>
      </c>
      <c r="L133" s="4">
        <v>32.239130434782609</v>
      </c>
      <c r="M133" s="4">
        <v>0</v>
      </c>
      <c r="N133" s="10">
        <v>0</v>
      </c>
      <c r="O133" s="4">
        <v>17.576086956521738</v>
      </c>
      <c r="P133" s="4">
        <v>0</v>
      </c>
      <c r="Q133" s="8">
        <v>0</v>
      </c>
      <c r="R133" s="4">
        <v>10.076086956521738</v>
      </c>
      <c r="S133" s="4">
        <v>0</v>
      </c>
      <c r="T133" s="10">
        <v>0</v>
      </c>
      <c r="U133" s="4">
        <v>4.5869565217391308</v>
      </c>
      <c r="V133" s="4">
        <v>0</v>
      </c>
      <c r="W133" s="10">
        <v>0</v>
      </c>
      <c r="X133" s="4">
        <v>48.953804347826086</v>
      </c>
      <c r="Y133" s="4">
        <v>0</v>
      </c>
      <c r="Z133" s="10">
        <v>0</v>
      </c>
      <c r="AA133" s="4">
        <v>13.798913043478262</v>
      </c>
      <c r="AB133" s="4">
        <v>0</v>
      </c>
      <c r="AC133" s="10">
        <v>0</v>
      </c>
      <c r="AD133" s="4">
        <v>185.60869565217391</v>
      </c>
      <c r="AE133" s="4">
        <v>0</v>
      </c>
      <c r="AF133" s="10">
        <v>0</v>
      </c>
      <c r="AG133" s="4">
        <v>0</v>
      </c>
      <c r="AH133" s="4">
        <v>0</v>
      </c>
      <c r="AI133" s="10" t="s">
        <v>639</v>
      </c>
      <c r="AJ133" s="4">
        <v>18.081521739130434</v>
      </c>
      <c r="AK133" s="4">
        <v>0</v>
      </c>
      <c r="AL133" s="10" t="s">
        <v>639</v>
      </c>
      <c r="AM133" s="1">
        <v>185276</v>
      </c>
      <c r="AN133" s="1">
        <v>4</v>
      </c>
      <c r="AX133"/>
      <c r="AY133"/>
    </row>
    <row r="134" spans="1:51" x14ac:dyDescent="0.25">
      <c r="A134" t="s">
        <v>289</v>
      </c>
      <c r="B134" t="s">
        <v>74</v>
      </c>
      <c r="C134" t="s">
        <v>462</v>
      </c>
      <c r="D134" t="s">
        <v>324</v>
      </c>
      <c r="E134" s="4">
        <v>169.61956521739131</v>
      </c>
      <c r="F134" s="4">
        <v>580.74423913043472</v>
      </c>
      <c r="G134" s="4">
        <v>0</v>
      </c>
      <c r="H134" s="10">
        <v>0</v>
      </c>
      <c r="I134" s="4">
        <v>526.37467391304347</v>
      </c>
      <c r="J134" s="4">
        <v>0</v>
      </c>
      <c r="K134" s="10">
        <v>0</v>
      </c>
      <c r="L134" s="4">
        <v>64.520652173913035</v>
      </c>
      <c r="M134" s="4">
        <v>0</v>
      </c>
      <c r="N134" s="10">
        <v>0</v>
      </c>
      <c r="O134" s="4">
        <v>46.976195652173907</v>
      </c>
      <c r="P134" s="4">
        <v>0</v>
      </c>
      <c r="Q134" s="8">
        <v>0</v>
      </c>
      <c r="R134" s="4">
        <v>14.761847826086958</v>
      </c>
      <c r="S134" s="4">
        <v>0</v>
      </c>
      <c r="T134" s="10">
        <v>0</v>
      </c>
      <c r="U134" s="4">
        <v>2.7826086956521738</v>
      </c>
      <c r="V134" s="4">
        <v>0</v>
      </c>
      <c r="W134" s="10">
        <v>0</v>
      </c>
      <c r="X134" s="4">
        <v>122.71163043478263</v>
      </c>
      <c r="Y134" s="4">
        <v>0</v>
      </c>
      <c r="Z134" s="10">
        <v>0</v>
      </c>
      <c r="AA134" s="4">
        <v>36.825108695652155</v>
      </c>
      <c r="AB134" s="4">
        <v>0</v>
      </c>
      <c r="AC134" s="10">
        <v>0</v>
      </c>
      <c r="AD134" s="4">
        <v>318.46782608695645</v>
      </c>
      <c r="AE134" s="4">
        <v>0</v>
      </c>
      <c r="AF134" s="10">
        <v>0</v>
      </c>
      <c r="AG134" s="4">
        <v>0</v>
      </c>
      <c r="AH134" s="4">
        <v>0</v>
      </c>
      <c r="AI134" s="10" t="s">
        <v>639</v>
      </c>
      <c r="AJ134" s="4">
        <v>38.219021739130447</v>
      </c>
      <c r="AK134" s="4">
        <v>0</v>
      </c>
      <c r="AL134" s="10" t="s">
        <v>639</v>
      </c>
      <c r="AM134" s="1">
        <v>185178</v>
      </c>
      <c r="AN134" s="1">
        <v>4</v>
      </c>
      <c r="AX134"/>
      <c r="AY134"/>
    </row>
    <row r="135" spans="1:51" x14ac:dyDescent="0.25">
      <c r="A135" t="s">
        <v>289</v>
      </c>
      <c r="B135" t="s">
        <v>61</v>
      </c>
      <c r="C135" t="s">
        <v>462</v>
      </c>
      <c r="D135" t="s">
        <v>324</v>
      </c>
      <c r="E135" s="4">
        <v>115.52173913043478</v>
      </c>
      <c r="F135" s="4">
        <v>384.81032608695654</v>
      </c>
      <c r="G135" s="4">
        <v>127.63695652173914</v>
      </c>
      <c r="H135" s="10">
        <v>0.3316879716291623</v>
      </c>
      <c r="I135" s="4">
        <v>368.31304347826091</v>
      </c>
      <c r="J135" s="4">
        <v>126.65326086956522</v>
      </c>
      <c r="K135" s="10">
        <v>0.34387394938143351</v>
      </c>
      <c r="L135" s="4">
        <v>43.455978260869557</v>
      </c>
      <c r="M135" s="4">
        <v>6.5923913043478262</v>
      </c>
      <c r="N135" s="10">
        <v>0.15170274765817485</v>
      </c>
      <c r="O135" s="4">
        <v>35.863586956521736</v>
      </c>
      <c r="P135" s="4">
        <v>5.6086956521739131</v>
      </c>
      <c r="Q135" s="8">
        <v>0.15638970131385535</v>
      </c>
      <c r="R135" s="4">
        <v>2.9130434782608696</v>
      </c>
      <c r="S135" s="4">
        <v>0.65217391304347827</v>
      </c>
      <c r="T135" s="10">
        <v>0.22388059701492538</v>
      </c>
      <c r="U135" s="4">
        <v>4.6793478260869561</v>
      </c>
      <c r="V135" s="4">
        <v>0.33152173913043476</v>
      </c>
      <c r="W135" s="10">
        <v>7.0847851335656215E-2</v>
      </c>
      <c r="X135" s="4">
        <v>75.1875</v>
      </c>
      <c r="Y135" s="4">
        <v>21.092391304347824</v>
      </c>
      <c r="Z135" s="10">
        <v>0.28053055766381146</v>
      </c>
      <c r="AA135" s="4">
        <v>8.9048913043478262</v>
      </c>
      <c r="AB135" s="4">
        <v>0</v>
      </c>
      <c r="AC135" s="10">
        <v>0</v>
      </c>
      <c r="AD135" s="4">
        <v>202.13423913043479</v>
      </c>
      <c r="AE135" s="4">
        <v>95.533695652173918</v>
      </c>
      <c r="AF135" s="10">
        <v>0.47262500436913696</v>
      </c>
      <c r="AG135" s="4">
        <v>14.125</v>
      </c>
      <c r="AH135" s="4">
        <v>0.35869565217391303</v>
      </c>
      <c r="AI135" s="10">
        <v>2.5394382454790303E-2</v>
      </c>
      <c r="AJ135" s="4">
        <v>41.002717391304351</v>
      </c>
      <c r="AK135" s="4">
        <v>4.0597826086956523</v>
      </c>
      <c r="AL135" s="10">
        <v>10.099732262382865</v>
      </c>
      <c r="AM135" s="1">
        <v>185165</v>
      </c>
      <c r="AN135" s="1">
        <v>4</v>
      </c>
      <c r="AX135"/>
      <c r="AY135"/>
    </row>
    <row r="136" spans="1:51" x14ac:dyDescent="0.25">
      <c r="A136" t="s">
        <v>289</v>
      </c>
      <c r="B136" t="s">
        <v>1</v>
      </c>
      <c r="C136" t="s">
        <v>459</v>
      </c>
      <c r="D136" t="s">
        <v>329</v>
      </c>
      <c r="E136" s="4">
        <v>73.717391304347828</v>
      </c>
      <c r="F136" s="4">
        <v>265.97413043478264</v>
      </c>
      <c r="G136" s="4">
        <v>77.259673913043486</v>
      </c>
      <c r="H136" s="10">
        <v>0.29047815209226791</v>
      </c>
      <c r="I136" s="4">
        <v>239.75945652173914</v>
      </c>
      <c r="J136" s="4">
        <v>77.259673913043486</v>
      </c>
      <c r="K136" s="10">
        <v>0.32223827595320853</v>
      </c>
      <c r="L136" s="4">
        <v>25.103804347826085</v>
      </c>
      <c r="M136" s="4">
        <v>0</v>
      </c>
      <c r="N136" s="10">
        <v>0</v>
      </c>
      <c r="O136" s="4">
        <v>15.69891304347826</v>
      </c>
      <c r="P136" s="4">
        <v>0</v>
      </c>
      <c r="Q136" s="8">
        <v>0</v>
      </c>
      <c r="R136" s="4">
        <v>3.7527173913043477</v>
      </c>
      <c r="S136" s="4">
        <v>0</v>
      </c>
      <c r="T136" s="10">
        <v>0</v>
      </c>
      <c r="U136" s="4">
        <v>5.6521739130434785</v>
      </c>
      <c r="V136" s="4">
        <v>0</v>
      </c>
      <c r="W136" s="10">
        <v>0</v>
      </c>
      <c r="X136" s="4">
        <v>47.694673913043474</v>
      </c>
      <c r="Y136" s="4">
        <v>3.8641304347826089</v>
      </c>
      <c r="Z136" s="10">
        <v>8.1018070106269283E-2</v>
      </c>
      <c r="AA136" s="4">
        <v>16.809782608695652</v>
      </c>
      <c r="AB136" s="4">
        <v>0</v>
      </c>
      <c r="AC136" s="10">
        <v>0</v>
      </c>
      <c r="AD136" s="4">
        <v>144.77891304347827</v>
      </c>
      <c r="AE136" s="4">
        <v>73.395543478260876</v>
      </c>
      <c r="AF136" s="10">
        <v>0.50694912632905043</v>
      </c>
      <c r="AG136" s="4">
        <v>15.396739130434783</v>
      </c>
      <c r="AH136" s="4">
        <v>0</v>
      </c>
      <c r="AI136" s="10">
        <v>0</v>
      </c>
      <c r="AJ136" s="4">
        <v>16.190217391304348</v>
      </c>
      <c r="AK136" s="4">
        <v>0</v>
      </c>
      <c r="AL136" s="10" t="s">
        <v>639</v>
      </c>
      <c r="AM136" s="1">
        <v>185262</v>
      </c>
      <c r="AN136" s="1">
        <v>4</v>
      </c>
      <c r="AX136"/>
      <c r="AY136"/>
    </row>
    <row r="137" spans="1:51" x14ac:dyDescent="0.25">
      <c r="A137" t="s">
        <v>289</v>
      </c>
      <c r="B137" t="s">
        <v>9</v>
      </c>
      <c r="C137" t="s">
        <v>495</v>
      </c>
      <c r="D137" t="s">
        <v>390</v>
      </c>
      <c r="E137" s="4">
        <v>77.641304347826093</v>
      </c>
      <c r="F137" s="4">
        <v>230.77021739130436</v>
      </c>
      <c r="G137" s="4">
        <v>0</v>
      </c>
      <c r="H137" s="10">
        <v>0</v>
      </c>
      <c r="I137" s="4">
        <v>211.17630434782609</v>
      </c>
      <c r="J137" s="4">
        <v>0</v>
      </c>
      <c r="K137" s="10">
        <v>0</v>
      </c>
      <c r="L137" s="4">
        <v>41.992608695652173</v>
      </c>
      <c r="M137" s="4">
        <v>0</v>
      </c>
      <c r="N137" s="10">
        <v>0</v>
      </c>
      <c r="O137" s="4">
        <v>22.39869565217391</v>
      </c>
      <c r="P137" s="4">
        <v>0</v>
      </c>
      <c r="Q137" s="8">
        <v>0</v>
      </c>
      <c r="R137" s="4">
        <v>14.318369565217393</v>
      </c>
      <c r="S137" s="4">
        <v>0</v>
      </c>
      <c r="T137" s="10">
        <v>0</v>
      </c>
      <c r="U137" s="4">
        <v>5.2755434782608699</v>
      </c>
      <c r="V137" s="4">
        <v>0</v>
      </c>
      <c r="W137" s="10">
        <v>0</v>
      </c>
      <c r="X137" s="4">
        <v>40.512282608695649</v>
      </c>
      <c r="Y137" s="4">
        <v>0</v>
      </c>
      <c r="Z137" s="10">
        <v>0</v>
      </c>
      <c r="AA137" s="4">
        <v>0</v>
      </c>
      <c r="AB137" s="4">
        <v>0</v>
      </c>
      <c r="AC137" s="10" t="s">
        <v>639</v>
      </c>
      <c r="AD137" s="4">
        <v>119.12543478260871</v>
      </c>
      <c r="AE137" s="4">
        <v>0</v>
      </c>
      <c r="AF137" s="10">
        <v>0</v>
      </c>
      <c r="AG137" s="4">
        <v>0</v>
      </c>
      <c r="AH137" s="4">
        <v>0</v>
      </c>
      <c r="AI137" s="10" t="s">
        <v>639</v>
      </c>
      <c r="AJ137" s="4">
        <v>29.139891304347831</v>
      </c>
      <c r="AK137" s="4">
        <v>0</v>
      </c>
      <c r="AL137" s="10" t="s">
        <v>639</v>
      </c>
      <c r="AM137" s="1">
        <v>185015</v>
      </c>
      <c r="AN137" s="1">
        <v>4</v>
      </c>
      <c r="AX137"/>
      <c r="AY137"/>
    </row>
    <row r="138" spans="1:51" x14ac:dyDescent="0.25">
      <c r="A138" t="s">
        <v>289</v>
      </c>
      <c r="B138" t="s">
        <v>108</v>
      </c>
      <c r="C138" t="s">
        <v>541</v>
      </c>
      <c r="D138" t="s">
        <v>392</v>
      </c>
      <c r="E138" s="4">
        <v>46.923913043478258</v>
      </c>
      <c r="F138" s="4">
        <v>224.84978260869565</v>
      </c>
      <c r="G138" s="4">
        <v>88.453804347826079</v>
      </c>
      <c r="H138" s="10">
        <v>0.39339065985116628</v>
      </c>
      <c r="I138" s="4">
        <v>205.75467391304349</v>
      </c>
      <c r="J138" s="4">
        <v>83.141304347826093</v>
      </c>
      <c r="K138" s="10">
        <v>0.40407978475844231</v>
      </c>
      <c r="L138" s="4">
        <v>29.885869565217391</v>
      </c>
      <c r="M138" s="4">
        <v>7.2690217391304346</v>
      </c>
      <c r="N138" s="10">
        <v>0.24322604109838153</v>
      </c>
      <c r="O138" s="4">
        <v>10.790760869565219</v>
      </c>
      <c r="P138" s="4">
        <v>1.9565217391304348</v>
      </c>
      <c r="Q138" s="8">
        <v>0.18131453034500125</v>
      </c>
      <c r="R138" s="4">
        <v>5.5652173913043477</v>
      </c>
      <c r="S138" s="4">
        <v>0</v>
      </c>
      <c r="T138" s="10">
        <v>0</v>
      </c>
      <c r="U138" s="4">
        <v>13.529891304347826</v>
      </c>
      <c r="V138" s="4">
        <v>5.3125</v>
      </c>
      <c r="W138" s="10">
        <v>0.39264912633058846</v>
      </c>
      <c r="X138" s="4">
        <v>73.9375</v>
      </c>
      <c r="Y138" s="4">
        <v>61.663043478260867</v>
      </c>
      <c r="Z138" s="10">
        <v>0.83398875372119519</v>
      </c>
      <c r="AA138" s="4">
        <v>0</v>
      </c>
      <c r="AB138" s="4">
        <v>0</v>
      </c>
      <c r="AC138" s="10" t="s">
        <v>639</v>
      </c>
      <c r="AD138" s="4">
        <v>116.10521739130435</v>
      </c>
      <c r="AE138" s="4">
        <v>19.521739130434781</v>
      </c>
      <c r="AF138" s="10">
        <v>0.16813834527901977</v>
      </c>
      <c r="AG138" s="4">
        <v>0</v>
      </c>
      <c r="AH138" s="4">
        <v>0</v>
      </c>
      <c r="AI138" s="10" t="s">
        <v>639</v>
      </c>
      <c r="AJ138" s="4">
        <v>4.9211956521739131</v>
      </c>
      <c r="AK138" s="4">
        <v>0</v>
      </c>
      <c r="AL138" s="10" t="s">
        <v>639</v>
      </c>
      <c r="AM138" s="1">
        <v>185241</v>
      </c>
      <c r="AN138" s="1">
        <v>4</v>
      </c>
      <c r="AX138"/>
      <c r="AY138"/>
    </row>
    <row r="139" spans="1:51" x14ac:dyDescent="0.25">
      <c r="A139" t="s">
        <v>289</v>
      </c>
      <c r="B139" t="s">
        <v>231</v>
      </c>
      <c r="C139" t="s">
        <v>498</v>
      </c>
      <c r="D139" t="s">
        <v>357</v>
      </c>
      <c r="E139" s="4">
        <v>46.75</v>
      </c>
      <c r="F139" s="4">
        <v>143.25054347826085</v>
      </c>
      <c r="G139" s="4">
        <v>2.7741304347826086</v>
      </c>
      <c r="H139" s="10">
        <v>1.9365584014022257E-2</v>
      </c>
      <c r="I139" s="4">
        <v>129.1472826086956</v>
      </c>
      <c r="J139" s="4">
        <v>2.7741304347826086</v>
      </c>
      <c r="K139" s="10">
        <v>2.148036241062825E-2</v>
      </c>
      <c r="L139" s="4">
        <v>53.17097826086956</v>
      </c>
      <c r="M139" s="4">
        <v>0</v>
      </c>
      <c r="N139" s="10">
        <v>0</v>
      </c>
      <c r="O139" s="4">
        <v>39.067717391304342</v>
      </c>
      <c r="P139" s="4">
        <v>0</v>
      </c>
      <c r="Q139" s="8">
        <v>0</v>
      </c>
      <c r="R139" s="4">
        <v>9.320652173913043</v>
      </c>
      <c r="S139" s="4">
        <v>0</v>
      </c>
      <c r="T139" s="10">
        <v>0</v>
      </c>
      <c r="U139" s="4">
        <v>4.7826086956521738</v>
      </c>
      <c r="V139" s="4">
        <v>0</v>
      </c>
      <c r="W139" s="10">
        <v>0</v>
      </c>
      <c r="X139" s="4">
        <v>6.828913043478261</v>
      </c>
      <c r="Y139" s="4">
        <v>0</v>
      </c>
      <c r="Z139" s="10">
        <v>0</v>
      </c>
      <c r="AA139" s="4">
        <v>0</v>
      </c>
      <c r="AB139" s="4">
        <v>0</v>
      </c>
      <c r="AC139" s="10" t="s">
        <v>639</v>
      </c>
      <c r="AD139" s="4">
        <v>77.308913043478228</v>
      </c>
      <c r="AE139" s="4">
        <v>2.7741304347826086</v>
      </c>
      <c r="AF139" s="10">
        <v>3.5883707655059757E-2</v>
      </c>
      <c r="AG139" s="4">
        <v>1.875760869565217</v>
      </c>
      <c r="AH139" s="4">
        <v>0</v>
      </c>
      <c r="AI139" s="10">
        <v>0</v>
      </c>
      <c r="AJ139" s="4">
        <v>4.0659782608695654</v>
      </c>
      <c r="AK139" s="4">
        <v>0</v>
      </c>
      <c r="AL139" s="10" t="s">
        <v>639</v>
      </c>
      <c r="AM139" s="1">
        <v>185435</v>
      </c>
      <c r="AN139" s="1">
        <v>4</v>
      </c>
      <c r="AX139"/>
      <c r="AY139"/>
    </row>
    <row r="140" spans="1:51" x14ac:dyDescent="0.25">
      <c r="A140" t="s">
        <v>289</v>
      </c>
      <c r="B140" t="s">
        <v>148</v>
      </c>
      <c r="C140" t="s">
        <v>448</v>
      </c>
      <c r="D140" t="s">
        <v>389</v>
      </c>
      <c r="E140" s="4">
        <v>88.478260869565219</v>
      </c>
      <c r="F140" s="4">
        <v>316.90869565217389</v>
      </c>
      <c r="G140" s="4">
        <v>3.835108695652174</v>
      </c>
      <c r="H140" s="10">
        <v>1.2101620271920318E-2</v>
      </c>
      <c r="I140" s="4">
        <v>289.48184782608695</v>
      </c>
      <c r="J140" s="4">
        <v>3.835108695652174</v>
      </c>
      <c r="K140" s="10">
        <v>1.3248183692527091E-2</v>
      </c>
      <c r="L140" s="4">
        <v>53.799782608695651</v>
      </c>
      <c r="M140" s="4">
        <v>2.0706521739130435</v>
      </c>
      <c r="N140" s="10">
        <v>3.8488114143018198E-2</v>
      </c>
      <c r="O140" s="4">
        <v>32.076413043478261</v>
      </c>
      <c r="P140" s="4">
        <v>2.0706521739130435</v>
      </c>
      <c r="Q140" s="8">
        <v>6.4553732086762919E-2</v>
      </c>
      <c r="R140" s="4">
        <v>15.984239130434782</v>
      </c>
      <c r="S140" s="4">
        <v>0</v>
      </c>
      <c r="T140" s="10">
        <v>0</v>
      </c>
      <c r="U140" s="4">
        <v>5.7391304347826084</v>
      </c>
      <c r="V140" s="4">
        <v>0</v>
      </c>
      <c r="W140" s="10">
        <v>0</v>
      </c>
      <c r="X140" s="4">
        <v>61.478804347826078</v>
      </c>
      <c r="Y140" s="4">
        <v>0</v>
      </c>
      <c r="Z140" s="10">
        <v>0</v>
      </c>
      <c r="AA140" s="4">
        <v>5.7034782608695647</v>
      </c>
      <c r="AB140" s="4">
        <v>0</v>
      </c>
      <c r="AC140" s="10">
        <v>0</v>
      </c>
      <c r="AD140" s="4">
        <v>174.33010869565217</v>
      </c>
      <c r="AE140" s="4">
        <v>1.7644565217391304</v>
      </c>
      <c r="AF140" s="10">
        <v>1.0121352730982013E-2</v>
      </c>
      <c r="AG140" s="4">
        <v>0</v>
      </c>
      <c r="AH140" s="4">
        <v>0</v>
      </c>
      <c r="AI140" s="10" t="s">
        <v>639</v>
      </c>
      <c r="AJ140" s="4">
        <v>21.596521739130441</v>
      </c>
      <c r="AK140" s="4">
        <v>0</v>
      </c>
      <c r="AL140" s="10" t="s">
        <v>639</v>
      </c>
      <c r="AM140" s="1">
        <v>185294</v>
      </c>
      <c r="AN140" s="1">
        <v>4</v>
      </c>
      <c r="AX140"/>
      <c r="AY140"/>
    </row>
    <row r="141" spans="1:51" x14ac:dyDescent="0.25">
      <c r="A141" t="s">
        <v>289</v>
      </c>
      <c r="B141" t="s">
        <v>204</v>
      </c>
      <c r="C141" t="s">
        <v>574</v>
      </c>
      <c r="D141" t="s">
        <v>354</v>
      </c>
      <c r="E141" s="4">
        <v>60.293478260869563</v>
      </c>
      <c r="F141" s="4">
        <v>223.6159782608695</v>
      </c>
      <c r="G141" s="4">
        <v>0</v>
      </c>
      <c r="H141" s="10">
        <v>0</v>
      </c>
      <c r="I141" s="4">
        <v>204.54869565217382</v>
      </c>
      <c r="J141" s="4">
        <v>0</v>
      </c>
      <c r="K141" s="10">
        <v>0</v>
      </c>
      <c r="L141" s="4">
        <v>31.840108695652177</v>
      </c>
      <c r="M141" s="4">
        <v>0</v>
      </c>
      <c r="N141" s="10">
        <v>0</v>
      </c>
      <c r="O141" s="4">
        <v>22.883586956521743</v>
      </c>
      <c r="P141" s="4">
        <v>0</v>
      </c>
      <c r="Q141" s="8">
        <v>0</v>
      </c>
      <c r="R141" s="4">
        <v>3.7391304347826089</v>
      </c>
      <c r="S141" s="4">
        <v>0</v>
      </c>
      <c r="T141" s="10">
        <v>0</v>
      </c>
      <c r="U141" s="4">
        <v>5.2173913043478262</v>
      </c>
      <c r="V141" s="4">
        <v>0</v>
      </c>
      <c r="W141" s="10">
        <v>0</v>
      </c>
      <c r="X141" s="4">
        <v>43.081521739130437</v>
      </c>
      <c r="Y141" s="4">
        <v>0</v>
      </c>
      <c r="Z141" s="10">
        <v>0</v>
      </c>
      <c r="AA141" s="4">
        <v>10.110760869565217</v>
      </c>
      <c r="AB141" s="4">
        <v>0</v>
      </c>
      <c r="AC141" s="10">
        <v>0</v>
      </c>
      <c r="AD141" s="4">
        <v>121.45891304347819</v>
      </c>
      <c r="AE141" s="4">
        <v>0</v>
      </c>
      <c r="AF141" s="10">
        <v>0</v>
      </c>
      <c r="AG141" s="4">
        <v>1.309891304347826</v>
      </c>
      <c r="AH141" s="4">
        <v>0</v>
      </c>
      <c r="AI141" s="10">
        <v>0</v>
      </c>
      <c r="AJ141" s="4">
        <v>15.814782608695655</v>
      </c>
      <c r="AK141" s="4">
        <v>0</v>
      </c>
      <c r="AL141" s="10" t="s">
        <v>639</v>
      </c>
      <c r="AM141" s="1">
        <v>185379</v>
      </c>
      <c r="AN141" s="1">
        <v>4</v>
      </c>
      <c r="AX141"/>
      <c r="AY141"/>
    </row>
    <row r="142" spans="1:51" x14ac:dyDescent="0.25">
      <c r="A142" t="s">
        <v>289</v>
      </c>
      <c r="B142" t="s">
        <v>210</v>
      </c>
      <c r="C142" t="s">
        <v>271</v>
      </c>
      <c r="D142" t="s">
        <v>324</v>
      </c>
      <c r="E142" s="4">
        <v>214.35869565217391</v>
      </c>
      <c r="F142" s="4">
        <v>683.03108695652168</v>
      </c>
      <c r="G142" s="4">
        <v>120.52021739130434</v>
      </c>
      <c r="H142" s="10">
        <v>0.17644909535278011</v>
      </c>
      <c r="I142" s="4">
        <v>637.77293478260856</v>
      </c>
      <c r="J142" s="4">
        <v>120.52021739130434</v>
      </c>
      <c r="K142" s="10">
        <v>0.18897041692806374</v>
      </c>
      <c r="L142" s="4">
        <v>69.983695652173921</v>
      </c>
      <c r="M142" s="4">
        <v>15.440217391304349</v>
      </c>
      <c r="N142" s="10">
        <v>0.22062592218684476</v>
      </c>
      <c r="O142" s="4">
        <v>42.529891304347828</v>
      </c>
      <c r="P142" s="4">
        <v>15.440217391304349</v>
      </c>
      <c r="Q142" s="8">
        <v>0.36304389495878858</v>
      </c>
      <c r="R142" s="4">
        <v>21.714673913043477</v>
      </c>
      <c r="S142" s="4">
        <v>0</v>
      </c>
      <c r="T142" s="10">
        <v>0</v>
      </c>
      <c r="U142" s="4">
        <v>5.7391304347826084</v>
      </c>
      <c r="V142" s="4">
        <v>0</v>
      </c>
      <c r="W142" s="10">
        <v>0</v>
      </c>
      <c r="X142" s="4">
        <v>137.46815217391301</v>
      </c>
      <c r="Y142" s="4">
        <v>21.465434782608693</v>
      </c>
      <c r="Z142" s="10">
        <v>0.15614842014790778</v>
      </c>
      <c r="AA142" s="4">
        <v>17.804347826086957</v>
      </c>
      <c r="AB142" s="4">
        <v>0</v>
      </c>
      <c r="AC142" s="10">
        <v>0</v>
      </c>
      <c r="AD142" s="4">
        <v>457.31293478260864</v>
      </c>
      <c r="AE142" s="4">
        <v>83.152608695652177</v>
      </c>
      <c r="AF142" s="10">
        <v>0.18182868309898159</v>
      </c>
      <c r="AG142" s="4">
        <v>0</v>
      </c>
      <c r="AH142" s="4">
        <v>0</v>
      </c>
      <c r="AI142" s="10" t="s">
        <v>639</v>
      </c>
      <c r="AJ142" s="4">
        <v>0.46195652173913043</v>
      </c>
      <c r="AK142" s="4">
        <v>0.46195652173913043</v>
      </c>
      <c r="AL142" s="10">
        <v>1</v>
      </c>
      <c r="AM142" s="1">
        <v>185388</v>
      </c>
      <c r="AN142" s="1">
        <v>4</v>
      </c>
      <c r="AX142"/>
      <c r="AY142"/>
    </row>
    <row r="143" spans="1:51" x14ac:dyDescent="0.25">
      <c r="A143" t="s">
        <v>289</v>
      </c>
      <c r="B143" t="s">
        <v>203</v>
      </c>
      <c r="C143" t="s">
        <v>479</v>
      </c>
      <c r="D143" t="s">
        <v>333</v>
      </c>
      <c r="E143" s="4">
        <v>77.706521739130437</v>
      </c>
      <c r="F143" s="4">
        <v>312.22010869565219</v>
      </c>
      <c r="G143" s="4">
        <v>0</v>
      </c>
      <c r="H143" s="10">
        <v>0</v>
      </c>
      <c r="I143" s="4">
        <v>285.94021739130437</v>
      </c>
      <c r="J143" s="4">
        <v>0</v>
      </c>
      <c r="K143" s="10">
        <v>0</v>
      </c>
      <c r="L143" s="4">
        <v>28.635869565217391</v>
      </c>
      <c r="M143" s="4">
        <v>0</v>
      </c>
      <c r="N143" s="10">
        <v>0</v>
      </c>
      <c r="O143" s="4">
        <v>18.051630434782609</v>
      </c>
      <c r="P143" s="4">
        <v>0</v>
      </c>
      <c r="Q143" s="8">
        <v>0</v>
      </c>
      <c r="R143" s="4">
        <v>6.7581521739130439</v>
      </c>
      <c r="S143" s="4">
        <v>0</v>
      </c>
      <c r="T143" s="10">
        <v>0</v>
      </c>
      <c r="U143" s="4">
        <v>3.8260869565217392</v>
      </c>
      <c r="V143" s="4">
        <v>0</v>
      </c>
      <c r="W143" s="10">
        <v>0</v>
      </c>
      <c r="X143" s="4">
        <v>77.980978260869563</v>
      </c>
      <c r="Y143" s="4">
        <v>0</v>
      </c>
      <c r="Z143" s="10">
        <v>0</v>
      </c>
      <c r="AA143" s="4">
        <v>15.695652173913043</v>
      </c>
      <c r="AB143" s="4">
        <v>0</v>
      </c>
      <c r="AC143" s="10">
        <v>0</v>
      </c>
      <c r="AD143" s="4">
        <v>189.90760869565219</v>
      </c>
      <c r="AE143" s="4">
        <v>0</v>
      </c>
      <c r="AF143" s="10">
        <v>0</v>
      </c>
      <c r="AG143" s="4">
        <v>0</v>
      </c>
      <c r="AH143" s="4">
        <v>0</v>
      </c>
      <c r="AI143" s="10" t="s">
        <v>639</v>
      </c>
      <c r="AJ143" s="4">
        <v>0</v>
      </c>
      <c r="AK143" s="4">
        <v>0</v>
      </c>
      <c r="AL143" s="10" t="s">
        <v>639</v>
      </c>
      <c r="AM143" s="1">
        <v>185378</v>
      </c>
      <c r="AN143" s="1">
        <v>4</v>
      </c>
      <c r="AX143"/>
      <c r="AY143"/>
    </row>
    <row r="144" spans="1:51" x14ac:dyDescent="0.25">
      <c r="A144" t="s">
        <v>289</v>
      </c>
      <c r="B144" t="s">
        <v>23</v>
      </c>
      <c r="C144" t="s">
        <v>500</v>
      </c>
      <c r="D144" t="s">
        <v>335</v>
      </c>
      <c r="E144" s="4">
        <v>83.489130434782609</v>
      </c>
      <c r="F144" s="4">
        <v>302.93358695652171</v>
      </c>
      <c r="G144" s="4">
        <v>10.462173913043479</v>
      </c>
      <c r="H144" s="10">
        <v>3.4536196590657521E-2</v>
      </c>
      <c r="I144" s="4">
        <v>273.87956521739125</v>
      </c>
      <c r="J144" s="4">
        <v>10.407826086956522</v>
      </c>
      <c r="K144" s="10">
        <v>3.8001470020939079E-2</v>
      </c>
      <c r="L144" s="4">
        <v>52.120652173913044</v>
      </c>
      <c r="M144" s="4">
        <v>3.3863043478260866</v>
      </c>
      <c r="N144" s="10">
        <v>6.4970490709265707E-2</v>
      </c>
      <c r="O144" s="4">
        <v>30.642391304347825</v>
      </c>
      <c r="P144" s="4">
        <v>3.3863043478260866</v>
      </c>
      <c r="Q144" s="8">
        <v>0.11051044659643147</v>
      </c>
      <c r="R144" s="4">
        <v>15.739130434782609</v>
      </c>
      <c r="S144" s="4">
        <v>0</v>
      </c>
      <c r="T144" s="10">
        <v>0</v>
      </c>
      <c r="U144" s="4">
        <v>5.7391304347826084</v>
      </c>
      <c r="V144" s="4">
        <v>0</v>
      </c>
      <c r="W144" s="10">
        <v>0</v>
      </c>
      <c r="X144" s="4">
        <v>71.183152173913044</v>
      </c>
      <c r="Y144" s="4">
        <v>2.959021739130435</v>
      </c>
      <c r="Z144" s="10">
        <v>4.1569130458019347E-2</v>
      </c>
      <c r="AA144" s="4">
        <v>7.5757608695652179</v>
      </c>
      <c r="AB144" s="4">
        <v>5.434782608695652E-2</v>
      </c>
      <c r="AC144" s="10">
        <v>7.1739099243869888E-3</v>
      </c>
      <c r="AD144" s="4">
        <v>121.63880434782605</v>
      </c>
      <c r="AE144" s="4">
        <v>4.0625</v>
      </c>
      <c r="AF144" s="10">
        <v>3.3398059293507067E-2</v>
      </c>
      <c r="AG144" s="4">
        <v>33.576086956521763</v>
      </c>
      <c r="AH144" s="4">
        <v>0</v>
      </c>
      <c r="AI144" s="10">
        <v>0</v>
      </c>
      <c r="AJ144" s="4">
        <v>16.839130434782604</v>
      </c>
      <c r="AK144" s="4">
        <v>0</v>
      </c>
      <c r="AL144" s="10" t="s">
        <v>639</v>
      </c>
      <c r="AM144" s="1">
        <v>185069</v>
      </c>
      <c r="AN144" s="1">
        <v>4</v>
      </c>
      <c r="AX144"/>
      <c r="AY144"/>
    </row>
    <row r="145" spans="1:51" x14ac:dyDescent="0.25">
      <c r="A145" t="s">
        <v>289</v>
      </c>
      <c r="B145" t="s">
        <v>47</v>
      </c>
      <c r="C145" t="s">
        <v>512</v>
      </c>
      <c r="D145" t="s">
        <v>398</v>
      </c>
      <c r="E145" s="4">
        <v>54.097826086956523</v>
      </c>
      <c r="F145" s="4">
        <v>163.94065217391307</v>
      </c>
      <c r="G145" s="4">
        <v>0</v>
      </c>
      <c r="H145" s="10">
        <v>0</v>
      </c>
      <c r="I145" s="4">
        <v>147.19760869565218</v>
      </c>
      <c r="J145" s="4">
        <v>0</v>
      </c>
      <c r="K145" s="10">
        <v>0</v>
      </c>
      <c r="L145" s="4">
        <v>23.974021739130436</v>
      </c>
      <c r="M145" s="4">
        <v>0</v>
      </c>
      <c r="N145" s="10">
        <v>0</v>
      </c>
      <c r="O145" s="4">
        <v>7.2309782608695654</v>
      </c>
      <c r="P145" s="4">
        <v>0</v>
      </c>
      <c r="Q145" s="8">
        <v>0</v>
      </c>
      <c r="R145" s="4">
        <v>10.993043478260869</v>
      </c>
      <c r="S145" s="4">
        <v>0</v>
      </c>
      <c r="T145" s="10">
        <v>0</v>
      </c>
      <c r="U145" s="4">
        <v>5.75</v>
      </c>
      <c r="V145" s="4">
        <v>0</v>
      </c>
      <c r="W145" s="10">
        <v>0</v>
      </c>
      <c r="X145" s="4">
        <v>54.196956521739139</v>
      </c>
      <c r="Y145" s="4">
        <v>0</v>
      </c>
      <c r="Z145" s="10">
        <v>0</v>
      </c>
      <c r="AA145" s="4">
        <v>0</v>
      </c>
      <c r="AB145" s="4">
        <v>0</v>
      </c>
      <c r="AC145" s="10" t="s">
        <v>639</v>
      </c>
      <c r="AD145" s="4">
        <v>85.769673913043476</v>
      </c>
      <c r="AE145" s="4">
        <v>0</v>
      </c>
      <c r="AF145" s="10">
        <v>0</v>
      </c>
      <c r="AG145" s="4">
        <v>0</v>
      </c>
      <c r="AH145" s="4">
        <v>0</v>
      </c>
      <c r="AI145" s="10" t="s">
        <v>639</v>
      </c>
      <c r="AJ145" s="4">
        <v>0</v>
      </c>
      <c r="AK145" s="4">
        <v>0</v>
      </c>
      <c r="AL145" s="10" t="s">
        <v>639</v>
      </c>
      <c r="AM145" s="1">
        <v>185142</v>
      </c>
      <c r="AN145" s="1">
        <v>4</v>
      </c>
      <c r="AX145"/>
      <c r="AY145"/>
    </row>
    <row r="146" spans="1:51" x14ac:dyDescent="0.25">
      <c r="A146" t="s">
        <v>289</v>
      </c>
      <c r="B146" t="s">
        <v>85</v>
      </c>
      <c r="C146" t="s">
        <v>529</v>
      </c>
      <c r="D146" t="s">
        <v>367</v>
      </c>
      <c r="E146" s="4">
        <v>98.673913043478265</v>
      </c>
      <c r="F146" s="4">
        <v>367.34163043478259</v>
      </c>
      <c r="G146" s="4">
        <v>0.12771739130434784</v>
      </c>
      <c r="H146" s="10">
        <v>3.4768014491900242E-4</v>
      </c>
      <c r="I146" s="4">
        <v>333.12271739130438</v>
      </c>
      <c r="J146" s="4">
        <v>0.12771739130434784</v>
      </c>
      <c r="K146" s="10">
        <v>3.8339442084438788E-4</v>
      </c>
      <c r="L146" s="4">
        <v>33.325326086956515</v>
      </c>
      <c r="M146" s="4">
        <v>0</v>
      </c>
      <c r="N146" s="10">
        <v>0</v>
      </c>
      <c r="O146" s="4">
        <v>10.509565217391303</v>
      </c>
      <c r="P146" s="4">
        <v>0</v>
      </c>
      <c r="Q146" s="8">
        <v>0</v>
      </c>
      <c r="R146" s="4">
        <v>17.685326086956518</v>
      </c>
      <c r="S146" s="4">
        <v>0</v>
      </c>
      <c r="T146" s="10">
        <v>0</v>
      </c>
      <c r="U146" s="4">
        <v>5.1304347826086953</v>
      </c>
      <c r="V146" s="4">
        <v>0</v>
      </c>
      <c r="W146" s="10">
        <v>0</v>
      </c>
      <c r="X146" s="4">
        <v>74.697826086956553</v>
      </c>
      <c r="Y146" s="4">
        <v>0</v>
      </c>
      <c r="Z146" s="10">
        <v>0</v>
      </c>
      <c r="AA146" s="4">
        <v>11.403152173913044</v>
      </c>
      <c r="AB146" s="4">
        <v>0</v>
      </c>
      <c r="AC146" s="10">
        <v>0</v>
      </c>
      <c r="AD146" s="4">
        <v>155.82597826086953</v>
      </c>
      <c r="AE146" s="4">
        <v>0.12771739130434784</v>
      </c>
      <c r="AF146" s="10">
        <v>8.196155270755632E-4</v>
      </c>
      <c r="AG146" s="4">
        <v>67.910108695652212</v>
      </c>
      <c r="AH146" s="4">
        <v>0</v>
      </c>
      <c r="AI146" s="10">
        <v>0</v>
      </c>
      <c r="AJ146" s="4">
        <v>24.17923913043478</v>
      </c>
      <c r="AK146" s="4">
        <v>0</v>
      </c>
      <c r="AL146" s="10" t="s">
        <v>639</v>
      </c>
      <c r="AM146" s="1">
        <v>185207</v>
      </c>
      <c r="AN146" s="1">
        <v>4</v>
      </c>
      <c r="AX146"/>
      <c r="AY146"/>
    </row>
    <row r="147" spans="1:51" x14ac:dyDescent="0.25">
      <c r="A147" t="s">
        <v>289</v>
      </c>
      <c r="B147" t="s">
        <v>92</v>
      </c>
      <c r="C147" t="s">
        <v>534</v>
      </c>
      <c r="D147" t="s">
        <v>411</v>
      </c>
      <c r="E147" s="4">
        <v>60.391304347826086</v>
      </c>
      <c r="F147" s="4">
        <v>235.0733695652174</v>
      </c>
      <c r="G147" s="4">
        <v>0</v>
      </c>
      <c r="H147" s="10">
        <v>0</v>
      </c>
      <c r="I147" s="4">
        <v>217.04076086956522</v>
      </c>
      <c r="J147" s="4">
        <v>0</v>
      </c>
      <c r="K147" s="10">
        <v>0</v>
      </c>
      <c r="L147" s="4">
        <v>30.701086956521738</v>
      </c>
      <c r="M147" s="4">
        <v>0</v>
      </c>
      <c r="N147" s="10">
        <v>0</v>
      </c>
      <c r="O147" s="4">
        <v>17.654891304347824</v>
      </c>
      <c r="P147" s="4">
        <v>0</v>
      </c>
      <c r="Q147" s="8">
        <v>0</v>
      </c>
      <c r="R147" s="4">
        <v>8.3505434782608692</v>
      </c>
      <c r="S147" s="4">
        <v>0</v>
      </c>
      <c r="T147" s="10">
        <v>0</v>
      </c>
      <c r="U147" s="4">
        <v>4.6956521739130439</v>
      </c>
      <c r="V147" s="4">
        <v>0</v>
      </c>
      <c r="W147" s="10">
        <v>0</v>
      </c>
      <c r="X147" s="4">
        <v>52.641304347826086</v>
      </c>
      <c r="Y147" s="4">
        <v>0</v>
      </c>
      <c r="Z147" s="10">
        <v>0</v>
      </c>
      <c r="AA147" s="4">
        <v>4.9864130434782608</v>
      </c>
      <c r="AB147" s="4">
        <v>0</v>
      </c>
      <c r="AC147" s="10">
        <v>0</v>
      </c>
      <c r="AD147" s="4">
        <v>118.30978260869566</v>
      </c>
      <c r="AE147" s="4">
        <v>0</v>
      </c>
      <c r="AF147" s="10">
        <v>0</v>
      </c>
      <c r="AG147" s="4">
        <v>0</v>
      </c>
      <c r="AH147" s="4">
        <v>0</v>
      </c>
      <c r="AI147" s="10" t="s">
        <v>639</v>
      </c>
      <c r="AJ147" s="4">
        <v>28.434782608695652</v>
      </c>
      <c r="AK147" s="4">
        <v>0</v>
      </c>
      <c r="AL147" s="10" t="s">
        <v>639</v>
      </c>
      <c r="AM147" s="1">
        <v>185217</v>
      </c>
      <c r="AN147" s="1">
        <v>4</v>
      </c>
      <c r="AX147"/>
      <c r="AY147"/>
    </row>
    <row r="148" spans="1:51" x14ac:dyDescent="0.25">
      <c r="A148" t="s">
        <v>289</v>
      </c>
      <c r="B148" t="s">
        <v>107</v>
      </c>
      <c r="C148" t="s">
        <v>540</v>
      </c>
      <c r="D148" t="s">
        <v>415</v>
      </c>
      <c r="E148" s="4">
        <v>90.608695652173907</v>
      </c>
      <c r="F148" s="4">
        <v>374.2226086956523</v>
      </c>
      <c r="G148" s="4">
        <v>7.3369565217391311E-2</v>
      </c>
      <c r="H148" s="10">
        <v>1.9605861193988227E-4</v>
      </c>
      <c r="I148" s="4">
        <v>347.71782608695662</v>
      </c>
      <c r="J148" s="4">
        <v>7.3369565217391311E-2</v>
      </c>
      <c r="K148" s="10">
        <v>2.1100317473813721E-4</v>
      </c>
      <c r="L148" s="4">
        <v>53.415217391304374</v>
      </c>
      <c r="M148" s="4">
        <v>0</v>
      </c>
      <c r="N148" s="10">
        <v>0</v>
      </c>
      <c r="O148" s="4">
        <v>26.910434782608714</v>
      </c>
      <c r="P148" s="4">
        <v>0</v>
      </c>
      <c r="Q148" s="8">
        <v>0</v>
      </c>
      <c r="R148" s="4">
        <v>21.287391304347832</v>
      </c>
      <c r="S148" s="4">
        <v>0</v>
      </c>
      <c r="T148" s="10">
        <v>0</v>
      </c>
      <c r="U148" s="4">
        <v>5.2173913043478262</v>
      </c>
      <c r="V148" s="4">
        <v>0</v>
      </c>
      <c r="W148" s="10">
        <v>0</v>
      </c>
      <c r="X148" s="4">
        <v>65.002934782608691</v>
      </c>
      <c r="Y148" s="4">
        <v>0</v>
      </c>
      <c r="Z148" s="10">
        <v>0</v>
      </c>
      <c r="AA148" s="4">
        <v>0</v>
      </c>
      <c r="AB148" s="4">
        <v>0</v>
      </c>
      <c r="AC148" s="10" t="s">
        <v>639</v>
      </c>
      <c r="AD148" s="4">
        <v>175.63630434782613</v>
      </c>
      <c r="AE148" s="4">
        <v>7.3369565217391311E-2</v>
      </c>
      <c r="AF148" s="10">
        <v>4.1773576078036749E-4</v>
      </c>
      <c r="AG148" s="4">
        <v>49.565543478260878</v>
      </c>
      <c r="AH148" s="4">
        <v>0</v>
      </c>
      <c r="AI148" s="10">
        <v>0</v>
      </c>
      <c r="AJ148" s="4">
        <v>30.602608695652176</v>
      </c>
      <c r="AK148" s="4">
        <v>0</v>
      </c>
      <c r="AL148" s="10" t="s">
        <v>639</v>
      </c>
      <c r="AM148" s="1">
        <v>185240</v>
      </c>
      <c r="AN148" s="1">
        <v>4</v>
      </c>
      <c r="AX148"/>
      <c r="AY148"/>
    </row>
    <row r="149" spans="1:51" x14ac:dyDescent="0.25">
      <c r="A149" t="s">
        <v>289</v>
      </c>
      <c r="B149" t="s">
        <v>139</v>
      </c>
      <c r="C149" t="s">
        <v>512</v>
      </c>
      <c r="D149" t="s">
        <v>398</v>
      </c>
      <c r="E149" s="4">
        <v>88.217391304347828</v>
      </c>
      <c r="F149" s="4">
        <v>257.02423913043475</v>
      </c>
      <c r="G149" s="4">
        <v>0</v>
      </c>
      <c r="H149" s="10">
        <v>0</v>
      </c>
      <c r="I149" s="4">
        <v>229.5015217391304</v>
      </c>
      <c r="J149" s="4">
        <v>0</v>
      </c>
      <c r="K149" s="10">
        <v>0</v>
      </c>
      <c r="L149" s="4">
        <v>41.292934782608697</v>
      </c>
      <c r="M149" s="4">
        <v>0</v>
      </c>
      <c r="N149" s="10">
        <v>0</v>
      </c>
      <c r="O149" s="4">
        <v>24.071630434782609</v>
      </c>
      <c r="P149" s="4">
        <v>0</v>
      </c>
      <c r="Q149" s="8">
        <v>0</v>
      </c>
      <c r="R149" s="4">
        <v>11.48217391304348</v>
      </c>
      <c r="S149" s="4">
        <v>0</v>
      </c>
      <c r="T149" s="10">
        <v>0</v>
      </c>
      <c r="U149" s="4">
        <v>5.7391304347826084</v>
      </c>
      <c r="V149" s="4">
        <v>0</v>
      </c>
      <c r="W149" s="10">
        <v>0</v>
      </c>
      <c r="X149" s="4">
        <v>72.268913043478264</v>
      </c>
      <c r="Y149" s="4">
        <v>0</v>
      </c>
      <c r="Z149" s="10">
        <v>0</v>
      </c>
      <c r="AA149" s="4">
        <v>10.301413043478263</v>
      </c>
      <c r="AB149" s="4">
        <v>0</v>
      </c>
      <c r="AC149" s="10">
        <v>0</v>
      </c>
      <c r="AD149" s="4">
        <v>133.16097826086951</v>
      </c>
      <c r="AE149" s="4">
        <v>0</v>
      </c>
      <c r="AF149" s="10">
        <v>0</v>
      </c>
      <c r="AG149" s="4">
        <v>0</v>
      </c>
      <c r="AH149" s="4">
        <v>0</v>
      </c>
      <c r="AI149" s="10" t="s">
        <v>639</v>
      </c>
      <c r="AJ149" s="4">
        <v>0</v>
      </c>
      <c r="AK149" s="4">
        <v>0</v>
      </c>
      <c r="AL149" s="10" t="s">
        <v>639</v>
      </c>
      <c r="AM149" s="1">
        <v>185279</v>
      </c>
      <c r="AN149" s="1">
        <v>4</v>
      </c>
      <c r="AX149"/>
      <c r="AY149"/>
    </row>
    <row r="150" spans="1:51" x14ac:dyDescent="0.25">
      <c r="A150" t="s">
        <v>289</v>
      </c>
      <c r="B150" t="s">
        <v>172</v>
      </c>
      <c r="C150" t="s">
        <v>566</v>
      </c>
      <c r="D150" t="s">
        <v>344</v>
      </c>
      <c r="E150" s="4">
        <v>54.206521739130437</v>
      </c>
      <c r="F150" s="4">
        <v>195.58999999999997</v>
      </c>
      <c r="G150" s="4">
        <v>0</v>
      </c>
      <c r="H150" s="10">
        <v>0</v>
      </c>
      <c r="I150" s="4">
        <v>179.64706521739129</v>
      </c>
      <c r="J150" s="4">
        <v>0</v>
      </c>
      <c r="K150" s="10">
        <v>0</v>
      </c>
      <c r="L150" s="4">
        <v>38.644021739130437</v>
      </c>
      <c r="M150" s="4">
        <v>0</v>
      </c>
      <c r="N150" s="10">
        <v>0</v>
      </c>
      <c r="O150" s="4">
        <v>29.334239130434781</v>
      </c>
      <c r="P150" s="4">
        <v>0</v>
      </c>
      <c r="Q150" s="8">
        <v>0</v>
      </c>
      <c r="R150" s="4">
        <v>6.6956521739130439</v>
      </c>
      <c r="S150" s="4">
        <v>0</v>
      </c>
      <c r="T150" s="10">
        <v>0</v>
      </c>
      <c r="U150" s="4">
        <v>2.6141304347826089</v>
      </c>
      <c r="V150" s="4">
        <v>0</v>
      </c>
      <c r="W150" s="10">
        <v>0</v>
      </c>
      <c r="X150" s="4">
        <v>18.760869565217391</v>
      </c>
      <c r="Y150" s="4">
        <v>0</v>
      </c>
      <c r="Z150" s="10">
        <v>0</v>
      </c>
      <c r="AA150" s="4">
        <v>6.6331521739130439</v>
      </c>
      <c r="AB150" s="4">
        <v>0</v>
      </c>
      <c r="AC150" s="10">
        <v>0</v>
      </c>
      <c r="AD150" s="4">
        <v>85.796521739130426</v>
      </c>
      <c r="AE150" s="4">
        <v>0</v>
      </c>
      <c r="AF150" s="10">
        <v>0</v>
      </c>
      <c r="AG150" s="4">
        <v>20.538043478260871</v>
      </c>
      <c r="AH150" s="4">
        <v>0</v>
      </c>
      <c r="AI150" s="10">
        <v>0</v>
      </c>
      <c r="AJ150" s="4">
        <v>25.217391304347824</v>
      </c>
      <c r="AK150" s="4">
        <v>0</v>
      </c>
      <c r="AL150" s="10" t="s">
        <v>639</v>
      </c>
      <c r="AM150" s="1">
        <v>185329</v>
      </c>
      <c r="AN150" s="1">
        <v>4</v>
      </c>
      <c r="AX150"/>
      <c r="AY150"/>
    </row>
    <row r="151" spans="1:51" x14ac:dyDescent="0.25">
      <c r="A151" t="s">
        <v>289</v>
      </c>
      <c r="B151" t="s">
        <v>5</v>
      </c>
      <c r="C151" t="s">
        <v>492</v>
      </c>
      <c r="D151" t="s">
        <v>337</v>
      </c>
      <c r="E151" s="4">
        <v>107.04347826086956</v>
      </c>
      <c r="F151" s="4">
        <v>391.41054347826093</v>
      </c>
      <c r="G151" s="4">
        <v>0.125</v>
      </c>
      <c r="H151" s="10">
        <v>3.19357774292921E-4</v>
      </c>
      <c r="I151" s="4">
        <v>351.17869565217399</v>
      </c>
      <c r="J151" s="4">
        <v>5.434782608695652E-2</v>
      </c>
      <c r="K151" s="10">
        <v>1.5475832321213895E-4</v>
      </c>
      <c r="L151" s="4">
        <v>96.759891304347846</v>
      </c>
      <c r="M151" s="4">
        <v>5.434782608695652E-2</v>
      </c>
      <c r="N151" s="10">
        <v>5.6167721309247109E-4</v>
      </c>
      <c r="O151" s="4">
        <v>66.803478260869582</v>
      </c>
      <c r="P151" s="4">
        <v>5.434782608695652E-2</v>
      </c>
      <c r="Q151" s="8">
        <v>8.1354784963032364E-4</v>
      </c>
      <c r="R151" s="4">
        <v>24.217282608695651</v>
      </c>
      <c r="S151" s="4">
        <v>0</v>
      </c>
      <c r="T151" s="10">
        <v>0</v>
      </c>
      <c r="U151" s="4">
        <v>5.7391304347826084</v>
      </c>
      <c r="V151" s="4">
        <v>0</v>
      </c>
      <c r="W151" s="10">
        <v>0</v>
      </c>
      <c r="X151" s="4">
        <v>32.948586956521737</v>
      </c>
      <c r="Y151" s="4">
        <v>0</v>
      </c>
      <c r="Z151" s="10">
        <v>0</v>
      </c>
      <c r="AA151" s="4">
        <v>10.275434782608697</v>
      </c>
      <c r="AB151" s="4">
        <v>7.0652173913043473E-2</v>
      </c>
      <c r="AC151" s="10">
        <v>6.8758330336175328E-3</v>
      </c>
      <c r="AD151" s="4">
        <v>204.55695652173918</v>
      </c>
      <c r="AE151" s="4">
        <v>0</v>
      </c>
      <c r="AF151" s="10">
        <v>0</v>
      </c>
      <c r="AG151" s="4">
        <v>8.9485869565217389</v>
      </c>
      <c r="AH151" s="4">
        <v>0</v>
      </c>
      <c r="AI151" s="10">
        <v>0</v>
      </c>
      <c r="AJ151" s="4">
        <v>37.921086956521727</v>
      </c>
      <c r="AK151" s="4">
        <v>0</v>
      </c>
      <c r="AL151" s="10" t="s">
        <v>639</v>
      </c>
      <c r="AM151" s="1">
        <v>185006</v>
      </c>
      <c r="AN151" s="1">
        <v>4</v>
      </c>
      <c r="AX151"/>
      <c r="AY151"/>
    </row>
    <row r="152" spans="1:51" x14ac:dyDescent="0.25">
      <c r="A152" t="s">
        <v>289</v>
      </c>
      <c r="B152" t="s">
        <v>223</v>
      </c>
      <c r="C152" t="s">
        <v>580</v>
      </c>
      <c r="D152" t="s">
        <v>343</v>
      </c>
      <c r="E152" s="4">
        <v>93.706521739130437</v>
      </c>
      <c r="F152" s="4">
        <v>292.85880434782604</v>
      </c>
      <c r="G152" s="4">
        <v>37.230326086956524</v>
      </c>
      <c r="H152" s="10">
        <v>0.12712722149455463</v>
      </c>
      <c r="I152" s="4">
        <v>265.90456521739128</v>
      </c>
      <c r="J152" s="4">
        <v>34.377065217391305</v>
      </c>
      <c r="K152" s="10">
        <v>0.12928347126829584</v>
      </c>
      <c r="L152" s="4">
        <v>41.895108695652169</v>
      </c>
      <c r="M152" s="4">
        <v>2.8532608695652173</v>
      </c>
      <c r="N152" s="10">
        <v>6.8104868525172862E-2</v>
      </c>
      <c r="O152" s="4">
        <v>25.066195652173914</v>
      </c>
      <c r="P152" s="4">
        <v>0</v>
      </c>
      <c r="Q152" s="8">
        <v>0</v>
      </c>
      <c r="R152" s="4">
        <v>16.828913043478259</v>
      </c>
      <c r="S152" s="4">
        <v>2.8532608695652173</v>
      </c>
      <c r="T152" s="10">
        <v>0.16954516683244417</v>
      </c>
      <c r="U152" s="4">
        <v>0</v>
      </c>
      <c r="V152" s="4">
        <v>0</v>
      </c>
      <c r="W152" s="10" t="s">
        <v>639</v>
      </c>
      <c r="X152" s="4">
        <v>62.167717391304343</v>
      </c>
      <c r="Y152" s="4">
        <v>14.417065217391308</v>
      </c>
      <c r="Z152" s="10">
        <v>0.23190597664452584</v>
      </c>
      <c r="AA152" s="4">
        <v>10.125326086956523</v>
      </c>
      <c r="AB152" s="4">
        <v>0</v>
      </c>
      <c r="AC152" s="10">
        <v>0</v>
      </c>
      <c r="AD152" s="4">
        <v>158.15695652173909</v>
      </c>
      <c r="AE152" s="4">
        <v>19.96</v>
      </c>
      <c r="AF152" s="10">
        <v>0.12620374366685821</v>
      </c>
      <c r="AG152" s="4">
        <v>0</v>
      </c>
      <c r="AH152" s="4">
        <v>0</v>
      </c>
      <c r="AI152" s="10" t="s">
        <v>639</v>
      </c>
      <c r="AJ152" s="4">
        <v>20.513695652173929</v>
      </c>
      <c r="AK152" s="4">
        <v>0</v>
      </c>
      <c r="AL152" s="10" t="s">
        <v>639</v>
      </c>
      <c r="AM152" s="1">
        <v>185414</v>
      </c>
      <c r="AN152" s="1">
        <v>4</v>
      </c>
      <c r="AX152"/>
      <c r="AY152"/>
    </row>
    <row r="153" spans="1:51" x14ac:dyDescent="0.25">
      <c r="A153" t="s">
        <v>289</v>
      </c>
      <c r="B153" t="s">
        <v>110</v>
      </c>
      <c r="C153" t="s">
        <v>542</v>
      </c>
      <c r="D153" t="s">
        <v>415</v>
      </c>
      <c r="E153" s="4">
        <v>58.815217391304351</v>
      </c>
      <c r="F153" s="4">
        <v>198.2263043478261</v>
      </c>
      <c r="G153" s="4">
        <v>0</v>
      </c>
      <c r="H153" s="10">
        <v>0</v>
      </c>
      <c r="I153" s="4">
        <v>177.03304347826088</v>
      </c>
      <c r="J153" s="4">
        <v>0</v>
      </c>
      <c r="K153" s="10">
        <v>0</v>
      </c>
      <c r="L153" s="4">
        <v>25.733260869565221</v>
      </c>
      <c r="M153" s="4">
        <v>0</v>
      </c>
      <c r="N153" s="10">
        <v>0</v>
      </c>
      <c r="O153" s="4">
        <v>10.874239130434784</v>
      </c>
      <c r="P153" s="4">
        <v>0</v>
      </c>
      <c r="Q153" s="8">
        <v>0</v>
      </c>
      <c r="R153" s="4">
        <v>9.6416304347826092</v>
      </c>
      <c r="S153" s="4">
        <v>0</v>
      </c>
      <c r="T153" s="10">
        <v>0</v>
      </c>
      <c r="U153" s="4">
        <v>5.2173913043478262</v>
      </c>
      <c r="V153" s="4">
        <v>0</v>
      </c>
      <c r="W153" s="10">
        <v>0</v>
      </c>
      <c r="X153" s="4">
        <v>50.734456521739126</v>
      </c>
      <c r="Y153" s="4">
        <v>0</v>
      </c>
      <c r="Z153" s="10">
        <v>0</v>
      </c>
      <c r="AA153" s="4">
        <v>6.3342391304347823</v>
      </c>
      <c r="AB153" s="4">
        <v>0</v>
      </c>
      <c r="AC153" s="10">
        <v>0</v>
      </c>
      <c r="AD153" s="4">
        <v>115.42434782608697</v>
      </c>
      <c r="AE153" s="4">
        <v>0</v>
      </c>
      <c r="AF153" s="10">
        <v>0</v>
      </c>
      <c r="AG153" s="4">
        <v>0</v>
      </c>
      <c r="AH153" s="4">
        <v>0</v>
      </c>
      <c r="AI153" s="10" t="s">
        <v>639</v>
      </c>
      <c r="AJ153" s="4">
        <v>0</v>
      </c>
      <c r="AK153" s="4">
        <v>0</v>
      </c>
      <c r="AL153" s="10" t="s">
        <v>639</v>
      </c>
      <c r="AM153" s="1">
        <v>185243</v>
      </c>
      <c r="AN153" s="1">
        <v>4</v>
      </c>
      <c r="AX153"/>
      <c r="AY153"/>
    </row>
    <row r="154" spans="1:51" x14ac:dyDescent="0.25">
      <c r="A154" t="s">
        <v>289</v>
      </c>
      <c r="B154" t="s">
        <v>45</v>
      </c>
      <c r="C154" t="s">
        <v>462</v>
      </c>
      <c r="D154" t="s">
        <v>324</v>
      </c>
      <c r="E154" s="4">
        <v>111.3695652173913</v>
      </c>
      <c r="F154" s="4">
        <v>552.44445652173908</v>
      </c>
      <c r="G154" s="4">
        <v>23.61282608695652</v>
      </c>
      <c r="H154" s="10">
        <v>4.2742443712126085E-2</v>
      </c>
      <c r="I154" s="4">
        <v>517.83521739130435</v>
      </c>
      <c r="J154" s="4">
        <v>23.61282608695652</v>
      </c>
      <c r="K154" s="10">
        <v>4.5599112022374079E-2</v>
      </c>
      <c r="L154" s="4">
        <v>55.969782608695652</v>
      </c>
      <c r="M154" s="4">
        <v>1.5896739130434783</v>
      </c>
      <c r="N154" s="10">
        <v>2.8402359969082695E-2</v>
      </c>
      <c r="O154" s="4">
        <v>36.225217391304348</v>
      </c>
      <c r="P154" s="4">
        <v>1.5896739130434783</v>
      </c>
      <c r="Q154" s="8">
        <v>4.3883074485705373E-2</v>
      </c>
      <c r="R154" s="4">
        <v>14.875</v>
      </c>
      <c r="S154" s="4">
        <v>0</v>
      </c>
      <c r="T154" s="10">
        <v>0</v>
      </c>
      <c r="U154" s="4">
        <v>4.8695652173913047</v>
      </c>
      <c r="V154" s="4">
        <v>0</v>
      </c>
      <c r="W154" s="10">
        <v>0</v>
      </c>
      <c r="X154" s="4">
        <v>185.19554347826084</v>
      </c>
      <c r="Y154" s="4">
        <v>3.326739130434782</v>
      </c>
      <c r="Z154" s="10">
        <v>1.7963386526227563E-2</v>
      </c>
      <c r="AA154" s="4">
        <v>14.864673913043477</v>
      </c>
      <c r="AB154" s="4">
        <v>0</v>
      </c>
      <c r="AC154" s="10">
        <v>0</v>
      </c>
      <c r="AD154" s="4">
        <v>237.95641304347828</v>
      </c>
      <c r="AE154" s="4">
        <v>18.309130434782606</v>
      </c>
      <c r="AF154" s="10">
        <v>7.6943210735981496E-2</v>
      </c>
      <c r="AG154" s="4">
        <v>11.371847826086954</v>
      </c>
      <c r="AH154" s="4">
        <v>0</v>
      </c>
      <c r="AI154" s="10">
        <v>0</v>
      </c>
      <c r="AJ154" s="4">
        <v>47.086195652173906</v>
      </c>
      <c r="AK154" s="4">
        <v>0.38728260869565212</v>
      </c>
      <c r="AL154" s="10">
        <v>121.58097109177659</v>
      </c>
      <c r="AM154" s="1">
        <v>185138</v>
      </c>
      <c r="AN154" s="1">
        <v>4</v>
      </c>
      <c r="AX154"/>
      <c r="AY154"/>
    </row>
    <row r="155" spans="1:51" x14ac:dyDescent="0.25">
      <c r="A155" t="s">
        <v>289</v>
      </c>
      <c r="B155" t="s">
        <v>236</v>
      </c>
      <c r="C155" t="s">
        <v>462</v>
      </c>
      <c r="D155" t="s">
        <v>324</v>
      </c>
      <c r="E155" s="4">
        <v>86.891304347826093</v>
      </c>
      <c r="F155" s="4">
        <v>323.3210869565217</v>
      </c>
      <c r="G155" s="4">
        <v>2.027173913043478</v>
      </c>
      <c r="H155" s="10">
        <v>6.2698475132742593E-3</v>
      </c>
      <c r="I155" s="4">
        <v>307.0710869565217</v>
      </c>
      <c r="J155" s="4">
        <v>2.027173913043478</v>
      </c>
      <c r="K155" s="10">
        <v>6.6016437207925939E-3</v>
      </c>
      <c r="L155" s="4">
        <v>39.062608695652173</v>
      </c>
      <c r="M155" s="4">
        <v>0</v>
      </c>
      <c r="N155" s="10">
        <v>0</v>
      </c>
      <c r="O155" s="4">
        <v>27.845217391304349</v>
      </c>
      <c r="P155" s="4">
        <v>0</v>
      </c>
      <c r="Q155" s="8">
        <v>0</v>
      </c>
      <c r="R155" s="4">
        <v>4.9565217391304346</v>
      </c>
      <c r="S155" s="4">
        <v>0</v>
      </c>
      <c r="T155" s="10">
        <v>0</v>
      </c>
      <c r="U155" s="4">
        <v>6.2608695652173916</v>
      </c>
      <c r="V155" s="4">
        <v>0</v>
      </c>
      <c r="W155" s="10">
        <v>0</v>
      </c>
      <c r="X155" s="4">
        <v>105.07652173913037</v>
      </c>
      <c r="Y155" s="4">
        <v>0.72826086956521741</v>
      </c>
      <c r="Z155" s="10">
        <v>6.9307668117645155E-3</v>
      </c>
      <c r="AA155" s="4">
        <v>5.0326086956521738</v>
      </c>
      <c r="AB155" s="4">
        <v>0</v>
      </c>
      <c r="AC155" s="10">
        <v>0</v>
      </c>
      <c r="AD155" s="4">
        <v>129.31608695652173</v>
      </c>
      <c r="AE155" s="4">
        <v>1.1630434782608696</v>
      </c>
      <c r="AF155" s="10">
        <v>8.9938035215363782E-3</v>
      </c>
      <c r="AG155" s="4">
        <v>16.563586956521732</v>
      </c>
      <c r="AH155" s="4">
        <v>0</v>
      </c>
      <c r="AI155" s="10">
        <v>0</v>
      </c>
      <c r="AJ155" s="4">
        <v>28.269673913043487</v>
      </c>
      <c r="AK155" s="4">
        <v>0.1358695652173913</v>
      </c>
      <c r="AL155" s="10">
        <v>208.06480000000008</v>
      </c>
      <c r="AM155" s="1">
        <v>185442</v>
      </c>
      <c r="AN155" s="1">
        <v>4</v>
      </c>
      <c r="AX155"/>
      <c r="AY155"/>
    </row>
    <row r="156" spans="1:51" x14ac:dyDescent="0.25">
      <c r="A156" t="s">
        <v>289</v>
      </c>
      <c r="B156" t="s">
        <v>199</v>
      </c>
      <c r="C156" t="s">
        <v>466</v>
      </c>
      <c r="D156" t="s">
        <v>342</v>
      </c>
      <c r="E156" s="4">
        <v>57.434782608695649</v>
      </c>
      <c r="F156" s="4">
        <v>186.81978260869568</v>
      </c>
      <c r="G156" s="4">
        <v>0</v>
      </c>
      <c r="H156" s="10">
        <v>0</v>
      </c>
      <c r="I156" s="4">
        <v>164.10108695652175</v>
      </c>
      <c r="J156" s="4">
        <v>0</v>
      </c>
      <c r="K156" s="10">
        <v>0</v>
      </c>
      <c r="L156" s="4">
        <v>21.246739130434779</v>
      </c>
      <c r="M156" s="4">
        <v>0</v>
      </c>
      <c r="N156" s="10">
        <v>0</v>
      </c>
      <c r="O156" s="4">
        <v>9.0184782608695624</v>
      </c>
      <c r="P156" s="4">
        <v>0</v>
      </c>
      <c r="Q156" s="8">
        <v>0</v>
      </c>
      <c r="R156" s="4">
        <v>5.2173913043478262</v>
      </c>
      <c r="S156" s="4">
        <v>0</v>
      </c>
      <c r="T156" s="10">
        <v>0</v>
      </c>
      <c r="U156" s="4">
        <v>7.0108695652173916</v>
      </c>
      <c r="V156" s="4">
        <v>0</v>
      </c>
      <c r="W156" s="10">
        <v>0</v>
      </c>
      <c r="X156" s="4">
        <v>61.008369565217386</v>
      </c>
      <c r="Y156" s="4">
        <v>0</v>
      </c>
      <c r="Z156" s="10">
        <v>0</v>
      </c>
      <c r="AA156" s="4">
        <v>10.490434782608697</v>
      </c>
      <c r="AB156" s="4">
        <v>0</v>
      </c>
      <c r="AC156" s="10">
        <v>0</v>
      </c>
      <c r="AD156" s="4">
        <v>72.234021739130455</v>
      </c>
      <c r="AE156" s="4">
        <v>0</v>
      </c>
      <c r="AF156" s="10">
        <v>0</v>
      </c>
      <c r="AG156" s="4">
        <v>21.840217391304357</v>
      </c>
      <c r="AH156" s="4">
        <v>0</v>
      </c>
      <c r="AI156" s="10">
        <v>0</v>
      </c>
      <c r="AJ156" s="4">
        <v>0</v>
      </c>
      <c r="AK156" s="4">
        <v>0</v>
      </c>
      <c r="AL156" s="10" t="s">
        <v>639</v>
      </c>
      <c r="AM156" s="1">
        <v>185362</v>
      </c>
      <c r="AN156" s="1">
        <v>4</v>
      </c>
      <c r="AX156"/>
      <c r="AY156"/>
    </row>
    <row r="157" spans="1:51" x14ac:dyDescent="0.25">
      <c r="A157" t="s">
        <v>289</v>
      </c>
      <c r="B157" t="s">
        <v>28</v>
      </c>
      <c r="C157" t="s">
        <v>503</v>
      </c>
      <c r="D157" t="s">
        <v>395</v>
      </c>
      <c r="E157" s="4">
        <v>152.38043478260869</v>
      </c>
      <c r="F157" s="4">
        <v>514.66760869565212</v>
      </c>
      <c r="G157" s="4">
        <v>76.55076086956521</v>
      </c>
      <c r="H157" s="10">
        <v>0.14873825276001268</v>
      </c>
      <c r="I157" s="4">
        <v>495.7545652173913</v>
      </c>
      <c r="J157" s="4">
        <v>76.55076086956521</v>
      </c>
      <c r="K157" s="10">
        <v>0.15441261914753573</v>
      </c>
      <c r="L157" s="4">
        <v>69.269021739130437</v>
      </c>
      <c r="M157" s="4">
        <v>0</v>
      </c>
      <c r="N157" s="10">
        <v>0</v>
      </c>
      <c r="O157" s="4">
        <v>55.529891304347828</v>
      </c>
      <c r="P157" s="4">
        <v>0</v>
      </c>
      <c r="Q157" s="8">
        <v>0</v>
      </c>
      <c r="R157" s="4">
        <v>8.5217391304347831</v>
      </c>
      <c r="S157" s="4">
        <v>0</v>
      </c>
      <c r="T157" s="10">
        <v>0</v>
      </c>
      <c r="U157" s="4">
        <v>5.2173913043478262</v>
      </c>
      <c r="V157" s="4">
        <v>0</v>
      </c>
      <c r="W157" s="10">
        <v>0</v>
      </c>
      <c r="X157" s="4">
        <v>153.26010869565215</v>
      </c>
      <c r="Y157" s="4">
        <v>5.5209782608695663</v>
      </c>
      <c r="Z157" s="10">
        <v>3.6023583095802614E-2</v>
      </c>
      <c r="AA157" s="4">
        <v>5.1739130434782608</v>
      </c>
      <c r="AB157" s="4">
        <v>0</v>
      </c>
      <c r="AC157" s="10">
        <v>0</v>
      </c>
      <c r="AD157" s="4">
        <v>270.07326086956522</v>
      </c>
      <c r="AE157" s="4">
        <v>71.029782608695641</v>
      </c>
      <c r="AF157" s="10">
        <v>0.26300190688999842</v>
      </c>
      <c r="AG157" s="4">
        <v>4.6766304347826084</v>
      </c>
      <c r="AH157" s="4">
        <v>0</v>
      </c>
      <c r="AI157" s="10">
        <v>0</v>
      </c>
      <c r="AJ157" s="4">
        <v>12.214673913043478</v>
      </c>
      <c r="AK157" s="4">
        <v>0</v>
      </c>
      <c r="AL157" s="10" t="s">
        <v>639</v>
      </c>
      <c r="AM157" s="1">
        <v>185093</v>
      </c>
      <c r="AN157" s="1">
        <v>4</v>
      </c>
      <c r="AX157"/>
      <c r="AY157"/>
    </row>
    <row r="158" spans="1:51" x14ac:dyDescent="0.25">
      <c r="A158" t="s">
        <v>289</v>
      </c>
      <c r="B158" t="s">
        <v>94</v>
      </c>
      <c r="C158" t="s">
        <v>535</v>
      </c>
      <c r="D158" t="s">
        <v>412</v>
      </c>
      <c r="E158" s="4">
        <v>63.032608695652172</v>
      </c>
      <c r="F158" s="4">
        <v>199.73065217391306</v>
      </c>
      <c r="G158" s="4">
        <v>75.435326086956493</v>
      </c>
      <c r="H158" s="10">
        <v>0.37768527397222984</v>
      </c>
      <c r="I158" s="4">
        <v>181.89706521739132</v>
      </c>
      <c r="J158" s="4">
        <v>75.435326086956493</v>
      </c>
      <c r="K158" s="10">
        <v>0.41471436604434048</v>
      </c>
      <c r="L158" s="4">
        <v>20.725978260869567</v>
      </c>
      <c r="M158" s="4">
        <v>2.5108695652173916</v>
      </c>
      <c r="N158" s="10">
        <v>0.12114600978608027</v>
      </c>
      <c r="O158" s="4">
        <v>8.2371739130434793</v>
      </c>
      <c r="P158" s="4">
        <v>2.5108695652173916</v>
      </c>
      <c r="Q158" s="8">
        <v>0.30482172547570663</v>
      </c>
      <c r="R158" s="4">
        <v>7.7496739130434777</v>
      </c>
      <c r="S158" s="4">
        <v>0</v>
      </c>
      <c r="T158" s="10">
        <v>0</v>
      </c>
      <c r="U158" s="4">
        <v>4.7391304347826084</v>
      </c>
      <c r="V158" s="4">
        <v>0</v>
      </c>
      <c r="W158" s="10">
        <v>0</v>
      </c>
      <c r="X158" s="4">
        <v>40.76217391304349</v>
      </c>
      <c r="Y158" s="4">
        <v>7.9641304347826081</v>
      </c>
      <c r="Z158" s="10">
        <v>0.19538041449340279</v>
      </c>
      <c r="AA158" s="4">
        <v>5.3447826086956534</v>
      </c>
      <c r="AB158" s="4">
        <v>0</v>
      </c>
      <c r="AC158" s="10">
        <v>0</v>
      </c>
      <c r="AD158" s="4">
        <v>120.37673913043479</v>
      </c>
      <c r="AE158" s="4">
        <v>58.31108695652172</v>
      </c>
      <c r="AF158" s="10">
        <v>0.48440493884236607</v>
      </c>
      <c r="AG158" s="4">
        <v>0.39391304347826089</v>
      </c>
      <c r="AH158" s="4">
        <v>0</v>
      </c>
      <c r="AI158" s="10">
        <v>0</v>
      </c>
      <c r="AJ158" s="4">
        <v>12.127065217391305</v>
      </c>
      <c r="AK158" s="4">
        <v>6.6492391304347827</v>
      </c>
      <c r="AL158" s="10">
        <v>1.8238275055988753</v>
      </c>
      <c r="AM158" s="1">
        <v>185220</v>
      </c>
      <c r="AN158" s="1">
        <v>4</v>
      </c>
      <c r="AX158"/>
      <c r="AY158"/>
    </row>
    <row r="159" spans="1:51" x14ac:dyDescent="0.25">
      <c r="A159" t="s">
        <v>289</v>
      </c>
      <c r="B159" t="s">
        <v>33</v>
      </c>
      <c r="C159" t="s">
        <v>447</v>
      </c>
      <c r="D159" t="s">
        <v>396</v>
      </c>
      <c r="E159" s="4">
        <v>16.739130434782609</v>
      </c>
      <c r="F159" s="4">
        <v>82.332717391304357</v>
      </c>
      <c r="G159" s="4">
        <v>0</v>
      </c>
      <c r="H159" s="10">
        <v>0</v>
      </c>
      <c r="I159" s="4">
        <v>58.175108695652177</v>
      </c>
      <c r="J159" s="4">
        <v>0</v>
      </c>
      <c r="K159" s="10">
        <v>0</v>
      </c>
      <c r="L159" s="4">
        <v>8.7065217391304355</v>
      </c>
      <c r="M159" s="4">
        <v>0</v>
      </c>
      <c r="N159" s="10">
        <v>0</v>
      </c>
      <c r="O159" s="4">
        <v>2.1141304347826089</v>
      </c>
      <c r="P159" s="4">
        <v>0</v>
      </c>
      <c r="Q159" s="8">
        <v>0</v>
      </c>
      <c r="R159" s="4">
        <v>3.1847826086956523</v>
      </c>
      <c r="S159" s="4">
        <v>0</v>
      </c>
      <c r="T159" s="10">
        <v>0</v>
      </c>
      <c r="U159" s="4">
        <v>3.4076086956521738</v>
      </c>
      <c r="V159" s="4">
        <v>0</v>
      </c>
      <c r="W159" s="10">
        <v>0</v>
      </c>
      <c r="X159" s="4">
        <v>2.6032608695652173</v>
      </c>
      <c r="Y159" s="4">
        <v>0</v>
      </c>
      <c r="Z159" s="10">
        <v>0</v>
      </c>
      <c r="AA159" s="4">
        <v>17.565217391304348</v>
      </c>
      <c r="AB159" s="4">
        <v>0</v>
      </c>
      <c r="AC159" s="10">
        <v>0</v>
      </c>
      <c r="AD159" s="4">
        <v>38.338152173913045</v>
      </c>
      <c r="AE159" s="4">
        <v>0</v>
      </c>
      <c r="AF159" s="10">
        <v>0</v>
      </c>
      <c r="AG159" s="4">
        <v>0</v>
      </c>
      <c r="AH159" s="4">
        <v>0</v>
      </c>
      <c r="AI159" s="10" t="s">
        <v>639</v>
      </c>
      <c r="AJ159" s="4">
        <v>15.119565217391305</v>
      </c>
      <c r="AK159" s="4">
        <v>0</v>
      </c>
      <c r="AL159" s="10" t="s">
        <v>639</v>
      </c>
      <c r="AM159" s="1">
        <v>185112</v>
      </c>
      <c r="AN159" s="1">
        <v>4</v>
      </c>
      <c r="AX159"/>
      <c r="AY159"/>
    </row>
    <row r="160" spans="1:51" x14ac:dyDescent="0.25">
      <c r="A160" t="s">
        <v>289</v>
      </c>
      <c r="B160" t="s">
        <v>81</v>
      </c>
      <c r="C160" t="s">
        <v>500</v>
      </c>
      <c r="D160" t="s">
        <v>335</v>
      </c>
      <c r="E160" s="4">
        <v>107.41304347826087</v>
      </c>
      <c r="F160" s="4">
        <v>420.90847826086951</v>
      </c>
      <c r="G160" s="4">
        <v>30.736630434782604</v>
      </c>
      <c r="H160" s="10">
        <v>7.3024498251452991E-2</v>
      </c>
      <c r="I160" s="4">
        <v>383.260652173913</v>
      </c>
      <c r="J160" s="4">
        <v>29.818152173913042</v>
      </c>
      <c r="K160" s="10">
        <v>7.7801235281472092E-2</v>
      </c>
      <c r="L160" s="4">
        <v>84.519565217391289</v>
      </c>
      <c r="M160" s="4">
        <v>2.9154347826086959</v>
      </c>
      <c r="N160" s="10">
        <v>3.4494199953702523E-2</v>
      </c>
      <c r="O160" s="4">
        <v>59.964130434782589</v>
      </c>
      <c r="P160" s="4">
        <v>2.9154347826086959</v>
      </c>
      <c r="Q160" s="8">
        <v>4.8619645802744416E-2</v>
      </c>
      <c r="R160" s="4">
        <v>18.816304347826087</v>
      </c>
      <c r="S160" s="4">
        <v>0</v>
      </c>
      <c r="T160" s="10">
        <v>0</v>
      </c>
      <c r="U160" s="4">
        <v>5.7391304347826084</v>
      </c>
      <c r="V160" s="4">
        <v>0</v>
      </c>
      <c r="W160" s="10">
        <v>0</v>
      </c>
      <c r="X160" s="4">
        <v>57.192065217391317</v>
      </c>
      <c r="Y160" s="4">
        <v>10.787826086956521</v>
      </c>
      <c r="Z160" s="10">
        <v>0.18862452415297798</v>
      </c>
      <c r="AA160" s="4">
        <v>13.092391304347826</v>
      </c>
      <c r="AB160" s="4">
        <v>0.91847826086956519</v>
      </c>
      <c r="AC160" s="10">
        <v>7.0153590701535901E-2</v>
      </c>
      <c r="AD160" s="4">
        <v>265.97402173913042</v>
      </c>
      <c r="AE160" s="4">
        <v>15.98445652173913</v>
      </c>
      <c r="AF160" s="10">
        <v>6.0097811121632101E-2</v>
      </c>
      <c r="AG160" s="4">
        <v>0</v>
      </c>
      <c r="AH160" s="4">
        <v>0</v>
      </c>
      <c r="AI160" s="10" t="s">
        <v>639</v>
      </c>
      <c r="AJ160" s="4">
        <v>0.13043478260869565</v>
      </c>
      <c r="AK160" s="4">
        <v>0.13043478260869565</v>
      </c>
      <c r="AL160" s="10">
        <v>1</v>
      </c>
      <c r="AM160" s="1">
        <v>185197</v>
      </c>
      <c r="AN160" s="1">
        <v>4</v>
      </c>
      <c r="AX160"/>
      <c r="AY160"/>
    </row>
    <row r="161" spans="1:51" x14ac:dyDescent="0.25">
      <c r="A161" t="s">
        <v>289</v>
      </c>
      <c r="B161" t="s">
        <v>115</v>
      </c>
      <c r="C161" t="s">
        <v>546</v>
      </c>
      <c r="D161" t="s">
        <v>416</v>
      </c>
      <c r="E161" s="4">
        <v>77.010869565217391</v>
      </c>
      <c r="F161" s="4">
        <v>322.64293478260868</v>
      </c>
      <c r="G161" s="4">
        <v>0.59108695652173904</v>
      </c>
      <c r="H161" s="10">
        <v>1.8320158069477126E-3</v>
      </c>
      <c r="I161" s="4">
        <v>285.85000000000002</v>
      </c>
      <c r="J161" s="4">
        <v>0.59108695652173904</v>
      </c>
      <c r="K161" s="10">
        <v>2.0678221323132376E-3</v>
      </c>
      <c r="L161" s="4">
        <v>43.874782608695654</v>
      </c>
      <c r="M161" s="4">
        <v>0</v>
      </c>
      <c r="N161" s="10">
        <v>0</v>
      </c>
      <c r="O161" s="4">
        <v>20.429130434782614</v>
      </c>
      <c r="P161" s="4">
        <v>0</v>
      </c>
      <c r="Q161" s="8">
        <v>0</v>
      </c>
      <c r="R161" s="4">
        <v>17.967391304347824</v>
      </c>
      <c r="S161" s="4">
        <v>0</v>
      </c>
      <c r="T161" s="10">
        <v>0</v>
      </c>
      <c r="U161" s="4">
        <v>5.4782608695652177</v>
      </c>
      <c r="V161" s="4">
        <v>0</v>
      </c>
      <c r="W161" s="10">
        <v>0</v>
      </c>
      <c r="X161" s="4">
        <v>71.026413043478286</v>
      </c>
      <c r="Y161" s="4">
        <v>0</v>
      </c>
      <c r="Z161" s="10">
        <v>0</v>
      </c>
      <c r="AA161" s="4">
        <v>13.347282608695652</v>
      </c>
      <c r="AB161" s="4">
        <v>0</v>
      </c>
      <c r="AC161" s="10">
        <v>0</v>
      </c>
      <c r="AD161" s="4">
        <v>174.27804347826086</v>
      </c>
      <c r="AE161" s="4">
        <v>0.59108695652173904</v>
      </c>
      <c r="AF161" s="10">
        <v>3.3916318127330263E-3</v>
      </c>
      <c r="AG161" s="4">
        <v>5.7497826086956527</v>
      </c>
      <c r="AH161" s="4">
        <v>0</v>
      </c>
      <c r="AI161" s="10">
        <v>0</v>
      </c>
      <c r="AJ161" s="4">
        <v>14.366630434782609</v>
      </c>
      <c r="AK161" s="4">
        <v>0</v>
      </c>
      <c r="AL161" s="10" t="s">
        <v>639</v>
      </c>
      <c r="AM161" s="1">
        <v>185250</v>
      </c>
      <c r="AN161" s="1">
        <v>4</v>
      </c>
      <c r="AX161"/>
      <c r="AY161"/>
    </row>
    <row r="162" spans="1:51" x14ac:dyDescent="0.25">
      <c r="A162" t="s">
        <v>289</v>
      </c>
      <c r="B162" t="s">
        <v>80</v>
      </c>
      <c r="C162" t="s">
        <v>527</v>
      </c>
      <c r="D162" t="s">
        <v>326</v>
      </c>
      <c r="E162" s="4">
        <v>69.532608695652172</v>
      </c>
      <c r="F162" s="4">
        <v>282.55271739130433</v>
      </c>
      <c r="G162" s="4">
        <v>30.334239130434781</v>
      </c>
      <c r="H162" s="10">
        <v>0.1073578035649369</v>
      </c>
      <c r="I162" s="4">
        <v>258.56141304347824</v>
      </c>
      <c r="J162" s="4">
        <v>30.211956521739129</v>
      </c>
      <c r="K162" s="10">
        <v>0.1168463467387489</v>
      </c>
      <c r="L162" s="4">
        <v>71.554673913043473</v>
      </c>
      <c r="M162" s="4">
        <v>0</v>
      </c>
      <c r="N162" s="10">
        <v>0</v>
      </c>
      <c r="O162" s="4">
        <v>51.907934782608685</v>
      </c>
      <c r="P162" s="4">
        <v>0</v>
      </c>
      <c r="Q162" s="8">
        <v>0</v>
      </c>
      <c r="R162" s="4">
        <v>14.016304347826088</v>
      </c>
      <c r="S162" s="4">
        <v>0</v>
      </c>
      <c r="T162" s="10">
        <v>0</v>
      </c>
      <c r="U162" s="4">
        <v>5.6304347826086953</v>
      </c>
      <c r="V162" s="4">
        <v>0</v>
      </c>
      <c r="W162" s="10">
        <v>0</v>
      </c>
      <c r="X162" s="4">
        <v>40.708586956521735</v>
      </c>
      <c r="Y162" s="4">
        <v>1.4347826086956521</v>
      </c>
      <c r="Z162" s="10">
        <v>3.5245207853273133E-2</v>
      </c>
      <c r="AA162" s="4">
        <v>4.3445652173913052</v>
      </c>
      <c r="AB162" s="4">
        <v>0.12228260869565218</v>
      </c>
      <c r="AC162" s="10">
        <v>2.8146109582186635E-2</v>
      </c>
      <c r="AD162" s="4">
        <v>143.24304347826083</v>
      </c>
      <c r="AE162" s="4">
        <v>28.777173913043477</v>
      </c>
      <c r="AF162" s="10">
        <v>0.20089753201460581</v>
      </c>
      <c r="AG162" s="4">
        <v>16.163478260869564</v>
      </c>
      <c r="AH162" s="4">
        <v>0</v>
      </c>
      <c r="AI162" s="10">
        <v>0</v>
      </c>
      <c r="AJ162" s="4">
        <v>6.5383695652173914</v>
      </c>
      <c r="AK162" s="4">
        <v>0</v>
      </c>
      <c r="AL162" s="10" t="s">
        <v>639</v>
      </c>
      <c r="AM162" s="1">
        <v>185195</v>
      </c>
      <c r="AN162" s="1">
        <v>4</v>
      </c>
      <c r="AX162"/>
      <c r="AY162"/>
    </row>
    <row r="163" spans="1:51" x14ac:dyDescent="0.25">
      <c r="A163" t="s">
        <v>289</v>
      </c>
      <c r="B163" t="s">
        <v>6</v>
      </c>
      <c r="C163" t="s">
        <v>448</v>
      </c>
      <c r="D163" t="s">
        <v>389</v>
      </c>
      <c r="E163" s="4">
        <v>42.489130434782609</v>
      </c>
      <c r="F163" s="4">
        <v>237.20652173913044</v>
      </c>
      <c r="G163" s="4">
        <v>0</v>
      </c>
      <c r="H163" s="10">
        <v>0</v>
      </c>
      <c r="I163" s="4">
        <v>221.41847826086956</v>
      </c>
      <c r="J163" s="4">
        <v>0</v>
      </c>
      <c r="K163" s="10">
        <v>0</v>
      </c>
      <c r="L163" s="4">
        <v>81.298913043478265</v>
      </c>
      <c r="M163" s="4">
        <v>0</v>
      </c>
      <c r="N163" s="10">
        <v>0</v>
      </c>
      <c r="O163" s="4">
        <v>65.510869565217391</v>
      </c>
      <c r="P163" s="4">
        <v>0</v>
      </c>
      <c r="Q163" s="8">
        <v>0</v>
      </c>
      <c r="R163" s="4">
        <v>10.135869565217391</v>
      </c>
      <c r="S163" s="4">
        <v>0</v>
      </c>
      <c r="T163" s="10">
        <v>0</v>
      </c>
      <c r="U163" s="4">
        <v>5.6521739130434785</v>
      </c>
      <c r="V163" s="4">
        <v>0</v>
      </c>
      <c r="W163" s="10">
        <v>0</v>
      </c>
      <c r="X163" s="4">
        <v>48.728260869565219</v>
      </c>
      <c r="Y163" s="4">
        <v>0</v>
      </c>
      <c r="Z163" s="10">
        <v>0</v>
      </c>
      <c r="AA163" s="4">
        <v>0</v>
      </c>
      <c r="AB163" s="4">
        <v>0</v>
      </c>
      <c r="AC163" s="10" t="s">
        <v>639</v>
      </c>
      <c r="AD163" s="4">
        <v>107.17934782608695</v>
      </c>
      <c r="AE163" s="4">
        <v>0</v>
      </c>
      <c r="AF163" s="10">
        <v>0</v>
      </c>
      <c r="AG163" s="4">
        <v>0</v>
      </c>
      <c r="AH163" s="4">
        <v>0</v>
      </c>
      <c r="AI163" s="10" t="s">
        <v>639</v>
      </c>
      <c r="AJ163" s="4">
        <v>0</v>
      </c>
      <c r="AK163" s="4">
        <v>0</v>
      </c>
      <c r="AL163" s="10" t="s">
        <v>639</v>
      </c>
      <c r="AM163" s="1">
        <v>185008</v>
      </c>
      <c r="AN163" s="1">
        <v>4</v>
      </c>
      <c r="AX163"/>
      <c r="AY163"/>
    </row>
    <row r="164" spans="1:51" x14ac:dyDescent="0.25">
      <c r="A164" t="s">
        <v>289</v>
      </c>
      <c r="B164" t="s">
        <v>201</v>
      </c>
      <c r="C164" t="s">
        <v>573</v>
      </c>
      <c r="D164" t="s">
        <v>380</v>
      </c>
      <c r="E164" s="4">
        <v>83.706521739130437</v>
      </c>
      <c r="F164" s="4">
        <v>295.14358695652186</v>
      </c>
      <c r="G164" s="4">
        <v>37.845652173913045</v>
      </c>
      <c r="H164" s="10">
        <v>0.12822793327197773</v>
      </c>
      <c r="I164" s="4">
        <v>265.87597826086972</v>
      </c>
      <c r="J164" s="4">
        <v>37.557608695652178</v>
      </c>
      <c r="K164" s="10">
        <v>0.14125987966766126</v>
      </c>
      <c r="L164" s="4">
        <v>27.891086956521743</v>
      </c>
      <c r="M164" s="4">
        <v>0</v>
      </c>
      <c r="N164" s="10">
        <v>0</v>
      </c>
      <c r="O164" s="4">
        <v>16.553586956521745</v>
      </c>
      <c r="P164" s="4">
        <v>0</v>
      </c>
      <c r="Q164" s="8">
        <v>0</v>
      </c>
      <c r="R164" s="4">
        <v>5.5983695652173893</v>
      </c>
      <c r="S164" s="4">
        <v>0</v>
      </c>
      <c r="T164" s="10">
        <v>0</v>
      </c>
      <c r="U164" s="4">
        <v>5.7391304347826084</v>
      </c>
      <c r="V164" s="4">
        <v>0</v>
      </c>
      <c r="W164" s="10">
        <v>0</v>
      </c>
      <c r="X164" s="4">
        <v>56.784565217391311</v>
      </c>
      <c r="Y164" s="4">
        <v>27.72608695652174</v>
      </c>
      <c r="Z164" s="10">
        <v>0.48826801526746777</v>
      </c>
      <c r="AA164" s="4">
        <v>17.930108695652176</v>
      </c>
      <c r="AB164" s="4">
        <v>0.28804347826086957</v>
      </c>
      <c r="AC164" s="10">
        <v>1.6064792642931185E-2</v>
      </c>
      <c r="AD164" s="4">
        <v>174.40923913043488</v>
      </c>
      <c r="AE164" s="4">
        <v>9.8315217391304355</v>
      </c>
      <c r="AF164" s="10">
        <v>5.6370418150713718E-2</v>
      </c>
      <c r="AG164" s="4">
        <v>0</v>
      </c>
      <c r="AH164" s="4">
        <v>0</v>
      </c>
      <c r="AI164" s="10" t="s">
        <v>639</v>
      </c>
      <c r="AJ164" s="4">
        <v>18.128586956521737</v>
      </c>
      <c r="AK164" s="4">
        <v>0</v>
      </c>
      <c r="AL164" s="10" t="s">
        <v>639</v>
      </c>
      <c r="AM164" s="1">
        <v>185364</v>
      </c>
      <c r="AN164" s="1">
        <v>4</v>
      </c>
      <c r="AX164"/>
      <c r="AY164"/>
    </row>
    <row r="165" spans="1:51" x14ac:dyDescent="0.25">
      <c r="A165" t="s">
        <v>289</v>
      </c>
      <c r="B165" t="s">
        <v>134</v>
      </c>
      <c r="C165" t="s">
        <v>455</v>
      </c>
      <c r="D165" t="s">
        <v>421</v>
      </c>
      <c r="E165" s="4">
        <v>66.934782608695656</v>
      </c>
      <c r="F165" s="4">
        <v>285.71532608695651</v>
      </c>
      <c r="G165" s="4">
        <v>0</v>
      </c>
      <c r="H165" s="10">
        <v>0</v>
      </c>
      <c r="I165" s="4">
        <v>252.53869565217391</v>
      </c>
      <c r="J165" s="4">
        <v>0</v>
      </c>
      <c r="K165" s="10">
        <v>0</v>
      </c>
      <c r="L165" s="4">
        <v>81.460217391304354</v>
      </c>
      <c r="M165" s="4">
        <v>0</v>
      </c>
      <c r="N165" s="10">
        <v>0</v>
      </c>
      <c r="O165" s="4">
        <v>57.737391304347831</v>
      </c>
      <c r="P165" s="4">
        <v>0</v>
      </c>
      <c r="Q165" s="8">
        <v>0</v>
      </c>
      <c r="R165" s="4">
        <v>18.331521739130434</v>
      </c>
      <c r="S165" s="4">
        <v>0</v>
      </c>
      <c r="T165" s="10">
        <v>0</v>
      </c>
      <c r="U165" s="4">
        <v>5.3913043478260869</v>
      </c>
      <c r="V165" s="4">
        <v>0</v>
      </c>
      <c r="W165" s="10">
        <v>0</v>
      </c>
      <c r="X165" s="4">
        <v>36.795869565217394</v>
      </c>
      <c r="Y165" s="4">
        <v>0</v>
      </c>
      <c r="Z165" s="10">
        <v>0</v>
      </c>
      <c r="AA165" s="4">
        <v>9.4538043478260878</v>
      </c>
      <c r="AB165" s="4">
        <v>0</v>
      </c>
      <c r="AC165" s="10">
        <v>0</v>
      </c>
      <c r="AD165" s="4">
        <v>144.8125</v>
      </c>
      <c r="AE165" s="4">
        <v>0</v>
      </c>
      <c r="AF165" s="10">
        <v>0</v>
      </c>
      <c r="AG165" s="4">
        <v>0</v>
      </c>
      <c r="AH165" s="4">
        <v>0</v>
      </c>
      <c r="AI165" s="10" t="s">
        <v>639</v>
      </c>
      <c r="AJ165" s="4">
        <v>13.192934782608695</v>
      </c>
      <c r="AK165" s="4">
        <v>0</v>
      </c>
      <c r="AL165" s="10" t="s">
        <v>639</v>
      </c>
      <c r="AM165" s="1">
        <v>185273</v>
      </c>
      <c r="AN165" s="1">
        <v>4</v>
      </c>
      <c r="AX165"/>
      <c r="AY165"/>
    </row>
    <row r="166" spans="1:51" x14ac:dyDescent="0.25">
      <c r="A166" t="s">
        <v>289</v>
      </c>
      <c r="B166" t="s">
        <v>247</v>
      </c>
      <c r="C166" t="s">
        <v>462</v>
      </c>
      <c r="D166" t="s">
        <v>324</v>
      </c>
      <c r="E166" s="4">
        <v>59.728260869565219</v>
      </c>
      <c r="F166" s="4">
        <v>185.34163043478264</v>
      </c>
      <c r="G166" s="4">
        <v>0</v>
      </c>
      <c r="H166" s="10">
        <v>0</v>
      </c>
      <c r="I166" s="4">
        <v>163.64902173913049</v>
      </c>
      <c r="J166" s="4">
        <v>0</v>
      </c>
      <c r="K166" s="10">
        <v>0</v>
      </c>
      <c r="L166" s="4">
        <v>43.716521739130428</v>
      </c>
      <c r="M166" s="4">
        <v>0</v>
      </c>
      <c r="N166" s="10">
        <v>0</v>
      </c>
      <c r="O166" s="4">
        <v>22.023913043478263</v>
      </c>
      <c r="P166" s="4">
        <v>0</v>
      </c>
      <c r="Q166" s="8">
        <v>0</v>
      </c>
      <c r="R166" s="4">
        <v>16.638260869565215</v>
      </c>
      <c r="S166" s="4">
        <v>0</v>
      </c>
      <c r="T166" s="10">
        <v>0</v>
      </c>
      <c r="U166" s="4">
        <v>5.0543478260869561</v>
      </c>
      <c r="V166" s="4">
        <v>0</v>
      </c>
      <c r="W166" s="10">
        <v>0</v>
      </c>
      <c r="X166" s="4">
        <v>51.657173913043479</v>
      </c>
      <c r="Y166" s="4">
        <v>0</v>
      </c>
      <c r="Z166" s="10">
        <v>0</v>
      </c>
      <c r="AA166" s="4">
        <v>0</v>
      </c>
      <c r="AB166" s="4">
        <v>0</v>
      </c>
      <c r="AC166" s="10" t="s">
        <v>639</v>
      </c>
      <c r="AD166" s="4">
        <v>67.331847826086999</v>
      </c>
      <c r="AE166" s="4">
        <v>0</v>
      </c>
      <c r="AF166" s="10">
        <v>0</v>
      </c>
      <c r="AG166" s="4">
        <v>8.4746739130434783</v>
      </c>
      <c r="AH166" s="4">
        <v>0</v>
      </c>
      <c r="AI166" s="10">
        <v>0</v>
      </c>
      <c r="AJ166" s="4">
        <v>14.161413043478264</v>
      </c>
      <c r="AK166" s="4">
        <v>0</v>
      </c>
      <c r="AL166" s="10" t="s">
        <v>639</v>
      </c>
      <c r="AM166" s="1">
        <v>185462</v>
      </c>
      <c r="AN166" s="1">
        <v>4</v>
      </c>
      <c r="AX166"/>
      <c r="AY166"/>
    </row>
    <row r="167" spans="1:51" x14ac:dyDescent="0.25">
      <c r="A167" t="s">
        <v>289</v>
      </c>
      <c r="B167" t="s">
        <v>67</v>
      </c>
      <c r="C167" t="s">
        <v>522</v>
      </c>
      <c r="D167" t="s">
        <v>404</v>
      </c>
      <c r="E167" s="4">
        <v>165.29347826086956</v>
      </c>
      <c r="F167" s="4">
        <v>552.39967391304344</v>
      </c>
      <c r="G167" s="4">
        <v>0</v>
      </c>
      <c r="H167" s="10">
        <v>0</v>
      </c>
      <c r="I167" s="4">
        <v>520.26369565217396</v>
      </c>
      <c r="J167" s="4">
        <v>0</v>
      </c>
      <c r="K167" s="10">
        <v>0</v>
      </c>
      <c r="L167" s="4">
        <v>111.74554347826087</v>
      </c>
      <c r="M167" s="4">
        <v>0</v>
      </c>
      <c r="N167" s="10">
        <v>0</v>
      </c>
      <c r="O167" s="4">
        <v>83.775108695652179</v>
      </c>
      <c r="P167" s="4">
        <v>0</v>
      </c>
      <c r="Q167" s="8">
        <v>0</v>
      </c>
      <c r="R167" s="4">
        <v>23.195978260869566</v>
      </c>
      <c r="S167" s="4">
        <v>0</v>
      </c>
      <c r="T167" s="10">
        <v>0</v>
      </c>
      <c r="U167" s="4">
        <v>4.7744565217391308</v>
      </c>
      <c r="V167" s="4">
        <v>0</v>
      </c>
      <c r="W167" s="10">
        <v>0</v>
      </c>
      <c r="X167" s="4">
        <v>130.67076086956524</v>
      </c>
      <c r="Y167" s="4">
        <v>0</v>
      </c>
      <c r="Z167" s="10">
        <v>0</v>
      </c>
      <c r="AA167" s="4">
        <v>4.1655434782608696</v>
      </c>
      <c r="AB167" s="4">
        <v>0</v>
      </c>
      <c r="AC167" s="10">
        <v>0</v>
      </c>
      <c r="AD167" s="4">
        <v>305.81782608695647</v>
      </c>
      <c r="AE167" s="4">
        <v>0</v>
      </c>
      <c r="AF167" s="10">
        <v>0</v>
      </c>
      <c r="AG167" s="4">
        <v>0</v>
      </c>
      <c r="AH167" s="4">
        <v>0</v>
      </c>
      <c r="AI167" s="10" t="s">
        <v>639</v>
      </c>
      <c r="AJ167" s="4">
        <v>0</v>
      </c>
      <c r="AK167" s="4">
        <v>0</v>
      </c>
      <c r="AL167" s="10" t="s">
        <v>639</v>
      </c>
      <c r="AM167" s="1">
        <v>185171</v>
      </c>
      <c r="AN167" s="1">
        <v>4</v>
      </c>
      <c r="AX167"/>
      <c r="AY167"/>
    </row>
    <row r="168" spans="1:51" x14ac:dyDescent="0.25">
      <c r="A168" t="s">
        <v>289</v>
      </c>
      <c r="B168" t="s">
        <v>119</v>
      </c>
      <c r="C168" t="s">
        <v>504</v>
      </c>
      <c r="D168" t="s">
        <v>340</v>
      </c>
      <c r="E168" s="4">
        <v>95.945652173913047</v>
      </c>
      <c r="F168" s="4">
        <v>314.37141304347824</v>
      </c>
      <c r="G168" s="4">
        <v>7.8996739130434781</v>
      </c>
      <c r="H168" s="10">
        <v>2.5128474108270578E-2</v>
      </c>
      <c r="I168" s="4">
        <v>292.19749999999993</v>
      </c>
      <c r="J168" s="4">
        <v>7.8996739130434781</v>
      </c>
      <c r="K168" s="10">
        <v>2.7035391860106537E-2</v>
      </c>
      <c r="L168" s="4">
        <v>59.801521739130429</v>
      </c>
      <c r="M168" s="4">
        <v>0</v>
      </c>
      <c r="N168" s="10">
        <v>0</v>
      </c>
      <c r="O168" s="4">
        <v>37.627608695652164</v>
      </c>
      <c r="P168" s="4">
        <v>0</v>
      </c>
      <c r="Q168" s="8">
        <v>0</v>
      </c>
      <c r="R168" s="4">
        <v>16.347826086956523</v>
      </c>
      <c r="S168" s="4">
        <v>0</v>
      </c>
      <c r="T168" s="10">
        <v>0</v>
      </c>
      <c r="U168" s="4">
        <v>5.8260869565217392</v>
      </c>
      <c r="V168" s="4">
        <v>0</v>
      </c>
      <c r="W168" s="10">
        <v>0</v>
      </c>
      <c r="X168" s="4">
        <v>77.057499999999976</v>
      </c>
      <c r="Y168" s="4">
        <v>6.7051086956521742</v>
      </c>
      <c r="Z168" s="10">
        <v>8.7014355457316631E-2</v>
      </c>
      <c r="AA168" s="4">
        <v>0</v>
      </c>
      <c r="AB168" s="4">
        <v>0</v>
      </c>
      <c r="AC168" s="10" t="s">
        <v>639</v>
      </c>
      <c r="AD168" s="4">
        <v>177.5123913043478</v>
      </c>
      <c r="AE168" s="4">
        <v>1.1945652173913042</v>
      </c>
      <c r="AF168" s="10">
        <v>6.7294751009421266E-3</v>
      </c>
      <c r="AG168" s="4">
        <v>0</v>
      </c>
      <c r="AH168" s="4">
        <v>0</v>
      </c>
      <c r="AI168" s="10" t="s">
        <v>639</v>
      </c>
      <c r="AJ168" s="4">
        <v>0</v>
      </c>
      <c r="AK168" s="4">
        <v>0</v>
      </c>
      <c r="AL168" s="10" t="s">
        <v>639</v>
      </c>
      <c r="AM168" s="1">
        <v>185256</v>
      </c>
      <c r="AN168" s="1">
        <v>4</v>
      </c>
      <c r="AX168"/>
      <c r="AY168"/>
    </row>
    <row r="169" spans="1:51" x14ac:dyDescent="0.25">
      <c r="A169" t="s">
        <v>289</v>
      </c>
      <c r="B169" t="s">
        <v>256</v>
      </c>
      <c r="C169" t="s">
        <v>511</v>
      </c>
      <c r="D169" t="s">
        <v>328</v>
      </c>
      <c r="E169" s="4">
        <v>75.239130434782609</v>
      </c>
      <c r="F169" s="4">
        <v>387.78260869565219</v>
      </c>
      <c r="G169" s="4">
        <v>47.008152173913047</v>
      </c>
      <c r="H169" s="10">
        <v>0.12122295100347573</v>
      </c>
      <c r="I169" s="4">
        <v>357.26358695652175</v>
      </c>
      <c r="J169" s="4">
        <v>47.008152173913047</v>
      </c>
      <c r="K169" s="10">
        <v>0.13157834688491174</v>
      </c>
      <c r="L169" s="4">
        <v>115.8804347826087</v>
      </c>
      <c r="M169" s="4">
        <v>3.3913043478260869</v>
      </c>
      <c r="N169" s="10">
        <v>2.9265547322014817E-2</v>
      </c>
      <c r="O169" s="4">
        <v>85.361413043478265</v>
      </c>
      <c r="P169" s="4">
        <v>3.3913043478260869</v>
      </c>
      <c r="Q169" s="8">
        <v>3.9728774711106862E-2</v>
      </c>
      <c r="R169" s="4">
        <v>25.730978260869566</v>
      </c>
      <c r="S169" s="4">
        <v>0</v>
      </c>
      <c r="T169" s="10">
        <v>0</v>
      </c>
      <c r="U169" s="4">
        <v>4.7880434782608692</v>
      </c>
      <c r="V169" s="4">
        <v>0</v>
      </c>
      <c r="W169" s="10">
        <v>0</v>
      </c>
      <c r="X169" s="4">
        <v>42.013586956521742</v>
      </c>
      <c r="Y169" s="4">
        <v>1.8994565217391304</v>
      </c>
      <c r="Z169" s="10">
        <v>4.5210529719940488E-2</v>
      </c>
      <c r="AA169" s="4">
        <v>0</v>
      </c>
      <c r="AB169" s="4">
        <v>0</v>
      </c>
      <c r="AC169" s="10" t="s">
        <v>639</v>
      </c>
      <c r="AD169" s="4">
        <v>214.01358695652175</v>
      </c>
      <c r="AE169" s="4">
        <v>41.717391304347828</v>
      </c>
      <c r="AF169" s="10">
        <v>0.19492870475005397</v>
      </c>
      <c r="AG169" s="4">
        <v>0</v>
      </c>
      <c r="AH169" s="4">
        <v>0</v>
      </c>
      <c r="AI169" s="10" t="s">
        <v>639</v>
      </c>
      <c r="AJ169" s="4">
        <v>15.875</v>
      </c>
      <c r="AK169" s="4">
        <v>0</v>
      </c>
      <c r="AL169" s="10" t="s">
        <v>639</v>
      </c>
      <c r="AM169" s="1">
        <v>185471</v>
      </c>
      <c r="AN169" s="1">
        <v>4</v>
      </c>
      <c r="AX169"/>
      <c r="AY169"/>
    </row>
    <row r="170" spans="1:51" x14ac:dyDescent="0.25">
      <c r="A170" t="s">
        <v>289</v>
      </c>
      <c r="B170" t="s">
        <v>29</v>
      </c>
      <c r="C170" t="s">
        <v>504</v>
      </c>
      <c r="D170" t="s">
        <v>340</v>
      </c>
      <c r="E170" s="4">
        <v>82.293478260869563</v>
      </c>
      <c r="F170" s="4">
        <v>258.18836956521739</v>
      </c>
      <c r="G170" s="4">
        <v>3.4782608695652173</v>
      </c>
      <c r="H170" s="10">
        <v>1.3471795323013657E-2</v>
      </c>
      <c r="I170" s="4">
        <v>241.83934782608694</v>
      </c>
      <c r="J170" s="4">
        <v>3.4782608695652173</v>
      </c>
      <c r="K170" s="10">
        <v>1.4382526668350621E-2</v>
      </c>
      <c r="L170" s="4">
        <v>71.952934782608708</v>
      </c>
      <c r="M170" s="4">
        <v>3.4782608695652173</v>
      </c>
      <c r="N170" s="10">
        <v>4.8340778316743875E-2</v>
      </c>
      <c r="O170" s="4">
        <v>55.603913043478272</v>
      </c>
      <c r="P170" s="4">
        <v>3.4782608695652173</v>
      </c>
      <c r="Q170" s="8">
        <v>6.255424626042895E-2</v>
      </c>
      <c r="R170" s="4">
        <v>11.345978260869565</v>
      </c>
      <c r="S170" s="4">
        <v>0</v>
      </c>
      <c r="T170" s="10">
        <v>0</v>
      </c>
      <c r="U170" s="4">
        <v>5.0030434782608708</v>
      </c>
      <c r="V170" s="4">
        <v>0</v>
      </c>
      <c r="W170" s="10">
        <v>0</v>
      </c>
      <c r="X170" s="4">
        <v>43.663586956521733</v>
      </c>
      <c r="Y170" s="4">
        <v>0</v>
      </c>
      <c r="Z170" s="10">
        <v>0</v>
      </c>
      <c r="AA170" s="4">
        <v>0</v>
      </c>
      <c r="AB170" s="4">
        <v>0</v>
      </c>
      <c r="AC170" s="10" t="s">
        <v>639</v>
      </c>
      <c r="AD170" s="4">
        <v>127.2815217391304</v>
      </c>
      <c r="AE170" s="4">
        <v>0</v>
      </c>
      <c r="AF170" s="10">
        <v>0</v>
      </c>
      <c r="AG170" s="4">
        <v>0</v>
      </c>
      <c r="AH170" s="4">
        <v>0</v>
      </c>
      <c r="AI170" s="10" t="s">
        <v>639</v>
      </c>
      <c r="AJ170" s="4">
        <v>15.290326086956531</v>
      </c>
      <c r="AK170" s="4">
        <v>0</v>
      </c>
      <c r="AL170" s="10" t="s">
        <v>639</v>
      </c>
      <c r="AM170" s="1">
        <v>185094</v>
      </c>
      <c r="AN170" s="1">
        <v>4</v>
      </c>
      <c r="AX170"/>
      <c r="AY170"/>
    </row>
    <row r="171" spans="1:51" x14ac:dyDescent="0.25">
      <c r="A171" t="s">
        <v>289</v>
      </c>
      <c r="B171" t="s">
        <v>91</v>
      </c>
      <c r="C171" t="s">
        <v>500</v>
      </c>
      <c r="D171" t="s">
        <v>335</v>
      </c>
      <c r="E171" s="4">
        <v>108.90217391304348</v>
      </c>
      <c r="F171" s="4">
        <v>370.87260869565222</v>
      </c>
      <c r="G171" s="4">
        <v>0</v>
      </c>
      <c r="H171" s="10">
        <v>0</v>
      </c>
      <c r="I171" s="4">
        <v>334.22641304347832</v>
      </c>
      <c r="J171" s="4">
        <v>0</v>
      </c>
      <c r="K171" s="10">
        <v>0</v>
      </c>
      <c r="L171" s="4">
        <v>45.919782608695648</v>
      </c>
      <c r="M171" s="4">
        <v>0</v>
      </c>
      <c r="N171" s="10">
        <v>0</v>
      </c>
      <c r="O171" s="4">
        <v>28.283369565217388</v>
      </c>
      <c r="P171" s="4">
        <v>0</v>
      </c>
      <c r="Q171" s="8">
        <v>0</v>
      </c>
      <c r="R171" s="4">
        <v>12.245108695652171</v>
      </c>
      <c r="S171" s="4">
        <v>0</v>
      </c>
      <c r="T171" s="10">
        <v>0</v>
      </c>
      <c r="U171" s="4">
        <v>5.3913043478260869</v>
      </c>
      <c r="V171" s="4">
        <v>0</v>
      </c>
      <c r="W171" s="10">
        <v>0</v>
      </c>
      <c r="X171" s="4">
        <v>73.072500000000019</v>
      </c>
      <c r="Y171" s="4">
        <v>0</v>
      </c>
      <c r="Z171" s="10">
        <v>0</v>
      </c>
      <c r="AA171" s="4">
        <v>19.009782608695652</v>
      </c>
      <c r="AB171" s="4">
        <v>0</v>
      </c>
      <c r="AC171" s="10">
        <v>0</v>
      </c>
      <c r="AD171" s="4">
        <v>219.52336956521739</v>
      </c>
      <c r="AE171" s="4">
        <v>0</v>
      </c>
      <c r="AF171" s="10">
        <v>0</v>
      </c>
      <c r="AG171" s="4">
        <v>0</v>
      </c>
      <c r="AH171" s="4">
        <v>0</v>
      </c>
      <c r="AI171" s="10" t="s">
        <v>639</v>
      </c>
      <c r="AJ171" s="4">
        <v>13.347173913043473</v>
      </c>
      <c r="AK171" s="4">
        <v>0</v>
      </c>
      <c r="AL171" s="10" t="s">
        <v>639</v>
      </c>
      <c r="AM171" s="1">
        <v>185215</v>
      </c>
      <c r="AN171" s="1">
        <v>4</v>
      </c>
      <c r="AX171"/>
      <c r="AY171"/>
    </row>
    <row r="172" spans="1:51" x14ac:dyDescent="0.25">
      <c r="A172" t="s">
        <v>289</v>
      </c>
      <c r="B172" t="s">
        <v>162</v>
      </c>
      <c r="C172" t="s">
        <v>561</v>
      </c>
      <c r="D172" t="s">
        <v>423</v>
      </c>
      <c r="E172" s="4">
        <v>61.206521739130437</v>
      </c>
      <c r="F172" s="4">
        <v>220.18315217391307</v>
      </c>
      <c r="G172" s="4">
        <v>0</v>
      </c>
      <c r="H172" s="10">
        <v>0</v>
      </c>
      <c r="I172" s="4">
        <v>204.60521739130436</v>
      </c>
      <c r="J172" s="4">
        <v>0</v>
      </c>
      <c r="K172" s="10">
        <v>0</v>
      </c>
      <c r="L172" s="4">
        <v>37.573913043478257</v>
      </c>
      <c r="M172" s="4">
        <v>0</v>
      </c>
      <c r="N172" s="10">
        <v>0</v>
      </c>
      <c r="O172" s="4">
        <v>21.99597826086956</v>
      </c>
      <c r="P172" s="4">
        <v>0</v>
      </c>
      <c r="Q172" s="8">
        <v>0</v>
      </c>
      <c r="R172" s="4">
        <v>9.8388043478260858</v>
      </c>
      <c r="S172" s="4">
        <v>0</v>
      </c>
      <c r="T172" s="10">
        <v>0</v>
      </c>
      <c r="U172" s="4">
        <v>5.7391304347826084</v>
      </c>
      <c r="V172" s="4">
        <v>0</v>
      </c>
      <c r="W172" s="10">
        <v>0</v>
      </c>
      <c r="X172" s="4">
        <v>54.903586956521757</v>
      </c>
      <c r="Y172" s="4">
        <v>0</v>
      </c>
      <c r="Z172" s="10">
        <v>0</v>
      </c>
      <c r="AA172" s="4">
        <v>0</v>
      </c>
      <c r="AB172" s="4">
        <v>0</v>
      </c>
      <c r="AC172" s="10" t="s">
        <v>639</v>
      </c>
      <c r="AD172" s="4">
        <v>125.34695652173914</v>
      </c>
      <c r="AE172" s="4">
        <v>0</v>
      </c>
      <c r="AF172" s="10">
        <v>0</v>
      </c>
      <c r="AG172" s="4">
        <v>0</v>
      </c>
      <c r="AH172" s="4">
        <v>0</v>
      </c>
      <c r="AI172" s="10" t="s">
        <v>639</v>
      </c>
      <c r="AJ172" s="4">
        <v>2.3586956521739131</v>
      </c>
      <c r="AK172" s="4">
        <v>0</v>
      </c>
      <c r="AL172" s="10" t="s">
        <v>639</v>
      </c>
      <c r="AM172" s="1">
        <v>185314</v>
      </c>
      <c r="AN172" s="1">
        <v>4</v>
      </c>
      <c r="AX172"/>
      <c r="AY172"/>
    </row>
    <row r="173" spans="1:51" x14ac:dyDescent="0.25">
      <c r="A173" t="s">
        <v>289</v>
      </c>
      <c r="B173" t="s">
        <v>154</v>
      </c>
      <c r="C173" t="s">
        <v>516</v>
      </c>
      <c r="D173" t="s">
        <v>356</v>
      </c>
      <c r="E173" s="4">
        <v>47.315217391304351</v>
      </c>
      <c r="F173" s="4">
        <v>190.35945652173922</v>
      </c>
      <c r="G173" s="4">
        <v>0.13858695652173914</v>
      </c>
      <c r="H173" s="10">
        <v>7.2802769588655759E-4</v>
      </c>
      <c r="I173" s="4">
        <v>169.87304347826097</v>
      </c>
      <c r="J173" s="4">
        <v>0</v>
      </c>
      <c r="K173" s="10">
        <v>0</v>
      </c>
      <c r="L173" s="4">
        <v>35.207717391304342</v>
      </c>
      <c r="M173" s="4">
        <v>0</v>
      </c>
      <c r="N173" s="10">
        <v>0</v>
      </c>
      <c r="O173" s="4">
        <v>14.859891304347824</v>
      </c>
      <c r="P173" s="4">
        <v>0</v>
      </c>
      <c r="Q173" s="8">
        <v>0</v>
      </c>
      <c r="R173" s="4">
        <v>14.608695652173912</v>
      </c>
      <c r="S173" s="4">
        <v>0</v>
      </c>
      <c r="T173" s="10">
        <v>0</v>
      </c>
      <c r="U173" s="4">
        <v>5.7391304347826084</v>
      </c>
      <c r="V173" s="4">
        <v>0</v>
      </c>
      <c r="W173" s="10">
        <v>0</v>
      </c>
      <c r="X173" s="4">
        <v>44.146739130434796</v>
      </c>
      <c r="Y173" s="4">
        <v>0</v>
      </c>
      <c r="Z173" s="10">
        <v>0</v>
      </c>
      <c r="AA173" s="4">
        <v>0.13858695652173914</v>
      </c>
      <c r="AB173" s="4">
        <v>0.13858695652173914</v>
      </c>
      <c r="AC173" s="10">
        <v>1</v>
      </c>
      <c r="AD173" s="4">
        <v>110.2348913043479</v>
      </c>
      <c r="AE173" s="4">
        <v>0</v>
      </c>
      <c r="AF173" s="10">
        <v>0</v>
      </c>
      <c r="AG173" s="4">
        <v>0.63152173913043474</v>
      </c>
      <c r="AH173" s="4">
        <v>0</v>
      </c>
      <c r="AI173" s="10">
        <v>0</v>
      </c>
      <c r="AJ173" s="4">
        <v>0</v>
      </c>
      <c r="AK173" s="4">
        <v>0</v>
      </c>
      <c r="AL173" s="10" t="s">
        <v>639</v>
      </c>
      <c r="AM173" s="1">
        <v>185304</v>
      </c>
      <c r="AN173" s="1">
        <v>4</v>
      </c>
      <c r="AX173"/>
      <c r="AY173"/>
    </row>
    <row r="174" spans="1:51" x14ac:dyDescent="0.25">
      <c r="A174" t="s">
        <v>289</v>
      </c>
      <c r="B174" t="s">
        <v>164</v>
      </c>
      <c r="C174" t="s">
        <v>478</v>
      </c>
      <c r="D174" t="s">
        <v>424</v>
      </c>
      <c r="E174" s="4">
        <v>88.489130434782609</v>
      </c>
      <c r="F174" s="4">
        <v>264.25760869565215</v>
      </c>
      <c r="G174" s="4">
        <v>0</v>
      </c>
      <c r="H174" s="10">
        <v>0</v>
      </c>
      <c r="I174" s="4">
        <v>242.35054347826085</v>
      </c>
      <c r="J174" s="4">
        <v>0</v>
      </c>
      <c r="K174" s="10">
        <v>0</v>
      </c>
      <c r="L174" s="4">
        <v>49.107173913043482</v>
      </c>
      <c r="M174" s="4">
        <v>0</v>
      </c>
      <c r="N174" s="10">
        <v>0</v>
      </c>
      <c r="O174" s="4">
        <v>27.200108695652176</v>
      </c>
      <c r="P174" s="4">
        <v>0</v>
      </c>
      <c r="Q174" s="8">
        <v>0</v>
      </c>
      <c r="R174" s="4">
        <v>16.167934782608697</v>
      </c>
      <c r="S174" s="4">
        <v>0</v>
      </c>
      <c r="T174" s="10">
        <v>0</v>
      </c>
      <c r="U174" s="4">
        <v>5.7391304347826084</v>
      </c>
      <c r="V174" s="4">
        <v>0</v>
      </c>
      <c r="W174" s="10">
        <v>0</v>
      </c>
      <c r="X174" s="4">
        <v>26.564782608695648</v>
      </c>
      <c r="Y174" s="4">
        <v>0</v>
      </c>
      <c r="Z174" s="10">
        <v>0</v>
      </c>
      <c r="AA174" s="4">
        <v>0</v>
      </c>
      <c r="AB174" s="4">
        <v>0</v>
      </c>
      <c r="AC174" s="10" t="s">
        <v>639</v>
      </c>
      <c r="AD174" s="4">
        <v>145.70554347826084</v>
      </c>
      <c r="AE174" s="4">
        <v>0</v>
      </c>
      <c r="AF174" s="10">
        <v>0</v>
      </c>
      <c r="AG174" s="4">
        <v>0</v>
      </c>
      <c r="AH174" s="4">
        <v>0</v>
      </c>
      <c r="AI174" s="10" t="s">
        <v>639</v>
      </c>
      <c r="AJ174" s="4">
        <v>42.880108695652183</v>
      </c>
      <c r="AK174" s="4">
        <v>0</v>
      </c>
      <c r="AL174" s="10" t="s">
        <v>639</v>
      </c>
      <c r="AM174" s="1">
        <v>185316</v>
      </c>
      <c r="AN174" s="1">
        <v>4</v>
      </c>
      <c r="AX174"/>
      <c r="AY174"/>
    </row>
    <row r="175" spans="1:51" x14ac:dyDescent="0.25">
      <c r="A175" t="s">
        <v>289</v>
      </c>
      <c r="B175" t="s">
        <v>99</v>
      </c>
      <c r="C175" t="s">
        <v>522</v>
      </c>
      <c r="D175" t="s">
        <v>404</v>
      </c>
      <c r="E175" s="4">
        <v>83.434782608695656</v>
      </c>
      <c r="F175" s="4">
        <v>392.44999999999993</v>
      </c>
      <c r="G175" s="4">
        <v>8.8152173913043477</v>
      </c>
      <c r="H175" s="10">
        <v>2.2462013992366796E-2</v>
      </c>
      <c r="I175" s="4">
        <v>335.60119565217389</v>
      </c>
      <c r="J175" s="4">
        <v>4.3478260869565216E-2</v>
      </c>
      <c r="K175" s="10">
        <v>1.2955335509181934E-4</v>
      </c>
      <c r="L175" s="4">
        <v>78.884456521739139</v>
      </c>
      <c r="M175" s="4">
        <v>6.4021739130434785</v>
      </c>
      <c r="N175" s="10">
        <v>8.11588771138856E-2</v>
      </c>
      <c r="O175" s="4">
        <v>32.247826086956522</v>
      </c>
      <c r="P175" s="4">
        <v>0</v>
      </c>
      <c r="Q175" s="8">
        <v>0</v>
      </c>
      <c r="R175" s="4">
        <v>40.544239130434789</v>
      </c>
      <c r="S175" s="4">
        <v>6.4021739130434785</v>
      </c>
      <c r="T175" s="10">
        <v>0.15790588380378917</v>
      </c>
      <c r="U175" s="4">
        <v>6.0923913043478262</v>
      </c>
      <c r="V175" s="4">
        <v>0</v>
      </c>
      <c r="W175" s="10">
        <v>0</v>
      </c>
      <c r="X175" s="4">
        <v>93.788695652173942</v>
      </c>
      <c r="Y175" s="4">
        <v>0</v>
      </c>
      <c r="Z175" s="10">
        <v>0</v>
      </c>
      <c r="AA175" s="4">
        <v>10.212173913043477</v>
      </c>
      <c r="AB175" s="4">
        <v>2.3695652173913042</v>
      </c>
      <c r="AC175" s="10">
        <v>0.23203337874659402</v>
      </c>
      <c r="AD175" s="4">
        <v>209.56467391304341</v>
      </c>
      <c r="AE175" s="4">
        <v>4.3478260869565216E-2</v>
      </c>
      <c r="AF175" s="10">
        <v>2.0746941771114557E-4</v>
      </c>
      <c r="AG175" s="4">
        <v>0</v>
      </c>
      <c r="AH175" s="4">
        <v>0</v>
      </c>
      <c r="AI175" s="10" t="s">
        <v>639</v>
      </c>
      <c r="AJ175" s="4">
        <v>0</v>
      </c>
      <c r="AK175" s="4">
        <v>0</v>
      </c>
      <c r="AL175" s="10" t="s">
        <v>639</v>
      </c>
      <c r="AM175" s="1">
        <v>185227</v>
      </c>
      <c r="AN175" s="1">
        <v>4</v>
      </c>
      <c r="AX175"/>
      <c r="AY175"/>
    </row>
    <row r="176" spans="1:51" x14ac:dyDescent="0.25">
      <c r="A176" t="s">
        <v>289</v>
      </c>
      <c r="B176" t="s">
        <v>266</v>
      </c>
      <c r="C176" t="s">
        <v>525</v>
      </c>
      <c r="D176" t="s">
        <v>368</v>
      </c>
      <c r="E176" s="4">
        <v>33.619565217391305</v>
      </c>
      <c r="F176" s="4">
        <v>206.61141304347825</v>
      </c>
      <c r="G176" s="4">
        <v>94.290760869565219</v>
      </c>
      <c r="H176" s="10">
        <v>0.45636762984493578</v>
      </c>
      <c r="I176" s="4">
        <v>172.08695652173913</v>
      </c>
      <c r="J176" s="4">
        <v>94.290760869565219</v>
      </c>
      <c r="K176" s="10">
        <v>0.5479250884284993</v>
      </c>
      <c r="L176" s="4">
        <v>75.274456521739125</v>
      </c>
      <c r="M176" s="4">
        <v>35.728260869565219</v>
      </c>
      <c r="N176" s="10">
        <v>0.47463990469658141</v>
      </c>
      <c r="O176" s="4">
        <v>40.75</v>
      </c>
      <c r="P176" s="4">
        <v>35.728260869565219</v>
      </c>
      <c r="Q176" s="8">
        <v>0.87676713790344096</v>
      </c>
      <c r="R176" s="4">
        <v>29.519021739130434</v>
      </c>
      <c r="S176" s="4">
        <v>0</v>
      </c>
      <c r="T176" s="10">
        <v>0</v>
      </c>
      <c r="U176" s="4">
        <v>5.0054347826086953</v>
      </c>
      <c r="V176" s="4">
        <v>0</v>
      </c>
      <c r="W176" s="10">
        <v>0</v>
      </c>
      <c r="X176" s="4">
        <v>39.326086956521742</v>
      </c>
      <c r="Y176" s="4">
        <v>38.671195652173914</v>
      </c>
      <c r="Z176" s="10">
        <v>0.98334715312327248</v>
      </c>
      <c r="AA176" s="4">
        <v>0</v>
      </c>
      <c r="AB176" s="4">
        <v>0</v>
      </c>
      <c r="AC176" s="10" t="s">
        <v>639</v>
      </c>
      <c r="AD176" s="4">
        <v>92.010869565217391</v>
      </c>
      <c r="AE176" s="4">
        <v>19.891304347826086</v>
      </c>
      <c r="AF176" s="10">
        <v>0.21618428824571764</v>
      </c>
      <c r="AG176" s="4">
        <v>0</v>
      </c>
      <c r="AH176" s="4">
        <v>0</v>
      </c>
      <c r="AI176" s="10" t="s">
        <v>639</v>
      </c>
      <c r="AJ176" s="4">
        <v>0</v>
      </c>
      <c r="AK176" s="4">
        <v>0</v>
      </c>
      <c r="AL176" s="10" t="s">
        <v>639</v>
      </c>
      <c r="AM176" s="1">
        <v>185483</v>
      </c>
      <c r="AN176" s="1">
        <v>4</v>
      </c>
      <c r="AX176"/>
      <c r="AY176"/>
    </row>
    <row r="177" spans="1:51" x14ac:dyDescent="0.25">
      <c r="A177" t="s">
        <v>289</v>
      </c>
      <c r="B177" t="s">
        <v>37</v>
      </c>
      <c r="C177" t="s">
        <v>507</v>
      </c>
      <c r="D177" t="s">
        <v>372</v>
      </c>
      <c r="E177" s="4">
        <v>142.32608695652175</v>
      </c>
      <c r="F177" s="4">
        <v>564.72934782608672</v>
      </c>
      <c r="G177" s="4">
        <v>55.145108695652183</v>
      </c>
      <c r="H177" s="10">
        <v>9.7648739007335242E-2</v>
      </c>
      <c r="I177" s="4">
        <v>522.47934782608684</v>
      </c>
      <c r="J177" s="4">
        <v>55.145108695652183</v>
      </c>
      <c r="K177" s="10">
        <v>0.10554504962750769</v>
      </c>
      <c r="L177" s="4">
        <v>108.52728260869566</v>
      </c>
      <c r="M177" s="4">
        <v>7.7147826086956517</v>
      </c>
      <c r="N177" s="10">
        <v>7.1086112388089137E-2</v>
      </c>
      <c r="O177" s="4">
        <v>79.260978260869578</v>
      </c>
      <c r="P177" s="4">
        <v>7.7147826086956517</v>
      </c>
      <c r="Q177" s="8">
        <v>9.7333931248037214E-2</v>
      </c>
      <c r="R177" s="4">
        <v>23.961956521739129</v>
      </c>
      <c r="S177" s="4">
        <v>0</v>
      </c>
      <c r="T177" s="10">
        <v>0</v>
      </c>
      <c r="U177" s="4">
        <v>5.3043478260869561</v>
      </c>
      <c r="V177" s="4">
        <v>0</v>
      </c>
      <c r="W177" s="10">
        <v>0</v>
      </c>
      <c r="X177" s="4">
        <v>73.366847826086953</v>
      </c>
      <c r="Y177" s="4">
        <v>3.9565217391304346</v>
      </c>
      <c r="Z177" s="10">
        <v>5.3927923256416904E-2</v>
      </c>
      <c r="AA177" s="4">
        <v>12.983695652173912</v>
      </c>
      <c r="AB177" s="4">
        <v>0</v>
      </c>
      <c r="AC177" s="10">
        <v>0</v>
      </c>
      <c r="AD177" s="4">
        <v>314.90586956521724</v>
      </c>
      <c r="AE177" s="4">
        <v>43.473804347826096</v>
      </c>
      <c r="AF177" s="10">
        <v>0.13805333132675268</v>
      </c>
      <c r="AG177" s="4">
        <v>12.008152173913043</v>
      </c>
      <c r="AH177" s="4">
        <v>0</v>
      </c>
      <c r="AI177" s="10">
        <v>0</v>
      </c>
      <c r="AJ177" s="4">
        <v>42.9375</v>
      </c>
      <c r="AK177" s="4">
        <v>0</v>
      </c>
      <c r="AL177" s="10" t="s">
        <v>639</v>
      </c>
      <c r="AM177" s="1">
        <v>185124</v>
      </c>
      <c r="AN177" s="1">
        <v>4</v>
      </c>
      <c r="AX177"/>
      <c r="AY177"/>
    </row>
    <row r="178" spans="1:51" x14ac:dyDescent="0.25">
      <c r="A178" t="s">
        <v>289</v>
      </c>
      <c r="B178" t="s">
        <v>146</v>
      </c>
      <c r="C178" t="s">
        <v>559</v>
      </c>
      <c r="D178" t="s">
        <v>381</v>
      </c>
      <c r="E178" s="4">
        <v>43.956521739130437</v>
      </c>
      <c r="F178" s="4">
        <v>155.76358695652175</v>
      </c>
      <c r="G178" s="4">
        <v>0</v>
      </c>
      <c r="H178" s="10">
        <v>0</v>
      </c>
      <c r="I178" s="4">
        <v>93.413043478260875</v>
      </c>
      <c r="J178" s="4">
        <v>0</v>
      </c>
      <c r="K178" s="10">
        <v>0</v>
      </c>
      <c r="L178" s="4">
        <v>33.057065217391305</v>
      </c>
      <c r="M178" s="4">
        <v>0</v>
      </c>
      <c r="N178" s="10">
        <v>0</v>
      </c>
      <c r="O178" s="4">
        <v>0</v>
      </c>
      <c r="P178" s="4">
        <v>0</v>
      </c>
      <c r="Q178" s="8" t="s">
        <v>639</v>
      </c>
      <c r="R178" s="4">
        <v>28.475543478260871</v>
      </c>
      <c r="S178" s="4">
        <v>0</v>
      </c>
      <c r="T178" s="10">
        <v>0</v>
      </c>
      <c r="U178" s="4">
        <v>4.5815217391304346</v>
      </c>
      <c r="V178" s="4">
        <v>0</v>
      </c>
      <c r="W178" s="10">
        <v>0</v>
      </c>
      <c r="X178" s="4">
        <v>0</v>
      </c>
      <c r="Y178" s="4">
        <v>0</v>
      </c>
      <c r="Z178" s="10" t="s">
        <v>639</v>
      </c>
      <c r="AA178" s="4">
        <v>29.293478260869566</v>
      </c>
      <c r="AB178" s="4">
        <v>0</v>
      </c>
      <c r="AC178" s="10">
        <v>0</v>
      </c>
      <c r="AD178" s="4">
        <v>67.9375</v>
      </c>
      <c r="AE178" s="4">
        <v>0</v>
      </c>
      <c r="AF178" s="10">
        <v>0</v>
      </c>
      <c r="AG178" s="4">
        <v>0</v>
      </c>
      <c r="AH178" s="4">
        <v>0</v>
      </c>
      <c r="AI178" s="10" t="s">
        <v>639</v>
      </c>
      <c r="AJ178" s="4">
        <v>25.475543478260871</v>
      </c>
      <c r="AK178" s="4">
        <v>0</v>
      </c>
      <c r="AL178" s="10" t="s">
        <v>639</v>
      </c>
      <c r="AM178" s="1">
        <v>185291</v>
      </c>
      <c r="AN178" s="1">
        <v>4</v>
      </c>
      <c r="AX178"/>
      <c r="AY178"/>
    </row>
    <row r="179" spans="1:51" x14ac:dyDescent="0.25">
      <c r="A179" t="s">
        <v>289</v>
      </c>
      <c r="B179" t="s">
        <v>145</v>
      </c>
      <c r="C179" t="s">
        <v>462</v>
      </c>
      <c r="D179" t="s">
        <v>324</v>
      </c>
      <c r="E179" s="4">
        <v>88.978260869565219</v>
      </c>
      <c r="F179" s="4">
        <v>315.77032608695663</v>
      </c>
      <c r="G179" s="4">
        <v>46.687934782608693</v>
      </c>
      <c r="H179" s="10">
        <v>0.1478540918051679</v>
      </c>
      <c r="I179" s="4">
        <v>286.6208695652175</v>
      </c>
      <c r="J179" s="4">
        <v>46.687934782608693</v>
      </c>
      <c r="K179" s="10">
        <v>0.16289091179379508</v>
      </c>
      <c r="L179" s="4">
        <v>51.282826086956533</v>
      </c>
      <c r="M179" s="4">
        <v>4.4343478260869569</v>
      </c>
      <c r="N179" s="10">
        <v>8.6468476182805482E-2</v>
      </c>
      <c r="O179" s="4">
        <v>26.246847826086963</v>
      </c>
      <c r="P179" s="4">
        <v>4.4343478260869569</v>
      </c>
      <c r="Q179" s="8">
        <v>0.16894782396229771</v>
      </c>
      <c r="R179" s="4">
        <v>22.288586956521737</v>
      </c>
      <c r="S179" s="4">
        <v>0</v>
      </c>
      <c r="T179" s="10">
        <v>0</v>
      </c>
      <c r="U179" s="4">
        <v>2.7473913043478264</v>
      </c>
      <c r="V179" s="4">
        <v>0</v>
      </c>
      <c r="W179" s="10">
        <v>0</v>
      </c>
      <c r="X179" s="4">
        <v>91.998804347826123</v>
      </c>
      <c r="Y179" s="4">
        <v>24.344565217391299</v>
      </c>
      <c r="Z179" s="10">
        <v>0.26461827835664198</v>
      </c>
      <c r="AA179" s="4">
        <v>4.1134782608695666</v>
      </c>
      <c r="AB179" s="4">
        <v>0</v>
      </c>
      <c r="AC179" s="10">
        <v>0</v>
      </c>
      <c r="AD179" s="4">
        <v>168.2502173913044</v>
      </c>
      <c r="AE179" s="4">
        <v>17.909021739130441</v>
      </c>
      <c r="AF179" s="10">
        <v>0.10644278513756039</v>
      </c>
      <c r="AG179" s="4">
        <v>0</v>
      </c>
      <c r="AH179" s="4">
        <v>0</v>
      </c>
      <c r="AI179" s="10" t="s">
        <v>639</v>
      </c>
      <c r="AJ179" s="4">
        <v>0.125</v>
      </c>
      <c r="AK179" s="4">
        <v>0</v>
      </c>
      <c r="AL179" s="10" t="s">
        <v>639</v>
      </c>
      <c r="AM179" s="1">
        <v>185290</v>
      </c>
      <c r="AN179" s="1">
        <v>4</v>
      </c>
      <c r="AX179"/>
      <c r="AY179"/>
    </row>
    <row r="180" spans="1:51" x14ac:dyDescent="0.25">
      <c r="A180" t="s">
        <v>289</v>
      </c>
      <c r="B180" t="s">
        <v>234</v>
      </c>
      <c r="C180" t="s">
        <v>482</v>
      </c>
      <c r="D180" t="s">
        <v>440</v>
      </c>
      <c r="E180" s="4">
        <v>112.79347826086956</v>
      </c>
      <c r="F180" s="4">
        <v>363.23749999999984</v>
      </c>
      <c r="G180" s="4">
        <v>0</v>
      </c>
      <c r="H180" s="10">
        <v>0</v>
      </c>
      <c r="I180" s="4">
        <v>313.90782608695639</v>
      </c>
      <c r="J180" s="4">
        <v>0</v>
      </c>
      <c r="K180" s="10">
        <v>0</v>
      </c>
      <c r="L180" s="4">
        <v>51.194021739130434</v>
      </c>
      <c r="M180" s="4">
        <v>0</v>
      </c>
      <c r="N180" s="10">
        <v>0</v>
      </c>
      <c r="O180" s="4">
        <v>24.950652173913038</v>
      </c>
      <c r="P180" s="4">
        <v>0</v>
      </c>
      <c r="Q180" s="8">
        <v>0</v>
      </c>
      <c r="R180" s="4">
        <v>15.025978260869564</v>
      </c>
      <c r="S180" s="4">
        <v>0</v>
      </c>
      <c r="T180" s="10">
        <v>0</v>
      </c>
      <c r="U180" s="4">
        <v>11.217391304347826</v>
      </c>
      <c r="V180" s="4">
        <v>0</v>
      </c>
      <c r="W180" s="10">
        <v>0</v>
      </c>
      <c r="X180" s="4">
        <v>86.952608695652174</v>
      </c>
      <c r="Y180" s="4">
        <v>0</v>
      </c>
      <c r="Z180" s="10">
        <v>0</v>
      </c>
      <c r="AA180" s="4">
        <v>23.086304347826083</v>
      </c>
      <c r="AB180" s="4">
        <v>0</v>
      </c>
      <c r="AC180" s="10">
        <v>0</v>
      </c>
      <c r="AD180" s="4">
        <v>201.11163043478248</v>
      </c>
      <c r="AE180" s="4">
        <v>0</v>
      </c>
      <c r="AF180" s="10">
        <v>0</v>
      </c>
      <c r="AG180" s="4">
        <v>0.7135869565217392</v>
      </c>
      <c r="AH180" s="4">
        <v>0</v>
      </c>
      <c r="AI180" s="10">
        <v>0</v>
      </c>
      <c r="AJ180" s="4">
        <v>0.17934782608695651</v>
      </c>
      <c r="AK180" s="4">
        <v>0</v>
      </c>
      <c r="AL180" s="10" t="s">
        <v>639</v>
      </c>
      <c r="AM180" s="1">
        <v>185438</v>
      </c>
      <c r="AN180" s="1">
        <v>4</v>
      </c>
      <c r="AX180"/>
      <c r="AY180"/>
    </row>
    <row r="181" spans="1:51" x14ac:dyDescent="0.25">
      <c r="A181" t="s">
        <v>289</v>
      </c>
      <c r="B181" t="s">
        <v>118</v>
      </c>
      <c r="C181" t="s">
        <v>549</v>
      </c>
      <c r="D181" t="s">
        <v>419</v>
      </c>
      <c r="E181" s="4">
        <v>89.565217391304344</v>
      </c>
      <c r="F181" s="4">
        <v>290.27304347826089</v>
      </c>
      <c r="G181" s="4">
        <v>6.7764130434782608</v>
      </c>
      <c r="H181" s="10">
        <v>2.3344961565422657E-2</v>
      </c>
      <c r="I181" s="4">
        <v>274.69434782608698</v>
      </c>
      <c r="J181" s="4">
        <v>6.7764130434782608</v>
      </c>
      <c r="K181" s="10">
        <v>2.466892055517832E-2</v>
      </c>
      <c r="L181" s="4">
        <v>22.747608695652175</v>
      </c>
      <c r="M181" s="4">
        <v>0</v>
      </c>
      <c r="N181" s="10">
        <v>0</v>
      </c>
      <c r="O181" s="4">
        <v>9.8528260869565205</v>
      </c>
      <c r="P181" s="4">
        <v>0</v>
      </c>
      <c r="Q181" s="8">
        <v>0</v>
      </c>
      <c r="R181" s="4">
        <v>7.739891304347827</v>
      </c>
      <c r="S181" s="4">
        <v>0</v>
      </c>
      <c r="T181" s="10">
        <v>0</v>
      </c>
      <c r="U181" s="4">
        <v>5.1548913043478262</v>
      </c>
      <c r="V181" s="4">
        <v>0</v>
      </c>
      <c r="W181" s="10">
        <v>0</v>
      </c>
      <c r="X181" s="4">
        <v>72.329021739130425</v>
      </c>
      <c r="Y181" s="4">
        <v>1.1684782608695652</v>
      </c>
      <c r="Z181" s="10">
        <v>1.6155040297433077E-2</v>
      </c>
      <c r="AA181" s="4">
        <v>2.6839130434782614</v>
      </c>
      <c r="AB181" s="4">
        <v>0</v>
      </c>
      <c r="AC181" s="10">
        <v>0</v>
      </c>
      <c r="AD181" s="4">
        <v>165.4967391304348</v>
      </c>
      <c r="AE181" s="4">
        <v>5.6079347826086954</v>
      </c>
      <c r="AF181" s="10">
        <v>3.3885469961972184E-2</v>
      </c>
      <c r="AG181" s="4">
        <v>12.848586956521739</v>
      </c>
      <c r="AH181" s="4">
        <v>0</v>
      </c>
      <c r="AI181" s="10">
        <v>0</v>
      </c>
      <c r="AJ181" s="4">
        <v>14.167173913043479</v>
      </c>
      <c r="AK181" s="4">
        <v>0</v>
      </c>
      <c r="AL181" s="10" t="s">
        <v>639</v>
      </c>
      <c r="AM181" s="1">
        <v>185254</v>
      </c>
      <c r="AN181" s="1">
        <v>4</v>
      </c>
      <c r="AX181"/>
      <c r="AY181"/>
    </row>
    <row r="182" spans="1:51" x14ac:dyDescent="0.25">
      <c r="A182" t="s">
        <v>289</v>
      </c>
      <c r="B182" t="s">
        <v>156</v>
      </c>
      <c r="C182" t="s">
        <v>495</v>
      </c>
      <c r="D182" t="s">
        <v>390</v>
      </c>
      <c r="E182" s="4">
        <v>89.326086956521735</v>
      </c>
      <c r="F182" s="4">
        <v>295.57456521739124</v>
      </c>
      <c r="G182" s="4">
        <v>0</v>
      </c>
      <c r="H182" s="10">
        <v>0</v>
      </c>
      <c r="I182" s="4">
        <v>271.77739130434776</v>
      </c>
      <c r="J182" s="4">
        <v>0</v>
      </c>
      <c r="K182" s="10">
        <v>0</v>
      </c>
      <c r="L182" s="4">
        <v>35.705652173913052</v>
      </c>
      <c r="M182" s="4">
        <v>0</v>
      </c>
      <c r="N182" s="10">
        <v>0</v>
      </c>
      <c r="O182" s="4">
        <v>16.951956521739135</v>
      </c>
      <c r="P182" s="4">
        <v>0</v>
      </c>
      <c r="Q182" s="8">
        <v>0</v>
      </c>
      <c r="R182" s="4">
        <v>12.231956521739132</v>
      </c>
      <c r="S182" s="4">
        <v>0</v>
      </c>
      <c r="T182" s="10">
        <v>0</v>
      </c>
      <c r="U182" s="4">
        <v>6.5217391304347823</v>
      </c>
      <c r="V182" s="4">
        <v>0</v>
      </c>
      <c r="W182" s="10">
        <v>0</v>
      </c>
      <c r="X182" s="4">
        <v>41.37173913043479</v>
      </c>
      <c r="Y182" s="4">
        <v>0</v>
      </c>
      <c r="Z182" s="10">
        <v>0</v>
      </c>
      <c r="AA182" s="4">
        <v>5.0434782608695654</v>
      </c>
      <c r="AB182" s="4">
        <v>0</v>
      </c>
      <c r="AC182" s="10">
        <v>0</v>
      </c>
      <c r="AD182" s="4">
        <v>168.83184782608689</v>
      </c>
      <c r="AE182" s="4">
        <v>0</v>
      </c>
      <c r="AF182" s="10">
        <v>0</v>
      </c>
      <c r="AG182" s="4">
        <v>11.786847826086957</v>
      </c>
      <c r="AH182" s="4">
        <v>0</v>
      </c>
      <c r="AI182" s="10">
        <v>0</v>
      </c>
      <c r="AJ182" s="4">
        <v>32.834999999999994</v>
      </c>
      <c r="AK182" s="4">
        <v>0</v>
      </c>
      <c r="AL182" s="10" t="s">
        <v>639</v>
      </c>
      <c r="AM182" s="1">
        <v>185306</v>
      </c>
      <c r="AN182" s="1">
        <v>4</v>
      </c>
      <c r="AX182"/>
      <c r="AY182"/>
    </row>
    <row r="183" spans="1:51" x14ac:dyDescent="0.25">
      <c r="A183" t="s">
        <v>289</v>
      </c>
      <c r="B183" t="s">
        <v>133</v>
      </c>
      <c r="C183" t="s">
        <v>522</v>
      </c>
      <c r="D183" t="s">
        <v>404</v>
      </c>
      <c r="E183" s="4">
        <v>63.076086956521742</v>
      </c>
      <c r="F183" s="4">
        <v>218.76456521739129</v>
      </c>
      <c r="G183" s="4">
        <v>0</v>
      </c>
      <c r="H183" s="10">
        <v>0</v>
      </c>
      <c r="I183" s="4">
        <v>190.08250000000001</v>
      </c>
      <c r="J183" s="4">
        <v>0</v>
      </c>
      <c r="K183" s="10">
        <v>0</v>
      </c>
      <c r="L183" s="4">
        <v>32.211956521739133</v>
      </c>
      <c r="M183" s="4">
        <v>0</v>
      </c>
      <c r="N183" s="10">
        <v>0</v>
      </c>
      <c r="O183" s="4">
        <v>12.114130434782609</v>
      </c>
      <c r="P183" s="4">
        <v>0</v>
      </c>
      <c r="Q183" s="8">
        <v>0</v>
      </c>
      <c r="R183" s="4">
        <v>14.706521739130435</v>
      </c>
      <c r="S183" s="4">
        <v>0</v>
      </c>
      <c r="T183" s="10">
        <v>0</v>
      </c>
      <c r="U183" s="4">
        <v>5.3913043478260869</v>
      </c>
      <c r="V183" s="4">
        <v>0</v>
      </c>
      <c r="W183" s="10">
        <v>0</v>
      </c>
      <c r="X183" s="4">
        <v>53.283695652173918</v>
      </c>
      <c r="Y183" s="4">
        <v>0</v>
      </c>
      <c r="Z183" s="10">
        <v>0</v>
      </c>
      <c r="AA183" s="4">
        <v>8.5842391304347831</v>
      </c>
      <c r="AB183" s="4">
        <v>0</v>
      </c>
      <c r="AC183" s="10">
        <v>0</v>
      </c>
      <c r="AD183" s="4">
        <v>118.78793478260869</v>
      </c>
      <c r="AE183" s="4">
        <v>0</v>
      </c>
      <c r="AF183" s="10">
        <v>0</v>
      </c>
      <c r="AG183" s="4">
        <v>0</v>
      </c>
      <c r="AH183" s="4">
        <v>0</v>
      </c>
      <c r="AI183" s="10" t="s">
        <v>639</v>
      </c>
      <c r="AJ183" s="4">
        <v>5.8967391304347823</v>
      </c>
      <c r="AK183" s="4">
        <v>0</v>
      </c>
      <c r="AL183" s="10" t="s">
        <v>639</v>
      </c>
      <c r="AM183" s="1">
        <v>185272</v>
      </c>
      <c r="AN183" s="1">
        <v>4</v>
      </c>
      <c r="AX183"/>
      <c r="AY183"/>
    </row>
    <row r="184" spans="1:51" x14ac:dyDescent="0.25">
      <c r="A184" t="s">
        <v>289</v>
      </c>
      <c r="B184" t="s">
        <v>194</v>
      </c>
      <c r="C184" t="s">
        <v>446</v>
      </c>
      <c r="D184" t="s">
        <v>430</v>
      </c>
      <c r="E184" s="4">
        <v>46.869565217391305</v>
      </c>
      <c r="F184" s="4">
        <v>187.18565217391304</v>
      </c>
      <c r="G184" s="4">
        <v>0</v>
      </c>
      <c r="H184" s="10">
        <v>0</v>
      </c>
      <c r="I184" s="4">
        <v>170.25826086956519</v>
      </c>
      <c r="J184" s="4">
        <v>0</v>
      </c>
      <c r="K184" s="10">
        <v>0</v>
      </c>
      <c r="L184" s="4">
        <v>17.154456521739132</v>
      </c>
      <c r="M184" s="4">
        <v>0</v>
      </c>
      <c r="N184" s="10">
        <v>0</v>
      </c>
      <c r="O184" s="4">
        <v>6.5306521739130439</v>
      </c>
      <c r="P184" s="4">
        <v>0</v>
      </c>
      <c r="Q184" s="8">
        <v>0</v>
      </c>
      <c r="R184" s="4">
        <v>5.5803260869565214</v>
      </c>
      <c r="S184" s="4">
        <v>0</v>
      </c>
      <c r="T184" s="10">
        <v>0</v>
      </c>
      <c r="U184" s="4">
        <v>5.0434782608695654</v>
      </c>
      <c r="V184" s="4">
        <v>0</v>
      </c>
      <c r="W184" s="10">
        <v>0</v>
      </c>
      <c r="X184" s="4">
        <v>37.269130434782603</v>
      </c>
      <c r="Y184" s="4">
        <v>0</v>
      </c>
      <c r="Z184" s="10">
        <v>0</v>
      </c>
      <c r="AA184" s="4">
        <v>6.3035869565217402</v>
      </c>
      <c r="AB184" s="4">
        <v>0</v>
      </c>
      <c r="AC184" s="10">
        <v>0</v>
      </c>
      <c r="AD184" s="4">
        <v>95.869239130434778</v>
      </c>
      <c r="AE184" s="4">
        <v>0</v>
      </c>
      <c r="AF184" s="10">
        <v>0</v>
      </c>
      <c r="AG184" s="4">
        <v>16.7925</v>
      </c>
      <c r="AH184" s="4">
        <v>0</v>
      </c>
      <c r="AI184" s="10">
        <v>0</v>
      </c>
      <c r="AJ184" s="4">
        <v>13.796739130434782</v>
      </c>
      <c r="AK184" s="4">
        <v>0</v>
      </c>
      <c r="AL184" s="10" t="s">
        <v>639</v>
      </c>
      <c r="AM184" s="1">
        <v>185355</v>
      </c>
      <c r="AN184" s="1">
        <v>4</v>
      </c>
      <c r="AX184"/>
      <c r="AY184"/>
    </row>
    <row r="185" spans="1:51" x14ac:dyDescent="0.25">
      <c r="A185" t="s">
        <v>289</v>
      </c>
      <c r="B185" t="s">
        <v>222</v>
      </c>
      <c r="C185" t="s">
        <v>562</v>
      </c>
      <c r="D185" t="s">
        <v>382</v>
      </c>
      <c r="E185" s="4">
        <v>33</v>
      </c>
      <c r="F185" s="4">
        <v>153.14597826086953</v>
      </c>
      <c r="G185" s="4">
        <v>1.2173913043478262</v>
      </c>
      <c r="H185" s="10">
        <v>7.9492215086060993E-3</v>
      </c>
      <c r="I185" s="4">
        <v>139.0978260869565</v>
      </c>
      <c r="J185" s="4">
        <v>1.2173913043478262</v>
      </c>
      <c r="K185" s="10">
        <v>8.7520512620145371E-3</v>
      </c>
      <c r="L185" s="4">
        <v>13.97641304347826</v>
      </c>
      <c r="M185" s="4">
        <v>1.2173913043478262</v>
      </c>
      <c r="N185" s="10">
        <v>8.7103271816647621E-2</v>
      </c>
      <c r="O185" s="4">
        <v>5.5111956521739121</v>
      </c>
      <c r="P185" s="4">
        <v>1.2173913043478262</v>
      </c>
      <c r="Q185" s="8">
        <v>0.22089422716604545</v>
      </c>
      <c r="R185" s="4">
        <v>2.9869565217391307</v>
      </c>
      <c r="S185" s="4">
        <v>0</v>
      </c>
      <c r="T185" s="10">
        <v>0</v>
      </c>
      <c r="U185" s="4">
        <v>5.4782608695652177</v>
      </c>
      <c r="V185" s="4">
        <v>0</v>
      </c>
      <c r="W185" s="10">
        <v>0</v>
      </c>
      <c r="X185" s="4">
        <v>29.190434782608694</v>
      </c>
      <c r="Y185" s="4">
        <v>0</v>
      </c>
      <c r="Z185" s="10">
        <v>0</v>
      </c>
      <c r="AA185" s="4">
        <v>5.5829347826086968</v>
      </c>
      <c r="AB185" s="4">
        <v>0</v>
      </c>
      <c r="AC185" s="10">
        <v>0</v>
      </c>
      <c r="AD185" s="4">
        <v>94.018913043478236</v>
      </c>
      <c r="AE185" s="4">
        <v>0</v>
      </c>
      <c r="AF185" s="10">
        <v>0</v>
      </c>
      <c r="AG185" s="4">
        <v>0</v>
      </c>
      <c r="AH185" s="4">
        <v>0</v>
      </c>
      <c r="AI185" s="10" t="s">
        <v>639</v>
      </c>
      <c r="AJ185" s="4">
        <v>10.377282608695651</v>
      </c>
      <c r="AK185" s="4">
        <v>0</v>
      </c>
      <c r="AL185" s="10" t="s">
        <v>639</v>
      </c>
      <c r="AM185" s="1">
        <v>185410</v>
      </c>
      <c r="AN185" s="1">
        <v>4</v>
      </c>
      <c r="AX185"/>
      <c r="AY185"/>
    </row>
    <row r="186" spans="1:51" x14ac:dyDescent="0.25">
      <c r="A186" t="s">
        <v>289</v>
      </c>
      <c r="B186" t="s">
        <v>122</v>
      </c>
      <c r="C186" t="s">
        <v>550</v>
      </c>
      <c r="D186" t="s">
        <v>324</v>
      </c>
      <c r="E186" s="4">
        <v>85.173913043478265</v>
      </c>
      <c r="F186" s="4">
        <v>228.95489130434783</v>
      </c>
      <c r="G186" s="4">
        <v>105.47826086956522</v>
      </c>
      <c r="H186" s="10">
        <v>0.46069450741436158</v>
      </c>
      <c r="I186" s="4">
        <v>207.14239130434783</v>
      </c>
      <c r="J186" s="4">
        <v>102.83695652173913</v>
      </c>
      <c r="K186" s="10">
        <v>0.49645538932996097</v>
      </c>
      <c r="L186" s="4">
        <v>40.243804347826085</v>
      </c>
      <c r="M186" s="4">
        <v>10.157608695652174</v>
      </c>
      <c r="N186" s="10">
        <v>0.25240180097935683</v>
      </c>
      <c r="O186" s="4">
        <v>30.268260869565214</v>
      </c>
      <c r="P186" s="4">
        <v>7.5163043478260869</v>
      </c>
      <c r="Q186" s="8">
        <v>0.24832296709137139</v>
      </c>
      <c r="R186" s="4">
        <v>6.0108695652173916</v>
      </c>
      <c r="S186" s="4">
        <v>0</v>
      </c>
      <c r="T186" s="10">
        <v>0</v>
      </c>
      <c r="U186" s="4">
        <v>3.964673913043478</v>
      </c>
      <c r="V186" s="4">
        <v>2.6413043478260869</v>
      </c>
      <c r="W186" s="10">
        <v>0.66620973269362582</v>
      </c>
      <c r="X186" s="4">
        <v>58.001086956521746</v>
      </c>
      <c r="Y186" s="4">
        <v>30.625</v>
      </c>
      <c r="Z186" s="10">
        <v>0.52800734618916434</v>
      </c>
      <c r="AA186" s="4">
        <v>11.836956521739131</v>
      </c>
      <c r="AB186" s="4">
        <v>0</v>
      </c>
      <c r="AC186" s="10">
        <v>0</v>
      </c>
      <c r="AD186" s="4">
        <v>112.33771739130434</v>
      </c>
      <c r="AE186" s="4">
        <v>64.695652173913047</v>
      </c>
      <c r="AF186" s="10">
        <v>0.57590321110548848</v>
      </c>
      <c r="AG186" s="4">
        <v>6.2826086956521738</v>
      </c>
      <c r="AH186" s="4">
        <v>0</v>
      </c>
      <c r="AI186" s="10">
        <v>0</v>
      </c>
      <c r="AJ186" s="4">
        <v>0.25271739130434784</v>
      </c>
      <c r="AK186" s="4">
        <v>0</v>
      </c>
      <c r="AL186" s="10" t="s">
        <v>639</v>
      </c>
      <c r="AM186" s="1">
        <v>185259</v>
      </c>
      <c r="AN186" s="1">
        <v>4</v>
      </c>
      <c r="AX186"/>
      <c r="AY186"/>
    </row>
    <row r="187" spans="1:51" x14ac:dyDescent="0.25">
      <c r="A187" t="s">
        <v>289</v>
      </c>
      <c r="B187" t="s">
        <v>87</v>
      </c>
      <c r="C187" t="s">
        <v>468</v>
      </c>
      <c r="D187" t="s">
        <v>362</v>
      </c>
      <c r="E187" s="4">
        <v>69.260869565217391</v>
      </c>
      <c r="F187" s="4">
        <v>255.53010869565213</v>
      </c>
      <c r="G187" s="4">
        <v>5.9782608695652176E-2</v>
      </c>
      <c r="H187" s="10">
        <v>2.3395524308587821E-4</v>
      </c>
      <c r="I187" s="4">
        <v>227.640652173913</v>
      </c>
      <c r="J187" s="4">
        <v>0</v>
      </c>
      <c r="K187" s="10">
        <v>0</v>
      </c>
      <c r="L187" s="4">
        <v>42.950326086956515</v>
      </c>
      <c r="M187" s="4">
        <v>0</v>
      </c>
      <c r="N187" s="10">
        <v>0</v>
      </c>
      <c r="O187" s="4">
        <v>20.254673913043472</v>
      </c>
      <c r="P187" s="4">
        <v>0</v>
      </c>
      <c r="Q187" s="8">
        <v>0</v>
      </c>
      <c r="R187" s="4">
        <v>16.956521739130434</v>
      </c>
      <c r="S187" s="4">
        <v>0</v>
      </c>
      <c r="T187" s="10">
        <v>0</v>
      </c>
      <c r="U187" s="4">
        <v>5.7391304347826084</v>
      </c>
      <c r="V187" s="4">
        <v>0</v>
      </c>
      <c r="W187" s="10">
        <v>0</v>
      </c>
      <c r="X187" s="4">
        <v>51.115434782608673</v>
      </c>
      <c r="Y187" s="4">
        <v>0</v>
      </c>
      <c r="Z187" s="10">
        <v>0</v>
      </c>
      <c r="AA187" s="4">
        <v>5.1938043478260871</v>
      </c>
      <c r="AB187" s="4">
        <v>5.9782608695652176E-2</v>
      </c>
      <c r="AC187" s="10">
        <v>1.1510369796789653E-2</v>
      </c>
      <c r="AD187" s="4">
        <v>117.15021739130434</v>
      </c>
      <c r="AE187" s="4">
        <v>0</v>
      </c>
      <c r="AF187" s="10">
        <v>0</v>
      </c>
      <c r="AG187" s="4">
        <v>23.35891304347826</v>
      </c>
      <c r="AH187" s="4">
        <v>0</v>
      </c>
      <c r="AI187" s="10">
        <v>0</v>
      </c>
      <c r="AJ187" s="4">
        <v>15.761413043478267</v>
      </c>
      <c r="AK187" s="4">
        <v>0</v>
      </c>
      <c r="AL187" s="10" t="s">
        <v>639</v>
      </c>
      <c r="AM187" s="1">
        <v>185209</v>
      </c>
      <c r="AN187" s="1">
        <v>4</v>
      </c>
      <c r="AX187"/>
      <c r="AY187"/>
    </row>
    <row r="188" spans="1:51" x14ac:dyDescent="0.25">
      <c r="A188" t="s">
        <v>289</v>
      </c>
      <c r="B188" t="s">
        <v>54</v>
      </c>
      <c r="C188" t="s">
        <v>516</v>
      </c>
      <c r="D188" t="s">
        <v>356</v>
      </c>
      <c r="E188" s="4">
        <v>100.77173913043478</v>
      </c>
      <c r="F188" s="4">
        <v>333.43782608695648</v>
      </c>
      <c r="G188" s="4">
        <v>8.1521739130434784E-2</v>
      </c>
      <c r="H188" s="10">
        <v>2.4448857553784233E-4</v>
      </c>
      <c r="I188" s="4">
        <v>299.29891304347831</v>
      </c>
      <c r="J188" s="4">
        <v>0</v>
      </c>
      <c r="K188" s="10">
        <v>0</v>
      </c>
      <c r="L188" s="4">
        <v>53.015978260869574</v>
      </c>
      <c r="M188" s="4">
        <v>0</v>
      </c>
      <c r="N188" s="10">
        <v>0</v>
      </c>
      <c r="O188" s="4">
        <v>23.015978260869574</v>
      </c>
      <c r="P188" s="4">
        <v>0</v>
      </c>
      <c r="Q188" s="8">
        <v>0</v>
      </c>
      <c r="R188" s="4">
        <v>24.260869565217391</v>
      </c>
      <c r="S188" s="4">
        <v>0</v>
      </c>
      <c r="T188" s="10">
        <v>0</v>
      </c>
      <c r="U188" s="4">
        <v>5.7391304347826084</v>
      </c>
      <c r="V188" s="4">
        <v>0</v>
      </c>
      <c r="W188" s="10">
        <v>0</v>
      </c>
      <c r="X188" s="4">
        <v>65.104565217391269</v>
      </c>
      <c r="Y188" s="4">
        <v>0</v>
      </c>
      <c r="Z188" s="10">
        <v>0</v>
      </c>
      <c r="AA188" s="4">
        <v>4.1389130434782606</v>
      </c>
      <c r="AB188" s="4">
        <v>8.1521739130434784E-2</v>
      </c>
      <c r="AC188" s="10">
        <v>1.9696412626713591E-2</v>
      </c>
      <c r="AD188" s="4">
        <v>145.72195652173912</v>
      </c>
      <c r="AE188" s="4">
        <v>0</v>
      </c>
      <c r="AF188" s="10">
        <v>0</v>
      </c>
      <c r="AG188" s="4">
        <v>52.797282608695667</v>
      </c>
      <c r="AH188" s="4">
        <v>0</v>
      </c>
      <c r="AI188" s="10">
        <v>0</v>
      </c>
      <c r="AJ188" s="4">
        <v>12.659130434782613</v>
      </c>
      <c r="AK188" s="4">
        <v>0</v>
      </c>
      <c r="AL188" s="10" t="s">
        <v>639</v>
      </c>
      <c r="AM188" s="1">
        <v>185151</v>
      </c>
      <c r="AN188" s="1">
        <v>4</v>
      </c>
      <c r="AX188"/>
      <c r="AY188"/>
    </row>
    <row r="189" spans="1:51" x14ac:dyDescent="0.25">
      <c r="A189" t="s">
        <v>289</v>
      </c>
      <c r="B189" t="s">
        <v>196</v>
      </c>
      <c r="C189" t="s">
        <v>572</v>
      </c>
      <c r="D189" t="s">
        <v>432</v>
      </c>
      <c r="E189" s="4">
        <v>56.010869565217391</v>
      </c>
      <c r="F189" s="4">
        <v>161.2228260869565</v>
      </c>
      <c r="G189" s="4">
        <v>0</v>
      </c>
      <c r="H189" s="10">
        <v>0</v>
      </c>
      <c r="I189" s="4">
        <v>145.65760869565216</v>
      </c>
      <c r="J189" s="4">
        <v>0</v>
      </c>
      <c r="K189" s="10">
        <v>0</v>
      </c>
      <c r="L189" s="4">
        <v>31.999130434782604</v>
      </c>
      <c r="M189" s="4">
        <v>0</v>
      </c>
      <c r="N189" s="10">
        <v>0</v>
      </c>
      <c r="O189" s="4">
        <v>16.433913043478256</v>
      </c>
      <c r="P189" s="4">
        <v>0</v>
      </c>
      <c r="Q189" s="8">
        <v>0</v>
      </c>
      <c r="R189" s="4">
        <v>10.434782608695652</v>
      </c>
      <c r="S189" s="4">
        <v>0</v>
      </c>
      <c r="T189" s="10">
        <v>0</v>
      </c>
      <c r="U189" s="4">
        <v>5.1304347826086953</v>
      </c>
      <c r="V189" s="4">
        <v>0</v>
      </c>
      <c r="W189" s="10">
        <v>0</v>
      </c>
      <c r="X189" s="4">
        <v>28.028260869565205</v>
      </c>
      <c r="Y189" s="4">
        <v>0</v>
      </c>
      <c r="Z189" s="10">
        <v>0</v>
      </c>
      <c r="AA189" s="4">
        <v>0</v>
      </c>
      <c r="AB189" s="4">
        <v>0</v>
      </c>
      <c r="AC189" s="10" t="s">
        <v>639</v>
      </c>
      <c r="AD189" s="4">
        <v>83.623586956521748</v>
      </c>
      <c r="AE189" s="4">
        <v>0</v>
      </c>
      <c r="AF189" s="10">
        <v>0</v>
      </c>
      <c r="AG189" s="4">
        <v>1.7641304347826088</v>
      </c>
      <c r="AH189" s="4">
        <v>0</v>
      </c>
      <c r="AI189" s="10">
        <v>0</v>
      </c>
      <c r="AJ189" s="4">
        <v>15.807717391304354</v>
      </c>
      <c r="AK189" s="4">
        <v>0</v>
      </c>
      <c r="AL189" s="10" t="s">
        <v>639</v>
      </c>
      <c r="AM189" s="1">
        <v>185359</v>
      </c>
      <c r="AN189" s="1">
        <v>4</v>
      </c>
      <c r="AX189"/>
      <c r="AY189"/>
    </row>
    <row r="190" spans="1:51" x14ac:dyDescent="0.25">
      <c r="A190" t="s">
        <v>289</v>
      </c>
      <c r="B190" t="s">
        <v>112</v>
      </c>
      <c r="C190" t="s">
        <v>544</v>
      </c>
      <c r="D190" t="s">
        <v>402</v>
      </c>
      <c r="E190" s="4">
        <v>76.902173913043484</v>
      </c>
      <c r="F190" s="4">
        <v>296.66902173913053</v>
      </c>
      <c r="G190" s="4">
        <v>0.125</v>
      </c>
      <c r="H190" s="10">
        <v>4.2134496978223779E-4</v>
      </c>
      <c r="I190" s="4">
        <v>274.4020652173914</v>
      </c>
      <c r="J190" s="4">
        <v>6.5217391304347824E-2</v>
      </c>
      <c r="K190" s="10">
        <v>2.376709200518597E-4</v>
      </c>
      <c r="L190" s="4">
        <v>30.539347826086953</v>
      </c>
      <c r="M190" s="4">
        <v>6.5217391304347824E-2</v>
      </c>
      <c r="N190" s="10">
        <v>2.1355201059217975E-3</v>
      </c>
      <c r="O190" s="4">
        <v>13.703369565217386</v>
      </c>
      <c r="P190" s="4">
        <v>6.5217391304347824E-2</v>
      </c>
      <c r="Q190" s="8">
        <v>4.7592229775285369E-3</v>
      </c>
      <c r="R190" s="4">
        <v>11.096847826086957</v>
      </c>
      <c r="S190" s="4">
        <v>0</v>
      </c>
      <c r="T190" s="10">
        <v>0</v>
      </c>
      <c r="U190" s="4">
        <v>5.7391304347826084</v>
      </c>
      <c r="V190" s="4">
        <v>0</v>
      </c>
      <c r="W190" s="10">
        <v>0</v>
      </c>
      <c r="X190" s="4">
        <v>85.485108695652173</v>
      </c>
      <c r="Y190" s="4">
        <v>0</v>
      </c>
      <c r="Z190" s="10">
        <v>0</v>
      </c>
      <c r="AA190" s="4">
        <v>5.4309782608695647</v>
      </c>
      <c r="AB190" s="4">
        <v>5.9782608695652176E-2</v>
      </c>
      <c r="AC190" s="10">
        <v>1.1007705393775644E-2</v>
      </c>
      <c r="AD190" s="4">
        <v>137.4310869565218</v>
      </c>
      <c r="AE190" s="4">
        <v>0</v>
      </c>
      <c r="AF190" s="10">
        <v>0</v>
      </c>
      <c r="AG190" s="4">
        <v>21.483804347826091</v>
      </c>
      <c r="AH190" s="4">
        <v>0</v>
      </c>
      <c r="AI190" s="10">
        <v>0</v>
      </c>
      <c r="AJ190" s="4">
        <v>16.298695652173912</v>
      </c>
      <c r="AK190" s="4">
        <v>0</v>
      </c>
      <c r="AL190" s="10" t="s">
        <v>639</v>
      </c>
      <c r="AM190" s="1">
        <v>185246</v>
      </c>
      <c r="AN190" s="1">
        <v>4</v>
      </c>
      <c r="AX190"/>
      <c r="AY190"/>
    </row>
    <row r="191" spans="1:51" x14ac:dyDescent="0.25">
      <c r="A191" t="s">
        <v>289</v>
      </c>
      <c r="B191" t="s">
        <v>57</v>
      </c>
      <c r="C191" t="s">
        <v>474</v>
      </c>
      <c r="D191" t="s">
        <v>402</v>
      </c>
      <c r="E191" s="4">
        <v>117.42391304347827</v>
      </c>
      <c r="F191" s="4">
        <v>634.2489130434783</v>
      </c>
      <c r="G191" s="4">
        <v>0</v>
      </c>
      <c r="H191" s="10">
        <v>0</v>
      </c>
      <c r="I191" s="4">
        <v>607.40608695652179</v>
      </c>
      <c r="J191" s="4">
        <v>0</v>
      </c>
      <c r="K191" s="10">
        <v>0</v>
      </c>
      <c r="L191" s="4">
        <v>270.19434782608698</v>
      </c>
      <c r="M191" s="4">
        <v>0</v>
      </c>
      <c r="N191" s="10">
        <v>0</v>
      </c>
      <c r="O191" s="4">
        <v>243.35152173913048</v>
      </c>
      <c r="P191" s="4">
        <v>0</v>
      </c>
      <c r="Q191" s="8">
        <v>0</v>
      </c>
      <c r="R191" s="4">
        <v>22.538478260869564</v>
      </c>
      <c r="S191" s="4">
        <v>0</v>
      </c>
      <c r="T191" s="10">
        <v>0</v>
      </c>
      <c r="U191" s="4">
        <v>4.3043478260869561</v>
      </c>
      <c r="V191" s="4">
        <v>0</v>
      </c>
      <c r="W191" s="10">
        <v>0</v>
      </c>
      <c r="X191" s="4">
        <v>198.26630434782612</v>
      </c>
      <c r="Y191" s="4">
        <v>0</v>
      </c>
      <c r="Z191" s="10">
        <v>0</v>
      </c>
      <c r="AA191" s="4">
        <v>0</v>
      </c>
      <c r="AB191" s="4">
        <v>0</v>
      </c>
      <c r="AC191" s="10" t="s">
        <v>639</v>
      </c>
      <c r="AD191" s="4">
        <v>165.78826086956519</v>
      </c>
      <c r="AE191" s="4">
        <v>0</v>
      </c>
      <c r="AF191" s="10">
        <v>0</v>
      </c>
      <c r="AG191" s="4">
        <v>0</v>
      </c>
      <c r="AH191" s="4">
        <v>0</v>
      </c>
      <c r="AI191" s="10" t="s">
        <v>639</v>
      </c>
      <c r="AJ191" s="4">
        <v>0</v>
      </c>
      <c r="AK191" s="4">
        <v>0</v>
      </c>
      <c r="AL191" s="10" t="s">
        <v>639</v>
      </c>
      <c r="AM191" s="1">
        <v>185157</v>
      </c>
      <c r="AN191" s="1">
        <v>4</v>
      </c>
      <c r="AX191"/>
      <c r="AY191"/>
    </row>
    <row r="192" spans="1:51" x14ac:dyDescent="0.25">
      <c r="A192" t="s">
        <v>289</v>
      </c>
      <c r="B192" t="s">
        <v>98</v>
      </c>
      <c r="C192" t="s">
        <v>470</v>
      </c>
      <c r="D192" t="s">
        <v>392</v>
      </c>
      <c r="E192" s="4">
        <v>143.94565217391303</v>
      </c>
      <c r="F192" s="4">
        <v>530.49434782608705</v>
      </c>
      <c r="G192" s="4">
        <v>136.6875</v>
      </c>
      <c r="H192" s="10">
        <v>0.25766061516042865</v>
      </c>
      <c r="I192" s="4">
        <v>475.04206521739138</v>
      </c>
      <c r="J192" s="4">
        <v>136.49184782608697</v>
      </c>
      <c r="K192" s="10">
        <v>0.28732581348059105</v>
      </c>
      <c r="L192" s="4">
        <v>35.376739130434785</v>
      </c>
      <c r="M192" s="4">
        <v>1.7717391304347825</v>
      </c>
      <c r="N192" s="10">
        <v>5.0082036218836987E-2</v>
      </c>
      <c r="O192" s="4">
        <v>17.662065217391305</v>
      </c>
      <c r="P192" s="4">
        <v>1.576086956521739</v>
      </c>
      <c r="Q192" s="8">
        <v>8.9235711516330127E-2</v>
      </c>
      <c r="R192" s="4">
        <v>12.845108695652174</v>
      </c>
      <c r="S192" s="4">
        <v>0.19565217391304349</v>
      </c>
      <c r="T192" s="10">
        <v>1.5231647979691136E-2</v>
      </c>
      <c r="U192" s="4">
        <v>4.8695652173913047</v>
      </c>
      <c r="V192" s="4">
        <v>0</v>
      </c>
      <c r="W192" s="10">
        <v>0</v>
      </c>
      <c r="X192" s="4">
        <v>128.33945652173918</v>
      </c>
      <c r="Y192" s="4">
        <v>20.983695652173914</v>
      </c>
      <c r="Z192" s="10">
        <v>0.16350151559679954</v>
      </c>
      <c r="AA192" s="4">
        <v>37.737608695652177</v>
      </c>
      <c r="AB192" s="4">
        <v>0</v>
      </c>
      <c r="AC192" s="10">
        <v>0</v>
      </c>
      <c r="AD192" s="4">
        <v>297.35554347826093</v>
      </c>
      <c r="AE192" s="4">
        <v>111.87228260869566</v>
      </c>
      <c r="AF192" s="10">
        <v>0.37622396845234674</v>
      </c>
      <c r="AG192" s="4">
        <v>19.049456521739131</v>
      </c>
      <c r="AH192" s="4">
        <v>0</v>
      </c>
      <c r="AI192" s="10">
        <v>0</v>
      </c>
      <c r="AJ192" s="4">
        <v>12.635543478260869</v>
      </c>
      <c r="AK192" s="4">
        <v>2.0597826086956523</v>
      </c>
      <c r="AL192" s="10">
        <v>6.1344063324538256</v>
      </c>
      <c r="AM192" s="1">
        <v>185225</v>
      </c>
      <c r="AN192" s="1">
        <v>4</v>
      </c>
      <c r="AX192"/>
      <c r="AY192"/>
    </row>
    <row r="193" spans="1:51" x14ac:dyDescent="0.25">
      <c r="A193" t="s">
        <v>289</v>
      </c>
      <c r="B193" t="s">
        <v>15</v>
      </c>
      <c r="C193" t="s">
        <v>453</v>
      </c>
      <c r="D193" t="s">
        <v>366</v>
      </c>
      <c r="E193" s="4">
        <v>47.978260869565219</v>
      </c>
      <c r="F193" s="4">
        <v>135.66782608695652</v>
      </c>
      <c r="G193" s="4">
        <v>0</v>
      </c>
      <c r="H193" s="10">
        <v>0</v>
      </c>
      <c r="I193" s="4">
        <v>118.80913043478263</v>
      </c>
      <c r="J193" s="4">
        <v>0</v>
      </c>
      <c r="K193" s="10">
        <v>0</v>
      </c>
      <c r="L193" s="4">
        <v>29.061195652173915</v>
      </c>
      <c r="M193" s="4">
        <v>0</v>
      </c>
      <c r="N193" s="10">
        <v>0</v>
      </c>
      <c r="O193" s="4">
        <v>12.202500000000001</v>
      </c>
      <c r="P193" s="4">
        <v>0</v>
      </c>
      <c r="Q193" s="8">
        <v>0</v>
      </c>
      <c r="R193" s="4">
        <v>11.554347826086957</v>
      </c>
      <c r="S193" s="4">
        <v>0</v>
      </c>
      <c r="T193" s="10">
        <v>0</v>
      </c>
      <c r="U193" s="4">
        <v>5.3043478260869561</v>
      </c>
      <c r="V193" s="4">
        <v>0</v>
      </c>
      <c r="W193" s="10">
        <v>0</v>
      </c>
      <c r="X193" s="4">
        <v>24.935869565217395</v>
      </c>
      <c r="Y193" s="4">
        <v>0</v>
      </c>
      <c r="Z193" s="10">
        <v>0</v>
      </c>
      <c r="AA193" s="4">
        <v>0</v>
      </c>
      <c r="AB193" s="4">
        <v>0</v>
      </c>
      <c r="AC193" s="10" t="s">
        <v>639</v>
      </c>
      <c r="AD193" s="4">
        <v>74.376413043478266</v>
      </c>
      <c r="AE193" s="4">
        <v>0</v>
      </c>
      <c r="AF193" s="10">
        <v>0</v>
      </c>
      <c r="AG193" s="4">
        <v>7.2943478260869572</v>
      </c>
      <c r="AH193" s="4">
        <v>0</v>
      </c>
      <c r="AI193" s="10">
        <v>0</v>
      </c>
      <c r="AJ193" s="4">
        <v>0</v>
      </c>
      <c r="AK193" s="4">
        <v>0</v>
      </c>
      <c r="AL193" s="10" t="s">
        <v>639</v>
      </c>
      <c r="AM193" s="1">
        <v>185046</v>
      </c>
      <c r="AN193" s="1">
        <v>4</v>
      </c>
      <c r="AX193"/>
      <c r="AY193"/>
    </row>
    <row r="194" spans="1:51" x14ac:dyDescent="0.25">
      <c r="A194" t="s">
        <v>289</v>
      </c>
      <c r="B194" t="s">
        <v>95</v>
      </c>
      <c r="C194" t="s">
        <v>536</v>
      </c>
      <c r="D194" t="s">
        <v>413</v>
      </c>
      <c r="E194" s="4">
        <v>100.78260869565217</v>
      </c>
      <c r="F194" s="4">
        <v>358.18206521739137</v>
      </c>
      <c r="G194" s="4">
        <v>0</v>
      </c>
      <c r="H194" s="10">
        <v>0</v>
      </c>
      <c r="I194" s="4">
        <v>318.25000000000006</v>
      </c>
      <c r="J194" s="4">
        <v>0</v>
      </c>
      <c r="K194" s="10">
        <v>0</v>
      </c>
      <c r="L194" s="4">
        <v>58.569456521739134</v>
      </c>
      <c r="M194" s="4">
        <v>0</v>
      </c>
      <c r="N194" s="10">
        <v>0</v>
      </c>
      <c r="O194" s="4">
        <v>32.487934782608697</v>
      </c>
      <c r="P194" s="4">
        <v>0</v>
      </c>
      <c r="Q194" s="8">
        <v>0</v>
      </c>
      <c r="R194" s="4">
        <v>20.603260869565219</v>
      </c>
      <c r="S194" s="4">
        <v>0</v>
      </c>
      <c r="T194" s="10">
        <v>0</v>
      </c>
      <c r="U194" s="4">
        <v>5.4782608695652177</v>
      </c>
      <c r="V194" s="4">
        <v>0</v>
      </c>
      <c r="W194" s="10">
        <v>0</v>
      </c>
      <c r="X194" s="4">
        <v>68.814565217391305</v>
      </c>
      <c r="Y194" s="4">
        <v>0</v>
      </c>
      <c r="Z194" s="10">
        <v>0</v>
      </c>
      <c r="AA194" s="4">
        <v>13.850543478260869</v>
      </c>
      <c r="AB194" s="4">
        <v>0</v>
      </c>
      <c r="AC194" s="10">
        <v>0</v>
      </c>
      <c r="AD194" s="4">
        <v>191.88478260869567</v>
      </c>
      <c r="AE194" s="4">
        <v>0</v>
      </c>
      <c r="AF194" s="10">
        <v>0</v>
      </c>
      <c r="AG194" s="4">
        <v>15.049130434782608</v>
      </c>
      <c r="AH194" s="4">
        <v>0</v>
      </c>
      <c r="AI194" s="10">
        <v>0</v>
      </c>
      <c r="AJ194" s="4">
        <v>10.013586956521738</v>
      </c>
      <c r="AK194" s="4">
        <v>0</v>
      </c>
      <c r="AL194" s="10" t="s">
        <v>639</v>
      </c>
      <c r="AM194" s="1">
        <v>185221</v>
      </c>
      <c r="AN194" s="1">
        <v>4</v>
      </c>
      <c r="AX194"/>
      <c r="AY194"/>
    </row>
    <row r="195" spans="1:51" x14ac:dyDescent="0.25">
      <c r="A195" t="s">
        <v>289</v>
      </c>
      <c r="B195" t="s">
        <v>270</v>
      </c>
      <c r="C195" t="s">
        <v>586</v>
      </c>
      <c r="D195" t="s">
        <v>441</v>
      </c>
      <c r="E195" s="4">
        <v>48.489130434782609</v>
      </c>
      <c r="F195" s="4">
        <v>168.79815217391308</v>
      </c>
      <c r="G195" s="4">
        <v>0</v>
      </c>
      <c r="H195" s="10">
        <v>0</v>
      </c>
      <c r="I195" s="4">
        <v>146.5939130434783</v>
      </c>
      <c r="J195" s="4">
        <v>0</v>
      </c>
      <c r="K195" s="10">
        <v>0</v>
      </c>
      <c r="L195" s="4">
        <v>45.752282608695644</v>
      </c>
      <c r="M195" s="4">
        <v>0</v>
      </c>
      <c r="N195" s="10">
        <v>0</v>
      </c>
      <c r="O195" s="4">
        <v>28.448043478260864</v>
      </c>
      <c r="P195" s="4">
        <v>0</v>
      </c>
      <c r="Q195" s="8">
        <v>0</v>
      </c>
      <c r="R195" s="4">
        <v>12.521630434782606</v>
      </c>
      <c r="S195" s="4">
        <v>0</v>
      </c>
      <c r="T195" s="10">
        <v>0</v>
      </c>
      <c r="U195" s="4">
        <v>4.7826086956521738</v>
      </c>
      <c r="V195" s="4">
        <v>0</v>
      </c>
      <c r="W195" s="10">
        <v>0</v>
      </c>
      <c r="X195" s="4">
        <v>60.879239130434797</v>
      </c>
      <c r="Y195" s="4">
        <v>0</v>
      </c>
      <c r="Z195" s="10">
        <v>0</v>
      </c>
      <c r="AA195" s="4">
        <v>4.8999999999999986</v>
      </c>
      <c r="AB195" s="4">
        <v>0</v>
      </c>
      <c r="AC195" s="10">
        <v>0</v>
      </c>
      <c r="AD195" s="4">
        <v>40.761413043478264</v>
      </c>
      <c r="AE195" s="4">
        <v>0</v>
      </c>
      <c r="AF195" s="10">
        <v>0</v>
      </c>
      <c r="AG195" s="4">
        <v>5.434782608695652E-2</v>
      </c>
      <c r="AH195" s="4">
        <v>0</v>
      </c>
      <c r="AI195" s="10">
        <v>0</v>
      </c>
      <c r="AJ195" s="4">
        <v>16.450869565217396</v>
      </c>
      <c r="AK195" s="4">
        <v>0</v>
      </c>
      <c r="AL195" s="10" t="s">
        <v>639</v>
      </c>
      <c r="AM195" s="1">
        <v>185487</v>
      </c>
      <c r="AN195" s="1">
        <v>4</v>
      </c>
      <c r="AX195"/>
      <c r="AY195"/>
    </row>
    <row r="196" spans="1:51" x14ac:dyDescent="0.25">
      <c r="A196" t="s">
        <v>289</v>
      </c>
      <c r="B196" t="s">
        <v>150</v>
      </c>
      <c r="C196" t="s">
        <v>560</v>
      </c>
      <c r="D196" t="s">
        <v>330</v>
      </c>
      <c r="E196" s="4">
        <v>42.684782608695649</v>
      </c>
      <c r="F196" s="4">
        <v>192.1076086956522</v>
      </c>
      <c r="G196" s="4">
        <v>0</v>
      </c>
      <c r="H196" s="10">
        <v>0</v>
      </c>
      <c r="I196" s="4">
        <v>166.59293478260869</v>
      </c>
      <c r="J196" s="4">
        <v>0</v>
      </c>
      <c r="K196" s="10">
        <v>0</v>
      </c>
      <c r="L196" s="4">
        <v>34.472826086956516</v>
      </c>
      <c r="M196" s="4">
        <v>0</v>
      </c>
      <c r="N196" s="10">
        <v>0</v>
      </c>
      <c r="O196" s="4">
        <v>20.765217391304343</v>
      </c>
      <c r="P196" s="4">
        <v>0</v>
      </c>
      <c r="Q196" s="8">
        <v>0</v>
      </c>
      <c r="R196" s="4">
        <v>9.7293478260869577</v>
      </c>
      <c r="S196" s="4">
        <v>0</v>
      </c>
      <c r="T196" s="10">
        <v>0</v>
      </c>
      <c r="U196" s="4">
        <v>3.9782608695652173</v>
      </c>
      <c r="V196" s="4">
        <v>0</v>
      </c>
      <c r="W196" s="10">
        <v>0</v>
      </c>
      <c r="X196" s="4">
        <v>28.154891304347824</v>
      </c>
      <c r="Y196" s="4">
        <v>0</v>
      </c>
      <c r="Z196" s="10">
        <v>0</v>
      </c>
      <c r="AA196" s="4">
        <v>11.807065217391305</v>
      </c>
      <c r="AB196" s="4">
        <v>0</v>
      </c>
      <c r="AC196" s="10">
        <v>0</v>
      </c>
      <c r="AD196" s="4">
        <v>101.3804347826087</v>
      </c>
      <c r="AE196" s="4">
        <v>0</v>
      </c>
      <c r="AF196" s="10">
        <v>0</v>
      </c>
      <c r="AG196" s="4">
        <v>0.73369565217391308</v>
      </c>
      <c r="AH196" s="4">
        <v>0</v>
      </c>
      <c r="AI196" s="10">
        <v>0</v>
      </c>
      <c r="AJ196" s="4">
        <v>15.558695652173911</v>
      </c>
      <c r="AK196" s="4">
        <v>0</v>
      </c>
      <c r="AL196" s="10" t="s">
        <v>639</v>
      </c>
      <c r="AM196" s="1">
        <v>185297</v>
      </c>
      <c r="AN196" s="1">
        <v>4</v>
      </c>
      <c r="AX196"/>
      <c r="AY196"/>
    </row>
    <row r="197" spans="1:51" x14ac:dyDescent="0.25">
      <c r="A197" t="s">
        <v>289</v>
      </c>
      <c r="B197" t="s">
        <v>113</v>
      </c>
      <c r="C197" t="s">
        <v>500</v>
      </c>
      <c r="D197" t="s">
        <v>335</v>
      </c>
      <c r="E197" s="4">
        <v>128.02173913043478</v>
      </c>
      <c r="F197" s="4">
        <v>457.91934782608689</v>
      </c>
      <c r="G197" s="4">
        <v>28.707391304347826</v>
      </c>
      <c r="H197" s="10">
        <v>6.2690933328396078E-2</v>
      </c>
      <c r="I197" s="4">
        <v>436.84597826086951</v>
      </c>
      <c r="J197" s="4">
        <v>28.707391304347826</v>
      </c>
      <c r="K197" s="10">
        <v>6.571513241036353E-2</v>
      </c>
      <c r="L197" s="4">
        <v>93.207391304347823</v>
      </c>
      <c r="M197" s="4">
        <v>1.8242391304347825</v>
      </c>
      <c r="N197" s="10">
        <v>1.9571829067483917E-2</v>
      </c>
      <c r="O197" s="4">
        <v>72.568804347826088</v>
      </c>
      <c r="P197" s="4">
        <v>1.8242391304347825</v>
      </c>
      <c r="Q197" s="8">
        <v>2.5138062378582241E-2</v>
      </c>
      <c r="R197" s="4">
        <v>10.407608695652174</v>
      </c>
      <c r="S197" s="4">
        <v>0</v>
      </c>
      <c r="T197" s="10">
        <v>0</v>
      </c>
      <c r="U197" s="4">
        <v>10.230978260869565</v>
      </c>
      <c r="V197" s="4">
        <v>0</v>
      </c>
      <c r="W197" s="10">
        <v>0</v>
      </c>
      <c r="X197" s="4">
        <v>80.655760869565214</v>
      </c>
      <c r="Y197" s="4">
        <v>2.359565217391304</v>
      </c>
      <c r="Z197" s="10">
        <v>2.9254763602157851E-2</v>
      </c>
      <c r="AA197" s="4">
        <v>0.43478260869565216</v>
      </c>
      <c r="AB197" s="4">
        <v>0</v>
      </c>
      <c r="AC197" s="10">
        <v>0</v>
      </c>
      <c r="AD197" s="4">
        <v>267.05619565217387</v>
      </c>
      <c r="AE197" s="4">
        <v>24.52358695652174</v>
      </c>
      <c r="AF197" s="10">
        <v>9.1829312915332528E-2</v>
      </c>
      <c r="AG197" s="4">
        <v>0</v>
      </c>
      <c r="AH197" s="4">
        <v>0</v>
      </c>
      <c r="AI197" s="10" t="s">
        <v>639</v>
      </c>
      <c r="AJ197" s="4">
        <v>16.565217391304348</v>
      </c>
      <c r="AK197" s="4">
        <v>0</v>
      </c>
      <c r="AL197" s="10" t="s">
        <v>639</v>
      </c>
      <c r="AM197" s="1">
        <v>185248</v>
      </c>
      <c r="AN197" s="1">
        <v>4</v>
      </c>
      <c r="AX197"/>
      <c r="AY197"/>
    </row>
    <row r="198" spans="1:51" x14ac:dyDescent="0.25">
      <c r="A198" t="s">
        <v>289</v>
      </c>
      <c r="B198" t="s">
        <v>245</v>
      </c>
      <c r="C198" t="s">
        <v>462</v>
      </c>
      <c r="D198" t="s">
        <v>324</v>
      </c>
      <c r="E198" s="4">
        <v>92.652173913043484</v>
      </c>
      <c r="F198" s="4">
        <v>284.39021739130436</v>
      </c>
      <c r="G198" s="4">
        <v>35.849891304347821</v>
      </c>
      <c r="H198" s="10">
        <v>0.12605880621772744</v>
      </c>
      <c r="I198" s="4">
        <v>249.73293478260874</v>
      </c>
      <c r="J198" s="4">
        <v>35.849891304347821</v>
      </c>
      <c r="K198" s="10">
        <v>0.14355291718152821</v>
      </c>
      <c r="L198" s="4">
        <v>53.473152173913036</v>
      </c>
      <c r="M198" s="4">
        <v>0.25</v>
      </c>
      <c r="N198" s="10">
        <v>4.6752433667443848E-3</v>
      </c>
      <c r="O198" s="4">
        <v>22.121304347826086</v>
      </c>
      <c r="P198" s="4">
        <v>0.25</v>
      </c>
      <c r="Q198" s="8">
        <v>1.1301322746123155E-2</v>
      </c>
      <c r="R198" s="4">
        <v>25.873586956521734</v>
      </c>
      <c r="S198" s="4">
        <v>0</v>
      </c>
      <c r="T198" s="10">
        <v>0</v>
      </c>
      <c r="U198" s="4">
        <v>5.4782608695652177</v>
      </c>
      <c r="V198" s="4">
        <v>0</v>
      </c>
      <c r="W198" s="10">
        <v>0</v>
      </c>
      <c r="X198" s="4">
        <v>85.585760869565206</v>
      </c>
      <c r="Y198" s="4">
        <v>17.530326086956514</v>
      </c>
      <c r="Z198" s="10">
        <v>0.20482760109678944</v>
      </c>
      <c r="AA198" s="4">
        <v>3.3054347826086952</v>
      </c>
      <c r="AB198" s="4">
        <v>0</v>
      </c>
      <c r="AC198" s="10">
        <v>0</v>
      </c>
      <c r="AD198" s="4">
        <v>128.5402173913044</v>
      </c>
      <c r="AE198" s="4">
        <v>18.069565217391307</v>
      </c>
      <c r="AF198" s="10">
        <v>0.14057518793813473</v>
      </c>
      <c r="AG198" s="4">
        <v>0</v>
      </c>
      <c r="AH198" s="4">
        <v>0</v>
      </c>
      <c r="AI198" s="10" t="s">
        <v>639</v>
      </c>
      <c r="AJ198" s="4">
        <v>13.485652173913044</v>
      </c>
      <c r="AK198" s="4">
        <v>0</v>
      </c>
      <c r="AL198" s="10" t="s">
        <v>639</v>
      </c>
      <c r="AM198" s="1">
        <v>185456</v>
      </c>
      <c r="AN198" s="1">
        <v>4</v>
      </c>
      <c r="AX198"/>
      <c r="AY198"/>
    </row>
    <row r="199" spans="1:51" x14ac:dyDescent="0.25">
      <c r="A199" t="s">
        <v>289</v>
      </c>
      <c r="B199" t="s">
        <v>116</v>
      </c>
      <c r="C199" t="s">
        <v>547</v>
      </c>
      <c r="D199" t="s">
        <v>417</v>
      </c>
      <c r="E199" s="4">
        <v>39.326086956521742</v>
      </c>
      <c r="F199" s="4">
        <v>151.0279347826087</v>
      </c>
      <c r="G199" s="4">
        <v>0</v>
      </c>
      <c r="H199" s="10">
        <v>0</v>
      </c>
      <c r="I199" s="4">
        <v>132.07065217391306</v>
      </c>
      <c r="J199" s="4">
        <v>0</v>
      </c>
      <c r="K199" s="10">
        <v>0</v>
      </c>
      <c r="L199" s="4">
        <v>51.86304347826087</v>
      </c>
      <c r="M199" s="4">
        <v>0</v>
      </c>
      <c r="N199" s="10">
        <v>0</v>
      </c>
      <c r="O199" s="4">
        <v>32.905760869565214</v>
      </c>
      <c r="P199" s="4">
        <v>0</v>
      </c>
      <c r="Q199" s="8">
        <v>0</v>
      </c>
      <c r="R199" s="4">
        <v>13.421956521739132</v>
      </c>
      <c r="S199" s="4">
        <v>0</v>
      </c>
      <c r="T199" s="10">
        <v>0</v>
      </c>
      <c r="U199" s="4">
        <v>5.5353260869565215</v>
      </c>
      <c r="V199" s="4">
        <v>0</v>
      </c>
      <c r="W199" s="10">
        <v>0</v>
      </c>
      <c r="X199" s="4">
        <v>17.831304347826087</v>
      </c>
      <c r="Y199" s="4">
        <v>0</v>
      </c>
      <c r="Z199" s="10">
        <v>0</v>
      </c>
      <c r="AA199" s="4">
        <v>0</v>
      </c>
      <c r="AB199" s="4">
        <v>0</v>
      </c>
      <c r="AC199" s="10" t="s">
        <v>639</v>
      </c>
      <c r="AD199" s="4">
        <v>71.689565217391305</v>
      </c>
      <c r="AE199" s="4">
        <v>0</v>
      </c>
      <c r="AF199" s="10">
        <v>0</v>
      </c>
      <c r="AG199" s="4">
        <v>3.3804347826086958</v>
      </c>
      <c r="AH199" s="4">
        <v>0</v>
      </c>
      <c r="AI199" s="10">
        <v>0</v>
      </c>
      <c r="AJ199" s="4">
        <v>6.2635869565217392</v>
      </c>
      <c r="AK199" s="4">
        <v>0</v>
      </c>
      <c r="AL199" s="10" t="s">
        <v>639</v>
      </c>
      <c r="AM199" s="1">
        <v>185252</v>
      </c>
      <c r="AN199" s="1">
        <v>4</v>
      </c>
      <c r="AX199"/>
      <c r="AY199"/>
    </row>
    <row r="200" spans="1:51" x14ac:dyDescent="0.25">
      <c r="A200" t="s">
        <v>289</v>
      </c>
      <c r="B200" t="s">
        <v>185</v>
      </c>
      <c r="C200" t="s">
        <v>514</v>
      </c>
      <c r="D200" t="s">
        <v>399</v>
      </c>
      <c r="E200" s="4">
        <v>57.130434782608695</v>
      </c>
      <c r="F200" s="4">
        <v>201.4007608695652</v>
      </c>
      <c r="G200" s="4">
        <v>9.2391304347826081E-2</v>
      </c>
      <c r="H200" s="10">
        <v>4.5874357151839262E-4</v>
      </c>
      <c r="I200" s="4">
        <v>176.44836956521743</v>
      </c>
      <c r="J200" s="4">
        <v>3.2608695652173912E-2</v>
      </c>
      <c r="K200" s="10">
        <v>1.8480587682688304E-4</v>
      </c>
      <c r="L200" s="4">
        <v>43.290543478260879</v>
      </c>
      <c r="M200" s="4">
        <v>3.2608695652173912E-2</v>
      </c>
      <c r="N200" s="10">
        <v>7.532521662276878E-4</v>
      </c>
      <c r="O200" s="4">
        <v>23.116630434782618</v>
      </c>
      <c r="P200" s="4">
        <v>3.2608695652173912E-2</v>
      </c>
      <c r="Q200" s="8">
        <v>1.4106162982607095E-3</v>
      </c>
      <c r="R200" s="4">
        <v>16.173913043478262</v>
      </c>
      <c r="S200" s="4">
        <v>0</v>
      </c>
      <c r="T200" s="10">
        <v>0</v>
      </c>
      <c r="U200" s="4">
        <v>4</v>
      </c>
      <c r="V200" s="4">
        <v>0</v>
      </c>
      <c r="W200" s="10">
        <v>0</v>
      </c>
      <c r="X200" s="4">
        <v>30.890108695652174</v>
      </c>
      <c r="Y200" s="4">
        <v>0</v>
      </c>
      <c r="Z200" s="10">
        <v>0</v>
      </c>
      <c r="AA200" s="4">
        <v>4.7784782608695648</v>
      </c>
      <c r="AB200" s="4">
        <v>5.9782608695652176E-2</v>
      </c>
      <c r="AC200" s="10">
        <v>1.2510804785951506E-2</v>
      </c>
      <c r="AD200" s="4">
        <v>98.095760869565211</v>
      </c>
      <c r="AE200" s="4">
        <v>0</v>
      </c>
      <c r="AF200" s="10">
        <v>0</v>
      </c>
      <c r="AG200" s="4">
        <v>9.2944565217391304</v>
      </c>
      <c r="AH200" s="4">
        <v>0</v>
      </c>
      <c r="AI200" s="10">
        <v>0</v>
      </c>
      <c r="AJ200" s="4">
        <v>15.051413043478263</v>
      </c>
      <c r="AK200" s="4">
        <v>0</v>
      </c>
      <c r="AL200" s="10" t="s">
        <v>639</v>
      </c>
      <c r="AM200" s="1">
        <v>185342</v>
      </c>
      <c r="AN200" s="1">
        <v>4</v>
      </c>
      <c r="AX200"/>
      <c r="AY200"/>
    </row>
    <row r="201" spans="1:51" x14ac:dyDescent="0.25">
      <c r="A201" t="s">
        <v>289</v>
      </c>
      <c r="B201" t="s">
        <v>138</v>
      </c>
      <c r="C201" t="s">
        <v>487</v>
      </c>
      <c r="D201" t="s">
        <v>385</v>
      </c>
      <c r="E201" s="4">
        <v>84.217391304347828</v>
      </c>
      <c r="F201" s="4">
        <v>306.42891304347825</v>
      </c>
      <c r="G201" s="4">
        <v>13.635869565217391</v>
      </c>
      <c r="H201" s="10">
        <v>4.4499291629450904E-2</v>
      </c>
      <c r="I201" s="4">
        <v>274.45423913043481</v>
      </c>
      <c r="J201" s="4">
        <v>13.576086956521738</v>
      </c>
      <c r="K201" s="10">
        <v>4.9465757933036265E-2</v>
      </c>
      <c r="L201" s="4">
        <v>48.302717391304363</v>
      </c>
      <c r="M201" s="4">
        <v>1.2717391304347827</v>
      </c>
      <c r="N201" s="10">
        <v>2.6328521439742559E-2</v>
      </c>
      <c r="O201" s="4">
        <v>32.389673913043495</v>
      </c>
      <c r="P201" s="4">
        <v>1.2717391304347827</v>
      </c>
      <c r="Q201" s="8">
        <v>3.9263721328254758E-2</v>
      </c>
      <c r="R201" s="4">
        <v>8.7826086956521738</v>
      </c>
      <c r="S201" s="4">
        <v>0</v>
      </c>
      <c r="T201" s="10">
        <v>0</v>
      </c>
      <c r="U201" s="4">
        <v>7.1304347826086953</v>
      </c>
      <c r="V201" s="4">
        <v>0</v>
      </c>
      <c r="W201" s="10">
        <v>0</v>
      </c>
      <c r="X201" s="4">
        <v>60.087173913043493</v>
      </c>
      <c r="Y201" s="4">
        <v>4.1739130434782608</v>
      </c>
      <c r="Z201" s="10">
        <v>6.9464292820937676E-2</v>
      </c>
      <c r="AA201" s="4">
        <v>16.061630434782611</v>
      </c>
      <c r="AB201" s="4">
        <v>5.9782608695652176E-2</v>
      </c>
      <c r="AC201" s="10">
        <v>3.7220759709542723E-3</v>
      </c>
      <c r="AD201" s="4">
        <v>135.7058695652174</v>
      </c>
      <c r="AE201" s="4">
        <v>8.1304347826086953</v>
      </c>
      <c r="AF201" s="10">
        <v>5.9912182197111072E-2</v>
      </c>
      <c r="AG201" s="4">
        <v>19.923152173913046</v>
      </c>
      <c r="AH201" s="4">
        <v>0</v>
      </c>
      <c r="AI201" s="10">
        <v>0</v>
      </c>
      <c r="AJ201" s="4">
        <v>26.348369565217382</v>
      </c>
      <c r="AK201" s="4">
        <v>0</v>
      </c>
      <c r="AL201" s="10" t="s">
        <v>639</v>
      </c>
      <c r="AM201" s="1">
        <v>185277</v>
      </c>
      <c r="AN201" s="1">
        <v>4</v>
      </c>
      <c r="AX201"/>
      <c r="AY201"/>
    </row>
    <row r="202" spans="1:51" x14ac:dyDescent="0.25">
      <c r="A202" t="s">
        <v>289</v>
      </c>
      <c r="B202" t="s">
        <v>35</v>
      </c>
      <c r="C202" t="s">
        <v>502</v>
      </c>
      <c r="D202" t="s">
        <v>376</v>
      </c>
      <c r="E202" s="4">
        <v>109.71739130434783</v>
      </c>
      <c r="F202" s="4">
        <v>412.57163043478266</v>
      </c>
      <c r="G202" s="4">
        <v>18.713152173913041</v>
      </c>
      <c r="H202" s="10">
        <v>4.5357341109936368E-2</v>
      </c>
      <c r="I202" s="4">
        <v>377.96695652173918</v>
      </c>
      <c r="J202" s="4">
        <v>18.61260869565217</v>
      </c>
      <c r="K202" s="10">
        <v>4.9244010288454002E-2</v>
      </c>
      <c r="L202" s="4">
        <v>81.951304347826081</v>
      </c>
      <c r="M202" s="4">
        <v>4.5689130434782612</v>
      </c>
      <c r="N202" s="10">
        <v>5.5751559780994026E-2</v>
      </c>
      <c r="O202" s="4">
        <v>58.407826086956518</v>
      </c>
      <c r="P202" s="4">
        <v>4.5689130434782612</v>
      </c>
      <c r="Q202" s="8">
        <v>7.8224329675892157E-2</v>
      </c>
      <c r="R202" s="4">
        <v>17.804347826086957</v>
      </c>
      <c r="S202" s="4">
        <v>0</v>
      </c>
      <c r="T202" s="10">
        <v>0</v>
      </c>
      <c r="U202" s="4">
        <v>5.7391304347826084</v>
      </c>
      <c r="V202" s="4">
        <v>0</v>
      </c>
      <c r="W202" s="10">
        <v>0</v>
      </c>
      <c r="X202" s="4">
        <v>50.548913043478251</v>
      </c>
      <c r="Y202" s="4">
        <v>2.9753260869565215</v>
      </c>
      <c r="Z202" s="10">
        <v>5.8860337598107736E-2</v>
      </c>
      <c r="AA202" s="4">
        <v>11.061195652173913</v>
      </c>
      <c r="AB202" s="4">
        <v>0.10054347826086957</v>
      </c>
      <c r="AC202" s="10">
        <v>9.0897477472165721E-3</v>
      </c>
      <c r="AD202" s="4">
        <v>230.32315217391312</v>
      </c>
      <c r="AE202" s="4">
        <v>10.807499999999999</v>
      </c>
      <c r="AF202" s="10">
        <v>4.6923202891211907E-2</v>
      </c>
      <c r="AG202" s="4">
        <v>14.057282608695649</v>
      </c>
      <c r="AH202" s="4">
        <v>0</v>
      </c>
      <c r="AI202" s="10">
        <v>0</v>
      </c>
      <c r="AJ202" s="4">
        <v>24.629782608695653</v>
      </c>
      <c r="AK202" s="4">
        <v>0.2608695652173913</v>
      </c>
      <c r="AL202" s="10">
        <v>94.414166666666674</v>
      </c>
      <c r="AM202" s="1">
        <v>185120</v>
      </c>
      <c r="AN202" s="1">
        <v>4</v>
      </c>
      <c r="AX202"/>
      <c r="AY202"/>
    </row>
    <row r="203" spans="1:51" x14ac:dyDescent="0.25">
      <c r="A203" t="s">
        <v>289</v>
      </c>
      <c r="B203" t="s">
        <v>114</v>
      </c>
      <c r="C203" t="s">
        <v>545</v>
      </c>
      <c r="D203" t="s">
        <v>338</v>
      </c>
      <c r="E203" s="4">
        <v>44.597826086956523</v>
      </c>
      <c r="F203" s="4">
        <v>178.04576086956519</v>
      </c>
      <c r="G203" s="4">
        <v>0.12771739130434784</v>
      </c>
      <c r="H203" s="10">
        <v>7.1732902081230972E-4</v>
      </c>
      <c r="I203" s="4">
        <v>156.32847826086953</v>
      </c>
      <c r="J203" s="4">
        <v>1.0869565217391304E-2</v>
      </c>
      <c r="K203" s="10">
        <v>6.9530295044854007E-5</v>
      </c>
      <c r="L203" s="4">
        <v>43.415434782608706</v>
      </c>
      <c r="M203" s="4">
        <v>1.0869565217391304E-2</v>
      </c>
      <c r="N203" s="10">
        <v>2.5036177276164048E-4</v>
      </c>
      <c r="O203" s="4">
        <v>27.02413043478262</v>
      </c>
      <c r="P203" s="4">
        <v>1.0869565217391304E-2</v>
      </c>
      <c r="Q203" s="8">
        <v>4.0221702021542727E-4</v>
      </c>
      <c r="R203" s="4">
        <v>11.217391304347826</v>
      </c>
      <c r="S203" s="4">
        <v>0</v>
      </c>
      <c r="T203" s="10">
        <v>0</v>
      </c>
      <c r="U203" s="4">
        <v>5.1739130434782608</v>
      </c>
      <c r="V203" s="4">
        <v>0</v>
      </c>
      <c r="W203" s="10">
        <v>0</v>
      </c>
      <c r="X203" s="4">
        <v>23.063260869565216</v>
      </c>
      <c r="Y203" s="4">
        <v>0</v>
      </c>
      <c r="Z203" s="10">
        <v>0</v>
      </c>
      <c r="AA203" s="4">
        <v>5.3259782608695652</v>
      </c>
      <c r="AB203" s="4">
        <v>0.11684782608695653</v>
      </c>
      <c r="AC203" s="10">
        <v>2.1939223249454073E-2</v>
      </c>
      <c r="AD203" s="4">
        <v>94.839239130434748</v>
      </c>
      <c r="AE203" s="4">
        <v>0</v>
      </c>
      <c r="AF203" s="10">
        <v>0</v>
      </c>
      <c r="AG203" s="4">
        <v>11.401847826086957</v>
      </c>
      <c r="AH203" s="4">
        <v>0</v>
      </c>
      <c r="AI203" s="10">
        <v>0</v>
      </c>
      <c r="AJ203" s="4">
        <v>0</v>
      </c>
      <c r="AK203" s="4">
        <v>0</v>
      </c>
      <c r="AL203" s="10" t="s">
        <v>639</v>
      </c>
      <c r="AM203" s="1">
        <v>185249</v>
      </c>
      <c r="AN203" s="1">
        <v>4</v>
      </c>
      <c r="AX203"/>
      <c r="AY203"/>
    </row>
    <row r="204" spans="1:51" x14ac:dyDescent="0.25">
      <c r="A204" t="s">
        <v>289</v>
      </c>
      <c r="B204" t="s">
        <v>65</v>
      </c>
      <c r="C204" t="s">
        <v>462</v>
      </c>
      <c r="D204" t="s">
        <v>324</v>
      </c>
      <c r="E204" s="4">
        <v>72.076086956521735</v>
      </c>
      <c r="F204" s="4">
        <v>227.2465217391304</v>
      </c>
      <c r="G204" s="4">
        <v>0.19565217391304349</v>
      </c>
      <c r="H204" s="10">
        <v>8.609688386678326E-4</v>
      </c>
      <c r="I204" s="4">
        <v>205.64989130434776</v>
      </c>
      <c r="J204" s="4">
        <v>0.15217391304347827</v>
      </c>
      <c r="K204" s="10">
        <v>7.3996592985440147E-4</v>
      </c>
      <c r="L204" s="4">
        <v>45.784565217391304</v>
      </c>
      <c r="M204" s="4">
        <v>0.15217391304347827</v>
      </c>
      <c r="N204" s="10">
        <v>3.3236946189384121E-3</v>
      </c>
      <c r="O204" s="4">
        <v>26.993913043478255</v>
      </c>
      <c r="P204" s="4">
        <v>0.15217391304347827</v>
      </c>
      <c r="Q204" s="8">
        <v>5.637341751763684E-3</v>
      </c>
      <c r="R204" s="4">
        <v>13.812391304347827</v>
      </c>
      <c r="S204" s="4">
        <v>0</v>
      </c>
      <c r="T204" s="10">
        <v>0</v>
      </c>
      <c r="U204" s="4">
        <v>4.9782608695652177</v>
      </c>
      <c r="V204" s="4">
        <v>0</v>
      </c>
      <c r="W204" s="10">
        <v>0</v>
      </c>
      <c r="X204" s="4">
        <v>67.841086956521693</v>
      </c>
      <c r="Y204" s="4">
        <v>0</v>
      </c>
      <c r="Z204" s="10">
        <v>0</v>
      </c>
      <c r="AA204" s="4">
        <v>2.8059782608695651</v>
      </c>
      <c r="AB204" s="4">
        <v>4.3478260869565216E-2</v>
      </c>
      <c r="AC204" s="10">
        <v>1.5494867325198529E-2</v>
      </c>
      <c r="AD204" s="4">
        <v>102.82641304347825</v>
      </c>
      <c r="AE204" s="4">
        <v>0</v>
      </c>
      <c r="AF204" s="10">
        <v>0</v>
      </c>
      <c r="AG204" s="4">
        <v>4.1069565217391304</v>
      </c>
      <c r="AH204" s="4">
        <v>0</v>
      </c>
      <c r="AI204" s="10">
        <v>0</v>
      </c>
      <c r="AJ204" s="4">
        <v>3.8815217391304344</v>
      </c>
      <c r="AK204" s="4">
        <v>0</v>
      </c>
      <c r="AL204" s="10" t="s">
        <v>639</v>
      </c>
      <c r="AM204" s="1">
        <v>185169</v>
      </c>
      <c r="AN204" s="1">
        <v>4</v>
      </c>
      <c r="AX204"/>
      <c r="AY204"/>
    </row>
    <row r="205" spans="1:51" x14ac:dyDescent="0.25">
      <c r="A205" t="s">
        <v>289</v>
      </c>
      <c r="B205" t="s">
        <v>190</v>
      </c>
      <c r="C205" t="s">
        <v>462</v>
      </c>
      <c r="D205" t="s">
        <v>324</v>
      </c>
      <c r="E205" s="4">
        <v>60.891304347826086</v>
      </c>
      <c r="F205" s="4">
        <v>238.63021739130434</v>
      </c>
      <c r="G205" s="4">
        <v>0.18206521739130435</v>
      </c>
      <c r="H205" s="10">
        <v>7.6295960914604102E-4</v>
      </c>
      <c r="I205" s="4">
        <v>210.65347826086955</v>
      </c>
      <c r="J205" s="4">
        <v>0.11956521739130435</v>
      </c>
      <c r="K205" s="10">
        <v>5.6759194473512042E-4</v>
      </c>
      <c r="L205" s="4">
        <v>54.79956521739129</v>
      </c>
      <c r="M205" s="4">
        <v>0.11956521739130435</v>
      </c>
      <c r="N205" s="10">
        <v>2.1818643435761952E-3</v>
      </c>
      <c r="O205" s="4">
        <v>35.453804347826072</v>
      </c>
      <c r="P205" s="4">
        <v>0.11956521739130435</v>
      </c>
      <c r="Q205" s="8">
        <v>3.3724227791829555E-3</v>
      </c>
      <c r="R205" s="4">
        <v>14.429999999999996</v>
      </c>
      <c r="S205" s="4">
        <v>0</v>
      </c>
      <c r="T205" s="10">
        <v>0</v>
      </c>
      <c r="U205" s="4">
        <v>4.9157608695652177</v>
      </c>
      <c r="V205" s="4">
        <v>0</v>
      </c>
      <c r="W205" s="10">
        <v>0</v>
      </c>
      <c r="X205" s="4">
        <v>59.715978260869562</v>
      </c>
      <c r="Y205" s="4">
        <v>0</v>
      </c>
      <c r="Z205" s="10">
        <v>0</v>
      </c>
      <c r="AA205" s="4">
        <v>8.6309782608695667</v>
      </c>
      <c r="AB205" s="4">
        <v>6.25E-2</v>
      </c>
      <c r="AC205" s="10">
        <v>7.2413575971286429E-3</v>
      </c>
      <c r="AD205" s="4">
        <v>111.71521739130436</v>
      </c>
      <c r="AE205" s="4">
        <v>0</v>
      </c>
      <c r="AF205" s="10">
        <v>0</v>
      </c>
      <c r="AG205" s="4">
        <v>3.7684782608695637</v>
      </c>
      <c r="AH205" s="4">
        <v>0</v>
      </c>
      <c r="AI205" s="10">
        <v>0</v>
      </c>
      <c r="AJ205" s="4">
        <v>0</v>
      </c>
      <c r="AK205" s="4">
        <v>0</v>
      </c>
      <c r="AL205" s="10" t="s">
        <v>639</v>
      </c>
      <c r="AM205" s="1">
        <v>185349</v>
      </c>
      <c r="AN205" s="1">
        <v>4</v>
      </c>
      <c r="AX205"/>
      <c r="AY205"/>
    </row>
    <row r="206" spans="1:51" x14ac:dyDescent="0.25">
      <c r="A206" t="s">
        <v>289</v>
      </c>
      <c r="B206" t="s">
        <v>75</v>
      </c>
      <c r="C206" t="s">
        <v>525</v>
      </c>
      <c r="D206" t="s">
        <v>368</v>
      </c>
      <c r="E206" s="4">
        <v>114.28260869565217</v>
      </c>
      <c r="F206" s="4">
        <v>386.59326086956526</v>
      </c>
      <c r="G206" s="4">
        <v>0.13043478260869565</v>
      </c>
      <c r="H206" s="10">
        <v>3.3739538634302196E-4</v>
      </c>
      <c r="I206" s="4">
        <v>360.31652173913045</v>
      </c>
      <c r="J206" s="4">
        <v>6.5217391304347824E-2</v>
      </c>
      <c r="K206" s="10">
        <v>1.8100027994709964E-4</v>
      </c>
      <c r="L206" s="4">
        <v>71.927934782608688</v>
      </c>
      <c r="M206" s="4">
        <v>6.5217391304347824E-2</v>
      </c>
      <c r="N206" s="10">
        <v>9.0670462736706589E-4</v>
      </c>
      <c r="O206" s="4">
        <v>56.590978260869562</v>
      </c>
      <c r="P206" s="4">
        <v>6.5217391304347824E-2</v>
      </c>
      <c r="Q206" s="8">
        <v>1.1524344216795963E-3</v>
      </c>
      <c r="R206" s="4">
        <v>11.336956521739131</v>
      </c>
      <c r="S206" s="4">
        <v>0</v>
      </c>
      <c r="T206" s="10">
        <v>0</v>
      </c>
      <c r="U206" s="4">
        <v>4</v>
      </c>
      <c r="V206" s="4">
        <v>0</v>
      </c>
      <c r="W206" s="10">
        <v>0</v>
      </c>
      <c r="X206" s="4">
        <v>58.083152173913057</v>
      </c>
      <c r="Y206" s="4">
        <v>0</v>
      </c>
      <c r="Z206" s="10">
        <v>0</v>
      </c>
      <c r="AA206" s="4">
        <v>10.939782608695653</v>
      </c>
      <c r="AB206" s="4">
        <v>6.5217391304347824E-2</v>
      </c>
      <c r="AC206" s="10">
        <v>5.961488782465274E-3</v>
      </c>
      <c r="AD206" s="4">
        <v>217.43869565217392</v>
      </c>
      <c r="AE206" s="4">
        <v>0</v>
      </c>
      <c r="AF206" s="10">
        <v>0</v>
      </c>
      <c r="AG206" s="4">
        <v>7.8569565217391286</v>
      </c>
      <c r="AH206" s="4">
        <v>0</v>
      </c>
      <c r="AI206" s="10">
        <v>0</v>
      </c>
      <c r="AJ206" s="4">
        <v>20.346739130434791</v>
      </c>
      <c r="AK206" s="4">
        <v>0</v>
      </c>
      <c r="AL206" s="10" t="s">
        <v>639</v>
      </c>
      <c r="AM206" s="1">
        <v>185180</v>
      </c>
      <c r="AN206" s="1">
        <v>4</v>
      </c>
      <c r="AX206"/>
      <c r="AY206"/>
    </row>
    <row r="207" spans="1:51" x14ac:dyDescent="0.25">
      <c r="A207" t="s">
        <v>289</v>
      </c>
      <c r="B207" t="s">
        <v>159</v>
      </c>
      <c r="C207" t="s">
        <v>462</v>
      </c>
      <c r="D207" t="s">
        <v>324</v>
      </c>
      <c r="E207" s="4">
        <v>91.076086956521735</v>
      </c>
      <c r="F207" s="4">
        <v>283.8523913043478</v>
      </c>
      <c r="G207" s="4">
        <v>7.6086956521739135E-2</v>
      </c>
      <c r="H207" s="10">
        <v>2.6805113803025308E-4</v>
      </c>
      <c r="I207" s="4">
        <v>272.86391304347819</v>
      </c>
      <c r="J207" s="4">
        <v>3.2608695652173912E-2</v>
      </c>
      <c r="K207" s="10">
        <v>1.1950534348225826E-4</v>
      </c>
      <c r="L207" s="4">
        <v>29.709130434782601</v>
      </c>
      <c r="M207" s="4">
        <v>3.2608695652173912E-2</v>
      </c>
      <c r="N207" s="10">
        <v>1.0975984545813762E-3</v>
      </c>
      <c r="O207" s="4">
        <v>21.969999999999995</v>
      </c>
      <c r="P207" s="4">
        <v>3.2608695652173912E-2</v>
      </c>
      <c r="Q207" s="8">
        <v>1.4842373988244843E-3</v>
      </c>
      <c r="R207" s="4">
        <v>1.6521739130434783</v>
      </c>
      <c r="S207" s="4">
        <v>0</v>
      </c>
      <c r="T207" s="10">
        <v>0</v>
      </c>
      <c r="U207" s="4">
        <v>6.0869565217391308</v>
      </c>
      <c r="V207" s="4">
        <v>0</v>
      </c>
      <c r="W207" s="10">
        <v>0</v>
      </c>
      <c r="X207" s="4">
        <v>70.623152173913027</v>
      </c>
      <c r="Y207" s="4">
        <v>0</v>
      </c>
      <c r="Z207" s="10">
        <v>0</v>
      </c>
      <c r="AA207" s="4">
        <v>3.2493478260869573</v>
      </c>
      <c r="AB207" s="4">
        <v>4.3478260869565216E-2</v>
      </c>
      <c r="AC207" s="10">
        <v>1.3380611493945271E-2</v>
      </c>
      <c r="AD207" s="4">
        <v>147.10086956521735</v>
      </c>
      <c r="AE207" s="4">
        <v>0</v>
      </c>
      <c r="AF207" s="10">
        <v>0</v>
      </c>
      <c r="AG207" s="4">
        <v>12.743695652173908</v>
      </c>
      <c r="AH207" s="4">
        <v>0</v>
      </c>
      <c r="AI207" s="10">
        <v>0</v>
      </c>
      <c r="AJ207" s="4">
        <v>20.426195652173917</v>
      </c>
      <c r="AK207" s="4">
        <v>0</v>
      </c>
      <c r="AL207" s="10" t="s">
        <v>639</v>
      </c>
      <c r="AM207" s="1">
        <v>185311</v>
      </c>
      <c r="AN207" s="1">
        <v>4</v>
      </c>
      <c r="AX207"/>
      <c r="AY207"/>
    </row>
    <row r="208" spans="1:51" x14ac:dyDescent="0.25">
      <c r="A208" t="s">
        <v>289</v>
      </c>
      <c r="B208" t="s">
        <v>152</v>
      </c>
      <c r="C208" t="s">
        <v>462</v>
      </c>
      <c r="D208" t="s">
        <v>324</v>
      </c>
      <c r="E208" s="4">
        <v>81.293478260869563</v>
      </c>
      <c r="F208" s="4">
        <v>265.75489130434789</v>
      </c>
      <c r="G208" s="4">
        <v>0.15217391304347827</v>
      </c>
      <c r="H208" s="10">
        <v>5.7261001781226152E-4</v>
      </c>
      <c r="I208" s="4">
        <v>247.47250000000005</v>
      </c>
      <c r="J208" s="4">
        <v>9.7826086956521743E-2</v>
      </c>
      <c r="K208" s="10">
        <v>3.9530083931152643E-4</v>
      </c>
      <c r="L208" s="4">
        <v>46.71152173913044</v>
      </c>
      <c r="M208" s="4">
        <v>9.7826086956521743E-2</v>
      </c>
      <c r="N208" s="10">
        <v>2.0942603305208192E-3</v>
      </c>
      <c r="O208" s="4">
        <v>31.841956521739135</v>
      </c>
      <c r="P208" s="4">
        <v>9.7826086956521743E-2</v>
      </c>
      <c r="Q208" s="8">
        <v>3.0722385695657215E-3</v>
      </c>
      <c r="R208" s="4">
        <v>9.2173913043478262</v>
      </c>
      <c r="S208" s="4">
        <v>0</v>
      </c>
      <c r="T208" s="10">
        <v>0</v>
      </c>
      <c r="U208" s="4">
        <v>5.6521739130434785</v>
      </c>
      <c r="V208" s="4">
        <v>0</v>
      </c>
      <c r="W208" s="10">
        <v>0</v>
      </c>
      <c r="X208" s="4">
        <v>64.256304347826116</v>
      </c>
      <c r="Y208" s="4">
        <v>0</v>
      </c>
      <c r="Z208" s="10">
        <v>0</v>
      </c>
      <c r="AA208" s="4">
        <v>3.4128260869565219</v>
      </c>
      <c r="AB208" s="4">
        <v>5.434782608695652E-2</v>
      </c>
      <c r="AC208" s="10">
        <v>1.5924581183514874E-2</v>
      </c>
      <c r="AD208" s="4">
        <v>137.21902173913045</v>
      </c>
      <c r="AE208" s="4">
        <v>0</v>
      </c>
      <c r="AF208" s="10">
        <v>0</v>
      </c>
      <c r="AG208" s="4">
        <v>3.3333695652173922</v>
      </c>
      <c r="AH208" s="4">
        <v>0</v>
      </c>
      <c r="AI208" s="10">
        <v>0</v>
      </c>
      <c r="AJ208" s="4">
        <v>10.821847826086955</v>
      </c>
      <c r="AK208" s="4">
        <v>0</v>
      </c>
      <c r="AL208" s="10" t="s">
        <v>639</v>
      </c>
      <c r="AM208" s="1">
        <v>185300</v>
      </c>
      <c r="AN208" s="1">
        <v>4</v>
      </c>
      <c r="AX208"/>
      <c r="AY208"/>
    </row>
    <row r="209" spans="1:51" x14ac:dyDescent="0.25">
      <c r="A209" t="s">
        <v>289</v>
      </c>
      <c r="B209" t="s">
        <v>19</v>
      </c>
      <c r="C209" t="s">
        <v>481</v>
      </c>
      <c r="D209" t="s">
        <v>383</v>
      </c>
      <c r="E209" s="4">
        <v>72.282608695652172</v>
      </c>
      <c r="F209" s="4">
        <v>273.76260869565215</v>
      </c>
      <c r="G209" s="4">
        <v>1.0006521739130436</v>
      </c>
      <c r="H209" s="10">
        <v>3.6551820523652682E-3</v>
      </c>
      <c r="I209" s="4">
        <v>251.64434782608697</v>
      </c>
      <c r="J209" s="4">
        <v>0.93543478260869573</v>
      </c>
      <c r="K209" s="10">
        <v>3.7172890656585727E-3</v>
      </c>
      <c r="L209" s="4">
        <v>39.778369565217389</v>
      </c>
      <c r="M209" s="4">
        <v>0.35869565217391303</v>
      </c>
      <c r="N209" s="10">
        <v>9.01735430824596E-3</v>
      </c>
      <c r="O209" s="4">
        <v>23.604456521739127</v>
      </c>
      <c r="P209" s="4">
        <v>0.35869565217391303</v>
      </c>
      <c r="Q209" s="8">
        <v>1.5196098747012587E-2</v>
      </c>
      <c r="R209" s="4">
        <v>12.869565217391305</v>
      </c>
      <c r="S209" s="4">
        <v>0</v>
      </c>
      <c r="T209" s="10">
        <v>0</v>
      </c>
      <c r="U209" s="4">
        <v>3.3043478260869565</v>
      </c>
      <c r="V209" s="4">
        <v>0</v>
      </c>
      <c r="W209" s="10">
        <v>0</v>
      </c>
      <c r="X209" s="4">
        <v>50.029239130434782</v>
      </c>
      <c r="Y209" s="4">
        <v>0.57673913043478264</v>
      </c>
      <c r="Z209" s="10">
        <v>1.1528041210683319E-2</v>
      </c>
      <c r="AA209" s="4">
        <v>5.9443478260869576</v>
      </c>
      <c r="AB209" s="4">
        <v>6.5217391304347824E-2</v>
      </c>
      <c r="AC209" s="10">
        <v>1.0971328262141601E-2</v>
      </c>
      <c r="AD209" s="4">
        <v>145.72097826086957</v>
      </c>
      <c r="AE209" s="4">
        <v>0</v>
      </c>
      <c r="AF209" s="10">
        <v>0</v>
      </c>
      <c r="AG209" s="4">
        <v>24.618369565217382</v>
      </c>
      <c r="AH209" s="4">
        <v>0</v>
      </c>
      <c r="AI209" s="10">
        <v>0</v>
      </c>
      <c r="AJ209" s="4">
        <v>7.6713043478260881</v>
      </c>
      <c r="AK209" s="4">
        <v>0</v>
      </c>
      <c r="AL209" s="10" t="s">
        <v>639</v>
      </c>
      <c r="AM209" s="1">
        <v>185052</v>
      </c>
      <c r="AN209" s="1">
        <v>4</v>
      </c>
      <c r="AX209"/>
      <c r="AY209"/>
    </row>
    <row r="210" spans="1:51" x14ac:dyDescent="0.25">
      <c r="A210" t="s">
        <v>289</v>
      </c>
      <c r="B210" t="s">
        <v>83</v>
      </c>
      <c r="C210" t="s">
        <v>500</v>
      </c>
      <c r="D210" t="s">
        <v>335</v>
      </c>
      <c r="E210" s="4">
        <v>26.760869565217391</v>
      </c>
      <c r="F210" s="4">
        <v>218.52869565217389</v>
      </c>
      <c r="G210" s="4">
        <v>0.15489130434782608</v>
      </c>
      <c r="H210" s="10">
        <v>7.0879160233657511E-4</v>
      </c>
      <c r="I210" s="4">
        <v>193.29250000000002</v>
      </c>
      <c r="J210" s="4">
        <v>4.3478260869565216E-2</v>
      </c>
      <c r="K210" s="10">
        <v>2.2493506405869452E-4</v>
      </c>
      <c r="L210" s="4">
        <v>39.866413043478261</v>
      </c>
      <c r="M210" s="4">
        <v>4.3478260869565216E-2</v>
      </c>
      <c r="N210" s="10">
        <v>1.0905987659874962E-3</v>
      </c>
      <c r="O210" s="4">
        <v>24.118152173913046</v>
      </c>
      <c r="P210" s="4">
        <v>4.3478260869565216E-2</v>
      </c>
      <c r="Q210" s="8">
        <v>1.8027194022182461E-3</v>
      </c>
      <c r="R210" s="4">
        <v>10.965652173913044</v>
      </c>
      <c r="S210" s="4">
        <v>0</v>
      </c>
      <c r="T210" s="10">
        <v>0</v>
      </c>
      <c r="U210" s="4">
        <v>4.7826086956521738</v>
      </c>
      <c r="V210" s="4">
        <v>0</v>
      </c>
      <c r="W210" s="10">
        <v>0</v>
      </c>
      <c r="X210" s="4">
        <v>45.462065217391306</v>
      </c>
      <c r="Y210" s="4">
        <v>0</v>
      </c>
      <c r="Z210" s="10">
        <v>0</v>
      </c>
      <c r="AA210" s="4">
        <v>9.487934782608697</v>
      </c>
      <c r="AB210" s="4">
        <v>0.11141304347826086</v>
      </c>
      <c r="AC210" s="10">
        <v>1.1742602160638795E-2</v>
      </c>
      <c r="AD210" s="4">
        <v>95.275760869565204</v>
      </c>
      <c r="AE210" s="4">
        <v>0</v>
      </c>
      <c r="AF210" s="10">
        <v>0</v>
      </c>
      <c r="AG210" s="4">
        <v>11.513804347826087</v>
      </c>
      <c r="AH210" s="4">
        <v>0</v>
      </c>
      <c r="AI210" s="10">
        <v>0</v>
      </c>
      <c r="AJ210" s="4">
        <v>16.922717391304346</v>
      </c>
      <c r="AK210" s="4">
        <v>0</v>
      </c>
      <c r="AL210" s="10" t="s">
        <v>639</v>
      </c>
      <c r="AM210" s="1">
        <v>185201</v>
      </c>
      <c r="AN210" s="1">
        <v>4</v>
      </c>
      <c r="AX210"/>
      <c r="AY210"/>
    </row>
    <row r="211" spans="1:51" x14ac:dyDescent="0.25">
      <c r="A211" t="s">
        <v>289</v>
      </c>
      <c r="B211" t="s">
        <v>261</v>
      </c>
      <c r="C211" t="s">
        <v>462</v>
      </c>
      <c r="D211" t="s">
        <v>324</v>
      </c>
      <c r="E211" s="4">
        <v>22.793478260869566</v>
      </c>
      <c r="F211" s="4">
        <v>110.61293478260869</v>
      </c>
      <c r="G211" s="4">
        <v>0.14130434782608695</v>
      </c>
      <c r="H211" s="10">
        <v>1.2774667637541408E-3</v>
      </c>
      <c r="I211" s="4">
        <v>97.426739130434768</v>
      </c>
      <c r="J211" s="4">
        <v>8.6956521739130432E-2</v>
      </c>
      <c r="K211" s="10">
        <v>8.9253240450461115E-4</v>
      </c>
      <c r="L211" s="4">
        <v>33.145978260869569</v>
      </c>
      <c r="M211" s="4">
        <v>8.6956521739130432E-2</v>
      </c>
      <c r="N211" s="10">
        <v>2.6234411021076065E-3</v>
      </c>
      <c r="O211" s="4">
        <v>20.976086956521744</v>
      </c>
      <c r="P211" s="4">
        <v>8.6956521739130432E-2</v>
      </c>
      <c r="Q211" s="8">
        <v>4.1455073064566262E-3</v>
      </c>
      <c r="R211" s="4">
        <v>7.6481521739130436</v>
      </c>
      <c r="S211" s="4">
        <v>0</v>
      </c>
      <c r="T211" s="10">
        <v>0</v>
      </c>
      <c r="U211" s="4">
        <v>4.5217391304347823</v>
      </c>
      <c r="V211" s="4">
        <v>0</v>
      </c>
      <c r="W211" s="10">
        <v>0</v>
      </c>
      <c r="X211" s="4">
        <v>22.827500000000001</v>
      </c>
      <c r="Y211" s="4">
        <v>0</v>
      </c>
      <c r="Z211" s="10">
        <v>0</v>
      </c>
      <c r="AA211" s="4">
        <v>1.0163043478260869</v>
      </c>
      <c r="AB211" s="4">
        <v>5.434782608695652E-2</v>
      </c>
      <c r="AC211" s="10">
        <v>5.3475935828877004E-2</v>
      </c>
      <c r="AD211" s="4">
        <v>51.713043478260865</v>
      </c>
      <c r="AE211" s="4">
        <v>0</v>
      </c>
      <c r="AF211" s="10">
        <v>0</v>
      </c>
      <c r="AG211" s="4">
        <v>0</v>
      </c>
      <c r="AH211" s="4">
        <v>0</v>
      </c>
      <c r="AI211" s="10" t="s">
        <v>639</v>
      </c>
      <c r="AJ211" s="4">
        <v>1.910108695652174</v>
      </c>
      <c r="AK211" s="4">
        <v>0</v>
      </c>
      <c r="AL211" s="10" t="s">
        <v>639</v>
      </c>
      <c r="AM211" s="1">
        <v>185477</v>
      </c>
      <c r="AN211" s="1">
        <v>4</v>
      </c>
      <c r="AX211"/>
      <c r="AY211"/>
    </row>
    <row r="212" spans="1:51" x14ac:dyDescent="0.25">
      <c r="A212" t="s">
        <v>289</v>
      </c>
      <c r="B212" t="s">
        <v>26</v>
      </c>
      <c r="C212" t="s">
        <v>498</v>
      </c>
      <c r="D212" t="s">
        <v>357</v>
      </c>
      <c r="E212" s="4">
        <v>128.67391304347825</v>
      </c>
      <c r="F212" s="4">
        <v>441.87826086956534</v>
      </c>
      <c r="G212" s="4">
        <v>0.19021739130434784</v>
      </c>
      <c r="H212" s="10">
        <v>4.3047465365239287E-4</v>
      </c>
      <c r="I212" s="4">
        <v>396.89021739130442</v>
      </c>
      <c r="J212" s="4">
        <v>8.6956521739130432E-2</v>
      </c>
      <c r="K212" s="10">
        <v>2.1909464614845302E-4</v>
      </c>
      <c r="L212" s="4">
        <v>53.527826086956516</v>
      </c>
      <c r="M212" s="4">
        <v>8.6956521739130432E-2</v>
      </c>
      <c r="N212" s="10">
        <v>1.6245106161768769E-3</v>
      </c>
      <c r="O212" s="4">
        <v>28.907717391304342</v>
      </c>
      <c r="P212" s="4">
        <v>8.6956521739130432E-2</v>
      </c>
      <c r="Q212" s="8">
        <v>3.0080729156874769E-3</v>
      </c>
      <c r="R212" s="4">
        <v>18.880978260869565</v>
      </c>
      <c r="S212" s="4">
        <v>0</v>
      </c>
      <c r="T212" s="10">
        <v>0</v>
      </c>
      <c r="U212" s="4">
        <v>5.7391304347826084</v>
      </c>
      <c r="V212" s="4">
        <v>0</v>
      </c>
      <c r="W212" s="10">
        <v>0</v>
      </c>
      <c r="X212" s="4">
        <v>89.793804347826097</v>
      </c>
      <c r="Y212" s="4">
        <v>0</v>
      </c>
      <c r="Z212" s="10">
        <v>0</v>
      </c>
      <c r="AA212" s="4">
        <v>20.367934782608689</v>
      </c>
      <c r="AB212" s="4">
        <v>0.10326086956521739</v>
      </c>
      <c r="AC212" s="10">
        <v>5.0697761293593425E-3</v>
      </c>
      <c r="AD212" s="4">
        <v>235.96315217391313</v>
      </c>
      <c r="AE212" s="4">
        <v>0</v>
      </c>
      <c r="AF212" s="10">
        <v>0</v>
      </c>
      <c r="AG212" s="4">
        <v>15.044565217391304</v>
      </c>
      <c r="AH212" s="4">
        <v>0</v>
      </c>
      <c r="AI212" s="10">
        <v>0</v>
      </c>
      <c r="AJ212" s="4">
        <v>27.180978260869576</v>
      </c>
      <c r="AK212" s="4">
        <v>0</v>
      </c>
      <c r="AL212" s="10" t="s">
        <v>639</v>
      </c>
      <c r="AM212" s="1">
        <v>185089</v>
      </c>
      <c r="AN212" s="1">
        <v>4</v>
      </c>
      <c r="AX212"/>
      <c r="AY212"/>
    </row>
    <row r="213" spans="1:51" x14ac:dyDescent="0.25">
      <c r="A213" t="s">
        <v>289</v>
      </c>
      <c r="B213" t="s">
        <v>84</v>
      </c>
      <c r="C213" t="s">
        <v>469</v>
      </c>
      <c r="D213" t="s">
        <v>349</v>
      </c>
      <c r="E213" s="4">
        <v>66.793478260869563</v>
      </c>
      <c r="F213" s="4">
        <v>254.32717391304354</v>
      </c>
      <c r="G213" s="4">
        <v>11.957391304347826</v>
      </c>
      <c r="H213" s="10">
        <v>4.701578333283471E-2</v>
      </c>
      <c r="I213" s="4">
        <v>222.89043478260876</v>
      </c>
      <c r="J213" s="4">
        <v>11.878586956521739</v>
      </c>
      <c r="K213" s="10">
        <v>5.3293390396529375E-2</v>
      </c>
      <c r="L213" s="4">
        <v>37.029021739130428</v>
      </c>
      <c r="M213" s="4">
        <v>1.0869565217391304E-2</v>
      </c>
      <c r="N213" s="10">
        <v>2.9354178714110851E-4</v>
      </c>
      <c r="O213" s="4">
        <v>29.070108695652166</v>
      </c>
      <c r="P213" s="4">
        <v>1.0869565217391304E-2</v>
      </c>
      <c r="Q213" s="8">
        <v>3.7390865411579961E-4</v>
      </c>
      <c r="R213" s="4">
        <v>2.219782608695652</v>
      </c>
      <c r="S213" s="4">
        <v>0</v>
      </c>
      <c r="T213" s="10">
        <v>0</v>
      </c>
      <c r="U213" s="4">
        <v>5.7391304347826084</v>
      </c>
      <c r="V213" s="4">
        <v>0</v>
      </c>
      <c r="W213" s="10">
        <v>0</v>
      </c>
      <c r="X213" s="4">
        <v>48.908260869565218</v>
      </c>
      <c r="Y213" s="4">
        <v>8.8678260869565211</v>
      </c>
      <c r="Z213" s="10">
        <v>0.18131550640507071</v>
      </c>
      <c r="AA213" s="4">
        <v>23.477826086956522</v>
      </c>
      <c r="AB213" s="4">
        <v>7.880434782608696E-2</v>
      </c>
      <c r="AC213" s="10">
        <v>3.3565436396970315E-3</v>
      </c>
      <c r="AD213" s="4">
        <v>112.41402173913049</v>
      </c>
      <c r="AE213" s="4">
        <v>2.9998913043478264</v>
      </c>
      <c r="AF213" s="10">
        <v>2.6686095363703071E-2</v>
      </c>
      <c r="AG213" s="4">
        <v>31.577608695652177</v>
      </c>
      <c r="AH213" s="4">
        <v>0</v>
      </c>
      <c r="AI213" s="10">
        <v>0</v>
      </c>
      <c r="AJ213" s="4">
        <v>0.9204347826086956</v>
      </c>
      <c r="AK213" s="4">
        <v>0</v>
      </c>
      <c r="AL213" s="10" t="s">
        <v>639</v>
      </c>
      <c r="AM213" s="1">
        <v>185205</v>
      </c>
      <c r="AN213" s="1">
        <v>4</v>
      </c>
      <c r="AX213"/>
      <c r="AY213"/>
    </row>
    <row r="214" spans="1:51" x14ac:dyDescent="0.25">
      <c r="A214" t="s">
        <v>289</v>
      </c>
      <c r="B214" t="s">
        <v>191</v>
      </c>
      <c r="C214" t="s">
        <v>462</v>
      </c>
      <c r="D214" t="s">
        <v>324</v>
      </c>
      <c r="E214" s="4">
        <v>101.45652173913044</v>
      </c>
      <c r="F214" s="4">
        <v>328.52119565217396</v>
      </c>
      <c r="G214" s="4">
        <v>0.11141304347826086</v>
      </c>
      <c r="H214" s="10">
        <v>3.3913502371463682E-4</v>
      </c>
      <c r="I214" s="4">
        <v>296.3114130434783</v>
      </c>
      <c r="J214" s="4">
        <v>4.3478260869565216E-2</v>
      </c>
      <c r="K214" s="10">
        <v>1.4673164432983072E-4</v>
      </c>
      <c r="L214" s="4">
        <v>77.824673913043497</v>
      </c>
      <c r="M214" s="4">
        <v>4.3478260869565216E-2</v>
      </c>
      <c r="N214" s="10">
        <v>5.5866936131521931E-4</v>
      </c>
      <c r="O214" s="4">
        <v>50.228043478260886</v>
      </c>
      <c r="P214" s="4">
        <v>4.3478260869565216E-2</v>
      </c>
      <c r="Q214" s="8">
        <v>8.6561725002055813E-4</v>
      </c>
      <c r="R214" s="4">
        <v>21.553152173913048</v>
      </c>
      <c r="S214" s="4">
        <v>0</v>
      </c>
      <c r="T214" s="10">
        <v>0</v>
      </c>
      <c r="U214" s="4">
        <v>6.0434782608695654</v>
      </c>
      <c r="V214" s="4">
        <v>0</v>
      </c>
      <c r="W214" s="10">
        <v>0</v>
      </c>
      <c r="X214" s="4">
        <v>76.849782608695662</v>
      </c>
      <c r="Y214" s="4">
        <v>0</v>
      </c>
      <c r="Z214" s="10">
        <v>0</v>
      </c>
      <c r="AA214" s="4">
        <v>4.6131521739130443</v>
      </c>
      <c r="AB214" s="4">
        <v>6.7934782608695649E-2</v>
      </c>
      <c r="AC214" s="10">
        <v>1.472632595838929E-2</v>
      </c>
      <c r="AD214" s="4">
        <v>147.83804347826086</v>
      </c>
      <c r="AE214" s="4">
        <v>0</v>
      </c>
      <c r="AF214" s="10">
        <v>0</v>
      </c>
      <c r="AG214" s="4">
        <v>11.786847826086955</v>
      </c>
      <c r="AH214" s="4">
        <v>0</v>
      </c>
      <c r="AI214" s="10">
        <v>0</v>
      </c>
      <c r="AJ214" s="4">
        <v>9.608695652173914</v>
      </c>
      <c r="AK214" s="4">
        <v>0</v>
      </c>
      <c r="AL214" s="10" t="s">
        <v>639</v>
      </c>
      <c r="AM214" s="1">
        <v>185350</v>
      </c>
      <c r="AN214" s="1">
        <v>4</v>
      </c>
      <c r="AX214"/>
      <c r="AY214"/>
    </row>
    <row r="215" spans="1:51" x14ac:dyDescent="0.25">
      <c r="A215" t="s">
        <v>289</v>
      </c>
      <c r="B215" t="s">
        <v>34</v>
      </c>
      <c r="C215" t="s">
        <v>506</v>
      </c>
      <c r="D215" t="s">
        <v>368</v>
      </c>
      <c r="E215" s="4">
        <v>84.119565217391298</v>
      </c>
      <c r="F215" s="4">
        <v>274.64695652173918</v>
      </c>
      <c r="G215" s="4">
        <v>0.36413043478260865</v>
      </c>
      <c r="H215" s="10">
        <v>1.3258127429997082E-3</v>
      </c>
      <c r="I215" s="4">
        <v>245.27489130434785</v>
      </c>
      <c r="J215" s="4">
        <v>0.28260869565217389</v>
      </c>
      <c r="K215" s="10">
        <v>1.1522120921113796E-3</v>
      </c>
      <c r="L215" s="4">
        <v>60.239456521739143</v>
      </c>
      <c r="M215" s="4">
        <v>0.28260869565217389</v>
      </c>
      <c r="N215" s="10">
        <v>4.6914217353568989E-3</v>
      </c>
      <c r="O215" s="4">
        <v>38.53250000000002</v>
      </c>
      <c r="P215" s="4">
        <v>0.28260869565217389</v>
      </c>
      <c r="Q215" s="8">
        <v>7.3342943139472847E-3</v>
      </c>
      <c r="R215" s="4">
        <v>16.141739130434782</v>
      </c>
      <c r="S215" s="4">
        <v>0</v>
      </c>
      <c r="T215" s="10">
        <v>0</v>
      </c>
      <c r="U215" s="4">
        <v>5.5652173913043477</v>
      </c>
      <c r="V215" s="4">
        <v>0</v>
      </c>
      <c r="W215" s="10">
        <v>0</v>
      </c>
      <c r="X215" s="4">
        <v>52.165978260869558</v>
      </c>
      <c r="Y215" s="4">
        <v>0</v>
      </c>
      <c r="Z215" s="10">
        <v>0</v>
      </c>
      <c r="AA215" s="4">
        <v>7.6651086956521759</v>
      </c>
      <c r="AB215" s="4">
        <v>8.1521739130434784E-2</v>
      </c>
      <c r="AC215" s="10">
        <v>1.0635431585813749E-2</v>
      </c>
      <c r="AD215" s="4">
        <v>132.92586956521743</v>
      </c>
      <c r="AE215" s="4">
        <v>0</v>
      </c>
      <c r="AF215" s="10">
        <v>0</v>
      </c>
      <c r="AG215" s="4">
        <v>17.278043478260866</v>
      </c>
      <c r="AH215" s="4">
        <v>0</v>
      </c>
      <c r="AI215" s="10">
        <v>0</v>
      </c>
      <c r="AJ215" s="4">
        <v>4.3724999999999996</v>
      </c>
      <c r="AK215" s="4">
        <v>0</v>
      </c>
      <c r="AL215" s="10" t="s">
        <v>639</v>
      </c>
      <c r="AM215" s="1">
        <v>185118</v>
      </c>
      <c r="AN215" s="1">
        <v>4</v>
      </c>
      <c r="AX215"/>
      <c r="AY215"/>
    </row>
    <row r="216" spans="1:51" x14ac:dyDescent="0.25">
      <c r="A216" t="s">
        <v>289</v>
      </c>
      <c r="B216" t="s">
        <v>46</v>
      </c>
      <c r="C216" t="s">
        <v>465</v>
      </c>
      <c r="D216" t="s">
        <v>373</v>
      </c>
      <c r="E216" s="4">
        <v>54.695652173913047</v>
      </c>
      <c r="F216" s="4">
        <v>202.10413043478269</v>
      </c>
      <c r="G216" s="4">
        <v>5.574782608695652</v>
      </c>
      <c r="H216" s="10">
        <v>2.7583714378833973E-2</v>
      </c>
      <c r="I216" s="4">
        <v>181.54010869565224</v>
      </c>
      <c r="J216" s="4">
        <v>5.4986956521739128</v>
      </c>
      <c r="K216" s="10">
        <v>3.0289150379392733E-2</v>
      </c>
      <c r="L216" s="4">
        <v>35.546086956521741</v>
      </c>
      <c r="M216" s="4">
        <v>1.3713043478260871</v>
      </c>
      <c r="N216" s="10">
        <v>3.8578208327217575E-2</v>
      </c>
      <c r="O216" s="4">
        <v>21.415652173913042</v>
      </c>
      <c r="P216" s="4">
        <v>1.3713043478260871</v>
      </c>
      <c r="Q216" s="8">
        <v>6.4032808185804785E-2</v>
      </c>
      <c r="R216" s="4">
        <v>11.782608695652174</v>
      </c>
      <c r="S216" s="4">
        <v>0</v>
      </c>
      <c r="T216" s="10">
        <v>0</v>
      </c>
      <c r="U216" s="4">
        <v>2.347826086956522</v>
      </c>
      <c r="V216" s="4">
        <v>0</v>
      </c>
      <c r="W216" s="10">
        <v>0</v>
      </c>
      <c r="X216" s="4">
        <v>41.932391304347824</v>
      </c>
      <c r="Y216" s="4">
        <v>4.1273913043478254</v>
      </c>
      <c r="Z216" s="10">
        <v>9.8429666803187307E-2</v>
      </c>
      <c r="AA216" s="4">
        <v>6.4335869565217374</v>
      </c>
      <c r="AB216" s="4">
        <v>7.6086956521739135E-2</v>
      </c>
      <c r="AC216" s="10">
        <v>1.1826521819932762E-2</v>
      </c>
      <c r="AD216" s="4">
        <v>105.77086956521745</v>
      </c>
      <c r="AE216" s="4">
        <v>0</v>
      </c>
      <c r="AF216" s="10">
        <v>0</v>
      </c>
      <c r="AG216" s="4">
        <v>2.5206521739130436</v>
      </c>
      <c r="AH216" s="4">
        <v>0</v>
      </c>
      <c r="AI216" s="10">
        <v>0</v>
      </c>
      <c r="AJ216" s="4">
        <v>9.9005434782608717</v>
      </c>
      <c r="AK216" s="4">
        <v>0</v>
      </c>
      <c r="AL216" s="10" t="s">
        <v>639</v>
      </c>
      <c r="AM216" s="1">
        <v>185141</v>
      </c>
      <c r="AN216" s="1">
        <v>4</v>
      </c>
      <c r="AX216"/>
      <c r="AY216"/>
    </row>
    <row r="217" spans="1:51" x14ac:dyDescent="0.25">
      <c r="A217" t="s">
        <v>289</v>
      </c>
      <c r="B217" t="s">
        <v>183</v>
      </c>
      <c r="C217" t="s">
        <v>503</v>
      </c>
      <c r="D217" t="s">
        <v>395</v>
      </c>
      <c r="E217" s="4">
        <v>61.706521739130437</v>
      </c>
      <c r="F217" s="4">
        <v>222.29304347826084</v>
      </c>
      <c r="G217" s="4">
        <v>0.19021739130434784</v>
      </c>
      <c r="H217" s="10">
        <v>8.55705551230847E-4</v>
      </c>
      <c r="I217" s="4">
        <v>197.03902173913045</v>
      </c>
      <c r="J217" s="4">
        <v>0.10869565217391304</v>
      </c>
      <c r="K217" s="10">
        <v>5.5164530971850087E-4</v>
      </c>
      <c r="L217" s="4">
        <v>42.904782608695655</v>
      </c>
      <c r="M217" s="4">
        <v>0.10869565217391304</v>
      </c>
      <c r="N217" s="10">
        <v>2.533415753792523E-3</v>
      </c>
      <c r="O217" s="4">
        <v>18.698695652173914</v>
      </c>
      <c r="P217" s="4">
        <v>0.10869565217391304</v>
      </c>
      <c r="Q217" s="8">
        <v>5.8130071848768797E-3</v>
      </c>
      <c r="R217" s="4">
        <v>18.640869565217393</v>
      </c>
      <c r="S217" s="4">
        <v>0</v>
      </c>
      <c r="T217" s="10">
        <v>0</v>
      </c>
      <c r="U217" s="4">
        <v>5.5652173913043477</v>
      </c>
      <c r="V217" s="4">
        <v>0</v>
      </c>
      <c r="W217" s="10">
        <v>0</v>
      </c>
      <c r="X217" s="4">
        <v>36.264782608695675</v>
      </c>
      <c r="Y217" s="4">
        <v>0</v>
      </c>
      <c r="Z217" s="10">
        <v>0</v>
      </c>
      <c r="AA217" s="4">
        <v>1.0479347826086955</v>
      </c>
      <c r="AB217" s="4">
        <v>8.1521739130434784E-2</v>
      </c>
      <c r="AC217" s="10">
        <v>7.7792760087127905E-2</v>
      </c>
      <c r="AD217" s="4">
        <v>105.4498913043478</v>
      </c>
      <c r="AE217" s="4">
        <v>0</v>
      </c>
      <c r="AF217" s="10">
        <v>0</v>
      </c>
      <c r="AG217" s="4">
        <v>9.994891304347826</v>
      </c>
      <c r="AH217" s="4">
        <v>0</v>
      </c>
      <c r="AI217" s="10">
        <v>0</v>
      </c>
      <c r="AJ217" s="4">
        <v>26.630760869565218</v>
      </c>
      <c r="AK217" s="4">
        <v>0</v>
      </c>
      <c r="AL217" s="10" t="s">
        <v>639</v>
      </c>
      <c r="AM217" s="1">
        <v>185340</v>
      </c>
      <c r="AN217" s="1">
        <v>4</v>
      </c>
      <c r="AX217"/>
      <c r="AY217"/>
    </row>
    <row r="218" spans="1:51" x14ac:dyDescent="0.25">
      <c r="A218" t="s">
        <v>289</v>
      </c>
      <c r="B218" t="s">
        <v>205</v>
      </c>
      <c r="C218" t="s">
        <v>575</v>
      </c>
      <c r="D218" t="s">
        <v>360</v>
      </c>
      <c r="E218" s="4">
        <v>88.065217391304344</v>
      </c>
      <c r="F218" s="4">
        <v>304.82532608695658</v>
      </c>
      <c r="G218" s="4">
        <v>6.5217391304347824E-2</v>
      </c>
      <c r="H218" s="10">
        <v>2.1395004195203735E-4</v>
      </c>
      <c r="I218" s="4">
        <v>272.5367391304348</v>
      </c>
      <c r="J218" s="4">
        <v>0</v>
      </c>
      <c r="K218" s="10">
        <v>0</v>
      </c>
      <c r="L218" s="4">
        <v>62.647173913043467</v>
      </c>
      <c r="M218" s="4">
        <v>0</v>
      </c>
      <c r="N218" s="10">
        <v>0</v>
      </c>
      <c r="O218" s="4">
        <v>39.565543478260864</v>
      </c>
      <c r="P218" s="4">
        <v>0</v>
      </c>
      <c r="Q218" s="8">
        <v>0</v>
      </c>
      <c r="R218" s="4">
        <v>18.076195652173912</v>
      </c>
      <c r="S218" s="4">
        <v>0</v>
      </c>
      <c r="T218" s="10">
        <v>0</v>
      </c>
      <c r="U218" s="4">
        <v>5.0054347826086953</v>
      </c>
      <c r="V218" s="4">
        <v>0</v>
      </c>
      <c r="W218" s="10">
        <v>0</v>
      </c>
      <c r="X218" s="4">
        <v>55.240108695652168</v>
      </c>
      <c r="Y218" s="4">
        <v>0</v>
      </c>
      <c r="Z218" s="10">
        <v>0</v>
      </c>
      <c r="AA218" s="4">
        <v>9.2069565217391336</v>
      </c>
      <c r="AB218" s="4">
        <v>6.5217391304347824E-2</v>
      </c>
      <c r="AC218" s="10">
        <v>7.0834907442387579E-3</v>
      </c>
      <c r="AD218" s="4">
        <v>145.61021739130439</v>
      </c>
      <c r="AE218" s="4">
        <v>0</v>
      </c>
      <c r="AF218" s="10">
        <v>0</v>
      </c>
      <c r="AG218" s="4">
        <v>20.692499999999995</v>
      </c>
      <c r="AH218" s="4">
        <v>0</v>
      </c>
      <c r="AI218" s="10">
        <v>0</v>
      </c>
      <c r="AJ218" s="4">
        <v>11.428369565217393</v>
      </c>
      <c r="AK218" s="4">
        <v>0</v>
      </c>
      <c r="AL218" s="10" t="s">
        <v>639</v>
      </c>
      <c r="AM218" s="1">
        <v>185381</v>
      </c>
      <c r="AN218" s="1">
        <v>4</v>
      </c>
      <c r="AX218"/>
      <c r="AY218"/>
    </row>
    <row r="219" spans="1:51" x14ac:dyDescent="0.25">
      <c r="A219" t="s">
        <v>289</v>
      </c>
      <c r="B219" t="s">
        <v>136</v>
      </c>
      <c r="C219" t="s">
        <v>449</v>
      </c>
      <c r="D219" t="s">
        <v>379</v>
      </c>
      <c r="E219" s="4">
        <v>85.521739130434781</v>
      </c>
      <c r="F219" s="4">
        <v>313.25532608695664</v>
      </c>
      <c r="G219" s="4">
        <v>0.10869565217391304</v>
      </c>
      <c r="H219" s="10">
        <v>3.4698740331629729E-4</v>
      </c>
      <c r="I219" s="4">
        <v>268.7533695652175</v>
      </c>
      <c r="J219" s="4">
        <v>2.1739130434782608E-2</v>
      </c>
      <c r="K219" s="10">
        <v>8.0888773487572009E-5</v>
      </c>
      <c r="L219" s="4">
        <v>49.785108695652177</v>
      </c>
      <c r="M219" s="4">
        <v>2.1739130434782608E-2</v>
      </c>
      <c r="N219" s="10">
        <v>4.3665929440224612E-4</v>
      </c>
      <c r="O219" s="4">
        <v>23.611195652173922</v>
      </c>
      <c r="P219" s="4">
        <v>2.1739130434782608E-2</v>
      </c>
      <c r="Q219" s="8">
        <v>9.2071281586204E-4</v>
      </c>
      <c r="R219" s="4">
        <v>20.521739130434781</v>
      </c>
      <c r="S219" s="4">
        <v>0</v>
      </c>
      <c r="T219" s="10">
        <v>0</v>
      </c>
      <c r="U219" s="4">
        <v>5.6521739130434785</v>
      </c>
      <c r="V219" s="4">
        <v>0</v>
      </c>
      <c r="W219" s="10">
        <v>0</v>
      </c>
      <c r="X219" s="4">
        <v>54.735326086956526</v>
      </c>
      <c r="Y219" s="4">
        <v>0</v>
      </c>
      <c r="Z219" s="10">
        <v>0</v>
      </c>
      <c r="AA219" s="4">
        <v>18.328043478260867</v>
      </c>
      <c r="AB219" s="4">
        <v>8.6956521739130432E-2</v>
      </c>
      <c r="AC219" s="10">
        <v>4.744451956493376E-3</v>
      </c>
      <c r="AD219" s="4">
        <v>165.45750000000007</v>
      </c>
      <c r="AE219" s="4">
        <v>0</v>
      </c>
      <c r="AF219" s="10">
        <v>0</v>
      </c>
      <c r="AG219" s="4">
        <v>14.345000000000002</v>
      </c>
      <c r="AH219" s="4">
        <v>0</v>
      </c>
      <c r="AI219" s="10">
        <v>0</v>
      </c>
      <c r="AJ219" s="4">
        <v>10.604347826086954</v>
      </c>
      <c r="AK219" s="4">
        <v>0</v>
      </c>
      <c r="AL219" s="10" t="s">
        <v>639</v>
      </c>
      <c r="AM219" s="1">
        <v>185275</v>
      </c>
      <c r="AN219" s="1">
        <v>4</v>
      </c>
      <c r="AX219"/>
      <c r="AY219"/>
    </row>
    <row r="220" spans="1:51" x14ac:dyDescent="0.25">
      <c r="A220" t="s">
        <v>289</v>
      </c>
      <c r="B220" t="s">
        <v>89</v>
      </c>
      <c r="C220" t="s">
        <v>532</v>
      </c>
      <c r="D220" t="s">
        <v>409</v>
      </c>
      <c r="E220" s="4">
        <v>51.445652173913047</v>
      </c>
      <c r="F220" s="4">
        <v>198.42684782608697</v>
      </c>
      <c r="G220" s="4">
        <v>0.14130434782608697</v>
      </c>
      <c r="H220" s="10">
        <v>7.1212312937579127E-4</v>
      </c>
      <c r="I220" s="4">
        <v>178.70347826086959</v>
      </c>
      <c r="J220" s="4">
        <v>4.3478260869565216E-2</v>
      </c>
      <c r="K220" s="10">
        <v>2.4329834703103024E-4</v>
      </c>
      <c r="L220" s="4">
        <v>29.445326086956534</v>
      </c>
      <c r="M220" s="4">
        <v>4.3478260869565216E-2</v>
      </c>
      <c r="N220" s="10">
        <v>1.4765759679878324E-3</v>
      </c>
      <c r="O220" s="4">
        <v>14.575760869565228</v>
      </c>
      <c r="P220" s="4">
        <v>4.3478260869565216E-2</v>
      </c>
      <c r="Q220" s="8">
        <v>2.9829153523195872E-3</v>
      </c>
      <c r="R220" s="4">
        <v>9.1304347826086953</v>
      </c>
      <c r="S220" s="4">
        <v>0</v>
      </c>
      <c r="T220" s="10">
        <v>0</v>
      </c>
      <c r="U220" s="4">
        <v>5.7391304347826084</v>
      </c>
      <c r="V220" s="4">
        <v>0</v>
      </c>
      <c r="W220" s="10">
        <v>0</v>
      </c>
      <c r="X220" s="4">
        <v>39.987499999999997</v>
      </c>
      <c r="Y220" s="4">
        <v>0</v>
      </c>
      <c r="Z220" s="10">
        <v>0</v>
      </c>
      <c r="AA220" s="4">
        <v>4.8538043478260873</v>
      </c>
      <c r="AB220" s="4">
        <v>9.7826086956521743E-2</v>
      </c>
      <c r="AC220" s="10">
        <v>2.0154517971111858E-2</v>
      </c>
      <c r="AD220" s="4">
        <v>97.761847826086964</v>
      </c>
      <c r="AE220" s="4">
        <v>0</v>
      </c>
      <c r="AF220" s="10">
        <v>0</v>
      </c>
      <c r="AG220" s="4">
        <v>26.37836956521739</v>
      </c>
      <c r="AH220" s="4">
        <v>0</v>
      </c>
      <c r="AI220" s="10">
        <v>0</v>
      </c>
      <c r="AJ220" s="4">
        <v>0</v>
      </c>
      <c r="AK220" s="4">
        <v>0</v>
      </c>
      <c r="AL220" s="10" t="s">
        <v>639</v>
      </c>
      <c r="AM220" s="1">
        <v>185211</v>
      </c>
      <c r="AN220" s="1">
        <v>4</v>
      </c>
      <c r="AX220"/>
      <c r="AY220"/>
    </row>
    <row r="221" spans="1:51" x14ac:dyDescent="0.25">
      <c r="A221" t="s">
        <v>289</v>
      </c>
      <c r="B221" t="s">
        <v>64</v>
      </c>
      <c r="C221" t="s">
        <v>521</v>
      </c>
      <c r="D221" t="s">
        <v>341</v>
      </c>
      <c r="E221" s="4">
        <v>77.043478260869563</v>
      </c>
      <c r="F221" s="4">
        <v>307.22902173913042</v>
      </c>
      <c r="G221" s="4">
        <v>9.8621739130434776</v>
      </c>
      <c r="H221" s="10">
        <v>3.2100398123903459E-2</v>
      </c>
      <c r="I221" s="4">
        <v>285.84206521739122</v>
      </c>
      <c r="J221" s="4">
        <v>9.7860869565217392</v>
      </c>
      <c r="K221" s="10">
        <v>3.4235993044197797E-2</v>
      </c>
      <c r="L221" s="4">
        <v>37.029891304347835</v>
      </c>
      <c r="M221" s="4">
        <v>0.56108695652173923</v>
      </c>
      <c r="N221" s="10">
        <v>1.5152271226242018E-2</v>
      </c>
      <c r="O221" s="4">
        <v>18.636739130434783</v>
      </c>
      <c r="P221" s="4">
        <v>0.56108695652173923</v>
      </c>
      <c r="Q221" s="8">
        <v>3.0106498384444007E-2</v>
      </c>
      <c r="R221" s="4">
        <v>12.060108695652179</v>
      </c>
      <c r="S221" s="4">
        <v>0</v>
      </c>
      <c r="T221" s="10">
        <v>0</v>
      </c>
      <c r="U221" s="4">
        <v>6.3330434782608709</v>
      </c>
      <c r="V221" s="4">
        <v>0</v>
      </c>
      <c r="W221" s="10">
        <v>0</v>
      </c>
      <c r="X221" s="4">
        <v>75.459565217391315</v>
      </c>
      <c r="Y221" s="4">
        <v>1.7243478260869565</v>
      </c>
      <c r="Z221" s="10">
        <v>2.2851282287663414E-2</v>
      </c>
      <c r="AA221" s="4">
        <v>2.993804347826087</v>
      </c>
      <c r="AB221" s="4">
        <v>7.6086956521739135E-2</v>
      </c>
      <c r="AC221" s="10">
        <v>2.541480593980322E-2</v>
      </c>
      <c r="AD221" s="4">
        <v>167.65945652173909</v>
      </c>
      <c r="AE221" s="4">
        <v>7.5006521739130427</v>
      </c>
      <c r="AF221" s="10">
        <v>4.4737423880057081E-2</v>
      </c>
      <c r="AG221" s="4">
        <v>10.770326086956524</v>
      </c>
      <c r="AH221" s="4">
        <v>0</v>
      </c>
      <c r="AI221" s="10">
        <v>0</v>
      </c>
      <c r="AJ221" s="4">
        <v>13.315978260869565</v>
      </c>
      <c r="AK221" s="4">
        <v>0</v>
      </c>
      <c r="AL221" s="10" t="s">
        <v>639</v>
      </c>
      <c r="AM221" s="1">
        <v>185168</v>
      </c>
      <c r="AN221" s="1">
        <v>4</v>
      </c>
      <c r="AX221"/>
      <c r="AY221"/>
    </row>
    <row r="222" spans="1:51" x14ac:dyDescent="0.25">
      <c r="A222" t="s">
        <v>289</v>
      </c>
      <c r="B222" t="s">
        <v>178</v>
      </c>
      <c r="C222" t="s">
        <v>462</v>
      </c>
      <c r="D222" t="s">
        <v>324</v>
      </c>
      <c r="E222" s="4">
        <v>78.010869565217391</v>
      </c>
      <c r="F222" s="4">
        <v>282.69358695652176</v>
      </c>
      <c r="G222" s="4">
        <v>0.23097826086956524</v>
      </c>
      <c r="H222" s="10">
        <v>8.170622593751647E-4</v>
      </c>
      <c r="I222" s="4">
        <v>252.85021739130431</v>
      </c>
      <c r="J222" s="4">
        <v>0.15217391304347827</v>
      </c>
      <c r="K222" s="10">
        <v>6.0183421874610433E-4</v>
      </c>
      <c r="L222" s="4">
        <v>60.282391304347826</v>
      </c>
      <c r="M222" s="4">
        <v>0.15217391304347827</v>
      </c>
      <c r="N222" s="10">
        <v>2.5243509713341918E-3</v>
      </c>
      <c r="O222" s="4">
        <v>35.228043478260872</v>
      </c>
      <c r="P222" s="4">
        <v>0.15217391304347827</v>
      </c>
      <c r="Q222" s="8">
        <v>4.3196810841165329E-3</v>
      </c>
      <c r="R222" s="4">
        <v>19.793478260869566</v>
      </c>
      <c r="S222" s="4">
        <v>0</v>
      </c>
      <c r="T222" s="10">
        <v>0</v>
      </c>
      <c r="U222" s="4">
        <v>5.2608695652173916</v>
      </c>
      <c r="V222" s="4">
        <v>0</v>
      </c>
      <c r="W222" s="10">
        <v>0</v>
      </c>
      <c r="X222" s="4">
        <v>70.670760869565214</v>
      </c>
      <c r="Y222" s="4">
        <v>0</v>
      </c>
      <c r="Z222" s="10">
        <v>0</v>
      </c>
      <c r="AA222" s="4">
        <v>4.7890217391304351</v>
      </c>
      <c r="AB222" s="4">
        <v>7.880434782608696E-2</v>
      </c>
      <c r="AC222" s="10">
        <v>1.6455207789554914E-2</v>
      </c>
      <c r="AD222" s="4">
        <v>134.27076086956518</v>
      </c>
      <c r="AE222" s="4">
        <v>0</v>
      </c>
      <c r="AF222" s="10">
        <v>0</v>
      </c>
      <c r="AG222" s="4">
        <v>5.4514130434782606</v>
      </c>
      <c r="AH222" s="4">
        <v>0</v>
      </c>
      <c r="AI222" s="10">
        <v>0</v>
      </c>
      <c r="AJ222" s="4">
        <v>7.2292391304347845</v>
      </c>
      <c r="AK222" s="4">
        <v>0</v>
      </c>
      <c r="AL222" s="10" t="s">
        <v>639</v>
      </c>
      <c r="AM222" s="1">
        <v>185335</v>
      </c>
      <c r="AN222" s="1">
        <v>4</v>
      </c>
      <c r="AX222"/>
      <c r="AY222"/>
    </row>
    <row r="223" spans="1:51" x14ac:dyDescent="0.25">
      <c r="A223" t="s">
        <v>289</v>
      </c>
      <c r="B223" t="s">
        <v>170</v>
      </c>
      <c r="C223" t="s">
        <v>565</v>
      </c>
      <c r="D223" t="s">
        <v>377</v>
      </c>
      <c r="E223" s="4">
        <v>79.5</v>
      </c>
      <c r="F223" s="4">
        <v>240.52880434782608</v>
      </c>
      <c r="G223" s="4">
        <v>9.2391304347826081E-2</v>
      </c>
      <c r="H223" s="10">
        <v>3.8411742243652457E-4</v>
      </c>
      <c r="I223" s="4">
        <v>215.07641304347825</v>
      </c>
      <c r="J223" s="4">
        <v>3.2608695652173912E-2</v>
      </c>
      <c r="K223" s="10">
        <v>1.5161446664810232E-4</v>
      </c>
      <c r="L223" s="4">
        <v>61.54989130434781</v>
      </c>
      <c r="M223" s="4">
        <v>3.2608695652173912E-2</v>
      </c>
      <c r="N223" s="10">
        <v>5.2979290395384457E-4</v>
      </c>
      <c r="O223" s="4">
        <v>43.88141304347824</v>
      </c>
      <c r="P223" s="4">
        <v>3.2608695652173912E-2</v>
      </c>
      <c r="Q223" s="8">
        <v>7.4310951700358463E-4</v>
      </c>
      <c r="R223" s="4">
        <v>12.081521739130435</v>
      </c>
      <c r="S223" s="4">
        <v>0</v>
      </c>
      <c r="T223" s="10">
        <v>0</v>
      </c>
      <c r="U223" s="4">
        <v>5.5869565217391308</v>
      </c>
      <c r="V223" s="4">
        <v>0</v>
      </c>
      <c r="W223" s="10">
        <v>0</v>
      </c>
      <c r="X223" s="4">
        <v>55.242717391304339</v>
      </c>
      <c r="Y223" s="4">
        <v>0</v>
      </c>
      <c r="Z223" s="10">
        <v>0</v>
      </c>
      <c r="AA223" s="4">
        <v>7.7839130434782611</v>
      </c>
      <c r="AB223" s="4">
        <v>5.9782608695652176E-2</v>
      </c>
      <c r="AC223" s="10">
        <v>7.6802770485393506E-3</v>
      </c>
      <c r="AD223" s="4">
        <v>109.3263043478261</v>
      </c>
      <c r="AE223" s="4">
        <v>0</v>
      </c>
      <c r="AF223" s="10">
        <v>0</v>
      </c>
      <c r="AG223" s="4">
        <v>6.6259782608695668</v>
      </c>
      <c r="AH223" s="4">
        <v>0</v>
      </c>
      <c r="AI223" s="10">
        <v>0</v>
      </c>
      <c r="AJ223" s="4">
        <v>0</v>
      </c>
      <c r="AK223" s="4">
        <v>0</v>
      </c>
      <c r="AL223" s="10" t="s">
        <v>639</v>
      </c>
      <c r="AM223" s="1">
        <v>185327</v>
      </c>
      <c r="AN223" s="1">
        <v>4</v>
      </c>
      <c r="AX223"/>
      <c r="AY223"/>
    </row>
    <row r="224" spans="1:51" x14ac:dyDescent="0.25">
      <c r="A224" t="s">
        <v>289</v>
      </c>
      <c r="B224" t="s">
        <v>93</v>
      </c>
      <c r="C224" t="s">
        <v>517</v>
      </c>
      <c r="D224" t="s">
        <v>347</v>
      </c>
      <c r="E224" s="4">
        <v>106.44565217391305</v>
      </c>
      <c r="F224" s="4">
        <v>374.91510869565218</v>
      </c>
      <c r="G224" s="4">
        <v>2.8214130434782612</v>
      </c>
      <c r="H224" s="10">
        <v>7.5254717082330821E-3</v>
      </c>
      <c r="I224" s="4">
        <v>338.75326086956517</v>
      </c>
      <c r="J224" s="4">
        <v>2.8214130434782612</v>
      </c>
      <c r="K224" s="10">
        <v>8.3288144186001757E-3</v>
      </c>
      <c r="L224" s="4">
        <v>59.252934782608691</v>
      </c>
      <c r="M224" s="4">
        <v>0.50347826086956526</v>
      </c>
      <c r="N224" s="10">
        <v>8.497102510057291E-3</v>
      </c>
      <c r="O224" s="4">
        <v>33.712717391304338</v>
      </c>
      <c r="P224" s="4">
        <v>0.50347826086956526</v>
      </c>
      <c r="Q224" s="8">
        <v>1.4934371947110663E-2</v>
      </c>
      <c r="R224" s="4">
        <v>20.235869565217399</v>
      </c>
      <c r="S224" s="4">
        <v>0</v>
      </c>
      <c r="T224" s="10">
        <v>0</v>
      </c>
      <c r="U224" s="4">
        <v>5.3043478260869561</v>
      </c>
      <c r="V224" s="4">
        <v>0</v>
      </c>
      <c r="W224" s="10">
        <v>0</v>
      </c>
      <c r="X224" s="4">
        <v>57.650108695652186</v>
      </c>
      <c r="Y224" s="4">
        <v>0</v>
      </c>
      <c r="Z224" s="10">
        <v>0</v>
      </c>
      <c r="AA224" s="4">
        <v>10.621630434782611</v>
      </c>
      <c r="AB224" s="4">
        <v>0</v>
      </c>
      <c r="AC224" s="10">
        <v>0</v>
      </c>
      <c r="AD224" s="4">
        <v>209.12380434782608</v>
      </c>
      <c r="AE224" s="4">
        <v>2.3179347826086958</v>
      </c>
      <c r="AF224" s="10">
        <v>1.1084031250471039E-2</v>
      </c>
      <c r="AG224" s="4">
        <v>3.5217391304347809</v>
      </c>
      <c r="AH224" s="4">
        <v>0</v>
      </c>
      <c r="AI224" s="10">
        <v>0</v>
      </c>
      <c r="AJ224" s="4">
        <v>34.744891304347831</v>
      </c>
      <c r="AK224" s="4">
        <v>0</v>
      </c>
      <c r="AL224" s="10" t="s">
        <v>639</v>
      </c>
      <c r="AM224" s="1">
        <v>185218</v>
      </c>
      <c r="AN224" s="1">
        <v>4</v>
      </c>
      <c r="AX224"/>
      <c r="AY224"/>
    </row>
    <row r="225" spans="1:51" x14ac:dyDescent="0.25">
      <c r="A225" t="s">
        <v>289</v>
      </c>
      <c r="B225" t="s">
        <v>55</v>
      </c>
      <c r="C225" t="s">
        <v>517</v>
      </c>
      <c r="D225" t="s">
        <v>347</v>
      </c>
      <c r="E225" s="4">
        <v>97.728260869565219</v>
      </c>
      <c r="F225" s="4">
        <v>282.2520652173913</v>
      </c>
      <c r="G225" s="4">
        <v>24.657608695652172</v>
      </c>
      <c r="H225" s="10">
        <v>8.7360241905265826E-2</v>
      </c>
      <c r="I225" s="4">
        <v>250.88391304347823</v>
      </c>
      <c r="J225" s="4">
        <v>24.657608695652172</v>
      </c>
      <c r="K225" s="10">
        <v>9.828294049040523E-2</v>
      </c>
      <c r="L225" s="4">
        <v>63.185543478260868</v>
      </c>
      <c r="M225" s="4">
        <v>0</v>
      </c>
      <c r="N225" s="10">
        <v>0</v>
      </c>
      <c r="O225" s="4">
        <v>42.718478260869567</v>
      </c>
      <c r="P225" s="4">
        <v>0</v>
      </c>
      <c r="Q225" s="8">
        <v>0</v>
      </c>
      <c r="R225" s="4">
        <v>14.727934782608694</v>
      </c>
      <c r="S225" s="4">
        <v>0</v>
      </c>
      <c r="T225" s="10">
        <v>0</v>
      </c>
      <c r="U225" s="4">
        <v>5.7391304347826084</v>
      </c>
      <c r="V225" s="4">
        <v>0</v>
      </c>
      <c r="W225" s="10">
        <v>0</v>
      </c>
      <c r="X225" s="4">
        <v>68.466956521739135</v>
      </c>
      <c r="Y225" s="4">
        <v>12.442934782608695</v>
      </c>
      <c r="Z225" s="10">
        <v>0.18173635012764011</v>
      </c>
      <c r="AA225" s="4">
        <v>10.901086956521739</v>
      </c>
      <c r="AB225" s="4">
        <v>0</v>
      </c>
      <c r="AC225" s="10">
        <v>0</v>
      </c>
      <c r="AD225" s="4">
        <v>101.40249999999999</v>
      </c>
      <c r="AE225" s="4">
        <v>12.214673913043478</v>
      </c>
      <c r="AF225" s="10">
        <v>0.12045732514527235</v>
      </c>
      <c r="AG225" s="4">
        <v>27.744565217391305</v>
      </c>
      <c r="AH225" s="4">
        <v>0</v>
      </c>
      <c r="AI225" s="10">
        <v>0</v>
      </c>
      <c r="AJ225" s="4">
        <v>10.551413043478261</v>
      </c>
      <c r="AK225" s="4">
        <v>0</v>
      </c>
      <c r="AL225" s="10" t="s">
        <v>639</v>
      </c>
      <c r="AM225" s="1">
        <v>185152</v>
      </c>
      <c r="AN225" s="1">
        <v>4</v>
      </c>
      <c r="AX225"/>
      <c r="AY225"/>
    </row>
    <row r="226" spans="1:51" x14ac:dyDescent="0.25">
      <c r="A226" t="s">
        <v>289</v>
      </c>
      <c r="B226" t="s">
        <v>140</v>
      </c>
      <c r="C226" t="s">
        <v>556</v>
      </c>
      <c r="D226" t="s">
        <v>416</v>
      </c>
      <c r="E226" s="4">
        <v>50.75</v>
      </c>
      <c r="F226" s="4">
        <v>148.17597826086956</v>
      </c>
      <c r="G226" s="4">
        <v>22.250326086956523</v>
      </c>
      <c r="H226" s="10">
        <v>0.15016149276088436</v>
      </c>
      <c r="I226" s="4">
        <v>134.57815217391305</v>
      </c>
      <c r="J226" s="4">
        <v>22.250326086956523</v>
      </c>
      <c r="K226" s="10">
        <v>0.16533386532312322</v>
      </c>
      <c r="L226" s="4">
        <v>18.950434782608699</v>
      </c>
      <c r="M226" s="4">
        <v>0</v>
      </c>
      <c r="N226" s="10">
        <v>0</v>
      </c>
      <c r="O226" s="4">
        <v>10.515652173913047</v>
      </c>
      <c r="P226" s="4">
        <v>0</v>
      </c>
      <c r="Q226" s="8">
        <v>0</v>
      </c>
      <c r="R226" s="4">
        <v>3.3913043478260869</v>
      </c>
      <c r="S226" s="4">
        <v>0</v>
      </c>
      <c r="T226" s="10">
        <v>0</v>
      </c>
      <c r="U226" s="4">
        <v>5.0434782608695654</v>
      </c>
      <c r="V226" s="4">
        <v>0</v>
      </c>
      <c r="W226" s="10">
        <v>0</v>
      </c>
      <c r="X226" s="4">
        <v>33.989782608695648</v>
      </c>
      <c r="Y226" s="4">
        <v>0</v>
      </c>
      <c r="Z226" s="10">
        <v>0</v>
      </c>
      <c r="AA226" s="4">
        <v>5.1630434782608692</v>
      </c>
      <c r="AB226" s="4">
        <v>0</v>
      </c>
      <c r="AC226" s="10">
        <v>0</v>
      </c>
      <c r="AD226" s="4">
        <v>85.014782608695654</v>
      </c>
      <c r="AE226" s="4">
        <v>22.250326086956523</v>
      </c>
      <c r="AF226" s="10">
        <v>0.26172302515163604</v>
      </c>
      <c r="AG226" s="4">
        <v>0</v>
      </c>
      <c r="AH226" s="4">
        <v>0</v>
      </c>
      <c r="AI226" s="10" t="s">
        <v>639</v>
      </c>
      <c r="AJ226" s="4">
        <v>5.0579347826086973</v>
      </c>
      <c r="AK226" s="4">
        <v>0</v>
      </c>
      <c r="AL226" s="10" t="s">
        <v>639</v>
      </c>
      <c r="AM226" s="1">
        <v>185282</v>
      </c>
      <c r="AN226" s="1">
        <v>4</v>
      </c>
      <c r="AX226"/>
      <c r="AY226"/>
    </row>
    <row r="227" spans="1:51" x14ac:dyDescent="0.25">
      <c r="A227" t="s">
        <v>289</v>
      </c>
      <c r="B227" t="s">
        <v>4</v>
      </c>
      <c r="C227" t="s">
        <v>494</v>
      </c>
      <c r="D227" t="s">
        <v>388</v>
      </c>
      <c r="E227" s="4">
        <v>109.04347826086956</v>
      </c>
      <c r="F227" s="4">
        <v>335.46043478260873</v>
      </c>
      <c r="G227" s="4">
        <v>48.080434782608705</v>
      </c>
      <c r="H227" s="10">
        <v>0.14332669309800031</v>
      </c>
      <c r="I227" s="4">
        <v>284.64782608695651</v>
      </c>
      <c r="J227" s="4">
        <v>48.080434782608705</v>
      </c>
      <c r="K227" s="10">
        <v>0.16891200415463811</v>
      </c>
      <c r="L227" s="4">
        <v>56.650869565217398</v>
      </c>
      <c r="M227" s="4">
        <v>6.9945652173913047</v>
      </c>
      <c r="N227" s="10">
        <v>0.12346792328296123</v>
      </c>
      <c r="O227" s="4">
        <v>22.192173913043483</v>
      </c>
      <c r="P227" s="4">
        <v>6.9945652173913047</v>
      </c>
      <c r="Q227" s="8">
        <v>0.31518161514047249</v>
      </c>
      <c r="R227" s="4">
        <v>28.110869565217389</v>
      </c>
      <c r="S227" s="4">
        <v>0</v>
      </c>
      <c r="T227" s="10">
        <v>0</v>
      </c>
      <c r="U227" s="4">
        <v>6.3478260869565215</v>
      </c>
      <c r="V227" s="4">
        <v>0</v>
      </c>
      <c r="W227" s="10">
        <v>0</v>
      </c>
      <c r="X227" s="4">
        <v>76.510326086956496</v>
      </c>
      <c r="Y227" s="4">
        <v>17.130434782608695</v>
      </c>
      <c r="Z227" s="10">
        <v>0.22389703009681849</v>
      </c>
      <c r="AA227" s="4">
        <v>16.353913043478261</v>
      </c>
      <c r="AB227" s="4">
        <v>0</v>
      </c>
      <c r="AC227" s="10">
        <v>0</v>
      </c>
      <c r="AD227" s="4">
        <v>176.20510869565217</v>
      </c>
      <c r="AE227" s="4">
        <v>23.955434782608702</v>
      </c>
      <c r="AF227" s="10">
        <v>0.1359519877711684</v>
      </c>
      <c r="AG227" s="4">
        <v>8.8884782608695669</v>
      </c>
      <c r="AH227" s="4">
        <v>0</v>
      </c>
      <c r="AI227" s="10">
        <v>0</v>
      </c>
      <c r="AJ227" s="4">
        <v>0.85173913043478278</v>
      </c>
      <c r="AK227" s="4">
        <v>0</v>
      </c>
      <c r="AL227" s="10" t="s">
        <v>639</v>
      </c>
      <c r="AM227" s="1">
        <v>185005</v>
      </c>
      <c r="AN227" s="1">
        <v>4</v>
      </c>
      <c r="AX227"/>
      <c r="AY227"/>
    </row>
    <row r="228" spans="1:51" x14ac:dyDescent="0.25">
      <c r="A228" t="s">
        <v>289</v>
      </c>
      <c r="B228" t="s">
        <v>157</v>
      </c>
      <c r="C228" t="s">
        <v>524</v>
      </c>
      <c r="D228" t="s">
        <v>405</v>
      </c>
      <c r="E228" s="4">
        <v>66.652173913043484</v>
      </c>
      <c r="F228" s="4">
        <v>208.60086956521732</v>
      </c>
      <c r="G228" s="4">
        <v>0</v>
      </c>
      <c r="H228" s="10">
        <v>0</v>
      </c>
      <c r="I228" s="4">
        <v>186.17152173913033</v>
      </c>
      <c r="J228" s="4">
        <v>0</v>
      </c>
      <c r="K228" s="10">
        <v>0</v>
      </c>
      <c r="L228" s="4">
        <v>37.322934782608698</v>
      </c>
      <c r="M228" s="4">
        <v>0</v>
      </c>
      <c r="N228" s="10">
        <v>0</v>
      </c>
      <c r="O228" s="4">
        <v>18.999239130434781</v>
      </c>
      <c r="P228" s="4">
        <v>0</v>
      </c>
      <c r="Q228" s="8">
        <v>0</v>
      </c>
      <c r="R228" s="4">
        <v>12.584565217391306</v>
      </c>
      <c r="S228" s="4">
        <v>0</v>
      </c>
      <c r="T228" s="10">
        <v>0</v>
      </c>
      <c r="U228" s="4">
        <v>5.7391304347826084</v>
      </c>
      <c r="V228" s="4">
        <v>0</v>
      </c>
      <c r="W228" s="10">
        <v>0</v>
      </c>
      <c r="X228" s="4">
        <v>38.756086956521706</v>
      </c>
      <c r="Y228" s="4">
        <v>0</v>
      </c>
      <c r="Z228" s="10">
        <v>0</v>
      </c>
      <c r="AA228" s="4">
        <v>4.105652173913044</v>
      </c>
      <c r="AB228" s="4">
        <v>0</v>
      </c>
      <c r="AC228" s="10">
        <v>0</v>
      </c>
      <c r="AD228" s="4">
        <v>104.7818478260869</v>
      </c>
      <c r="AE228" s="4">
        <v>0</v>
      </c>
      <c r="AF228" s="10">
        <v>0</v>
      </c>
      <c r="AG228" s="4">
        <v>0</v>
      </c>
      <c r="AH228" s="4">
        <v>0</v>
      </c>
      <c r="AI228" s="10" t="s">
        <v>639</v>
      </c>
      <c r="AJ228" s="4">
        <v>23.634347826086959</v>
      </c>
      <c r="AK228" s="4">
        <v>0</v>
      </c>
      <c r="AL228" s="10" t="s">
        <v>639</v>
      </c>
      <c r="AM228" s="1">
        <v>185309</v>
      </c>
      <c r="AN228" s="1">
        <v>4</v>
      </c>
      <c r="AX228"/>
      <c r="AY228"/>
    </row>
    <row r="229" spans="1:51" x14ac:dyDescent="0.25">
      <c r="A229" t="s">
        <v>289</v>
      </c>
      <c r="B229" t="s">
        <v>179</v>
      </c>
      <c r="C229" t="s">
        <v>463</v>
      </c>
      <c r="D229" t="s">
        <v>330</v>
      </c>
      <c r="E229" s="4">
        <v>56.576086956521742</v>
      </c>
      <c r="F229" s="4">
        <v>186.15586956521736</v>
      </c>
      <c r="G229" s="4">
        <v>45.605760869565216</v>
      </c>
      <c r="H229" s="10">
        <v>0.24498696160417233</v>
      </c>
      <c r="I229" s="4">
        <v>158.66130434782607</v>
      </c>
      <c r="J229" s="4">
        <v>45.605760869565216</v>
      </c>
      <c r="K229" s="10">
        <v>0.28744098037657467</v>
      </c>
      <c r="L229" s="4">
        <v>43.080108695652171</v>
      </c>
      <c r="M229" s="4">
        <v>5.5271739130434785</v>
      </c>
      <c r="N229" s="10">
        <v>0.12829990639279201</v>
      </c>
      <c r="O229" s="4">
        <v>27.547499999999999</v>
      </c>
      <c r="P229" s="4">
        <v>5.5271739130434785</v>
      </c>
      <c r="Q229" s="8">
        <v>0.20064157956415204</v>
      </c>
      <c r="R229" s="4">
        <v>10.576086956521738</v>
      </c>
      <c r="S229" s="4">
        <v>0</v>
      </c>
      <c r="T229" s="10">
        <v>0</v>
      </c>
      <c r="U229" s="4">
        <v>4.9565217391304346</v>
      </c>
      <c r="V229" s="4">
        <v>0</v>
      </c>
      <c r="W229" s="10">
        <v>0</v>
      </c>
      <c r="X229" s="4">
        <v>24.494456521739128</v>
      </c>
      <c r="Y229" s="4">
        <v>2.8232608695652175</v>
      </c>
      <c r="Z229" s="10">
        <v>0.11526121704556046</v>
      </c>
      <c r="AA229" s="4">
        <v>11.961956521739131</v>
      </c>
      <c r="AB229" s="4">
        <v>0</v>
      </c>
      <c r="AC229" s="10">
        <v>0</v>
      </c>
      <c r="AD229" s="4">
        <v>77.836413043478245</v>
      </c>
      <c r="AE229" s="4">
        <v>37.255326086956522</v>
      </c>
      <c r="AF229" s="10">
        <v>0.47863621446875076</v>
      </c>
      <c r="AG229" s="4">
        <v>12.163369565217391</v>
      </c>
      <c r="AH229" s="4">
        <v>0</v>
      </c>
      <c r="AI229" s="10">
        <v>0</v>
      </c>
      <c r="AJ229" s="4">
        <v>16.619565217391305</v>
      </c>
      <c r="AK229" s="4">
        <v>0</v>
      </c>
      <c r="AL229" s="10" t="s">
        <v>639</v>
      </c>
      <c r="AM229" s="1">
        <v>185336</v>
      </c>
      <c r="AN229" s="1">
        <v>4</v>
      </c>
      <c r="AX229"/>
      <c r="AY229"/>
    </row>
    <row r="230" spans="1:51" x14ac:dyDescent="0.25">
      <c r="A230" t="s">
        <v>289</v>
      </c>
      <c r="B230" t="s">
        <v>213</v>
      </c>
      <c r="C230" t="s">
        <v>530</v>
      </c>
      <c r="D230" t="s">
        <v>408</v>
      </c>
      <c r="E230" s="4">
        <v>21.065217391304348</v>
      </c>
      <c r="F230" s="4">
        <v>131.38249999999999</v>
      </c>
      <c r="G230" s="4">
        <v>0</v>
      </c>
      <c r="H230" s="10">
        <v>0</v>
      </c>
      <c r="I230" s="4">
        <v>108.80500000000001</v>
      </c>
      <c r="J230" s="4">
        <v>0</v>
      </c>
      <c r="K230" s="10">
        <v>0</v>
      </c>
      <c r="L230" s="4">
        <v>65.074130434782617</v>
      </c>
      <c r="M230" s="4">
        <v>0</v>
      </c>
      <c r="N230" s="10">
        <v>0</v>
      </c>
      <c r="O230" s="4">
        <v>42.496630434782617</v>
      </c>
      <c r="P230" s="4">
        <v>0</v>
      </c>
      <c r="Q230" s="8">
        <v>0</v>
      </c>
      <c r="R230" s="4">
        <v>22.577500000000001</v>
      </c>
      <c r="S230" s="4">
        <v>0</v>
      </c>
      <c r="T230" s="10">
        <v>0</v>
      </c>
      <c r="U230" s="4">
        <v>0</v>
      </c>
      <c r="V230" s="4">
        <v>0</v>
      </c>
      <c r="W230" s="10" t="s">
        <v>639</v>
      </c>
      <c r="X230" s="4">
        <v>21.952826086956517</v>
      </c>
      <c r="Y230" s="4">
        <v>0</v>
      </c>
      <c r="Z230" s="10">
        <v>0</v>
      </c>
      <c r="AA230" s="4">
        <v>0</v>
      </c>
      <c r="AB230" s="4">
        <v>0</v>
      </c>
      <c r="AC230" s="10" t="s">
        <v>639</v>
      </c>
      <c r="AD230" s="4">
        <v>44.35554347826087</v>
      </c>
      <c r="AE230" s="4">
        <v>0</v>
      </c>
      <c r="AF230" s="10">
        <v>0</v>
      </c>
      <c r="AG230" s="4">
        <v>0</v>
      </c>
      <c r="AH230" s="4">
        <v>0</v>
      </c>
      <c r="AI230" s="10" t="s">
        <v>639</v>
      </c>
      <c r="AJ230" s="4">
        <v>0</v>
      </c>
      <c r="AK230" s="4">
        <v>0</v>
      </c>
      <c r="AL230" s="10" t="s">
        <v>639</v>
      </c>
      <c r="AM230" s="1">
        <v>185394</v>
      </c>
      <c r="AN230" s="1">
        <v>4</v>
      </c>
      <c r="AX230"/>
      <c r="AY230"/>
    </row>
    <row r="231" spans="1:51" x14ac:dyDescent="0.25">
      <c r="A231" t="s">
        <v>289</v>
      </c>
      <c r="B231" t="s">
        <v>171</v>
      </c>
      <c r="C231" t="s">
        <v>530</v>
      </c>
      <c r="D231" t="s">
        <v>408</v>
      </c>
      <c r="E231" s="4">
        <v>17.804347826086957</v>
      </c>
      <c r="F231" s="4">
        <v>128.2263043478261</v>
      </c>
      <c r="G231" s="4">
        <v>0</v>
      </c>
      <c r="H231" s="10">
        <v>0</v>
      </c>
      <c r="I231" s="4">
        <v>113.9517391304348</v>
      </c>
      <c r="J231" s="4">
        <v>0</v>
      </c>
      <c r="K231" s="10">
        <v>0</v>
      </c>
      <c r="L231" s="4">
        <v>60.155543478260881</v>
      </c>
      <c r="M231" s="4">
        <v>0</v>
      </c>
      <c r="N231" s="10">
        <v>0</v>
      </c>
      <c r="O231" s="4">
        <v>45.880978260869576</v>
      </c>
      <c r="P231" s="4">
        <v>0</v>
      </c>
      <c r="Q231" s="8">
        <v>0</v>
      </c>
      <c r="R231" s="4">
        <v>14.274565217391302</v>
      </c>
      <c r="S231" s="4">
        <v>0</v>
      </c>
      <c r="T231" s="10">
        <v>0</v>
      </c>
      <c r="U231" s="4">
        <v>0</v>
      </c>
      <c r="V231" s="4">
        <v>0</v>
      </c>
      <c r="W231" s="10" t="s">
        <v>639</v>
      </c>
      <c r="X231" s="4">
        <v>18.536630434782609</v>
      </c>
      <c r="Y231" s="4">
        <v>0</v>
      </c>
      <c r="Z231" s="10">
        <v>0</v>
      </c>
      <c r="AA231" s="4">
        <v>0</v>
      </c>
      <c r="AB231" s="4">
        <v>0</v>
      </c>
      <c r="AC231" s="10" t="s">
        <v>639</v>
      </c>
      <c r="AD231" s="4">
        <v>49.36021739130436</v>
      </c>
      <c r="AE231" s="4">
        <v>0</v>
      </c>
      <c r="AF231" s="10">
        <v>0</v>
      </c>
      <c r="AG231" s="4">
        <v>0.17391304347826086</v>
      </c>
      <c r="AH231" s="4">
        <v>0</v>
      </c>
      <c r="AI231" s="10">
        <v>0</v>
      </c>
      <c r="AJ231" s="4">
        <v>0</v>
      </c>
      <c r="AK231" s="4">
        <v>0</v>
      </c>
      <c r="AL231" s="10" t="s">
        <v>639</v>
      </c>
      <c r="AM231" s="1">
        <v>185328</v>
      </c>
      <c r="AN231" s="1">
        <v>4</v>
      </c>
      <c r="AX231"/>
      <c r="AY231"/>
    </row>
    <row r="232" spans="1:51" x14ac:dyDescent="0.25">
      <c r="A232" t="s">
        <v>289</v>
      </c>
      <c r="B232" t="s">
        <v>78</v>
      </c>
      <c r="C232" t="s">
        <v>462</v>
      </c>
      <c r="D232" t="s">
        <v>324</v>
      </c>
      <c r="E232" s="4">
        <v>107.85869565217391</v>
      </c>
      <c r="F232" s="4">
        <v>391.27021739130436</v>
      </c>
      <c r="G232" s="4">
        <v>7.005108695652174</v>
      </c>
      <c r="H232" s="10">
        <v>1.7903506028025779E-2</v>
      </c>
      <c r="I232" s="4">
        <v>365.73760869565223</v>
      </c>
      <c r="J232" s="4">
        <v>7.005108695652174</v>
      </c>
      <c r="K232" s="10">
        <v>1.9153372606757157E-2</v>
      </c>
      <c r="L232" s="4">
        <v>67.73880434782609</v>
      </c>
      <c r="M232" s="4">
        <v>5.9507608695652179</v>
      </c>
      <c r="N232" s="10">
        <v>8.7848625715463979E-2</v>
      </c>
      <c r="O232" s="4">
        <v>53.130108695652169</v>
      </c>
      <c r="P232" s="4">
        <v>5.9507608695652179</v>
      </c>
      <c r="Q232" s="8">
        <v>0.11200355157662591</v>
      </c>
      <c r="R232" s="4">
        <v>10.086956521739131</v>
      </c>
      <c r="S232" s="4">
        <v>0</v>
      </c>
      <c r="T232" s="10">
        <v>0</v>
      </c>
      <c r="U232" s="4">
        <v>4.5217391304347823</v>
      </c>
      <c r="V232" s="4">
        <v>0</v>
      </c>
      <c r="W232" s="10">
        <v>0</v>
      </c>
      <c r="X232" s="4">
        <v>77.800217391304344</v>
      </c>
      <c r="Y232" s="4">
        <v>0</v>
      </c>
      <c r="Z232" s="10">
        <v>0</v>
      </c>
      <c r="AA232" s="4">
        <v>10.923913043478262</v>
      </c>
      <c r="AB232" s="4">
        <v>0</v>
      </c>
      <c r="AC232" s="10">
        <v>0</v>
      </c>
      <c r="AD232" s="4">
        <v>157.29347826086956</v>
      </c>
      <c r="AE232" s="4">
        <v>1.0543478260869565</v>
      </c>
      <c r="AF232" s="10">
        <v>6.7030612950038006E-3</v>
      </c>
      <c r="AG232" s="4">
        <v>37.070652173913047</v>
      </c>
      <c r="AH232" s="4">
        <v>0</v>
      </c>
      <c r="AI232" s="10">
        <v>0</v>
      </c>
      <c r="AJ232" s="4">
        <v>40.443152173913042</v>
      </c>
      <c r="AK232" s="4">
        <v>0</v>
      </c>
      <c r="AL232" s="10" t="s">
        <v>639</v>
      </c>
      <c r="AM232" s="1">
        <v>185192</v>
      </c>
      <c r="AN232" s="1">
        <v>4</v>
      </c>
      <c r="AX232"/>
      <c r="AY232"/>
    </row>
    <row r="233" spans="1:51" x14ac:dyDescent="0.25">
      <c r="A233" t="s">
        <v>289</v>
      </c>
      <c r="B233" t="s">
        <v>111</v>
      </c>
      <c r="C233" t="s">
        <v>543</v>
      </c>
      <c r="D233" t="s">
        <v>353</v>
      </c>
      <c r="E233" s="4">
        <v>110.29347826086956</v>
      </c>
      <c r="F233" s="4">
        <v>384.57076086956522</v>
      </c>
      <c r="G233" s="4">
        <v>92.25826086956522</v>
      </c>
      <c r="H233" s="10">
        <v>0.23989931179624036</v>
      </c>
      <c r="I233" s="4">
        <v>362.6169565217391</v>
      </c>
      <c r="J233" s="4">
        <v>92.084347826086955</v>
      </c>
      <c r="K233" s="10">
        <v>0.25394385499610922</v>
      </c>
      <c r="L233" s="4">
        <v>34.779891304347828</v>
      </c>
      <c r="M233" s="4">
        <v>0.63586956521739135</v>
      </c>
      <c r="N233" s="10">
        <v>1.8282678334244865E-2</v>
      </c>
      <c r="O233" s="4">
        <v>23.641304347826086</v>
      </c>
      <c r="P233" s="4">
        <v>0.46195652173913043</v>
      </c>
      <c r="Q233" s="8">
        <v>1.9540229885057471E-2</v>
      </c>
      <c r="R233" s="4">
        <v>5.4864130434782608</v>
      </c>
      <c r="S233" s="4">
        <v>0.17391304347826086</v>
      </c>
      <c r="T233" s="10">
        <v>3.1698860822189201E-2</v>
      </c>
      <c r="U233" s="4">
        <v>5.6521739130434785</v>
      </c>
      <c r="V233" s="4">
        <v>0</v>
      </c>
      <c r="W233" s="10">
        <v>0</v>
      </c>
      <c r="X233" s="4">
        <v>102.41760869565218</v>
      </c>
      <c r="Y233" s="4">
        <v>13.64858695652174</v>
      </c>
      <c r="Z233" s="10">
        <v>0.13326406591937104</v>
      </c>
      <c r="AA233" s="4">
        <v>10.815217391304348</v>
      </c>
      <c r="AB233" s="4">
        <v>0</v>
      </c>
      <c r="AC233" s="10">
        <v>0</v>
      </c>
      <c r="AD233" s="4">
        <v>197.81076086956523</v>
      </c>
      <c r="AE233" s="4">
        <v>77.846086956521745</v>
      </c>
      <c r="AF233" s="10">
        <v>0.39353818070520846</v>
      </c>
      <c r="AG233" s="4">
        <v>20.4375</v>
      </c>
      <c r="AH233" s="4">
        <v>0</v>
      </c>
      <c r="AI233" s="10">
        <v>0</v>
      </c>
      <c r="AJ233" s="4">
        <v>18.309782608695652</v>
      </c>
      <c r="AK233" s="4">
        <v>0.12771739130434784</v>
      </c>
      <c r="AL233" s="10">
        <v>143.36170212765956</v>
      </c>
      <c r="AM233" s="1">
        <v>185244</v>
      </c>
      <c r="AN233" s="1">
        <v>4</v>
      </c>
      <c r="AX233"/>
      <c r="AY233"/>
    </row>
    <row r="234" spans="1:51" x14ac:dyDescent="0.25">
      <c r="A234" t="s">
        <v>289</v>
      </c>
      <c r="B234" t="s">
        <v>160</v>
      </c>
      <c r="C234" t="s">
        <v>522</v>
      </c>
      <c r="D234" t="s">
        <v>404</v>
      </c>
      <c r="E234" s="4">
        <v>80.456521739130437</v>
      </c>
      <c r="F234" s="4">
        <v>238.07858695652169</v>
      </c>
      <c r="G234" s="4">
        <v>0.13413043478260869</v>
      </c>
      <c r="H234" s="10">
        <v>5.6338722645016292E-4</v>
      </c>
      <c r="I234" s="4">
        <v>216.74467391304344</v>
      </c>
      <c r="J234" s="4">
        <v>0.13413043478260869</v>
      </c>
      <c r="K234" s="10">
        <v>6.1884074178644385E-4</v>
      </c>
      <c r="L234" s="4">
        <v>37.466956521739128</v>
      </c>
      <c r="M234" s="4">
        <v>0</v>
      </c>
      <c r="N234" s="10">
        <v>0</v>
      </c>
      <c r="O234" s="4">
        <v>20.162608695652175</v>
      </c>
      <c r="P234" s="4">
        <v>0</v>
      </c>
      <c r="Q234" s="8">
        <v>0</v>
      </c>
      <c r="R234" s="4">
        <v>11.565217391304348</v>
      </c>
      <c r="S234" s="4">
        <v>0</v>
      </c>
      <c r="T234" s="10">
        <v>0</v>
      </c>
      <c r="U234" s="4">
        <v>5.7391304347826084</v>
      </c>
      <c r="V234" s="4">
        <v>0</v>
      </c>
      <c r="W234" s="10">
        <v>0</v>
      </c>
      <c r="X234" s="4">
        <v>59.978152173913038</v>
      </c>
      <c r="Y234" s="4">
        <v>0</v>
      </c>
      <c r="Z234" s="10">
        <v>0</v>
      </c>
      <c r="AA234" s="4">
        <v>4.0295652173913039</v>
      </c>
      <c r="AB234" s="4">
        <v>0</v>
      </c>
      <c r="AC234" s="10">
        <v>0</v>
      </c>
      <c r="AD234" s="4">
        <v>136.60391304347823</v>
      </c>
      <c r="AE234" s="4">
        <v>0.13413043478260869</v>
      </c>
      <c r="AF234" s="10">
        <v>9.8189306436571649E-4</v>
      </c>
      <c r="AG234" s="4">
        <v>0</v>
      </c>
      <c r="AH234" s="4">
        <v>0</v>
      </c>
      <c r="AI234" s="10" t="s">
        <v>639</v>
      </c>
      <c r="AJ234" s="4">
        <v>0</v>
      </c>
      <c r="AK234" s="4">
        <v>0</v>
      </c>
      <c r="AL234" s="10" t="s">
        <v>639</v>
      </c>
      <c r="AM234" s="1">
        <v>185312</v>
      </c>
      <c r="AN234" s="1">
        <v>4</v>
      </c>
      <c r="AX234"/>
      <c r="AY234"/>
    </row>
    <row r="235" spans="1:51" x14ac:dyDescent="0.25">
      <c r="A235" t="s">
        <v>289</v>
      </c>
      <c r="B235" t="s">
        <v>20</v>
      </c>
      <c r="C235" t="s">
        <v>499</v>
      </c>
      <c r="D235" t="s">
        <v>393</v>
      </c>
      <c r="E235" s="4">
        <v>101.08695652173913</v>
      </c>
      <c r="F235" s="4">
        <v>397.49032608695643</v>
      </c>
      <c r="G235" s="4">
        <v>0.18478260869565216</v>
      </c>
      <c r="H235" s="10">
        <v>4.6487322223592544E-4</v>
      </c>
      <c r="I235" s="4">
        <v>361.1090217391303</v>
      </c>
      <c r="J235" s="4">
        <v>9.7826086956521743E-2</v>
      </c>
      <c r="K235" s="10">
        <v>2.7090457747464572E-4</v>
      </c>
      <c r="L235" s="4">
        <v>73.778152173913043</v>
      </c>
      <c r="M235" s="4">
        <v>9.7826086956521743E-2</v>
      </c>
      <c r="N235" s="10">
        <v>1.3259492691809613E-3</v>
      </c>
      <c r="O235" s="4">
        <v>50.528695652173909</v>
      </c>
      <c r="P235" s="4">
        <v>9.7826086956521743E-2</v>
      </c>
      <c r="Q235" s="8">
        <v>1.9360501135816069E-3</v>
      </c>
      <c r="R235" s="4">
        <v>18.08641304347826</v>
      </c>
      <c r="S235" s="4">
        <v>0</v>
      </c>
      <c r="T235" s="10">
        <v>0</v>
      </c>
      <c r="U235" s="4">
        <v>5.1630434782608692</v>
      </c>
      <c r="V235" s="4">
        <v>0</v>
      </c>
      <c r="W235" s="10">
        <v>0</v>
      </c>
      <c r="X235" s="4">
        <v>62.814565217391284</v>
      </c>
      <c r="Y235" s="4">
        <v>0</v>
      </c>
      <c r="Z235" s="10">
        <v>0</v>
      </c>
      <c r="AA235" s="4">
        <v>13.131847826086956</v>
      </c>
      <c r="AB235" s="4">
        <v>8.6956521739130432E-2</v>
      </c>
      <c r="AC235" s="10">
        <v>6.6218039449397002E-3</v>
      </c>
      <c r="AD235" s="4">
        <v>210.24369565217384</v>
      </c>
      <c r="AE235" s="4">
        <v>0</v>
      </c>
      <c r="AF235" s="10">
        <v>0</v>
      </c>
      <c r="AG235" s="4">
        <v>25.804456521739127</v>
      </c>
      <c r="AH235" s="4">
        <v>0</v>
      </c>
      <c r="AI235" s="10">
        <v>0</v>
      </c>
      <c r="AJ235" s="4">
        <v>11.717608695652176</v>
      </c>
      <c r="AK235" s="4">
        <v>0</v>
      </c>
      <c r="AL235" s="10" t="s">
        <v>639</v>
      </c>
      <c r="AM235" s="1">
        <v>185057</v>
      </c>
      <c r="AN235" s="1">
        <v>4</v>
      </c>
      <c r="AX235"/>
      <c r="AY235"/>
    </row>
    <row r="236" spans="1:51" x14ac:dyDescent="0.25">
      <c r="A236" t="s">
        <v>289</v>
      </c>
      <c r="B236" t="s">
        <v>189</v>
      </c>
      <c r="C236" t="s">
        <v>462</v>
      </c>
      <c r="D236" t="s">
        <v>324</v>
      </c>
      <c r="E236" s="4">
        <v>79.717391304347828</v>
      </c>
      <c r="F236" s="4">
        <v>308.04913043478263</v>
      </c>
      <c r="G236" s="4">
        <v>16.854891304347827</v>
      </c>
      <c r="H236" s="10">
        <v>5.4714945244476815E-2</v>
      </c>
      <c r="I236" s="4">
        <v>278.22902173913042</v>
      </c>
      <c r="J236" s="4">
        <v>16.854891304347827</v>
      </c>
      <c r="K236" s="10">
        <v>6.0579199103647417E-2</v>
      </c>
      <c r="L236" s="4">
        <v>101.90304347826087</v>
      </c>
      <c r="M236" s="4">
        <v>1.0826086956521739</v>
      </c>
      <c r="N236" s="10">
        <v>1.0623909342640276E-2</v>
      </c>
      <c r="O236" s="4">
        <v>86.183804347826083</v>
      </c>
      <c r="P236" s="4">
        <v>1.0826086956521739</v>
      </c>
      <c r="Q236" s="8">
        <v>1.2561625746792435E-2</v>
      </c>
      <c r="R236" s="4">
        <v>9.9801086956521736</v>
      </c>
      <c r="S236" s="4">
        <v>0</v>
      </c>
      <c r="T236" s="10">
        <v>0</v>
      </c>
      <c r="U236" s="4">
        <v>5.7391304347826084</v>
      </c>
      <c r="V236" s="4">
        <v>0</v>
      </c>
      <c r="W236" s="10">
        <v>0</v>
      </c>
      <c r="X236" s="4">
        <v>41.49489130434781</v>
      </c>
      <c r="Y236" s="4">
        <v>2.0057608695652176</v>
      </c>
      <c r="Z236" s="10">
        <v>4.8337537622494146E-2</v>
      </c>
      <c r="AA236" s="4">
        <v>14.100869565217394</v>
      </c>
      <c r="AB236" s="4">
        <v>0</v>
      </c>
      <c r="AC236" s="10">
        <v>0</v>
      </c>
      <c r="AD236" s="4">
        <v>140.38869565217394</v>
      </c>
      <c r="AE236" s="4">
        <v>13.396521739130433</v>
      </c>
      <c r="AF236" s="10">
        <v>9.5424504636196367E-2</v>
      </c>
      <c r="AG236" s="4">
        <v>0</v>
      </c>
      <c r="AH236" s="4">
        <v>0</v>
      </c>
      <c r="AI236" s="10" t="s">
        <v>639</v>
      </c>
      <c r="AJ236" s="4">
        <v>10.161630434782607</v>
      </c>
      <c r="AK236" s="4">
        <v>0.37</v>
      </c>
      <c r="AL236" s="10">
        <v>27.463866039952993</v>
      </c>
      <c r="AM236" s="1">
        <v>185348</v>
      </c>
      <c r="AN236" s="1">
        <v>4</v>
      </c>
      <c r="AX236"/>
      <c r="AY236"/>
    </row>
    <row r="237" spans="1:51" x14ac:dyDescent="0.25">
      <c r="A237" t="s">
        <v>289</v>
      </c>
      <c r="B237" t="s">
        <v>209</v>
      </c>
      <c r="C237" t="s">
        <v>503</v>
      </c>
      <c r="D237" t="s">
        <v>395</v>
      </c>
      <c r="E237" s="4">
        <v>7.3043478260869561</v>
      </c>
      <c r="F237" s="4">
        <v>33.043478260869563</v>
      </c>
      <c r="G237" s="4">
        <v>0</v>
      </c>
      <c r="H237" s="10">
        <v>0</v>
      </c>
      <c r="I237" s="4">
        <v>33.043478260869563</v>
      </c>
      <c r="J237" s="4">
        <v>0</v>
      </c>
      <c r="K237" s="10">
        <v>0</v>
      </c>
      <c r="L237" s="4">
        <v>33.043478260869563</v>
      </c>
      <c r="M237" s="4">
        <v>0</v>
      </c>
      <c r="N237" s="10">
        <v>0</v>
      </c>
      <c r="O237" s="4">
        <v>33.043478260869563</v>
      </c>
      <c r="P237" s="4">
        <v>0</v>
      </c>
      <c r="Q237" s="8">
        <v>0</v>
      </c>
      <c r="R237" s="4">
        <v>0</v>
      </c>
      <c r="S237" s="4">
        <v>0</v>
      </c>
      <c r="T237" s="10" t="s">
        <v>639</v>
      </c>
      <c r="U237" s="4">
        <v>0</v>
      </c>
      <c r="V237" s="4">
        <v>0</v>
      </c>
      <c r="W237" s="10" t="s">
        <v>639</v>
      </c>
      <c r="X237" s="4">
        <v>0</v>
      </c>
      <c r="Y237" s="4">
        <v>0</v>
      </c>
      <c r="Z237" s="10" t="s">
        <v>639</v>
      </c>
      <c r="AA237" s="4">
        <v>0</v>
      </c>
      <c r="AB237" s="4">
        <v>0</v>
      </c>
      <c r="AC237" s="10" t="s">
        <v>639</v>
      </c>
      <c r="AD237" s="4">
        <v>0</v>
      </c>
      <c r="AE237" s="4">
        <v>0</v>
      </c>
      <c r="AF237" s="10" t="s">
        <v>639</v>
      </c>
      <c r="AG237" s="4">
        <v>0</v>
      </c>
      <c r="AH237" s="4">
        <v>0</v>
      </c>
      <c r="AI237" s="10" t="s">
        <v>639</v>
      </c>
      <c r="AJ237" s="4">
        <v>0</v>
      </c>
      <c r="AK237" s="4">
        <v>0</v>
      </c>
      <c r="AL237" s="10" t="s">
        <v>639</v>
      </c>
      <c r="AM237" s="1">
        <v>185387</v>
      </c>
      <c r="AN237" s="1">
        <v>4</v>
      </c>
      <c r="AX237"/>
      <c r="AY237"/>
    </row>
    <row r="238" spans="1:51" x14ac:dyDescent="0.25">
      <c r="A238" t="s">
        <v>289</v>
      </c>
      <c r="B238" t="s">
        <v>243</v>
      </c>
      <c r="C238" t="s">
        <v>459</v>
      </c>
      <c r="D238" t="s">
        <v>329</v>
      </c>
      <c r="E238" s="4">
        <v>20.25</v>
      </c>
      <c r="F238" s="4">
        <v>110.64608695652173</v>
      </c>
      <c r="G238" s="4">
        <v>10.189130434782609</v>
      </c>
      <c r="H238" s="10">
        <v>9.2087580456292298E-2</v>
      </c>
      <c r="I238" s="4">
        <v>95.239021739130422</v>
      </c>
      <c r="J238" s="4">
        <v>10.189130434782609</v>
      </c>
      <c r="K238" s="10">
        <v>0.10698482878889386</v>
      </c>
      <c r="L238" s="4">
        <v>24.37184782608696</v>
      </c>
      <c r="M238" s="4">
        <v>0</v>
      </c>
      <c r="N238" s="10">
        <v>0</v>
      </c>
      <c r="O238" s="4">
        <v>19.807173913043481</v>
      </c>
      <c r="P238" s="4">
        <v>0</v>
      </c>
      <c r="Q238" s="8">
        <v>0</v>
      </c>
      <c r="R238" s="4">
        <v>0.52119565217391295</v>
      </c>
      <c r="S238" s="4">
        <v>0</v>
      </c>
      <c r="T238" s="10">
        <v>0</v>
      </c>
      <c r="U238" s="4">
        <v>4.0434782608695654</v>
      </c>
      <c r="V238" s="4">
        <v>0</v>
      </c>
      <c r="W238" s="10">
        <v>0</v>
      </c>
      <c r="X238" s="4">
        <v>17.013478260869565</v>
      </c>
      <c r="Y238" s="4">
        <v>3.8451086956521738</v>
      </c>
      <c r="Z238" s="10">
        <v>0.2260036799468452</v>
      </c>
      <c r="AA238" s="4">
        <v>10.842391304347826</v>
      </c>
      <c r="AB238" s="4">
        <v>0</v>
      </c>
      <c r="AC238" s="10">
        <v>0</v>
      </c>
      <c r="AD238" s="4">
        <v>55.351630434782585</v>
      </c>
      <c r="AE238" s="4">
        <v>6.2570652173913039</v>
      </c>
      <c r="AF238" s="10">
        <v>0.11304211218788972</v>
      </c>
      <c r="AG238" s="4">
        <v>0</v>
      </c>
      <c r="AH238" s="4">
        <v>0</v>
      </c>
      <c r="AI238" s="10" t="s">
        <v>639</v>
      </c>
      <c r="AJ238" s="4">
        <v>3.0667391304347817</v>
      </c>
      <c r="AK238" s="4">
        <v>8.6956521739130432E-2</v>
      </c>
      <c r="AL238" s="10">
        <v>35.267499999999991</v>
      </c>
      <c r="AM238" s="1">
        <v>185451</v>
      </c>
      <c r="AN238" s="1">
        <v>4</v>
      </c>
      <c r="AX238"/>
      <c r="AY238"/>
    </row>
    <row r="239" spans="1:51" x14ac:dyDescent="0.25">
      <c r="A239" t="s">
        <v>289</v>
      </c>
      <c r="B239" t="s">
        <v>158</v>
      </c>
      <c r="C239" t="s">
        <v>462</v>
      </c>
      <c r="D239" t="s">
        <v>324</v>
      </c>
      <c r="E239" s="4">
        <v>27.054347826086957</v>
      </c>
      <c r="F239" s="4">
        <v>128.8994565217391</v>
      </c>
      <c r="G239" s="4">
        <v>5.3320652173913041</v>
      </c>
      <c r="H239" s="10">
        <v>4.1366079898808902E-2</v>
      </c>
      <c r="I239" s="4">
        <v>121.47934782608692</v>
      </c>
      <c r="J239" s="4">
        <v>4.3586956521739131</v>
      </c>
      <c r="K239" s="10">
        <v>3.5880137078229443E-2</v>
      </c>
      <c r="L239" s="4">
        <v>16.408152173913045</v>
      </c>
      <c r="M239" s="4">
        <v>0.97336956521739126</v>
      </c>
      <c r="N239" s="10">
        <v>5.9322314597065343E-2</v>
      </c>
      <c r="O239" s="4">
        <v>8.9880434782608685</v>
      </c>
      <c r="P239" s="4">
        <v>0</v>
      </c>
      <c r="Q239" s="8">
        <v>0</v>
      </c>
      <c r="R239" s="4">
        <v>1.7679347826086957</v>
      </c>
      <c r="S239" s="4">
        <v>0.97336956521739126</v>
      </c>
      <c r="T239" s="10">
        <v>0.55056870581002149</v>
      </c>
      <c r="U239" s="4">
        <v>5.6521739130434785</v>
      </c>
      <c r="V239" s="4">
        <v>0</v>
      </c>
      <c r="W239" s="10">
        <v>0</v>
      </c>
      <c r="X239" s="4">
        <v>17.269565217391307</v>
      </c>
      <c r="Y239" s="4">
        <v>4.3586956521739131</v>
      </c>
      <c r="Z239" s="10">
        <v>0.25239174219536753</v>
      </c>
      <c r="AA239" s="4">
        <v>0</v>
      </c>
      <c r="AB239" s="4">
        <v>0</v>
      </c>
      <c r="AC239" s="10" t="s">
        <v>639</v>
      </c>
      <c r="AD239" s="4">
        <v>72.44673913043475</v>
      </c>
      <c r="AE239" s="4">
        <v>0</v>
      </c>
      <c r="AF239" s="10">
        <v>0</v>
      </c>
      <c r="AG239" s="4">
        <v>0</v>
      </c>
      <c r="AH239" s="4">
        <v>0</v>
      </c>
      <c r="AI239" s="10" t="s">
        <v>639</v>
      </c>
      <c r="AJ239" s="4">
        <v>22.775000000000002</v>
      </c>
      <c r="AK239" s="4">
        <v>0</v>
      </c>
      <c r="AL239" s="10" t="s">
        <v>639</v>
      </c>
      <c r="AM239" s="1">
        <v>185310</v>
      </c>
      <c r="AN239" s="1">
        <v>4</v>
      </c>
      <c r="AX239"/>
      <c r="AY239"/>
    </row>
    <row r="240" spans="1:51" x14ac:dyDescent="0.25">
      <c r="A240" t="s">
        <v>289</v>
      </c>
      <c r="B240" t="s">
        <v>14</v>
      </c>
      <c r="C240" t="s">
        <v>496</v>
      </c>
      <c r="D240" t="s">
        <v>355</v>
      </c>
      <c r="E240" s="4">
        <v>75.445652173913047</v>
      </c>
      <c r="F240" s="4">
        <v>299.6098913043478</v>
      </c>
      <c r="G240" s="4">
        <v>19.196630434782612</v>
      </c>
      <c r="H240" s="10">
        <v>6.4072085041018939E-2</v>
      </c>
      <c r="I240" s="4">
        <v>267.78750000000002</v>
      </c>
      <c r="J240" s="4">
        <v>19.196630434782612</v>
      </c>
      <c r="K240" s="10">
        <v>7.1686058665108007E-2</v>
      </c>
      <c r="L240" s="4">
        <v>42.573804347826083</v>
      </c>
      <c r="M240" s="4">
        <v>0.21739130434782608</v>
      </c>
      <c r="N240" s="10">
        <v>5.106222187046025E-3</v>
      </c>
      <c r="O240" s="4">
        <v>25.704239130434779</v>
      </c>
      <c r="P240" s="4">
        <v>0.21739130434782608</v>
      </c>
      <c r="Q240" s="8">
        <v>8.4574105945982529E-3</v>
      </c>
      <c r="R240" s="4">
        <v>11.391304347826088</v>
      </c>
      <c r="S240" s="4">
        <v>0</v>
      </c>
      <c r="T240" s="10">
        <v>0</v>
      </c>
      <c r="U240" s="4">
        <v>5.4782608695652177</v>
      </c>
      <c r="V240" s="4">
        <v>0</v>
      </c>
      <c r="W240" s="10">
        <v>0</v>
      </c>
      <c r="X240" s="4">
        <v>56.919239130434782</v>
      </c>
      <c r="Y240" s="4">
        <v>8.0903260869565212</v>
      </c>
      <c r="Z240" s="10">
        <v>0.14213693314516945</v>
      </c>
      <c r="AA240" s="4">
        <v>14.952826086956522</v>
      </c>
      <c r="AB240" s="4">
        <v>0</v>
      </c>
      <c r="AC240" s="10">
        <v>0</v>
      </c>
      <c r="AD240" s="4">
        <v>154.96054347826086</v>
      </c>
      <c r="AE240" s="4">
        <v>10.888913043478265</v>
      </c>
      <c r="AF240" s="10">
        <v>7.0268939428480073E-2</v>
      </c>
      <c r="AG240" s="4">
        <v>8.3311956521739123</v>
      </c>
      <c r="AH240" s="4">
        <v>0</v>
      </c>
      <c r="AI240" s="10">
        <v>0</v>
      </c>
      <c r="AJ240" s="4">
        <v>21.872282608695656</v>
      </c>
      <c r="AK240" s="4">
        <v>0</v>
      </c>
      <c r="AL240" s="10" t="s">
        <v>639</v>
      </c>
      <c r="AM240" s="1">
        <v>185042</v>
      </c>
      <c r="AN240" s="1">
        <v>4</v>
      </c>
      <c r="AX240"/>
      <c r="AY240"/>
    </row>
    <row r="241" spans="1:51" x14ac:dyDescent="0.25">
      <c r="A241" t="s">
        <v>289</v>
      </c>
      <c r="B241" t="s">
        <v>230</v>
      </c>
      <c r="C241" t="s">
        <v>508</v>
      </c>
      <c r="D241" t="s">
        <v>375</v>
      </c>
      <c r="E241" s="4">
        <v>78.923913043478265</v>
      </c>
      <c r="F241" s="4">
        <v>308.27554347826083</v>
      </c>
      <c r="G241" s="4">
        <v>0.375</v>
      </c>
      <c r="H241" s="10">
        <v>1.2164442101663005E-3</v>
      </c>
      <c r="I241" s="4">
        <v>275.59282608695645</v>
      </c>
      <c r="J241" s="4">
        <v>0.375</v>
      </c>
      <c r="K241" s="10">
        <v>1.3607030535754152E-3</v>
      </c>
      <c r="L241" s="4">
        <v>70.133695652173913</v>
      </c>
      <c r="M241" s="4">
        <v>0</v>
      </c>
      <c r="N241" s="10">
        <v>0</v>
      </c>
      <c r="O241" s="4">
        <v>46.330869565217384</v>
      </c>
      <c r="P241" s="4">
        <v>0</v>
      </c>
      <c r="Q241" s="8">
        <v>0</v>
      </c>
      <c r="R241" s="4">
        <v>18.411521739130432</v>
      </c>
      <c r="S241" s="4">
        <v>0</v>
      </c>
      <c r="T241" s="10">
        <v>0</v>
      </c>
      <c r="U241" s="4">
        <v>5.3913043478260869</v>
      </c>
      <c r="V241" s="4">
        <v>0</v>
      </c>
      <c r="W241" s="10">
        <v>0</v>
      </c>
      <c r="X241" s="4">
        <v>41.727391304347826</v>
      </c>
      <c r="Y241" s="4">
        <v>0</v>
      </c>
      <c r="Z241" s="10">
        <v>0</v>
      </c>
      <c r="AA241" s="4">
        <v>8.8798913043478276</v>
      </c>
      <c r="AB241" s="4">
        <v>0</v>
      </c>
      <c r="AC241" s="10">
        <v>0</v>
      </c>
      <c r="AD241" s="4">
        <v>165.14206521739126</v>
      </c>
      <c r="AE241" s="4">
        <v>0.375</v>
      </c>
      <c r="AF241" s="10">
        <v>2.2707721349273062E-3</v>
      </c>
      <c r="AG241" s="4">
        <v>7.3544565217391265</v>
      </c>
      <c r="AH241" s="4">
        <v>0</v>
      </c>
      <c r="AI241" s="10">
        <v>0</v>
      </c>
      <c r="AJ241" s="4">
        <v>15.038043478260869</v>
      </c>
      <c r="AK241" s="4">
        <v>0</v>
      </c>
      <c r="AL241" s="10" t="s">
        <v>639</v>
      </c>
      <c r="AM241" s="1">
        <v>185434</v>
      </c>
      <c r="AN241" s="1">
        <v>4</v>
      </c>
      <c r="AX241"/>
      <c r="AY241"/>
    </row>
    <row r="242" spans="1:51" x14ac:dyDescent="0.25">
      <c r="A242" t="s">
        <v>289</v>
      </c>
      <c r="B242" t="s">
        <v>263</v>
      </c>
      <c r="C242" t="s">
        <v>471</v>
      </c>
      <c r="D242" t="s">
        <v>364</v>
      </c>
      <c r="E242" s="4">
        <v>27.565217391304348</v>
      </c>
      <c r="F242" s="4">
        <v>147.1592391304348</v>
      </c>
      <c r="G242" s="4">
        <v>30.214782608695646</v>
      </c>
      <c r="H242" s="10">
        <v>0.20532032366594891</v>
      </c>
      <c r="I242" s="4">
        <v>132.65358695652176</v>
      </c>
      <c r="J242" s="4">
        <v>30.214782608695646</v>
      </c>
      <c r="K242" s="10">
        <v>0.22777207387990778</v>
      </c>
      <c r="L242" s="4">
        <v>21.856630434782609</v>
      </c>
      <c r="M242" s="4">
        <v>1.7635869565217388</v>
      </c>
      <c r="N242" s="10">
        <v>8.0688876621858835E-2</v>
      </c>
      <c r="O242" s="4">
        <v>12.152608695652177</v>
      </c>
      <c r="P242" s="4">
        <v>1.7635869565217388</v>
      </c>
      <c r="Q242" s="8">
        <v>0.14512003148366778</v>
      </c>
      <c r="R242" s="4">
        <v>5.164891304347826</v>
      </c>
      <c r="S242" s="4">
        <v>0</v>
      </c>
      <c r="T242" s="10">
        <v>0</v>
      </c>
      <c r="U242" s="4">
        <v>4.5391304347826047</v>
      </c>
      <c r="V242" s="4">
        <v>0</v>
      </c>
      <c r="W242" s="10">
        <v>0</v>
      </c>
      <c r="X242" s="4">
        <v>34.65586956521738</v>
      </c>
      <c r="Y242" s="4">
        <v>5.4842391304347835</v>
      </c>
      <c r="Z242" s="10">
        <v>0.15824849294617269</v>
      </c>
      <c r="AA242" s="4">
        <v>4.8016304347826075</v>
      </c>
      <c r="AB242" s="4">
        <v>0</v>
      </c>
      <c r="AC242" s="10">
        <v>0</v>
      </c>
      <c r="AD242" s="4">
        <v>75.28619565217393</v>
      </c>
      <c r="AE242" s="4">
        <v>22.966956521739124</v>
      </c>
      <c r="AF242" s="10">
        <v>0.30506198809470514</v>
      </c>
      <c r="AG242" s="4">
        <v>0</v>
      </c>
      <c r="AH242" s="4">
        <v>0</v>
      </c>
      <c r="AI242" s="10" t="s">
        <v>639</v>
      </c>
      <c r="AJ242" s="4">
        <v>10.55891304347826</v>
      </c>
      <c r="AK242" s="4">
        <v>0</v>
      </c>
      <c r="AL242" s="10" t="s">
        <v>639</v>
      </c>
      <c r="AM242" s="1">
        <v>185479</v>
      </c>
      <c r="AN242" s="1">
        <v>4</v>
      </c>
      <c r="AX242"/>
      <c r="AY242"/>
    </row>
    <row r="243" spans="1:51" x14ac:dyDescent="0.25">
      <c r="A243" t="s">
        <v>289</v>
      </c>
      <c r="B243" t="s">
        <v>40</v>
      </c>
      <c r="C243" t="s">
        <v>509</v>
      </c>
      <c r="D243" t="s">
        <v>332</v>
      </c>
      <c r="E243" s="4">
        <v>54.619565217391305</v>
      </c>
      <c r="F243" s="4">
        <v>242.17206521739132</v>
      </c>
      <c r="G243" s="4">
        <v>0</v>
      </c>
      <c r="H243" s="10">
        <v>0</v>
      </c>
      <c r="I243" s="4">
        <v>213.22565217391309</v>
      </c>
      <c r="J243" s="4">
        <v>0</v>
      </c>
      <c r="K243" s="10">
        <v>0</v>
      </c>
      <c r="L243" s="4">
        <v>60.658804347826091</v>
      </c>
      <c r="M243" s="4">
        <v>0</v>
      </c>
      <c r="N243" s="10">
        <v>0</v>
      </c>
      <c r="O243" s="4">
        <v>36.797717391304353</v>
      </c>
      <c r="P243" s="4">
        <v>0</v>
      </c>
      <c r="Q243" s="8">
        <v>0</v>
      </c>
      <c r="R243" s="4">
        <v>19.045869565217387</v>
      </c>
      <c r="S243" s="4">
        <v>0</v>
      </c>
      <c r="T243" s="10">
        <v>0</v>
      </c>
      <c r="U243" s="4">
        <v>4.8152173913043477</v>
      </c>
      <c r="V243" s="4">
        <v>0</v>
      </c>
      <c r="W243" s="10">
        <v>0</v>
      </c>
      <c r="X243" s="4">
        <v>16.547500000000007</v>
      </c>
      <c r="Y243" s="4">
        <v>0</v>
      </c>
      <c r="Z243" s="10">
        <v>0</v>
      </c>
      <c r="AA243" s="4">
        <v>5.0853260869565204</v>
      </c>
      <c r="AB243" s="4">
        <v>0</v>
      </c>
      <c r="AC243" s="10">
        <v>0</v>
      </c>
      <c r="AD243" s="4">
        <v>110.86021739130436</v>
      </c>
      <c r="AE243" s="4">
        <v>0</v>
      </c>
      <c r="AF243" s="10">
        <v>0</v>
      </c>
      <c r="AG243" s="4">
        <v>5.4963043478260865</v>
      </c>
      <c r="AH243" s="4">
        <v>0</v>
      </c>
      <c r="AI243" s="10">
        <v>0</v>
      </c>
      <c r="AJ243" s="4">
        <v>43.523913043478267</v>
      </c>
      <c r="AK243" s="4">
        <v>0</v>
      </c>
      <c r="AL243" s="10" t="s">
        <v>639</v>
      </c>
      <c r="AM243" s="1">
        <v>185131</v>
      </c>
      <c r="AN243" s="1">
        <v>4</v>
      </c>
      <c r="AX243"/>
      <c r="AY243"/>
    </row>
    <row r="244" spans="1:51" x14ac:dyDescent="0.25">
      <c r="A244" t="s">
        <v>289</v>
      </c>
      <c r="B244" t="s">
        <v>12</v>
      </c>
      <c r="C244" t="s">
        <v>470</v>
      </c>
      <c r="D244" t="s">
        <v>392</v>
      </c>
      <c r="E244" s="4">
        <v>68.021739130434781</v>
      </c>
      <c r="F244" s="4">
        <v>212.60326086956522</v>
      </c>
      <c r="G244" s="4">
        <v>39.489130434782609</v>
      </c>
      <c r="H244" s="10">
        <v>0.18574094429816712</v>
      </c>
      <c r="I244" s="4">
        <v>193.64673913043481</v>
      </c>
      <c r="J244" s="4">
        <v>39.489130434782609</v>
      </c>
      <c r="K244" s="10">
        <v>0.20392354971794222</v>
      </c>
      <c r="L244" s="4">
        <v>49.945652173913039</v>
      </c>
      <c r="M244" s="4">
        <v>0.64402173913043481</v>
      </c>
      <c r="N244" s="10">
        <v>1.2894450489662678E-2</v>
      </c>
      <c r="O244" s="4">
        <v>30.989130434782609</v>
      </c>
      <c r="P244" s="4">
        <v>0.64402173913043481</v>
      </c>
      <c r="Q244" s="8">
        <v>2.0782181690634866E-2</v>
      </c>
      <c r="R244" s="4">
        <v>13.826086956521738</v>
      </c>
      <c r="S244" s="4">
        <v>0</v>
      </c>
      <c r="T244" s="10">
        <v>0</v>
      </c>
      <c r="U244" s="4">
        <v>5.1304347826086953</v>
      </c>
      <c r="V244" s="4">
        <v>0</v>
      </c>
      <c r="W244" s="10">
        <v>0</v>
      </c>
      <c r="X244" s="4">
        <v>39.831521739130437</v>
      </c>
      <c r="Y244" s="4">
        <v>7.5380434782608692</v>
      </c>
      <c r="Z244" s="10">
        <v>0.18924819211352162</v>
      </c>
      <c r="AA244" s="4">
        <v>0</v>
      </c>
      <c r="AB244" s="4">
        <v>0</v>
      </c>
      <c r="AC244" s="10" t="s">
        <v>639</v>
      </c>
      <c r="AD244" s="4">
        <v>113.95652173913044</v>
      </c>
      <c r="AE244" s="4">
        <v>30.239130434782609</v>
      </c>
      <c r="AF244" s="10">
        <v>0.26535673407096527</v>
      </c>
      <c r="AG244" s="4">
        <v>0</v>
      </c>
      <c r="AH244" s="4">
        <v>0</v>
      </c>
      <c r="AI244" s="10" t="s">
        <v>639</v>
      </c>
      <c r="AJ244" s="4">
        <v>8.8695652173913047</v>
      </c>
      <c r="AK244" s="4">
        <v>1.0679347826086956</v>
      </c>
      <c r="AL244" s="10">
        <v>8.3053435114503831</v>
      </c>
      <c r="AM244" s="1">
        <v>185038</v>
      </c>
      <c r="AN244" s="1">
        <v>4</v>
      </c>
      <c r="AX244"/>
      <c r="AY244"/>
    </row>
    <row r="245" spans="1:51" x14ac:dyDescent="0.25">
      <c r="A245" t="s">
        <v>289</v>
      </c>
      <c r="B245" t="s">
        <v>267</v>
      </c>
      <c r="C245" t="s">
        <v>491</v>
      </c>
      <c r="D245" t="s">
        <v>408</v>
      </c>
      <c r="E245" s="4">
        <v>112.02173913043478</v>
      </c>
      <c r="F245" s="4">
        <v>355.20967391304345</v>
      </c>
      <c r="G245" s="4">
        <v>17.715108695652173</v>
      </c>
      <c r="H245" s="10">
        <v>4.9872258546620814E-2</v>
      </c>
      <c r="I245" s="4">
        <v>313.60913043478263</v>
      </c>
      <c r="J245" s="4">
        <v>17.715108695652173</v>
      </c>
      <c r="K245" s="10">
        <v>5.6487860130514163E-2</v>
      </c>
      <c r="L245" s="4">
        <v>44.638586956521742</v>
      </c>
      <c r="M245" s="4">
        <v>4.3478260869565216E-2</v>
      </c>
      <c r="N245" s="10">
        <v>9.7400620928958417E-4</v>
      </c>
      <c r="O245" s="4">
        <v>24.581521739130434</v>
      </c>
      <c r="P245" s="4">
        <v>4.3478260869565216E-2</v>
      </c>
      <c r="Q245" s="8">
        <v>1.7687375635640063E-3</v>
      </c>
      <c r="R245" s="4">
        <v>14.578804347826088</v>
      </c>
      <c r="S245" s="4">
        <v>0</v>
      </c>
      <c r="T245" s="10">
        <v>0</v>
      </c>
      <c r="U245" s="4">
        <v>5.4782608695652177</v>
      </c>
      <c r="V245" s="4">
        <v>0</v>
      </c>
      <c r="W245" s="10">
        <v>0</v>
      </c>
      <c r="X245" s="4">
        <v>77.891521739130425</v>
      </c>
      <c r="Y245" s="4">
        <v>8.2311956521739127</v>
      </c>
      <c r="Z245" s="10">
        <v>0.10567511673146322</v>
      </c>
      <c r="AA245" s="4">
        <v>21.543478260869566</v>
      </c>
      <c r="AB245" s="4">
        <v>0</v>
      </c>
      <c r="AC245" s="10">
        <v>0</v>
      </c>
      <c r="AD245" s="4">
        <v>188.11260869565217</v>
      </c>
      <c r="AE245" s="4">
        <v>7.3626086956521739</v>
      </c>
      <c r="AF245" s="10">
        <v>3.9139368417159932E-2</v>
      </c>
      <c r="AG245" s="4">
        <v>0</v>
      </c>
      <c r="AH245" s="4">
        <v>0</v>
      </c>
      <c r="AI245" s="10" t="s">
        <v>639</v>
      </c>
      <c r="AJ245" s="4">
        <v>23.023478260869563</v>
      </c>
      <c r="AK245" s="4">
        <v>2.0778260869565215</v>
      </c>
      <c r="AL245" s="10">
        <v>11.080560786775477</v>
      </c>
      <c r="AM245" s="1">
        <v>185484</v>
      </c>
      <c r="AN245" s="1">
        <v>4</v>
      </c>
      <c r="AX245"/>
      <c r="AY245"/>
    </row>
    <row r="246" spans="1:51" x14ac:dyDescent="0.25">
      <c r="A246" t="s">
        <v>289</v>
      </c>
      <c r="B246" t="s">
        <v>268</v>
      </c>
      <c r="C246" t="s">
        <v>462</v>
      </c>
      <c r="D246" t="s">
        <v>324</v>
      </c>
      <c r="E246" s="4">
        <v>45.108695652173914</v>
      </c>
      <c r="F246" s="4">
        <v>189.11250000000004</v>
      </c>
      <c r="G246" s="4">
        <v>0</v>
      </c>
      <c r="H246" s="10">
        <v>0</v>
      </c>
      <c r="I246" s="4">
        <v>166.07923913043481</v>
      </c>
      <c r="J246" s="4">
        <v>0</v>
      </c>
      <c r="K246" s="10">
        <v>0</v>
      </c>
      <c r="L246" s="4">
        <v>47.017826086956525</v>
      </c>
      <c r="M246" s="4">
        <v>0</v>
      </c>
      <c r="N246" s="10">
        <v>0</v>
      </c>
      <c r="O246" s="4">
        <v>23.984565217391303</v>
      </c>
      <c r="P246" s="4">
        <v>0</v>
      </c>
      <c r="Q246" s="8">
        <v>0</v>
      </c>
      <c r="R246" s="4">
        <v>18.386521739130441</v>
      </c>
      <c r="S246" s="4">
        <v>0</v>
      </c>
      <c r="T246" s="10">
        <v>0</v>
      </c>
      <c r="U246" s="4">
        <v>4.6467391304347823</v>
      </c>
      <c r="V246" s="4">
        <v>0</v>
      </c>
      <c r="W246" s="10">
        <v>0</v>
      </c>
      <c r="X246" s="4">
        <v>59.075108695652169</v>
      </c>
      <c r="Y246" s="4">
        <v>0</v>
      </c>
      <c r="Z246" s="10">
        <v>0</v>
      </c>
      <c r="AA246" s="4">
        <v>0</v>
      </c>
      <c r="AB246" s="4">
        <v>0</v>
      </c>
      <c r="AC246" s="10" t="s">
        <v>639</v>
      </c>
      <c r="AD246" s="4">
        <v>53.206630434782632</v>
      </c>
      <c r="AE246" s="4">
        <v>0</v>
      </c>
      <c r="AF246" s="10">
        <v>0</v>
      </c>
      <c r="AG246" s="4">
        <v>0</v>
      </c>
      <c r="AH246" s="4">
        <v>0</v>
      </c>
      <c r="AI246" s="10" t="s">
        <v>639</v>
      </c>
      <c r="AJ246" s="4">
        <v>29.812934782608711</v>
      </c>
      <c r="AK246" s="4">
        <v>0</v>
      </c>
      <c r="AL246" s="10" t="s">
        <v>639</v>
      </c>
      <c r="AM246" s="1">
        <v>185485</v>
      </c>
      <c r="AN246" s="1">
        <v>4</v>
      </c>
      <c r="AX246"/>
      <c r="AY246"/>
    </row>
    <row r="247" spans="1:51" x14ac:dyDescent="0.25">
      <c r="A247" t="s">
        <v>289</v>
      </c>
      <c r="B247" t="s">
        <v>32</v>
      </c>
      <c r="C247" t="s">
        <v>505</v>
      </c>
      <c r="D247" t="s">
        <v>329</v>
      </c>
      <c r="E247" s="4">
        <v>95.043478260869563</v>
      </c>
      <c r="F247" s="4">
        <v>305.74999999999994</v>
      </c>
      <c r="G247" s="4">
        <v>0.30978260869565216</v>
      </c>
      <c r="H247" s="10">
        <v>1.0131892353087563E-3</v>
      </c>
      <c r="I247" s="4">
        <v>280.9189130434782</v>
      </c>
      <c r="J247" s="4">
        <v>0.30978260869565216</v>
      </c>
      <c r="K247" s="10">
        <v>1.1027474275030627E-3</v>
      </c>
      <c r="L247" s="4">
        <v>29.330869565217395</v>
      </c>
      <c r="M247" s="4">
        <v>0</v>
      </c>
      <c r="N247" s="10">
        <v>0</v>
      </c>
      <c r="O247" s="4">
        <v>19.417826086956524</v>
      </c>
      <c r="P247" s="4">
        <v>0</v>
      </c>
      <c r="Q247" s="8">
        <v>0</v>
      </c>
      <c r="R247" s="4">
        <v>5.3043478260869561</v>
      </c>
      <c r="S247" s="4">
        <v>0</v>
      </c>
      <c r="T247" s="10">
        <v>0</v>
      </c>
      <c r="U247" s="4">
        <v>4.6086956521739131</v>
      </c>
      <c r="V247" s="4">
        <v>0</v>
      </c>
      <c r="W247" s="10">
        <v>0</v>
      </c>
      <c r="X247" s="4">
        <v>58.586956521739147</v>
      </c>
      <c r="Y247" s="4">
        <v>0</v>
      </c>
      <c r="Z247" s="10">
        <v>0</v>
      </c>
      <c r="AA247" s="4">
        <v>14.918043478260865</v>
      </c>
      <c r="AB247" s="4">
        <v>0</v>
      </c>
      <c r="AC247" s="10">
        <v>0</v>
      </c>
      <c r="AD247" s="4">
        <v>174.08717391304342</v>
      </c>
      <c r="AE247" s="4">
        <v>0.30978260869565216</v>
      </c>
      <c r="AF247" s="10">
        <v>1.7794683073572592E-3</v>
      </c>
      <c r="AG247" s="4">
        <v>3.3431521739130434</v>
      </c>
      <c r="AH247" s="4">
        <v>0</v>
      </c>
      <c r="AI247" s="10">
        <v>0</v>
      </c>
      <c r="AJ247" s="4">
        <v>25.483804347826091</v>
      </c>
      <c r="AK247" s="4">
        <v>0</v>
      </c>
      <c r="AL247" s="10" t="s">
        <v>639</v>
      </c>
      <c r="AM247" s="1">
        <v>185103</v>
      </c>
      <c r="AN247" s="1">
        <v>4</v>
      </c>
      <c r="AX247"/>
      <c r="AY247"/>
    </row>
    <row r="248" spans="1:51" x14ac:dyDescent="0.25">
      <c r="A248" t="s">
        <v>289</v>
      </c>
      <c r="B248" t="s">
        <v>214</v>
      </c>
      <c r="C248" t="s">
        <v>502</v>
      </c>
      <c r="D248" t="s">
        <v>376</v>
      </c>
      <c r="E248" s="4">
        <v>16.141304347826086</v>
      </c>
      <c r="F248" s="4">
        <v>130.64326086956521</v>
      </c>
      <c r="G248" s="4">
        <v>0</v>
      </c>
      <c r="H248" s="10">
        <v>0</v>
      </c>
      <c r="I248" s="4">
        <v>117.25195652173913</v>
      </c>
      <c r="J248" s="4">
        <v>0</v>
      </c>
      <c r="K248" s="10">
        <v>0</v>
      </c>
      <c r="L248" s="4">
        <v>72.083695652173915</v>
      </c>
      <c r="M248" s="4">
        <v>0</v>
      </c>
      <c r="N248" s="10">
        <v>0</v>
      </c>
      <c r="O248" s="4">
        <v>58.692391304347822</v>
      </c>
      <c r="P248" s="4">
        <v>0</v>
      </c>
      <c r="Q248" s="8">
        <v>0</v>
      </c>
      <c r="R248" s="4">
        <v>11.130434782608695</v>
      </c>
      <c r="S248" s="4">
        <v>0</v>
      </c>
      <c r="T248" s="10">
        <v>0</v>
      </c>
      <c r="U248" s="4">
        <v>2.2608695652173911</v>
      </c>
      <c r="V248" s="4">
        <v>0</v>
      </c>
      <c r="W248" s="10">
        <v>0</v>
      </c>
      <c r="X248" s="4">
        <v>15.725543478260869</v>
      </c>
      <c r="Y248" s="4">
        <v>0</v>
      </c>
      <c r="Z248" s="10">
        <v>0</v>
      </c>
      <c r="AA248" s="4">
        <v>0</v>
      </c>
      <c r="AB248" s="4">
        <v>0</v>
      </c>
      <c r="AC248" s="10" t="s">
        <v>639</v>
      </c>
      <c r="AD248" s="4">
        <v>42.834021739130435</v>
      </c>
      <c r="AE248" s="4">
        <v>0</v>
      </c>
      <c r="AF248" s="10">
        <v>0</v>
      </c>
      <c r="AG248" s="4">
        <v>0</v>
      </c>
      <c r="AH248" s="4">
        <v>0</v>
      </c>
      <c r="AI248" s="10" t="s">
        <v>639</v>
      </c>
      <c r="AJ248" s="4">
        <v>0</v>
      </c>
      <c r="AK248" s="4">
        <v>0</v>
      </c>
      <c r="AL248" s="10" t="s">
        <v>639</v>
      </c>
      <c r="AM248" s="1">
        <v>185396</v>
      </c>
      <c r="AN248" s="1">
        <v>4</v>
      </c>
      <c r="AX248"/>
      <c r="AY248"/>
    </row>
    <row r="249" spans="1:51" x14ac:dyDescent="0.25">
      <c r="A249" t="s">
        <v>289</v>
      </c>
      <c r="B249" t="s">
        <v>233</v>
      </c>
      <c r="C249" t="s">
        <v>480</v>
      </c>
      <c r="D249" t="s">
        <v>334</v>
      </c>
      <c r="E249" s="4">
        <v>33.902173913043477</v>
      </c>
      <c r="F249" s="4">
        <v>145.51902173913041</v>
      </c>
      <c r="G249" s="4">
        <v>63.665760869565219</v>
      </c>
      <c r="H249" s="10">
        <v>0.43750816978207696</v>
      </c>
      <c r="I249" s="4">
        <v>137.66576086956522</v>
      </c>
      <c r="J249" s="4">
        <v>63.665760869565219</v>
      </c>
      <c r="K249" s="10">
        <v>0.46246619687728235</v>
      </c>
      <c r="L249" s="4">
        <v>23.163043478260871</v>
      </c>
      <c r="M249" s="4">
        <v>10.9375</v>
      </c>
      <c r="N249" s="10">
        <v>0.47219615204129511</v>
      </c>
      <c r="O249" s="4">
        <v>20</v>
      </c>
      <c r="P249" s="4">
        <v>10.9375</v>
      </c>
      <c r="Q249" s="8">
        <v>0.546875</v>
      </c>
      <c r="R249" s="4">
        <v>0</v>
      </c>
      <c r="S249" s="4">
        <v>0</v>
      </c>
      <c r="T249" s="10" t="s">
        <v>639</v>
      </c>
      <c r="U249" s="4">
        <v>3.1630434782608696</v>
      </c>
      <c r="V249" s="4">
        <v>0</v>
      </c>
      <c r="W249" s="10">
        <v>0</v>
      </c>
      <c r="X249" s="4">
        <v>36.211956521739133</v>
      </c>
      <c r="Y249" s="4">
        <v>15.771739130434783</v>
      </c>
      <c r="Z249" s="10">
        <v>0.43553954675071288</v>
      </c>
      <c r="AA249" s="4">
        <v>4.6902173913043477</v>
      </c>
      <c r="AB249" s="4">
        <v>0</v>
      </c>
      <c r="AC249" s="10">
        <v>0</v>
      </c>
      <c r="AD249" s="4">
        <v>76.182065217391298</v>
      </c>
      <c r="AE249" s="4">
        <v>36.956521739130437</v>
      </c>
      <c r="AF249" s="10">
        <v>0.48510790083823802</v>
      </c>
      <c r="AG249" s="4">
        <v>5.2717391304347823</v>
      </c>
      <c r="AH249" s="4">
        <v>0</v>
      </c>
      <c r="AI249" s="10">
        <v>0</v>
      </c>
      <c r="AJ249" s="4">
        <v>0</v>
      </c>
      <c r="AK249" s="4">
        <v>0</v>
      </c>
      <c r="AL249" s="10" t="s">
        <v>639</v>
      </c>
      <c r="AM249" s="1">
        <v>185437</v>
      </c>
      <c r="AN249" s="1">
        <v>4</v>
      </c>
      <c r="AX249"/>
      <c r="AY249"/>
    </row>
    <row r="250" spans="1:51" x14ac:dyDescent="0.25">
      <c r="A250" t="s">
        <v>289</v>
      </c>
      <c r="B250" t="s">
        <v>259</v>
      </c>
      <c r="C250" t="s">
        <v>500</v>
      </c>
      <c r="D250" t="s">
        <v>335</v>
      </c>
      <c r="E250" s="4">
        <v>45.597826086956523</v>
      </c>
      <c r="F250" s="4">
        <v>187.58163043478262</v>
      </c>
      <c r="G250" s="4">
        <v>0</v>
      </c>
      <c r="H250" s="10">
        <v>0</v>
      </c>
      <c r="I250" s="4">
        <v>160.09119565217395</v>
      </c>
      <c r="J250" s="4">
        <v>0</v>
      </c>
      <c r="K250" s="10">
        <v>0</v>
      </c>
      <c r="L250" s="4">
        <v>39.130000000000003</v>
      </c>
      <c r="M250" s="4">
        <v>0</v>
      </c>
      <c r="N250" s="10">
        <v>0</v>
      </c>
      <c r="O250" s="4">
        <v>15.558260869565212</v>
      </c>
      <c r="P250" s="4">
        <v>0</v>
      </c>
      <c r="Q250" s="8">
        <v>0</v>
      </c>
      <c r="R250" s="4">
        <v>18.843478260869574</v>
      </c>
      <c r="S250" s="4">
        <v>0</v>
      </c>
      <c r="T250" s="10">
        <v>0</v>
      </c>
      <c r="U250" s="4">
        <v>4.7282608695652177</v>
      </c>
      <c r="V250" s="4">
        <v>0</v>
      </c>
      <c r="W250" s="10">
        <v>0</v>
      </c>
      <c r="X250" s="4">
        <v>58.531304347826079</v>
      </c>
      <c r="Y250" s="4">
        <v>0</v>
      </c>
      <c r="Z250" s="10">
        <v>0</v>
      </c>
      <c r="AA250" s="4">
        <v>3.9186956521739122</v>
      </c>
      <c r="AB250" s="4">
        <v>0</v>
      </c>
      <c r="AC250" s="10">
        <v>0</v>
      </c>
      <c r="AD250" s="4">
        <v>69.691413043478306</v>
      </c>
      <c r="AE250" s="4">
        <v>0</v>
      </c>
      <c r="AF250" s="10">
        <v>0</v>
      </c>
      <c r="AG250" s="4">
        <v>0.7443478260869566</v>
      </c>
      <c r="AH250" s="4">
        <v>0</v>
      </c>
      <c r="AI250" s="10">
        <v>0</v>
      </c>
      <c r="AJ250" s="4">
        <v>15.56586956521739</v>
      </c>
      <c r="AK250" s="4">
        <v>0</v>
      </c>
      <c r="AL250" s="10" t="s">
        <v>639</v>
      </c>
      <c r="AM250" s="1">
        <v>185474</v>
      </c>
      <c r="AN250" s="1">
        <v>4</v>
      </c>
      <c r="AX250"/>
      <c r="AY250"/>
    </row>
    <row r="251" spans="1:51" x14ac:dyDescent="0.25">
      <c r="A251" t="s">
        <v>289</v>
      </c>
      <c r="B251" t="s">
        <v>265</v>
      </c>
      <c r="C251" t="s">
        <v>500</v>
      </c>
      <c r="D251" t="s">
        <v>335</v>
      </c>
      <c r="E251" s="4">
        <v>48.086956521739133</v>
      </c>
      <c r="F251" s="4">
        <v>190.23413043478263</v>
      </c>
      <c r="G251" s="4">
        <v>0</v>
      </c>
      <c r="H251" s="10">
        <v>0</v>
      </c>
      <c r="I251" s="4">
        <v>163.75304347826091</v>
      </c>
      <c r="J251" s="4">
        <v>0</v>
      </c>
      <c r="K251" s="10">
        <v>0</v>
      </c>
      <c r="L251" s="4">
        <v>54.633695652173905</v>
      </c>
      <c r="M251" s="4">
        <v>0</v>
      </c>
      <c r="N251" s="10">
        <v>0</v>
      </c>
      <c r="O251" s="4">
        <v>38.182173913043471</v>
      </c>
      <c r="P251" s="4">
        <v>0</v>
      </c>
      <c r="Q251" s="8">
        <v>0</v>
      </c>
      <c r="R251" s="4">
        <v>11.478695652173908</v>
      </c>
      <c r="S251" s="4">
        <v>0</v>
      </c>
      <c r="T251" s="10">
        <v>0</v>
      </c>
      <c r="U251" s="4">
        <v>4.9728260869565215</v>
      </c>
      <c r="V251" s="4">
        <v>0</v>
      </c>
      <c r="W251" s="10">
        <v>0</v>
      </c>
      <c r="X251" s="4">
        <v>33.872934782608709</v>
      </c>
      <c r="Y251" s="4">
        <v>0</v>
      </c>
      <c r="Z251" s="10">
        <v>0</v>
      </c>
      <c r="AA251" s="4">
        <v>10.029565217391305</v>
      </c>
      <c r="AB251" s="4">
        <v>0</v>
      </c>
      <c r="AC251" s="10">
        <v>0</v>
      </c>
      <c r="AD251" s="4">
        <v>72.692934782608731</v>
      </c>
      <c r="AE251" s="4">
        <v>0</v>
      </c>
      <c r="AF251" s="10">
        <v>0</v>
      </c>
      <c r="AG251" s="4">
        <v>0</v>
      </c>
      <c r="AH251" s="4">
        <v>0</v>
      </c>
      <c r="AI251" s="10" t="s">
        <v>639</v>
      </c>
      <c r="AJ251" s="4">
        <v>19.004999999999999</v>
      </c>
      <c r="AK251" s="4">
        <v>0</v>
      </c>
      <c r="AL251" s="10" t="s">
        <v>639</v>
      </c>
      <c r="AM251" s="1">
        <v>185482</v>
      </c>
      <c r="AN251" s="1">
        <v>4</v>
      </c>
      <c r="AX251"/>
      <c r="AY251"/>
    </row>
    <row r="252" spans="1:51" x14ac:dyDescent="0.25">
      <c r="A252" t="s">
        <v>289</v>
      </c>
      <c r="B252" t="s">
        <v>255</v>
      </c>
      <c r="C252" t="s">
        <v>500</v>
      </c>
      <c r="D252" t="s">
        <v>335</v>
      </c>
      <c r="E252" s="4">
        <v>60.630434782608695</v>
      </c>
      <c r="F252" s="4">
        <v>233.0256521739131</v>
      </c>
      <c r="G252" s="4">
        <v>0</v>
      </c>
      <c r="H252" s="10">
        <v>0</v>
      </c>
      <c r="I252" s="4">
        <v>207.48815217391308</v>
      </c>
      <c r="J252" s="4">
        <v>0</v>
      </c>
      <c r="K252" s="10">
        <v>0</v>
      </c>
      <c r="L252" s="4">
        <v>64.124565217391321</v>
      </c>
      <c r="M252" s="4">
        <v>0</v>
      </c>
      <c r="N252" s="10">
        <v>0</v>
      </c>
      <c r="O252" s="4">
        <v>42.855543478260877</v>
      </c>
      <c r="P252" s="4">
        <v>0</v>
      </c>
      <c r="Q252" s="8">
        <v>0</v>
      </c>
      <c r="R252" s="4">
        <v>16.377717391304348</v>
      </c>
      <c r="S252" s="4">
        <v>0</v>
      </c>
      <c r="T252" s="10">
        <v>0</v>
      </c>
      <c r="U252" s="4">
        <v>4.8913043478260869</v>
      </c>
      <c r="V252" s="4">
        <v>0</v>
      </c>
      <c r="W252" s="10">
        <v>0</v>
      </c>
      <c r="X252" s="4">
        <v>45.598695652173909</v>
      </c>
      <c r="Y252" s="4">
        <v>0</v>
      </c>
      <c r="Z252" s="10">
        <v>0</v>
      </c>
      <c r="AA252" s="4">
        <v>4.2684782608695659</v>
      </c>
      <c r="AB252" s="4">
        <v>0</v>
      </c>
      <c r="AC252" s="10">
        <v>0</v>
      </c>
      <c r="AD252" s="4">
        <v>95.634782608695687</v>
      </c>
      <c r="AE252" s="4">
        <v>0</v>
      </c>
      <c r="AF252" s="10">
        <v>0</v>
      </c>
      <c r="AG252" s="4">
        <v>0</v>
      </c>
      <c r="AH252" s="4">
        <v>0</v>
      </c>
      <c r="AI252" s="10" t="s">
        <v>639</v>
      </c>
      <c r="AJ252" s="4">
        <v>23.399130434782606</v>
      </c>
      <c r="AK252" s="4">
        <v>0</v>
      </c>
      <c r="AL252" s="10" t="s">
        <v>639</v>
      </c>
      <c r="AM252" s="1">
        <v>185470</v>
      </c>
      <c r="AN252" s="1">
        <v>4</v>
      </c>
      <c r="AX252"/>
      <c r="AY252"/>
    </row>
    <row r="253" spans="1:51" x14ac:dyDescent="0.25">
      <c r="A253" t="s">
        <v>289</v>
      </c>
      <c r="B253" t="s">
        <v>88</v>
      </c>
      <c r="C253" t="s">
        <v>531</v>
      </c>
      <c r="D253" t="s">
        <v>369</v>
      </c>
      <c r="E253" s="4">
        <v>42.130434782608695</v>
      </c>
      <c r="F253" s="4">
        <v>178.18152173913046</v>
      </c>
      <c r="G253" s="4">
        <v>0</v>
      </c>
      <c r="H253" s="10">
        <v>0</v>
      </c>
      <c r="I253" s="4">
        <v>160.94456521739133</v>
      </c>
      <c r="J253" s="4">
        <v>0</v>
      </c>
      <c r="K253" s="10">
        <v>0</v>
      </c>
      <c r="L253" s="4">
        <v>23.344021739130433</v>
      </c>
      <c r="M253" s="4">
        <v>0</v>
      </c>
      <c r="N253" s="10">
        <v>0</v>
      </c>
      <c r="O253" s="4">
        <v>8.9805434782608682</v>
      </c>
      <c r="P253" s="4">
        <v>0</v>
      </c>
      <c r="Q253" s="8">
        <v>0</v>
      </c>
      <c r="R253" s="4">
        <v>9.635217391304348</v>
      </c>
      <c r="S253" s="4">
        <v>0</v>
      </c>
      <c r="T253" s="10">
        <v>0</v>
      </c>
      <c r="U253" s="4">
        <v>4.7282608695652177</v>
      </c>
      <c r="V253" s="4">
        <v>0</v>
      </c>
      <c r="W253" s="10">
        <v>0</v>
      </c>
      <c r="X253" s="4">
        <v>52.802500000000016</v>
      </c>
      <c r="Y253" s="4">
        <v>0</v>
      </c>
      <c r="Z253" s="10">
        <v>0</v>
      </c>
      <c r="AA253" s="4">
        <v>2.8734782608695655</v>
      </c>
      <c r="AB253" s="4">
        <v>0</v>
      </c>
      <c r="AC253" s="10">
        <v>0</v>
      </c>
      <c r="AD253" s="4">
        <v>71.182173913043499</v>
      </c>
      <c r="AE253" s="4">
        <v>0</v>
      </c>
      <c r="AF253" s="10">
        <v>0</v>
      </c>
      <c r="AG253" s="4">
        <v>0</v>
      </c>
      <c r="AH253" s="4">
        <v>0</v>
      </c>
      <c r="AI253" s="10" t="s">
        <v>639</v>
      </c>
      <c r="AJ253" s="4">
        <v>27.979347826086954</v>
      </c>
      <c r="AK253" s="4">
        <v>0</v>
      </c>
      <c r="AL253" s="10" t="s">
        <v>639</v>
      </c>
      <c r="AM253" s="1">
        <v>185210</v>
      </c>
      <c r="AN253" s="1">
        <v>4</v>
      </c>
      <c r="AX253"/>
      <c r="AY253"/>
    </row>
    <row r="254" spans="1:51" x14ac:dyDescent="0.25">
      <c r="A254" t="s">
        <v>289</v>
      </c>
      <c r="B254" t="s">
        <v>155</v>
      </c>
      <c r="C254" t="s">
        <v>462</v>
      </c>
      <c r="D254" t="s">
        <v>324</v>
      </c>
      <c r="E254" s="4">
        <v>44.804347826086953</v>
      </c>
      <c r="F254" s="4">
        <v>156.09630434782613</v>
      </c>
      <c r="G254" s="4">
        <v>0</v>
      </c>
      <c r="H254" s="10">
        <v>0</v>
      </c>
      <c r="I254" s="4">
        <v>137.1185869565218</v>
      </c>
      <c r="J254" s="4">
        <v>0</v>
      </c>
      <c r="K254" s="10">
        <v>0</v>
      </c>
      <c r="L254" s="4">
        <v>47.970760869565211</v>
      </c>
      <c r="M254" s="4">
        <v>0</v>
      </c>
      <c r="N254" s="10">
        <v>0</v>
      </c>
      <c r="O254" s="4">
        <v>33.753260869565217</v>
      </c>
      <c r="P254" s="4">
        <v>0</v>
      </c>
      <c r="Q254" s="8">
        <v>0</v>
      </c>
      <c r="R254" s="4">
        <v>9.3261956521739098</v>
      </c>
      <c r="S254" s="4">
        <v>0</v>
      </c>
      <c r="T254" s="10">
        <v>0</v>
      </c>
      <c r="U254" s="4">
        <v>4.8913043478260869</v>
      </c>
      <c r="V254" s="4">
        <v>0</v>
      </c>
      <c r="W254" s="10">
        <v>0</v>
      </c>
      <c r="X254" s="4">
        <v>30.587282608695663</v>
      </c>
      <c r="Y254" s="4">
        <v>0</v>
      </c>
      <c r="Z254" s="10">
        <v>0</v>
      </c>
      <c r="AA254" s="4">
        <v>4.7602173913043488</v>
      </c>
      <c r="AB254" s="4">
        <v>0</v>
      </c>
      <c r="AC254" s="10">
        <v>0</v>
      </c>
      <c r="AD254" s="4">
        <v>41.898260869565227</v>
      </c>
      <c r="AE254" s="4">
        <v>0</v>
      </c>
      <c r="AF254" s="10">
        <v>0</v>
      </c>
      <c r="AG254" s="4">
        <v>0</v>
      </c>
      <c r="AH254" s="4">
        <v>0</v>
      </c>
      <c r="AI254" s="10" t="s">
        <v>639</v>
      </c>
      <c r="AJ254" s="4">
        <v>30.879782608695667</v>
      </c>
      <c r="AK254" s="4">
        <v>0</v>
      </c>
      <c r="AL254" s="10" t="s">
        <v>639</v>
      </c>
      <c r="AM254" s="1">
        <v>185305</v>
      </c>
      <c r="AN254" s="1">
        <v>4</v>
      </c>
      <c r="AX254"/>
      <c r="AY254"/>
    </row>
    <row r="255" spans="1:51" x14ac:dyDescent="0.25">
      <c r="A255" t="s">
        <v>289</v>
      </c>
      <c r="B255" t="s">
        <v>258</v>
      </c>
      <c r="C255" t="s">
        <v>588</v>
      </c>
      <c r="D255" t="s">
        <v>412</v>
      </c>
      <c r="E255" s="4">
        <v>98.652173913043484</v>
      </c>
      <c r="F255" s="4">
        <v>458.22554347826087</v>
      </c>
      <c r="G255" s="4">
        <v>197.7391304347826</v>
      </c>
      <c r="H255" s="10">
        <v>0.43153231688875443</v>
      </c>
      <c r="I255" s="4">
        <v>402.02173913043481</v>
      </c>
      <c r="J255" s="4">
        <v>194.16576086956522</v>
      </c>
      <c r="K255" s="10">
        <v>0.48297328718974747</v>
      </c>
      <c r="L255" s="4">
        <v>94.258152173913047</v>
      </c>
      <c r="M255" s="4">
        <v>25.565217391304348</v>
      </c>
      <c r="N255" s="10">
        <v>0.27122553117882781</v>
      </c>
      <c r="O255" s="4">
        <v>38.054347826086953</v>
      </c>
      <c r="P255" s="4">
        <v>21.991847826086957</v>
      </c>
      <c r="Q255" s="8">
        <v>0.57790631248214797</v>
      </c>
      <c r="R255" s="4">
        <v>50.206521739130437</v>
      </c>
      <c r="S255" s="4">
        <v>3.5733695652173911</v>
      </c>
      <c r="T255" s="10">
        <v>7.1173414158908849E-2</v>
      </c>
      <c r="U255" s="4">
        <v>5.9972826086956523</v>
      </c>
      <c r="V255" s="4">
        <v>0</v>
      </c>
      <c r="W255" s="10">
        <v>0</v>
      </c>
      <c r="X255" s="4">
        <v>105.79076086956522</v>
      </c>
      <c r="Y255" s="4">
        <v>59.654891304347828</v>
      </c>
      <c r="Z255" s="10">
        <v>0.56389509645269842</v>
      </c>
      <c r="AA255" s="4">
        <v>0</v>
      </c>
      <c r="AB255" s="4">
        <v>0</v>
      </c>
      <c r="AC255" s="10" t="s">
        <v>639</v>
      </c>
      <c r="AD255" s="4">
        <v>214.63043478260869</v>
      </c>
      <c r="AE255" s="4">
        <v>111.35326086956522</v>
      </c>
      <c r="AF255" s="10">
        <v>0.51881393699989875</v>
      </c>
      <c r="AG255" s="4">
        <v>18.921195652173914</v>
      </c>
      <c r="AH255" s="4">
        <v>0</v>
      </c>
      <c r="AI255" s="10">
        <v>0</v>
      </c>
      <c r="AJ255" s="4">
        <v>24.625</v>
      </c>
      <c r="AK255" s="4">
        <v>1.1657608695652173</v>
      </c>
      <c r="AL255" s="10">
        <v>21.123543123543126</v>
      </c>
      <c r="AM255" s="1">
        <v>185473</v>
      </c>
      <c r="AN255" s="1">
        <v>4</v>
      </c>
      <c r="AX255"/>
      <c r="AY255"/>
    </row>
    <row r="256" spans="1:51" x14ac:dyDescent="0.25">
      <c r="A256" t="s">
        <v>289</v>
      </c>
      <c r="B256" t="s">
        <v>42</v>
      </c>
      <c r="C256" t="s">
        <v>510</v>
      </c>
      <c r="D256" t="s">
        <v>390</v>
      </c>
      <c r="E256" s="4">
        <v>40.358695652173914</v>
      </c>
      <c r="F256" s="4">
        <v>143.24108695652174</v>
      </c>
      <c r="G256" s="4">
        <v>0</v>
      </c>
      <c r="H256" s="10">
        <v>0</v>
      </c>
      <c r="I256" s="4">
        <v>126.71934782608696</v>
      </c>
      <c r="J256" s="4">
        <v>0</v>
      </c>
      <c r="K256" s="10">
        <v>0</v>
      </c>
      <c r="L256" s="4">
        <v>25.536195652173912</v>
      </c>
      <c r="M256" s="4">
        <v>0</v>
      </c>
      <c r="N256" s="10">
        <v>0</v>
      </c>
      <c r="O256" s="4">
        <v>14.666630434782608</v>
      </c>
      <c r="P256" s="4">
        <v>0</v>
      </c>
      <c r="Q256" s="8">
        <v>0</v>
      </c>
      <c r="R256" s="4">
        <v>5.4782608695652177</v>
      </c>
      <c r="S256" s="4">
        <v>0</v>
      </c>
      <c r="T256" s="10">
        <v>0</v>
      </c>
      <c r="U256" s="4">
        <v>5.3913043478260869</v>
      </c>
      <c r="V256" s="4">
        <v>0</v>
      </c>
      <c r="W256" s="10">
        <v>0</v>
      </c>
      <c r="X256" s="4">
        <v>10.882608695652173</v>
      </c>
      <c r="Y256" s="4">
        <v>0</v>
      </c>
      <c r="Z256" s="10">
        <v>0</v>
      </c>
      <c r="AA256" s="4">
        <v>5.6521739130434785</v>
      </c>
      <c r="AB256" s="4">
        <v>0</v>
      </c>
      <c r="AC256" s="10">
        <v>0</v>
      </c>
      <c r="AD256" s="4">
        <v>64.898804347826101</v>
      </c>
      <c r="AE256" s="4">
        <v>0</v>
      </c>
      <c r="AF256" s="10">
        <v>0</v>
      </c>
      <c r="AG256" s="4">
        <v>18.696956521739132</v>
      </c>
      <c r="AH256" s="4">
        <v>0</v>
      </c>
      <c r="AI256" s="10">
        <v>0</v>
      </c>
      <c r="AJ256" s="4">
        <v>17.574347826086957</v>
      </c>
      <c r="AK256" s="4">
        <v>0</v>
      </c>
      <c r="AL256" s="10" t="s">
        <v>639</v>
      </c>
      <c r="AM256" s="1">
        <v>185133</v>
      </c>
      <c r="AN256" s="1">
        <v>4</v>
      </c>
      <c r="AX256"/>
      <c r="AY256"/>
    </row>
    <row r="257" spans="1:51" x14ac:dyDescent="0.25">
      <c r="A257" t="s">
        <v>289</v>
      </c>
      <c r="B257" t="s">
        <v>71</v>
      </c>
      <c r="C257" t="s">
        <v>462</v>
      </c>
      <c r="D257" t="s">
        <v>324</v>
      </c>
      <c r="E257" s="4">
        <v>40.989130434782609</v>
      </c>
      <c r="F257" s="4">
        <v>177.57804347826084</v>
      </c>
      <c r="G257" s="4">
        <v>15.589347826086955</v>
      </c>
      <c r="H257" s="10">
        <v>8.7788712617477449E-2</v>
      </c>
      <c r="I257" s="4">
        <v>159.22706521739127</v>
      </c>
      <c r="J257" s="4">
        <v>15.589347826086955</v>
      </c>
      <c r="K257" s="10">
        <v>9.790639427287666E-2</v>
      </c>
      <c r="L257" s="4">
        <v>23.336521739130429</v>
      </c>
      <c r="M257" s="4">
        <v>4.272608695652174</v>
      </c>
      <c r="N257" s="10">
        <v>0.18308678317248581</v>
      </c>
      <c r="O257" s="4">
        <v>18.59739130434782</v>
      </c>
      <c r="P257" s="4">
        <v>4.272608695652174</v>
      </c>
      <c r="Q257" s="8">
        <v>0.22974236685837199</v>
      </c>
      <c r="R257" s="4">
        <v>0</v>
      </c>
      <c r="S257" s="4">
        <v>0</v>
      </c>
      <c r="T257" s="10" t="s">
        <v>639</v>
      </c>
      <c r="U257" s="4">
        <v>4.7391304347826084</v>
      </c>
      <c r="V257" s="4">
        <v>0</v>
      </c>
      <c r="W257" s="10">
        <v>0</v>
      </c>
      <c r="X257" s="4">
        <v>43.114456521739136</v>
      </c>
      <c r="Y257" s="4">
        <v>10.836195652173911</v>
      </c>
      <c r="Z257" s="10">
        <v>0.25133555021643594</v>
      </c>
      <c r="AA257" s="4">
        <v>13.611847826086958</v>
      </c>
      <c r="AB257" s="4">
        <v>0</v>
      </c>
      <c r="AC257" s="10">
        <v>0</v>
      </c>
      <c r="AD257" s="4">
        <v>95.784999999999997</v>
      </c>
      <c r="AE257" s="4">
        <v>0.48054347826086952</v>
      </c>
      <c r="AF257" s="10">
        <v>5.0168969907696355E-3</v>
      </c>
      <c r="AG257" s="4">
        <v>1.7302173913043479</v>
      </c>
      <c r="AH257" s="4">
        <v>0</v>
      </c>
      <c r="AI257" s="10">
        <v>0</v>
      </c>
      <c r="AJ257" s="4">
        <v>0</v>
      </c>
      <c r="AK257" s="4">
        <v>0</v>
      </c>
      <c r="AL257" s="10" t="s">
        <v>639</v>
      </c>
      <c r="AM257" s="1">
        <v>185175</v>
      </c>
      <c r="AN257" s="1">
        <v>4</v>
      </c>
      <c r="AX257"/>
      <c r="AY257"/>
    </row>
    <row r="258" spans="1:51" x14ac:dyDescent="0.25">
      <c r="A258" t="s">
        <v>289</v>
      </c>
      <c r="B258" t="s">
        <v>229</v>
      </c>
      <c r="C258" t="s">
        <v>583</v>
      </c>
      <c r="D258" t="s">
        <v>403</v>
      </c>
      <c r="E258" s="4">
        <v>62.076086956521742</v>
      </c>
      <c r="F258" s="4">
        <v>247.33652173913043</v>
      </c>
      <c r="G258" s="4">
        <v>0</v>
      </c>
      <c r="H258" s="10">
        <v>0</v>
      </c>
      <c r="I258" s="4">
        <v>227.90347826086955</v>
      </c>
      <c r="J258" s="4">
        <v>0</v>
      </c>
      <c r="K258" s="10">
        <v>0</v>
      </c>
      <c r="L258" s="4">
        <v>38.817065217391303</v>
      </c>
      <c r="M258" s="4">
        <v>0</v>
      </c>
      <c r="N258" s="10">
        <v>0</v>
      </c>
      <c r="O258" s="4">
        <v>24.489130434782609</v>
      </c>
      <c r="P258" s="4">
        <v>0</v>
      </c>
      <c r="Q258" s="8">
        <v>0</v>
      </c>
      <c r="R258" s="4">
        <v>9.2844565217391306</v>
      </c>
      <c r="S258" s="4">
        <v>0</v>
      </c>
      <c r="T258" s="10">
        <v>0</v>
      </c>
      <c r="U258" s="4">
        <v>5.0434782608695654</v>
      </c>
      <c r="V258" s="4">
        <v>0</v>
      </c>
      <c r="W258" s="10">
        <v>0</v>
      </c>
      <c r="X258" s="4">
        <v>47.318478260869568</v>
      </c>
      <c r="Y258" s="4">
        <v>0</v>
      </c>
      <c r="Z258" s="10">
        <v>0</v>
      </c>
      <c r="AA258" s="4">
        <v>5.1051086956521745</v>
      </c>
      <c r="AB258" s="4">
        <v>0</v>
      </c>
      <c r="AC258" s="10">
        <v>0</v>
      </c>
      <c r="AD258" s="4">
        <v>143.90021739130435</v>
      </c>
      <c r="AE258" s="4">
        <v>0</v>
      </c>
      <c r="AF258" s="10">
        <v>0</v>
      </c>
      <c r="AG258" s="4">
        <v>0</v>
      </c>
      <c r="AH258" s="4">
        <v>0</v>
      </c>
      <c r="AI258" s="10" t="s">
        <v>639</v>
      </c>
      <c r="AJ258" s="4">
        <v>12.195652173913043</v>
      </c>
      <c r="AK258" s="4">
        <v>0</v>
      </c>
      <c r="AL258" s="10" t="s">
        <v>639</v>
      </c>
      <c r="AM258" s="1">
        <v>185433</v>
      </c>
      <c r="AN258" s="1">
        <v>4</v>
      </c>
      <c r="AX258"/>
      <c r="AY258"/>
    </row>
    <row r="259" spans="1:51" x14ac:dyDescent="0.25">
      <c r="A259" t="s">
        <v>289</v>
      </c>
      <c r="B259" t="s">
        <v>68</v>
      </c>
      <c r="C259" t="s">
        <v>523</v>
      </c>
      <c r="D259" t="s">
        <v>340</v>
      </c>
      <c r="E259" s="4">
        <v>15.847826086956522</v>
      </c>
      <c r="F259" s="4">
        <v>108.21315217391306</v>
      </c>
      <c r="G259" s="4">
        <v>0</v>
      </c>
      <c r="H259" s="10">
        <v>0</v>
      </c>
      <c r="I259" s="4">
        <v>72.266413043478252</v>
      </c>
      <c r="J259" s="4">
        <v>0</v>
      </c>
      <c r="K259" s="10">
        <v>0</v>
      </c>
      <c r="L259" s="4">
        <v>35.946739130434793</v>
      </c>
      <c r="M259" s="4">
        <v>0</v>
      </c>
      <c r="N259" s="10">
        <v>0</v>
      </c>
      <c r="O259" s="4">
        <v>0</v>
      </c>
      <c r="P259" s="4">
        <v>0</v>
      </c>
      <c r="Q259" s="8" t="s">
        <v>639</v>
      </c>
      <c r="R259" s="4">
        <v>33.501086956521746</v>
      </c>
      <c r="S259" s="4">
        <v>0</v>
      </c>
      <c r="T259" s="10">
        <v>0</v>
      </c>
      <c r="U259" s="4">
        <v>2.4456521739130435</v>
      </c>
      <c r="V259" s="4">
        <v>0</v>
      </c>
      <c r="W259" s="10">
        <v>0</v>
      </c>
      <c r="X259" s="4">
        <v>36.962065217391306</v>
      </c>
      <c r="Y259" s="4">
        <v>0</v>
      </c>
      <c r="Z259" s="10">
        <v>0</v>
      </c>
      <c r="AA259" s="4">
        <v>0</v>
      </c>
      <c r="AB259" s="4">
        <v>0</v>
      </c>
      <c r="AC259" s="10" t="s">
        <v>639</v>
      </c>
      <c r="AD259" s="4">
        <v>35.184782608695649</v>
      </c>
      <c r="AE259" s="4">
        <v>0</v>
      </c>
      <c r="AF259" s="10">
        <v>0</v>
      </c>
      <c r="AG259" s="4">
        <v>0</v>
      </c>
      <c r="AH259" s="4">
        <v>0</v>
      </c>
      <c r="AI259" s="10" t="s">
        <v>639</v>
      </c>
      <c r="AJ259" s="4">
        <v>0.11956521739130435</v>
      </c>
      <c r="AK259" s="4">
        <v>0</v>
      </c>
      <c r="AL259" s="10" t="s">
        <v>639</v>
      </c>
      <c r="AM259" s="1">
        <v>185172</v>
      </c>
      <c r="AN259" s="1">
        <v>4</v>
      </c>
      <c r="AX259"/>
      <c r="AY259"/>
    </row>
    <row r="260" spans="1:51" x14ac:dyDescent="0.25">
      <c r="A260" t="s">
        <v>289</v>
      </c>
      <c r="B260" t="s">
        <v>25</v>
      </c>
      <c r="C260" t="s">
        <v>502</v>
      </c>
      <c r="D260" t="s">
        <v>376</v>
      </c>
      <c r="E260" s="4">
        <v>71.271739130434781</v>
      </c>
      <c r="F260" s="4">
        <v>257.15706521739133</v>
      </c>
      <c r="G260" s="4">
        <v>50.02782608695653</v>
      </c>
      <c r="H260" s="10">
        <v>0.19454190785955972</v>
      </c>
      <c r="I260" s="4">
        <v>227.12250000000003</v>
      </c>
      <c r="J260" s="4">
        <v>48.408260869565218</v>
      </c>
      <c r="K260" s="10">
        <v>0.21313723153613232</v>
      </c>
      <c r="L260" s="4">
        <v>36.594891304347826</v>
      </c>
      <c r="M260" s="4">
        <v>0</v>
      </c>
      <c r="N260" s="10">
        <v>0</v>
      </c>
      <c r="O260" s="4">
        <v>14.014130434782608</v>
      </c>
      <c r="P260" s="4">
        <v>0</v>
      </c>
      <c r="Q260" s="8">
        <v>0</v>
      </c>
      <c r="R260" s="4">
        <v>17.102499999999999</v>
      </c>
      <c r="S260" s="4">
        <v>0</v>
      </c>
      <c r="T260" s="10">
        <v>0</v>
      </c>
      <c r="U260" s="4">
        <v>5.4782608695652177</v>
      </c>
      <c r="V260" s="4">
        <v>0</v>
      </c>
      <c r="W260" s="10">
        <v>0</v>
      </c>
      <c r="X260" s="4">
        <v>50.754782608695656</v>
      </c>
      <c r="Y260" s="4">
        <v>6.9045652173913048</v>
      </c>
      <c r="Z260" s="10">
        <v>0.13603772615131579</v>
      </c>
      <c r="AA260" s="4">
        <v>7.4538043478260869</v>
      </c>
      <c r="AB260" s="4">
        <v>1.6195652173913044</v>
      </c>
      <c r="AC260" s="10">
        <v>0.21728034998177179</v>
      </c>
      <c r="AD260" s="4">
        <v>152.38641304347829</v>
      </c>
      <c r="AE260" s="4">
        <v>40.020000000000003</v>
      </c>
      <c r="AF260" s="10">
        <v>0.26262183878940476</v>
      </c>
      <c r="AG260" s="4">
        <v>0.66576086956521741</v>
      </c>
      <c r="AH260" s="4">
        <v>0</v>
      </c>
      <c r="AI260" s="10">
        <v>0</v>
      </c>
      <c r="AJ260" s="4">
        <v>9.3014130434782611</v>
      </c>
      <c r="AK260" s="4">
        <v>1.4836956521739131</v>
      </c>
      <c r="AL260" s="10">
        <v>6.2690842490842495</v>
      </c>
      <c r="AM260" s="1">
        <v>185087</v>
      </c>
      <c r="AN260" s="1">
        <v>4</v>
      </c>
      <c r="AX260"/>
      <c r="AY260"/>
    </row>
    <row r="261" spans="1:51" x14ac:dyDescent="0.25">
      <c r="A261" t="s">
        <v>289</v>
      </c>
      <c r="B261" t="s">
        <v>244</v>
      </c>
      <c r="C261" t="s">
        <v>462</v>
      </c>
      <c r="D261" t="s">
        <v>324</v>
      </c>
      <c r="E261" s="4">
        <v>124.79347826086956</v>
      </c>
      <c r="F261" s="4">
        <v>445.82489130434783</v>
      </c>
      <c r="G261" s="4">
        <v>0</v>
      </c>
      <c r="H261" s="10">
        <v>0</v>
      </c>
      <c r="I261" s="4">
        <v>404.18391304347824</v>
      </c>
      <c r="J261" s="4">
        <v>0</v>
      </c>
      <c r="K261" s="10">
        <v>0</v>
      </c>
      <c r="L261" s="4">
        <v>68.490434782608702</v>
      </c>
      <c r="M261" s="4">
        <v>0</v>
      </c>
      <c r="N261" s="10">
        <v>0</v>
      </c>
      <c r="O261" s="4">
        <v>38.474021739130443</v>
      </c>
      <c r="P261" s="4">
        <v>0</v>
      </c>
      <c r="Q261" s="8">
        <v>0</v>
      </c>
      <c r="R261" s="4">
        <v>18.972934782608696</v>
      </c>
      <c r="S261" s="4">
        <v>0</v>
      </c>
      <c r="T261" s="10">
        <v>0</v>
      </c>
      <c r="U261" s="4">
        <v>11.043478260869565</v>
      </c>
      <c r="V261" s="4">
        <v>0</v>
      </c>
      <c r="W261" s="10">
        <v>0</v>
      </c>
      <c r="X261" s="4">
        <v>99.289782608695688</v>
      </c>
      <c r="Y261" s="4">
        <v>0</v>
      </c>
      <c r="Z261" s="10">
        <v>0</v>
      </c>
      <c r="AA261" s="4">
        <v>11.624565217391309</v>
      </c>
      <c r="AB261" s="4">
        <v>0</v>
      </c>
      <c r="AC261" s="10">
        <v>0</v>
      </c>
      <c r="AD261" s="4">
        <v>244.01749999999993</v>
      </c>
      <c r="AE261" s="4">
        <v>0</v>
      </c>
      <c r="AF261" s="10">
        <v>0</v>
      </c>
      <c r="AG261" s="4">
        <v>0</v>
      </c>
      <c r="AH261" s="4">
        <v>0</v>
      </c>
      <c r="AI261" s="10" t="s">
        <v>639</v>
      </c>
      <c r="AJ261" s="4">
        <v>22.402608695652184</v>
      </c>
      <c r="AK261" s="4">
        <v>0</v>
      </c>
      <c r="AL261" s="10" t="s">
        <v>639</v>
      </c>
      <c r="AM261" s="1">
        <v>185455</v>
      </c>
      <c r="AN261" s="1">
        <v>4</v>
      </c>
      <c r="AX261"/>
      <c r="AY261"/>
    </row>
    <row r="262" spans="1:51" x14ac:dyDescent="0.25">
      <c r="A262" t="s">
        <v>289</v>
      </c>
      <c r="B262" t="s">
        <v>106</v>
      </c>
      <c r="C262" t="s">
        <v>539</v>
      </c>
      <c r="D262" t="s">
        <v>414</v>
      </c>
      <c r="E262" s="4">
        <v>82.543478260869563</v>
      </c>
      <c r="F262" s="4">
        <v>233.27173913043481</v>
      </c>
      <c r="G262" s="4">
        <v>0</v>
      </c>
      <c r="H262" s="10">
        <v>0</v>
      </c>
      <c r="I262" s="4">
        <v>217.71195652173913</v>
      </c>
      <c r="J262" s="4">
        <v>0</v>
      </c>
      <c r="K262" s="10">
        <v>0</v>
      </c>
      <c r="L262" s="4">
        <v>37.16847826086957</v>
      </c>
      <c r="M262" s="4">
        <v>0</v>
      </c>
      <c r="N262" s="10">
        <v>0</v>
      </c>
      <c r="O262" s="4">
        <v>21.608695652173914</v>
      </c>
      <c r="P262" s="4">
        <v>0</v>
      </c>
      <c r="Q262" s="8">
        <v>0</v>
      </c>
      <c r="R262" s="4">
        <v>10.429347826086957</v>
      </c>
      <c r="S262" s="4">
        <v>0</v>
      </c>
      <c r="T262" s="10">
        <v>0</v>
      </c>
      <c r="U262" s="4">
        <v>5.1304347826086953</v>
      </c>
      <c r="V262" s="4">
        <v>0</v>
      </c>
      <c r="W262" s="10">
        <v>0</v>
      </c>
      <c r="X262" s="4">
        <v>69.548913043478265</v>
      </c>
      <c r="Y262" s="4">
        <v>0</v>
      </c>
      <c r="Z262" s="10">
        <v>0</v>
      </c>
      <c r="AA262" s="4">
        <v>0</v>
      </c>
      <c r="AB262" s="4">
        <v>0</v>
      </c>
      <c r="AC262" s="10" t="s">
        <v>639</v>
      </c>
      <c r="AD262" s="4">
        <v>101.82336956521739</v>
      </c>
      <c r="AE262" s="4">
        <v>0</v>
      </c>
      <c r="AF262" s="10">
        <v>0</v>
      </c>
      <c r="AG262" s="4">
        <v>24.730978260869566</v>
      </c>
      <c r="AH262" s="4">
        <v>0</v>
      </c>
      <c r="AI262" s="10">
        <v>0</v>
      </c>
      <c r="AJ262" s="4">
        <v>0</v>
      </c>
      <c r="AK262" s="4">
        <v>0</v>
      </c>
      <c r="AL262" s="10" t="s">
        <v>639</v>
      </c>
      <c r="AM262" s="1">
        <v>185238</v>
      </c>
      <c r="AN262" s="1">
        <v>4</v>
      </c>
      <c r="AX262"/>
      <c r="AY262"/>
    </row>
    <row r="263" spans="1:51" x14ac:dyDescent="0.25">
      <c r="A263" t="s">
        <v>289</v>
      </c>
      <c r="B263" t="s">
        <v>235</v>
      </c>
      <c r="C263" t="s">
        <v>584</v>
      </c>
      <c r="D263" t="s">
        <v>392</v>
      </c>
      <c r="E263" s="4">
        <v>88.293478260869563</v>
      </c>
      <c r="F263" s="4">
        <v>341.9359782608696</v>
      </c>
      <c r="G263" s="4">
        <v>32.808695652173917</v>
      </c>
      <c r="H263" s="10">
        <v>9.5949820253028548E-2</v>
      </c>
      <c r="I263" s="4">
        <v>287.41967391304348</v>
      </c>
      <c r="J263" s="4">
        <v>32.808695652173917</v>
      </c>
      <c r="K263" s="10">
        <v>0.11414909496452885</v>
      </c>
      <c r="L263" s="4">
        <v>44.377173913043478</v>
      </c>
      <c r="M263" s="4">
        <v>1.192608695652174</v>
      </c>
      <c r="N263" s="10">
        <v>2.6874372351630052E-2</v>
      </c>
      <c r="O263" s="4">
        <v>28.176086956521743</v>
      </c>
      <c r="P263" s="4">
        <v>1.192608695652174</v>
      </c>
      <c r="Q263" s="8">
        <v>4.2326980942828482E-2</v>
      </c>
      <c r="R263" s="4">
        <v>10.635869565217391</v>
      </c>
      <c r="S263" s="4">
        <v>0</v>
      </c>
      <c r="T263" s="10">
        <v>0</v>
      </c>
      <c r="U263" s="4">
        <v>5.5652173913043477</v>
      </c>
      <c r="V263" s="4">
        <v>0</v>
      </c>
      <c r="W263" s="10">
        <v>0</v>
      </c>
      <c r="X263" s="4">
        <v>52.047826086956519</v>
      </c>
      <c r="Y263" s="4">
        <v>18.048043478260865</v>
      </c>
      <c r="Z263" s="10">
        <v>0.34675883384846706</v>
      </c>
      <c r="AA263" s="4">
        <v>38.315217391304351</v>
      </c>
      <c r="AB263" s="4">
        <v>0</v>
      </c>
      <c r="AC263" s="10">
        <v>0</v>
      </c>
      <c r="AD263" s="4">
        <v>168.57293478260871</v>
      </c>
      <c r="AE263" s="4">
        <v>11.733260869565223</v>
      </c>
      <c r="AF263" s="10">
        <v>6.9603467986699114E-2</v>
      </c>
      <c r="AG263" s="4">
        <v>2.8967391304347827</v>
      </c>
      <c r="AH263" s="4">
        <v>0</v>
      </c>
      <c r="AI263" s="10">
        <v>0</v>
      </c>
      <c r="AJ263" s="4">
        <v>35.726086956521733</v>
      </c>
      <c r="AK263" s="4">
        <v>1.834782608695652</v>
      </c>
      <c r="AL263" s="10">
        <v>19.471563981042653</v>
      </c>
      <c r="AM263" s="1">
        <v>185440</v>
      </c>
      <c r="AN263" s="1">
        <v>4</v>
      </c>
      <c r="AX263"/>
      <c r="AY263"/>
    </row>
    <row r="264" spans="1:51" x14ac:dyDescent="0.25">
      <c r="A264" t="s">
        <v>289</v>
      </c>
      <c r="B264" t="s">
        <v>241</v>
      </c>
      <c r="C264" t="s">
        <v>584</v>
      </c>
      <c r="D264" t="s">
        <v>392</v>
      </c>
      <c r="E264" s="4">
        <v>121.17391304347827</v>
      </c>
      <c r="F264" s="4">
        <v>422.18652173913046</v>
      </c>
      <c r="G264" s="4">
        <v>0</v>
      </c>
      <c r="H264" s="10">
        <v>0</v>
      </c>
      <c r="I264" s="4">
        <v>365.84663043478264</v>
      </c>
      <c r="J264" s="4">
        <v>0</v>
      </c>
      <c r="K264" s="10">
        <v>0</v>
      </c>
      <c r="L264" s="4">
        <v>75.964130434782604</v>
      </c>
      <c r="M264" s="4">
        <v>0</v>
      </c>
      <c r="N264" s="10">
        <v>0</v>
      </c>
      <c r="O264" s="4">
        <v>46.109782608695653</v>
      </c>
      <c r="P264" s="4">
        <v>0</v>
      </c>
      <c r="Q264" s="8">
        <v>0</v>
      </c>
      <c r="R264" s="4">
        <v>23.317173913043483</v>
      </c>
      <c r="S264" s="4">
        <v>0</v>
      </c>
      <c r="T264" s="10">
        <v>0</v>
      </c>
      <c r="U264" s="4">
        <v>6.5371739130434792</v>
      </c>
      <c r="V264" s="4">
        <v>0</v>
      </c>
      <c r="W264" s="10">
        <v>0</v>
      </c>
      <c r="X264" s="4">
        <v>90.326739130434817</v>
      </c>
      <c r="Y264" s="4">
        <v>0</v>
      </c>
      <c r="Z264" s="10">
        <v>0</v>
      </c>
      <c r="AA264" s="4">
        <v>26.485543478260869</v>
      </c>
      <c r="AB264" s="4">
        <v>0</v>
      </c>
      <c r="AC264" s="10">
        <v>0</v>
      </c>
      <c r="AD264" s="4">
        <v>218.29565217391306</v>
      </c>
      <c r="AE264" s="4">
        <v>0</v>
      </c>
      <c r="AF264" s="10">
        <v>0</v>
      </c>
      <c r="AG264" s="4">
        <v>11.114456521739127</v>
      </c>
      <c r="AH264" s="4">
        <v>0</v>
      </c>
      <c r="AI264" s="10">
        <v>0</v>
      </c>
      <c r="AJ264" s="4">
        <v>0</v>
      </c>
      <c r="AK264" s="4">
        <v>0</v>
      </c>
      <c r="AL264" s="10" t="s">
        <v>639</v>
      </c>
      <c r="AM264" s="1">
        <v>185447</v>
      </c>
      <c r="AN264" s="1">
        <v>4</v>
      </c>
      <c r="AX264"/>
      <c r="AY264"/>
    </row>
    <row r="265" spans="1:51" x14ac:dyDescent="0.25">
      <c r="A265" t="s">
        <v>289</v>
      </c>
      <c r="B265" t="s">
        <v>232</v>
      </c>
      <c r="C265" t="s">
        <v>502</v>
      </c>
      <c r="D265" t="s">
        <v>376</v>
      </c>
      <c r="E265" s="4">
        <v>39.728260869565219</v>
      </c>
      <c r="F265" s="4">
        <v>203.54891304347825</v>
      </c>
      <c r="G265" s="4">
        <v>1.6114130434782608</v>
      </c>
      <c r="H265" s="10">
        <v>7.9165887912850778E-3</v>
      </c>
      <c r="I265" s="4">
        <v>191.10597826086956</v>
      </c>
      <c r="J265" s="4">
        <v>1.6114130434782608</v>
      </c>
      <c r="K265" s="10">
        <v>8.4320389039771355E-3</v>
      </c>
      <c r="L265" s="4">
        <v>34.429347826086953</v>
      </c>
      <c r="M265" s="4">
        <v>0.52173913043478259</v>
      </c>
      <c r="N265" s="10">
        <v>1.515390686661405E-2</v>
      </c>
      <c r="O265" s="4">
        <v>21.986413043478262</v>
      </c>
      <c r="P265" s="4">
        <v>0.52173913043478259</v>
      </c>
      <c r="Q265" s="8">
        <v>2.3730070448646643E-2</v>
      </c>
      <c r="R265" s="4">
        <v>9.1983695652173907</v>
      </c>
      <c r="S265" s="4">
        <v>0</v>
      </c>
      <c r="T265" s="10">
        <v>0</v>
      </c>
      <c r="U265" s="4">
        <v>3.2445652173913042</v>
      </c>
      <c r="V265" s="4">
        <v>0</v>
      </c>
      <c r="W265" s="10">
        <v>0</v>
      </c>
      <c r="X265" s="4">
        <v>25.532608695652176</v>
      </c>
      <c r="Y265" s="4">
        <v>1.0896739130434783</v>
      </c>
      <c r="Z265" s="10">
        <v>4.2677735206470835E-2</v>
      </c>
      <c r="AA265" s="4">
        <v>0</v>
      </c>
      <c r="AB265" s="4">
        <v>0</v>
      </c>
      <c r="AC265" s="10" t="s">
        <v>639</v>
      </c>
      <c r="AD265" s="4">
        <v>84.002717391304344</v>
      </c>
      <c r="AE265" s="4">
        <v>0</v>
      </c>
      <c r="AF265" s="10">
        <v>0</v>
      </c>
      <c r="AG265" s="4">
        <v>36.339673913043477</v>
      </c>
      <c r="AH265" s="4">
        <v>0</v>
      </c>
      <c r="AI265" s="10">
        <v>0</v>
      </c>
      <c r="AJ265" s="4">
        <v>23.244565217391305</v>
      </c>
      <c r="AK265" s="4">
        <v>0</v>
      </c>
      <c r="AL265" s="10" t="s">
        <v>639</v>
      </c>
      <c r="AM265" s="1">
        <v>185436</v>
      </c>
      <c r="AN265" s="1">
        <v>4</v>
      </c>
      <c r="AX265"/>
      <c r="AY265"/>
    </row>
    <row r="266" spans="1:51" x14ac:dyDescent="0.25">
      <c r="A266" t="s">
        <v>289</v>
      </c>
      <c r="B266" t="s">
        <v>44</v>
      </c>
      <c r="C266" t="s">
        <v>462</v>
      </c>
      <c r="D266" t="s">
        <v>324</v>
      </c>
      <c r="E266" s="4">
        <v>56.086956521739133</v>
      </c>
      <c r="F266" s="4">
        <v>197.91195652173917</v>
      </c>
      <c r="G266" s="4">
        <v>0</v>
      </c>
      <c r="H266" s="10">
        <v>0</v>
      </c>
      <c r="I266" s="4">
        <v>178.51163043478266</v>
      </c>
      <c r="J266" s="4">
        <v>0</v>
      </c>
      <c r="K266" s="10">
        <v>0</v>
      </c>
      <c r="L266" s="4">
        <v>41.807282608695644</v>
      </c>
      <c r="M266" s="4">
        <v>0</v>
      </c>
      <c r="N266" s="10">
        <v>0</v>
      </c>
      <c r="O266" s="4">
        <v>26.00369565217391</v>
      </c>
      <c r="P266" s="4">
        <v>0</v>
      </c>
      <c r="Q266" s="8">
        <v>0</v>
      </c>
      <c r="R266" s="4">
        <v>10.064456521739128</v>
      </c>
      <c r="S266" s="4">
        <v>0</v>
      </c>
      <c r="T266" s="10">
        <v>0</v>
      </c>
      <c r="U266" s="4">
        <v>5.7391304347826084</v>
      </c>
      <c r="V266" s="4">
        <v>0</v>
      </c>
      <c r="W266" s="10">
        <v>0</v>
      </c>
      <c r="X266" s="4">
        <v>28.098913043478273</v>
      </c>
      <c r="Y266" s="4">
        <v>0</v>
      </c>
      <c r="Z266" s="10">
        <v>0</v>
      </c>
      <c r="AA266" s="4">
        <v>3.5967391304347824</v>
      </c>
      <c r="AB266" s="4">
        <v>0</v>
      </c>
      <c r="AC266" s="10">
        <v>0</v>
      </c>
      <c r="AD266" s="4">
        <v>110.70695652173917</v>
      </c>
      <c r="AE266" s="4">
        <v>0</v>
      </c>
      <c r="AF266" s="10">
        <v>0</v>
      </c>
      <c r="AG266" s="4">
        <v>0</v>
      </c>
      <c r="AH266" s="4">
        <v>0</v>
      </c>
      <c r="AI266" s="10" t="s">
        <v>639</v>
      </c>
      <c r="AJ266" s="4">
        <v>13.702065217391304</v>
      </c>
      <c r="AK266" s="4">
        <v>0</v>
      </c>
      <c r="AL266" s="10" t="s">
        <v>639</v>
      </c>
      <c r="AM266" s="1">
        <v>185136</v>
      </c>
      <c r="AN266" s="1">
        <v>4</v>
      </c>
      <c r="AX266"/>
      <c r="AY266"/>
    </row>
    <row r="267" spans="1:51" x14ac:dyDescent="0.25">
      <c r="A267" t="s">
        <v>289</v>
      </c>
      <c r="B267" t="s">
        <v>135</v>
      </c>
      <c r="C267" t="s">
        <v>476</v>
      </c>
      <c r="D267" t="s">
        <v>327</v>
      </c>
      <c r="E267" s="4">
        <v>45.630434782608695</v>
      </c>
      <c r="F267" s="4">
        <v>133.26608695652178</v>
      </c>
      <c r="G267" s="4">
        <v>4.3293478260869565</v>
      </c>
      <c r="H267" s="10">
        <v>3.2486493187868656E-2</v>
      </c>
      <c r="I267" s="4">
        <v>121.70086956521742</v>
      </c>
      <c r="J267" s="4">
        <v>4.3293478260869565</v>
      </c>
      <c r="K267" s="10">
        <v>3.5573680299522702E-2</v>
      </c>
      <c r="L267" s="4">
        <v>28.685217391304356</v>
      </c>
      <c r="M267" s="4">
        <v>1.3451086956521738</v>
      </c>
      <c r="N267" s="10">
        <v>4.6892051655147308E-2</v>
      </c>
      <c r="O267" s="4">
        <v>17.120000000000005</v>
      </c>
      <c r="P267" s="4">
        <v>1.3451086956521738</v>
      </c>
      <c r="Q267" s="8">
        <v>7.8569433157253121E-2</v>
      </c>
      <c r="R267" s="4">
        <v>6.2173913043478262</v>
      </c>
      <c r="S267" s="4">
        <v>0</v>
      </c>
      <c r="T267" s="10">
        <v>0</v>
      </c>
      <c r="U267" s="4">
        <v>5.3478260869565215</v>
      </c>
      <c r="V267" s="4">
        <v>0</v>
      </c>
      <c r="W267" s="10">
        <v>0</v>
      </c>
      <c r="X267" s="4">
        <v>23.173586956521739</v>
      </c>
      <c r="Y267" s="4">
        <v>0</v>
      </c>
      <c r="Z267" s="10">
        <v>0</v>
      </c>
      <c r="AA267" s="4">
        <v>0</v>
      </c>
      <c r="AB267" s="4">
        <v>0</v>
      </c>
      <c r="AC267" s="10" t="s">
        <v>639</v>
      </c>
      <c r="AD267" s="4">
        <v>77.27119565217393</v>
      </c>
      <c r="AE267" s="4">
        <v>2.9842391304347826</v>
      </c>
      <c r="AF267" s="10">
        <v>3.8620330709879788E-2</v>
      </c>
      <c r="AG267" s="4">
        <v>0</v>
      </c>
      <c r="AH267" s="4">
        <v>0</v>
      </c>
      <c r="AI267" s="10" t="s">
        <v>639</v>
      </c>
      <c r="AJ267" s="4">
        <v>4.136086956521738</v>
      </c>
      <c r="AK267" s="4">
        <v>0</v>
      </c>
      <c r="AL267" s="10" t="s">
        <v>639</v>
      </c>
      <c r="AM267" s="1">
        <v>185274</v>
      </c>
      <c r="AN267" s="1">
        <v>4</v>
      </c>
      <c r="AX267"/>
      <c r="AY267"/>
    </row>
    <row r="268" spans="1:51" x14ac:dyDescent="0.25">
      <c r="A268" t="s">
        <v>289</v>
      </c>
      <c r="B268" t="s">
        <v>100</v>
      </c>
      <c r="C268" t="s">
        <v>501</v>
      </c>
      <c r="D268" t="s">
        <v>363</v>
      </c>
      <c r="E268" s="4">
        <v>67.902173913043484</v>
      </c>
      <c r="F268" s="4">
        <v>487.05434782608694</v>
      </c>
      <c r="G268" s="4">
        <v>434.82880434782612</v>
      </c>
      <c r="H268" s="10">
        <v>0.89277265727867183</v>
      </c>
      <c r="I268" s="4">
        <v>457.26902173913044</v>
      </c>
      <c r="J268" s="4">
        <v>414.616847826087</v>
      </c>
      <c r="K268" s="10">
        <v>0.90672411231614924</v>
      </c>
      <c r="L268" s="4">
        <v>79.58967391304347</v>
      </c>
      <c r="M268" s="4">
        <v>70.016304347826093</v>
      </c>
      <c r="N268" s="10">
        <v>0.87971593430980932</v>
      </c>
      <c r="O268" s="4">
        <v>54.5</v>
      </c>
      <c r="P268" s="4">
        <v>54.5</v>
      </c>
      <c r="Q268" s="8">
        <v>1</v>
      </c>
      <c r="R268" s="4">
        <v>20.211956521739129</v>
      </c>
      <c r="S268" s="4">
        <v>15.516304347826088</v>
      </c>
      <c r="T268" s="10">
        <v>0.7676794837321862</v>
      </c>
      <c r="U268" s="4">
        <v>4.8777173913043477</v>
      </c>
      <c r="V268" s="4">
        <v>0</v>
      </c>
      <c r="W268" s="10">
        <v>0</v>
      </c>
      <c r="X268" s="4">
        <v>59.782608695652172</v>
      </c>
      <c r="Y268" s="4">
        <v>59.782608695652172</v>
      </c>
      <c r="Z268" s="10">
        <v>1</v>
      </c>
      <c r="AA268" s="4">
        <v>4.6956521739130439</v>
      </c>
      <c r="AB268" s="4">
        <v>4.6956521739130439</v>
      </c>
      <c r="AC268" s="10">
        <v>1</v>
      </c>
      <c r="AD268" s="4">
        <v>277.36956521739131</v>
      </c>
      <c r="AE268" s="4">
        <v>257.14402173913044</v>
      </c>
      <c r="AF268" s="10">
        <v>0.92708088408182454</v>
      </c>
      <c r="AG268" s="4">
        <v>17.8125</v>
      </c>
      <c r="AH268" s="4">
        <v>17.8125</v>
      </c>
      <c r="AI268" s="10">
        <v>1</v>
      </c>
      <c r="AJ268" s="4">
        <v>47.804347826086953</v>
      </c>
      <c r="AK268" s="4">
        <v>25.377717391304348</v>
      </c>
      <c r="AL268" s="10">
        <v>1.883713459685191</v>
      </c>
      <c r="AM268" s="1">
        <v>185228</v>
      </c>
      <c r="AN268" s="1">
        <v>4</v>
      </c>
      <c r="AX268"/>
      <c r="AY268"/>
    </row>
    <row r="269" spans="1:51" x14ac:dyDescent="0.25">
      <c r="A269" t="s">
        <v>289</v>
      </c>
      <c r="B269" t="s">
        <v>251</v>
      </c>
      <c r="C269" t="s">
        <v>462</v>
      </c>
      <c r="D269" t="s">
        <v>324</v>
      </c>
      <c r="E269" s="4">
        <v>39.836956521739133</v>
      </c>
      <c r="F269" s="4">
        <v>156.53967391304349</v>
      </c>
      <c r="G269" s="4">
        <v>0</v>
      </c>
      <c r="H269" s="10">
        <v>0</v>
      </c>
      <c r="I269" s="4">
        <v>127.11336956521741</v>
      </c>
      <c r="J269" s="4">
        <v>0</v>
      </c>
      <c r="K269" s="10">
        <v>0</v>
      </c>
      <c r="L269" s="4">
        <v>40.365652173913034</v>
      </c>
      <c r="M269" s="4">
        <v>0</v>
      </c>
      <c r="N269" s="10">
        <v>0</v>
      </c>
      <c r="O269" s="4">
        <v>21.908695652173908</v>
      </c>
      <c r="P269" s="4">
        <v>0</v>
      </c>
      <c r="Q269" s="8">
        <v>0</v>
      </c>
      <c r="R269" s="4">
        <v>14.081956521739128</v>
      </c>
      <c r="S269" s="4">
        <v>0</v>
      </c>
      <c r="T269" s="10">
        <v>0</v>
      </c>
      <c r="U269" s="4">
        <v>4.375</v>
      </c>
      <c r="V269" s="4">
        <v>0</v>
      </c>
      <c r="W269" s="10">
        <v>0</v>
      </c>
      <c r="X269" s="4">
        <v>50.556413043478265</v>
      </c>
      <c r="Y269" s="4">
        <v>0</v>
      </c>
      <c r="Z269" s="10">
        <v>0</v>
      </c>
      <c r="AA269" s="4">
        <v>10.969347826086958</v>
      </c>
      <c r="AB269" s="4">
        <v>0</v>
      </c>
      <c r="AC269" s="10">
        <v>0</v>
      </c>
      <c r="AD269" s="4">
        <v>33.047608695652194</v>
      </c>
      <c r="AE269" s="4">
        <v>0</v>
      </c>
      <c r="AF269" s="10">
        <v>0</v>
      </c>
      <c r="AG269" s="4">
        <v>0</v>
      </c>
      <c r="AH269" s="4">
        <v>0</v>
      </c>
      <c r="AI269" s="10" t="s">
        <v>639</v>
      </c>
      <c r="AJ269" s="4">
        <v>21.600652173913044</v>
      </c>
      <c r="AK269" s="4">
        <v>0</v>
      </c>
      <c r="AL269" s="10" t="s">
        <v>639</v>
      </c>
      <c r="AM269" s="1">
        <v>185466</v>
      </c>
      <c r="AN269" s="1">
        <v>4</v>
      </c>
      <c r="AX269"/>
      <c r="AY269"/>
    </row>
    <row r="270" spans="1:51" x14ac:dyDescent="0.25">
      <c r="A270" t="s">
        <v>289</v>
      </c>
      <c r="B270" t="s">
        <v>51</v>
      </c>
      <c r="C270" t="s">
        <v>477</v>
      </c>
      <c r="D270" t="s">
        <v>375</v>
      </c>
      <c r="E270" s="4">
        <v>95.869565217391298</v>
      </c>
      <c r="F270" s="4">
        <v>408.66195652173917</v>
      </c>
      <c r="G270" s="4">
        <v>3.043478260869565E-2</v>
      </c>
      <c r="H270" s="10">
        <v>7.4474225268572668E-5</v>
      </c>
      <c r="I270" s="4">
        <v>377.06956521739136</v>
      </c>
      <c r="J270" s="4">
        <v>0</v>
      </c>
      <c r="K270" s="10">
        <v>0</v>
      </c>
      <c r="L270" s="4">
        <v>33.174130434782604</v>
      </c>
      <c r="M270" s="4">
        <v>0</v>
      </c>
      <c r="N270" s="10">
        <v>0</v>
      </c>
      <c r="O270" s="4">
        <v>21.272065217391305</v>
      </c>
      <c r="P270" s="4">
        <v>0</v>
      </c>
      <c r="Q270" s="8">
        <v>0</v>
      </c>
      <c r="R270" s="4">
        <v>7.1194565217391297</v>
      </c>
      <c r="S270" s="4">
        <v>0</v>
      </c>
      <c r="T270" s="10">
        <v>0</v>
      </c>
      <c r="U270" s="4">
        <v>4.7826086956521738</v>
      </c>
      <c r="V270" s="4">
        <v>0</v>
      </c>
      <c r="W270" s="10">
        <v>0</v>
      </c>
      <c r="X270" s="4">
        <v>78.246304347826111</v>
      </c>
      <c r="Y270" s="4">
        <v>0</v>
      </c>
      <c r="Z270" s="10">
        <v>0</v>
      </c>
      <c r="AA270" s="4">
        <v>19.690326086956517</v>
      </c>
      <c r="AB270" s="4">
        <v>3.043478260869565E-2</v>
      </c>
      <c r="AC270" s="10">
        <v>1.5456718428272548E-3</v>
      </c>
      <c r="AD270" s="4">
        <v>237.26010869565221</v>
      </c>
      <c r="AE270" s="4">
        <v>0</v>
      </c>
      <c r="AF270" s="10">
        <v>0</v>
      </c>
      <c r="AG270" s="4">
        <v>40.291086956521738</v>
      </c>
      <c r="AH270" s="4">
        <v>0</v>
      </c>
      <c r="AI270" s="10">
        <v>0</v>
      </c>
      <c r="AJ270" s="4">
        <v>0</v>
      </c>
      <c r="AK270" s="4">
        <v>0</v>
      </c>
      <c r="AL270" s="10" t="s">
        <v>639</v>
      </c>
      <c r="AM270" s="1">
        <v>185148</v>
      </c>
      <c r="AN270" s="1">
        <v>4</v>
      </c>
      <c r="AX270"/>
      <c r="AY270"/>
    </row>
    <row r="271" spans="1:51" x14ac:dyDescent="0.25">
      <c r="A271" t="s">
        <v>289</v>
      </c>
      <c r="B271" t="s">
        <v>109</v>
      </c>
      <c r="C271" t="s">
        <v>483</v>
      </c>
      <c r="D271" t="s">
        <v>325</v>
      </c>
      <c r="E271" s="4">
        <v>113.07608695652173</v>
      </c>
      <c r="F271" s="4">
        <v>409.28021739130429</v>
      </c>
      <c r="G271" s="4">
        <v>12.888586956521738</v>
      </c>
      <c r="H271" s="10">
        <v>3.1490862271995004E-2</v>
      </c>
      <c r="I271" s="4">
        <v>394.6023913043478</v>
      </c>
      <c r="J271" s="4">
        <v>12.888586956521738</v>
      </c>
      <c r="K271" s="10">
        <v>3.2662211989944748E-2</v>
      </c>
      <c r="L271" s="4">
        <v>39.214239130434777</v>
      </c>
      <c r="M271" s="4">
        <v>0</v>
      </c>
      <c r="N271" s="10">
        <v>0</v>
      </c>
      <c r="O271" s="4">
        <v>30.246413043478263</v>
      </c>
      <c r="P271" s="4">
        <v>0</v>
      </c>
      <c r="Q271" s="8">
        <v>0</v>
      </c>
      <c r="R271" s="4">
        <v>3.2329347826086958</v>
      </c>
      <c r="S271" s="4">
        <v>0</v>
      </c>
      <c r="T271" s="10">
        <v>0</v>
      </c>
      <c r="U271" s="4">
        <v>5.7348913043478174</v>
      </c>
      <c r="V271" s="4">
        <v>0</v>
      </c>
      <c r="W271" s="10">
        <v>0</v>
      </c>
      <c r="X271" s="4">
        <v>96.858695652173907</v>
      </c>
      <c r="Y271" s="4">
        <v>10.372282608695652</v>
      </c>
      <c r="Z271" s="10">
        <v>0.10708674671754012</v>
      </c>
      <c r="AA271" s="4">
        <v>5.709999999999992</v>
      </c>
      <c r="AB271" s="4">
        <v>0</v>
      </c>
      <c r="AC271" s="10">
        <v>0</v>
      </c>
      <c r="AD271" s="4">
        <v>241.79891304347825</v>
      </c>
      <c r="AE271" s="4">
        <v>2.5163043478260869</v>
      </c>
      <c r="AF271" s="10">
        <v>1.0406599087455891E-2</v>
      </c>
      <c r="AG271" s="4">
        <v>0</v>
      </c>
      <c r="AH271" s="4">
        <v>0</v>
      </c>
      <c r="AI271" s="10" t="s">
        <v>639</v>
      </c>
      <c r="AJ271" s="4">
        <v>25.698369565217391</v>
      </c>
      <c r="AK271" s="4">
        <v>0</v>
      </c>
      <c r="AL271" s="10" t="s">
        <v>639</v>
      </c>
      <c r="AM271" s="1">
        <v>185242</v>
      </c>
      <c r="AN271" s="1">
        <v>4</v>
      </c>
      <c r="AX271"/>
      <c r="AY271"/>
    </row>
    <row r="272" spans="1:51" x14ac:dyDescent="0.25">
      <c r="A272" t="s">
        <v>289</v>
      </c>
      <c r="B272" t="s">
        <v>90</v>
      </c>
      <c r="C272" t="s">
        <v>533</v>
      </c>
      <c r="D272" t="s">
        <v>410</v>
      </c>
      <c r="E272" s="4">
        <v>85.771739130434781</v>
      </c>
      <c r="F272" s="4">
        <v>321.14</v>
      </c>
      <c r="G272" s="4">
        <v>44.80847826086957</v>
      </c>
      <c r="H272" s="10">
        <v>0.13952942100289459</v>
      </c>
      <c r="I272" s="4">
        <v>292.80804347826086</v>
      </c>
      <c r="J272" s="4">
        <v>44.620434782608697</v>
      </c>
      <c r="K272" s="10">
        <v>0.15238800906069194</v>
      </c>
      <c r="L272" s="4">
        <v>64.485217391304346</v>
      </c>
      <c r="M272" s="4">
        <v>6.142391304347826</v>
      </c>
      <c r="N272" s="10">
        <v>9.525270368672295E-2</v>
      </c>
      <c r="O272" s="4">
        <v>43.586521739130433</v>
      </c>
      <c r="P272" s="4">
        <v>6.142391304347826</v>
      </c>
      <c r="Q272" s="8">
        <v>0.14092409899350616</v>
      </c>
      <c r="R272" s="4">
        <v>16.116086956521741</v>
      </c>
      <c r="S272" s="4">
        <v>0</v>
      </c>
      <c r="T272" s="10">
        <v>0</v>
      </c>
      <c r="U272" s="4">
        <v>4.7826086956521738</v>
      </c>
      <c r="V272" s="4">
        <v>0</v>
      </c>
      <c r="W272" s="10">
        <v>0</v>
      </c>
      <c r="X272" s="4">
        <v>30.272173913043464</v>
      </c>
      <c r="Y272" s="4">
        <v>7.7918478260869559</v>
      </c>
      <c r="Z272" s="10">
        <v>0.25739307155373004</v>
      </c>
      <c r="AA272" s="4">
        <v>7.433260869565216</v>
      </c>
      <c r="AB272" s="4">
        <v>0.18804347826086956</v>
      </c>
      <c r="AC272" s="10">
        <v>2.5297575527154684E-2</v>
      </c>
      <c r="AD272" s="4">
        <v>197.14728260869569</v>
      </c>
      <c r="AE272" s="4">
        <v>30.091304347826092</v>
      </c>
      <c r="AF272" s="10">
        <v>0.15263362471778161</v>
      </c>
      <c r="AG272" s="4">
        <v>21.207173913043476</v>
      </c>
      <c r="AH272" s="4">
        <v>0</v>
      </c>
      <c r="AI272" s="10">
        <v>0</v>
      </c>
      <c r="AJ272" s="4">
        <v>0.594891304347826</v>
      </c>
      <c r="AK272" s="4">
        <v>0.594891304347826</v>
      </c>
      <c r="AL272" s="10">
        <v>1</v>
      </c>
      <c r="AM272" s="1">
        <v>185213</v>
      </c>
      <c r="AN272" s="1">
        <v>4</v>
      </c>
      <c r="AX272"/>
      <c r="AY272"/>
    </row>
    <row r="273" spans="1:51" x14ac:dyDescent="0.25">
      <c r="A273" t="s">
        <v>289</v>
      </c>
      <c r="B273" t="s">
        <v>239</v>
      </c>
      <c r="C273" t="s">
        <v>585</v>
      </c>
      <c r="D273" t="s">
        <v>392</v>
      </c>
      <c r="E273" s="4">
        <v>78.304347826086953</v>
      </c>
      <c r="F273" s="4">
        <v>226.54315217391303</v>
      </c>
      <c r="G273" s="4">
        <v>49.826086956521742</v>
      </c>
      <c r="H273" s="10">
        <v>0.21994082133310816</v>
      </c>
      <c r="I273" s="4">
        <v>200.84695652173914</v>
      </c>
      <c r="J273" s="4">
        <v>49.826086956521742</v>
      </c>
      <c r="K273" s="10">
        <v>0.2480798704616104</v>
      </c>
      <c r="L273" s="4">
        <v>33.356521739130436</v>
      </c>
      <c r="M273" s="4">
        <v>0</v>
      </c>
      <c r="N273" s="10">
        <v>0</v>
      </c>
      <c r="O273" s="4">
        <v>17.317934782608695</v>
      </c>
      <c r="P273" s="4">
        <v>0</v>
      </c>
      <c r="Q273" s="8">
        <v>0</v>
      </c>
      <c r="R273" s="4">
        <v>10.908152173913043</v>
      </c>
      <c r="S273" s="4">
        <v>0</v>
      </c>
      <c r="T273" s="10">
        <v>0</v>
      </c>
      <c r="U273" s="4">
        <v>5.1304347826086953</v>
      </c>
      <c r="V273" s="4">
        <v>0</v>
      </c>
      <c r="W273" s="10">
        <v>0</v>
      </c>
      <c r="X273" s="4">
        <v>55.717391304347828</v>
      </c>
      <c r="Y273" s="4">
        <v>10.217391304347826</v>
      </c>
      <c r="Z273" s="10">
        <v>0.18337885290674991</v>
      </c>
      <c r="AA273" s="4">
        <v>9.6576086956521738</v>
      </c>
      <c r="AB273" s="4">
        <v>0</v>
      </c>
      <c r="AC273" s="10">
        <v>0</v>
      </c>
      <c r="AD273" s="4">
        <v>97.074456521739137</v>
      </c>
      <c r="AE273" s="4">
        <v>39.608695652173914</v>
      </c>
      <c r="AF273" s="10">
        <v>0.40802387230778703</v>
      </c>
      <c r="AG273" s="4">
        <v>27.582282608695653</v>
      </c>
      <c r="AH273" s="4">
        <v>0</v>
      </c>
      <c r="AI273" s="10">
        <v>0</v>
      </c>
      <c r="AJ273" s="4">
        <v>3.1548913043478262</v>
      </c>
      <c r="AK273" s="4">
        <v>0</v>
      </c>
      <c r="AL273" s="10" t="s">
        <v>639</v>
      </c>
      <c r="AM273" s="1">
        <v>185445</v>
      </c>
      <c r="AN273" s="1">
        <v>4</v>
      </c>
      <c r="AX273"/>
      <c r="AY273"/>
    </row>
    <row r="274" spans="1:51" x14ac:dyDescent="0.25">
      <c r="A274" t="s">
        <v>289</v>
      </c>
      <c r="B274" t="s">
        <v>212</v>
      </c>
      <c r="C274" t="s">
        <v>445</v>
      </c>
      <c r="D274" t="s">
        <v>434</v>
      </c>
      <c r="E274" s="4">
        <v>104.64130434782609</v>
      </c>
      <c r="F274" s="4">
        <v>362.04815217391291</v>
      </c>
      <c r="G274" s="4">
        <v>0.25336956521739135</v>
      </c>
      <c r="H274" s="10">
        <v>6.9982283764200275E-4</v>
      </c>
      <c r="I274" s="4">
        <v>332.29326086956513</v>
      </c>
      <c r="J274" s="4">
        <v>0.25336956521739135</v>
      </c>
      <c r="K274" s="10">
        <v>7.6248782341946549E-4</v>
      </c>
      <c r="L274" s="4">
        <v>46.164130434782606</v>
      </c>
      <c r="M274" s="4">
        <v>0</v>
      </c>
      <c r="N274" s="10">
        <v>0</v>
      </c>
      <c r="O274" s="4">
        <v>16.409239130434777</v>
      </c>
      <c r="P274" s="4">
        <v>0</v>
      </c>
      <c r="Q274" s="8">
        <v>0</v>
      </c>
      <c r="R274" s="4">
        <v>24.276630434782607</v>
      </c>
      <c r="S274" s="4">
        <v>0</v>
      </c>
      <c r="T274" s="10">
        <v>0</v>
      </c>
      <c r="U274" s="4">
        <v>5.4782608695652177</v>
      </c>
      <c r="V274" s="4">
        <v>0</v>
      </c>
      <c r="W274" s="10">
        <v>0</v>
      </c>
      <c r="X274" s="4">
        <v>90.807934782608697</v>
      </c>
      <c r="Y274" s="4">
        <v>0</v>
      </c>
      <c r="Z274" s="10">
        <v>0</v>
      </c>
      <c r="AA274" s="4">
        <v>0</v>
      </c>
      <c r="AB274" s="4">
        <v>0</v>
      </c>
      <c r="AC274" s="10" t="s">
        <v>639</v>
      </c>
      <c r="AD274" s="4">
        <v>156.99076086956512</v>
      </c>
      <c r="AE274" s="4">
        <v>0.25336956521739135</v>
      </c>
      <c r="AF274" s="10">
        <v>1.6139138622807364E-3</v>
      </c>
      <c r="AG274" s="4">
        <v>31.518804347826087</v>
      </c>
      <c r="AH274" s="4">
        <v>0</v>
      </c>
      <c r="AI274" s="10">
        <v>0</v>
      </c>
      <c r="AJ274" s="4">
        <v>36.566521739130437</v>
      </c>
      <c r="AK274" s="4">
        <v>0</v>
      </c>
      <c r="AL274" s="10" t="s">
        <v>639</v>
      </c>
      <c r="AM274" s="1">
        <v>185392</v>
      </c>
      <c r="AN274" s="1">
        <v>4</v>
      </c>
      <c r="AX274"/>
      <c r="AY274"/>
    </row>
    <row r="275" spans="1:51" x14ac:dyDescent="0.25">
      <c r="A275" t="s">
        <v>289</v>
      </c>
      <c r="B275" t="s">
        <v>123</v>
      </c>
      <c r="C275" t="s">
        <v>551</v>
      </c>
      <c r="D275" t="s">
        <v>416</v>
      </c>
      <c r="E275" s="4">
        <v>96.989130434782609</v>
      </c>
      <c r="F275" s="4">
        <v>284.05097826086961</v>
      </c>
      <c r="G275" s="4">
        <v>11.400869565217389</v>
      </c>
      <c r="H275" s="10">
        <v>4.0136702344840874E-2</v>
      </c>
      <c r="I275" s="4">
        <v>259.41358695652178</v>
      </c>
      <c r="J275" s="4">
        <v>11.400869565217389</v>
      </c>
      <c r="K275" s="10">
        <v>4.3948621577512816E-2</v>
      </c>
      <c r="L275" s="4">
        <v>33.748369565217395</v>
      </c>
      <c r="M275" s="4">
        <v>0</v>
      </c>
      <c r="N275" s="10">
        <v>0</v>
      </c>
      <c r="O275" s="4">
        <v>13.512826086956522</v>
      </c>
      <c r="P275" s="4">
        <v>0</v>
      </c>
      <c r="Q275" s="8">
        <v>0</v>
      </c>
      <c r="R275" s="4">
        <v>14.974673913043478</v>
      </c>
      <c r="S275" s="4">
        <v>0</v>
      </c>
      <c r="T275" s="10">
        <v>0</v>
      </c>
      <c r="U275" s="4">
        <v>5.2608695652173916</v>
      </c>
      <c r="V275" s="4">
        <v>0</v>
      </c>
      <c r="W275" s="10">
        <v>0</v>
      </c>
      <c r="X275" s="4">
        <v>76.523913043478245</v>
      </c>
      <c r="Y275" s="4">
        <v>0</v>
      </c>
      <c r="Z275" s="10">
        <v>0</v>
      </c>
      <c r="AA275" s="4">
        <v>4.4018478260869554</v>
      </c>
      <c r="AB275" s="4">
        <v>0</v>
      </c>
      <c r="AC275" s="10">
        <v>0</v>
      </c>
      <c r="AD275" s="4">
        <v>163.52065217391311</v>
      </c>
      <c r="AE275" s="4">
        <v>11.400869565217389</v>
      </c>
      <c r="AF275" s="10">
        <v>6.9721282380233812E-2</v>
      </c>
      <c r="AG275" s="4">
        <v>0</v>
      </c>
      <c r="AH275" s="4">
        <v>0</v>
      </c>
      <c r="AI275" s="10" t="s">
        <v>639</v>
      </c>
      <c r="AJ275" s="4">
        <v>5.8561956521739145</v>
      </c>
      <c r="AK275" s="4">
        <v>0</v>
      </c>
      <c r="AL275" s="10" t="s">
        <v>639</v>
      </c>
      <c r="AM275" s="1">
        <v>185261</v>
      </c>
      <c r="AN275" s="1">
        <v>4</v>
      </c>
      <c r="AX275"/>
      <c r="AY275"/>
    </row>
    <row r="276" spans="1:51" x14ac:dyDescent="0.25">
      <c r="AY276"/>
    </row>
    <row r="277" spans="1:51" x14ac:dyDescent="0.25">
      <c r="AY277"/>
    </row>
    <row r="278" spans="1:51" x14ac:dyDescent="0.25">
      <c r="F278" s="4"/>
      <c r="G278" s="4"/>
      <c r="AY278"/>
    </row>
    <row r="279" spans="1:51" x14ac:dyDescent="0.25">
      <c r="AY279"/>
    </row>
    <row r="280" spans="1:51" x14ac:dyDescent="0.25">
      <c r="AY280"/>
    </row>
    <row r="281" spans="1:51" x14ac:dyDescent="0.25">
      <c r="AY281"/>
    </row>
    <row r="282" spans="1:51" x14ac:dyDescent="0.25">
      <c r="AY282"/>
    </row>
    <row r="283" spans="1:51" x14ac:dyDescent="0.25">
      <c r="AY283"/>
    </row>
    <row r="284" spans="1:51" x14ac:dyDescent="0.25">
      <c r="AY284"/>
    </row>
    <row r="285" spans="1:51" x14ac:dyDescent="0.25">
      <c r="AY285"/>
    </row>
    <row r="286" spans="1:51" x14ac:dyDescent="0.25">
      <c r="AY286"/>
    </row>
    <row r="287" spans="1:51" x14ac:dyDescent="0.25">
      <c r="AY287"/>
    </row>
    <row r="288" spans="1:51" x14ac:dyDescent="0.25">
      <c r="AY288"/>
    </row>
    <row r="289" spans="51:51" x14ac:dyDescent="0.25">
      <c r="AY289"/>
    </row>
    <row r="290" spans="51:51" x14ac:dyDescent="0.25">
      <c r="AY290"/>
    </row>
    <row r="291" spans="51:51" x14ac:dyDescent="0.25">
      <c r="AY291"/>
    </row>
    <row r="292" spans="51:51" x14ac:dyDescent="0.25">
      <c r="AY292"/>
    </row>
    <row r="293" spans="51:51" x14ac:dyDescent="0.25">
      <c r="AY293"/>
    </row>
    <row r="294" spans="51:51" x14ac:dyDescent="0.25">
      <c r="AY294"/>
    </row>
    <row r="295" spans="51:51" x14ac:dyDescent="0.25">
      <c r="AY295"/>
    </row>
    <row r="296" spans="51:51" x14ac:dyDescent="0.25">
      <c r="AY296"/>
    </row>
    <row r="297" spans="51:51" x14ac:dyDescent="0.25">
      <c r="AY297"/>
    </row>
    <row r="298" spans="51:51" x14ac:dyDescent="0.25">
      <c r="AY298"/>
    </row>
    <row r="299" spans="51:51" x14ac:dyDescent="0.25">
      <c r="AY299"/>
    </row>
    <row r="300" spans="51:51" x14ac:dyDescent="0.25">
      <c r="AY300"/>
    </row>
    <row r="301" spans="51:51" x14ac:dyDescent="0.25">
      <c r="AY301"/>
    </row>
    <row r="302" spans="51:51" x14ac:dyDescent="0.25">
      <c r="AY302"/>
    </row>
    <row r="303" spans="51:51" x14ac:dyDescent="0.25">
      <c r="AY303"/>
    </row>
    <row r="304" spans="51:51" x14ac:dyDescent="0.25">
      <c r="AY304"/>
    </row>
    <row r="305" spans="51:51" x14ac:dyDescent="0.25">
      <c r="AY305"/>
    </row>
    <row r="306" spans="51:51" x14ac:dyDescent="0.25">
      <c r="AY306"/>
    </row>
    <row r="307" spans="51:51" x14ac:dyDescent="0.25">
      <c r="AY307"/>
    </row>
    <row r="308" spans="51:51" x14ac:dyDescent="0.25">
      <c r="AY308"/>
    </row>
    <row r="309" spans="51:51" x14ac:dyDescent="0.25">
      <c r="AY309"/>
    </row>
    <row r="310" spans="51:51" x14ac:dyDescent="0.25">
      <c r="AY310"/>
    </row>
    <row r="311" spans="51:51" x14ac:dyDescent="0.25">
      <c r="AY311"/>
    </row>
    <row r="312" spans="51:51" x14ac:dyDescent="0.25">
      <c r="AY312"/>
    </row>
    <row r="313" spans="51:51" x14ac:dyDescent="0.25">
      <c r="AY313"/>
    </row>
    <row r="314" spans="51:51" x14ac:dyDescent="0.25">
      <c r="AY314"/>
    </row>
    <row r="315" spans="51:51" x14ac:dyDescent="0.25">
      <c r="AY315"/>
    </row>
    <row r="316" spans="51:51" x14ac:dyDescent="0.25">
      <c r="AY316"/>
    </row>
    <row r="317" spans="51:51" x14ac:dyDescent="0.25">
      <c r="AY317"/>
    </row>
    <row r="318" spans="51:51" x14ac:dyDescent="0.25">
      <c r="AY318"/>
    </row>
    <row r="319" spans="51:51" x14ac:dyDescent="0.25">
      <c r="AY319"/>
    </row>
    <row r="320" spans="51:51" x14ac:dyDescent="0.25">
      <c r="AY320"/>
    </row>
    <row r="321" spans="51:51" x14ac:dyDescent="0.25">
      <c r="AY321"/>
    </row>
    <row r="322" spans="51:51" x14ac:dyDescent="0.25">
      <c r="AY322"/>
    </row>
    <row r="323" spans="51:51" x14ac:dyDescent="0.25">
      <c r="AY323"/>
    </row>
    <row r="324" spans="51:51" x14ac:dyDescent="0.25">
      <c r="AY324"/>
    </row>
    <row r="325" spans="51:51" x14ac:dyDescent="0.25">
      <c r="AY325"/>
    </row>
    <row r="326" spans="51:51" x14ac:dyDescent="0.25">
      <c r="AY326"/>
    </row>
    <row r="327" spans="51:51" x14ac:dyDescent="0.25">
      <c r="AY327"/>
    </row>
    <row r="328" spans="51:51" x14ac:dyDescent="0.25">
      <c r="AY328"/>
    </row>
    <row r="329" spans="51:51" x14ac:dyDescent="0.25">
      <c r="AY329"/>
    </row>
    <row r="330" spans="51:51" x14ac:dyDescent="0.25">
      <c r="AY330"/>
    </row>
    <row r="331" spans="51:51" x14ac:dyDescent="0.25">
      <c r="AY331"/>
    </row>
    <row r="332" spans="51:51" x14ac:dyDescent="0.25">
      <c r="AY332"/>
    </row>
    <row r="333" spans="51:51" x14ac:dyDescent="0.25">
      <c r="AY333"/>
    </row>
    <row r="334" spans="51:51" x14ac:dyDescent="0.25">
      <c r="AY334"/>
    </row>
    <row r="335" spans="51:51" x14ac:dyDescent="0.25">
      <c r="AY335"/>
    </row>
    <row r="336" spans="51:51" x14ac:dyDescent="0.25">
      <c r="AY336"/>
    </row>
    <row r="337" spans="51:51" x14ac:dyDescent="0.25">
      <c r="AY337"/>
    </row>
    <row r="338" spans="51:51" x14ac:dyDescent="0.25">
      <c r="AY338"/>
    </row>
    <row r="339" spans="51:51" x14ac:dyDescent="0.25">
      <c r="AY339"/>
    </row>
    <row r="340" spans="51:51" x14ac:dyDescent="0.25">
      <c r="AY340"/>
    </row>
    <row r="341" spans="51:51" x14ac:dyDescent="0.25">
      <c r="AY341"/>
    </row>
    <row r="342" spans="51:51" x14ac:dyDescent="0.25">
      <c r="AY342"/>
    </row>
    <row r="343" spans="51:51" x14ac:dyDescent="0.25">
      <c r="AY343"/>
    </row>
    <row r="344" spans="51:51" x14ac:dyDescent="0.25">
      <c r="AY344"/>
    </row>
    <row r="345" spans="51:51" x14ac:dyDescent="0.25">
      <c r="AY345"/>
    </row>
    <row r="346" spans="51:51" x14ac:dyDescent="0.25">
      <c r="AY346"/>
    </row>
    <row r="347" spans="51:51" x14ac:dyDescent="0.25">
      <c r="AY347"/>
    </row>
    <row r="348" spans="51:51" x14ac:dyDescent="0.25">
      <c r="AY348"/>
    </row>
    <row r="349" spans="51:51" x14ac:dyDescent="0.25">
      <c r="AY349"/>
    </row>
    <row r="350" spans="51:51" x14ac:dyDescent="0.25">
      <c r="AY350"/>
    </row>
    <row r="351" spans="51:51" x14ac:dyDescent="0.25">
      <c r="AY351"/>
    </row>
    <row r="352" spans="51:51" x14ac:dyDescent="0.25">
      <c r="AY352"/>
    </row>
    <row r="353" spans="51:51" x14ac:dyDescent="0.25">
      <c r="AY353"/>
    </row>
    <row r="354" spans="51:51" x14ac:dyDescent="0.25">
      <c r="AY354"/>
    </row>
    <row r="355" spans="51:51" x14ac:dyDescent="0.25">
      <c r="AY355"/>
    </row>
    <row r="356" spans="51:51" x14ac:dyDescent="0.25">
      <c r="AY356"/>
    </row>
    <row r="357" spans="51:51" x14ac:dyDescent="0.25">
      <c r="AY357"/>
    </row>
    <row r="358" spans="51:51" x14ac:dyDescent="0.25">
      <c r="AY358"/>
    </row>
    <row r="359" spans="51:51" x14ac:dyDescent="0.25">
      <c r="AY359"/>
    </row>
    <row r="360" spans="51:51" x14ac:dyDescent="0.25">
      <c r="AY360"/>
    </row>
    <row r="361" spans="51:51" x14ac:dyDescent="0.25">
      <c r="AY361"/>
    </row>
    <row r="362" spans="51:51" x14ac:dyDescent="0.25">
      <c r="AY362"/>
    </row>
    <row r="363" spans="51:51" x14ac:dyDescent="0.25">
      <c r="AY363"/>
    </row>
    <row r="364" spans="51:51" x14ac:dyDescent="0.25">
      <c r="AY364"/>
    </row>
    <row r="365" spans="51:51" x14ac:dyDescent="0.25">
      <c r="AY365"/>
    </row>
    <row r="366" spans="51:51" x14ac:dyDescent="0.25">
      <c r="AY366"/>
    </row>
    <row r="367" spans="51:51" x14ac:dyDescent="0.25">
      <c r="AY367"/>
    </row>
    <row r="368" spans="51:51" x14ac:dyDescent="0.25">
      <c r="AY368"/>
    </row>
    <row r="369" spans="51:51" x14ac:dyDescent="0.25">
      <c r="AY369"/>
    </row>
    <row r="370" spans="51:51" x14ac:dyDescent="0.25">
      <c r="AY370"/>
    </row>
    <row r="371" spans="51:51" x14ac:dyDescent="0.25">
      <c r="AY371"/>
    </row>
    <row r="372" spans="51:51" x14ac:dyDescent="0.25">
      <c r="AY372"/>
    </row>
    <row r="373" spans="51:51" x14ac:dyDescent="0.25">
      <c r="AY373"/>
    </row>
    <row r="374" spans="51:51" x14ac:dyDescent="0.25">
      <c r="AY374"/>
    </row>
    <row r="375" spans="51:51" x14ac:dyDescent="0.25">
      <c r="AY375"/>
    </row>
    <row r="376" spans="51:51" x14ac:dyDescent="0.25">
      <c r="AY376"/>
    </row>
    <row r="377" spans="51:51" x14ac:dyDescent="0.25">
      <c r="AY377"/>
    </row>
    <row r="378" spans="51:51" x14ac:dyDescent="0.25">
      <c r="AY378"/>
    </row>
    <row r="379" spans="51:51" x14ac:dyDescent="0.25">
      <c r="AY379"/>
    </row>
    <row r="380" spans="51:51" x14ac:dyDescent="0.25">
      <c r="AY380"/>
    </row>
    <row r="381" spans="51:51" x14ac:dyDescent="0.25">
      <c r="AY381"/>
    </row>
    <row r="382" spans="51:51" x14ac:dyDescent="0.25">
      <c r="AY382"/>
    </row>
    <row r="383" spans="51:51" x14ac:dyDescent="0.25">
      <c r="AY383"/>
    </row>
    <row r="384" spans="51:51" x14ac:dyDescent="0.25">
      <c r="AY384"/>
    </row>
    <row r="385" spans="51:51" x14ac:dyDescent="0.25">
      <c r="AY385"/>
    </row>
    <row r="386" spans="51:51" x14ac:dyDescent="0.25">
      <c r="AY386"/>
    </row>
    <row r="387" spans="51:51" x14ac:dyDescent="0.25">
      <c r="AY387"/>
    </row>
    <row r="388" spans="51:51" x14ac:dyDescent="0.25">
      <c r="AY388"/>
    </row>
    <row r="389" spans="51:51" x14ac:dyDescent="0.25">
      <c r="AY389"/>
    </row>
    <row r="390" spans="51:51" x14ac:dyDescent="0.25">
      <c r="AY390"/>
    </row>
    <row r="391" spans="51:51" x14ac:dyDescent="0.25">
      <c r="AY391"/>
    </row>
    <row r="392" spans="51:51" x14ac:dyDescent="0.25">
      <c r="AY392"/>
    </row>
    <row r="393" spans="51:51" x14ac:dyDescent="0.25">
      <c r="AY393"/>
    </row>
    <row r="394" spans="51:51" x14ac:dyDescent="0.25">
      <c r="AY394"/>
    </row>
    <row r="395" spans="51:51" x14ac:dyDescent="0.25">
      <c r="AY395"/>
    </row>
    <row r="396" spans="51:51" x14ac:dyDescent="0.25">
      <c r="AY396"/>
    </row>
    <row r="397" spans="51:51" x14ac:dyDescent="0.25">
      <c r="AY397"/>
    </row>
    <row r="398" spans="51:51" x14ac:dyDescent="0.25">
      <c r="AY398"/>
    </row>
    <row r="399" spans="51:51" x14ac:dyDescent="0.25">
      <c r="AY399"/>
    </row>
    <row r="400" spans="51:51" x14ac:dyDescent="0.25">
      <c r="AY400"/>
    </row>
    <row r="401" spans="51:51" x14ac:dyDescent="0.25">
      <c r="AY401"/>
    </row>
    <row r="402" spans="51:51" x14ac:dyDescent="0.25">
      <c r="AY402"/>
    </row>
    <row r="403" spans="51:51" x14ac:dyDescent="0.25">
      <c r="AY403"/>
    </row>
    <row r="404" spans="51:51" x14ac:dyDescent="0.25">
      <c r="AY404"/>
    </row>
    <row r="405" spans="51:51" x14ac:dyDescent="0.25">
      <c r="AY405"/>
    </row>
    <row r="406" spans="51:51" x14ac:dyDescent="0.25">
      <c r="AY406"/>
    </row>
    <row r="407" spans="51:51" x14ac:dyDescent="0.25">
      <c r="AY407"/>
    </row>
    <row r="408" spans="51:51" x14ac:dyDescent="0.25">
      <c r="AY408"/>
    </row>
    <row r="409" spans="51:51" x14ac:dyDescent="0.25">
      <c r="AY409"/>
    </row>
    <row r="410" spans="51:51" x14ac:dyDescent="0.25">
      <c r="AY410"/>
    </row>
    <row r="411" spans="51:51" x14ac:dyDescent="0.25">
      <c r="AY411"/>
    </row>
    <row r="412" spans="51:51" x14ac:dyDescent="0.25">
      <c r="AY412"/>
    </row>
    <row r="413" spans="51:51" x14ac:dyDescent="0.25">
      <c r="AY413"/>
    </row>
    <row r="414" spans="51:51" x14ac:dyDescent="0.25">
      <c r="AY414"/>
    </row>
    <row r="415" spans="51:51" x14ac:dyDescent="0.25">
      <c r="AY415"/>
    </row>
    <row r="416" spans="51:51" x14ac:dyDescent="0.25">
      <c r="AY416"/>
    </row>
    <row r="417" spans="51:51" x14ac:dyDescent="0.25">
      <c r="AY417"/>
    </row>
    <row r="418" spans="51:51" x14ac:dyDescent="0.25">
      <c r="AY418"/>
    </row>
    <row r="419" spans="51:51" x14ac:dyDescent="0.25">
      <c r="AY419"/>
    </row>
    <row r="420" spans="51:51" x14ac:dyDescent="0.25">
      <c r="AY420"/>
    </row>
    <row r="421" spans="51:51" x14ac:dyDescent="0.25">
      <c r="AY421"/>
    </row>
    <row r="422" spans="51:51" x14ac:dyDescent="0.25">
      <c r="AY422"/>
    </row>
    <row r="423" spans="51:51" x14ac:dyDescent="0.25">
      <c r="AY423"/>
    </row>
    <row r="424" spans="51:51" x14ac:dyDescent="0.25">
      <c r="AY424"/>
    </row>
    <row r="425" spans="51:51" x14ac:dyDescent="0.25">
      <c r="AY425"/>
    </row>
    <row r="426" spans="51:51" x14ac:dyDescent="0.25">
      <c r="AY426"/>
    </row>
    <row r="427" spans="51:51" x14ac:dyDescent="0.25">
      <c r="AY427"/>
    </row>
    <row r="428" spans="51:51" x14ac:dyDescent="0.25">
      <c r="AY428"/>
    </row>
    <row r="429" spans="51:51" x14ac:dyDescent="0.25">
      <c r="AY429"/>
    </row>
    <row r="430" spans="51:51" x14ac:dyDescent="0.25">
      <c r="AY430"/>
    </row>
    <row r="431" spans="51:51" x14ac:dyDescent="0.25">
      <c r="AY431"/>
    </row>
    <row r="432" spans="51:51" x14ac:dyDescent="0.25">
      <c r="AY432"/>
    </row>
    <row r="433" spans="51:51" x14ac:dyDescent="0.25">
      <c r="AY433"/>
    </row>
    <row r="434" spans="51:51" x14ac:dyDescent="0.25">
      <c r="AY434"/>
    </row>
    <row r="435" spans="51:51" x14ac:dyDescent="0.25">
      <c r="AY435"/>
    </row>
    <row r="436" spans="51:51" x14ac:dyDescent="0.25">
      <c r="AY436"/>
    </row>
    <row r="437" spans="51:51" x14ac:dyDescent="0.25">
      <c r="AY437"/>
    </row>
    <row r="438" spans="51:51" x14ac:dyDescent="0.25">
      <c r="AY438"/>
    </row>
    <row r="439" spans="51:51" x14ac:dyDescent="0.25">
      <c r="AY439"/>
    </row>
    <row r="440" spans="51:51" x14ac:dyDescent="0.25">
      <c r="AY440"/>
    </row>
    <row r="441" spans="51:51" x14ac:dyDescent="0.25">
      <c r="AY441"/>
    </row>
    <row r="442" spans="51:51" x14ac:dyDescent="0.25">
      <c r="AY442"/>
    </row>
    <row r="443" spans="51:51" x14ac:dyDescent="0.25">
      <c r="AY443"/>
    </row>
    <row r="444" spans="51:51" x14ac:dyDescent="0.25">
      <c r="AY444"/>
    </row>
    <row r="445" spans="51:51" x14ac:dyDescent="0.25">
      <c r="AY445"/>
    </row>
    <row r="446" spans="51:51" x14ac:dyDescent="0.25">
      <c r="AY446"/>
    </row>
    <row r="447" spans="51:51" x14ac:dyDescent="0.25">
      <c r="AY447"/>
    </row>
    <row r="448" spans="51:51" x14ac:dyDescent="0.25">
      <c r="AY448"/>
    </row>
    <row r="449" spans="51:51" x14ac:dyDescent="0.25">
      <c r="AY449"/>
    </row>
    <row r="450" spans="51:51" x14ac:dyDescent="0.25">
      <c r="AY450"/>
    </row>
    <row r="451" spans="51:51" x14ac:dyDescent="0.25">
      <c r="AY451"/>
    </row>
    <row r="452" spans="51:51" x14ac:dyDescent="0.25">
      <c r="AY452"/>
    </row>
    <row r="453" spans="51:51" x14ac:dyDescent="0.25">
      <c r="AY453"/>
    </row>
    <row r="454" spans="51:51" x14ac:dyDescent="0.25">
      <c r="AY454"/>
    </row>
    <row r="455" spans="51:51" x14ac:dyDescent="0.25">
      <c r="AY455"/>
    </row>
    <row r="456" spans="51:51" x14ac:dyDescent="0.25">
      <c r="AY456"/>
    </row>
    <row r="457" spans="51:51" x14ac:dyDescent="0.25">
      <c r="AY457"/>
    </row>
    <row r="458" spans="51:51" x14ac:dyDescent="0.25">
      <c r="AY458"/>
    </row>
    <row r="459" spans="51:51" x14ac:dyDescent="0.25">
      <c r="AY459"/>
    </row>
    <row r="466" spans="51:51" x14ac:dyDescent="0.25">
      <c r="AY466"/>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275"/>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591</v>
      </c>
      <c r="B1" s="2" t="s">
        <v>593</v>
      </c>
      <c r="C1" s="2" t="s">
        <v>594</v>
      </c>
      <c r="D1" s="2" t="s">
        <v>595</v>
      </c>
      <c r="E1" s="2" t="s">
        <v>596</v>
      </c>
      <c r="F1" s="2" t="s">
        <v>681</v>
      </c>
      <c r="G1" s="2" t="s">
        <v>682</v>
      </c>
      <c r="H1" s="2" t="s">
        <v>683</v>
      </c>
      <c r="I1" s="2" t="s">
        <v>684</v>
      </c>
      <c r="J1" s="2" t="s">
        <v>685</v>
      </c>
      <c r="K1" s="2" t="s">
        <v>686</v>
      </c>
      <c r="L1" s="2" t="s">
        <v>687</v>
      </c>
      <c r="M1" s="2" t="s">
        <v>688</v>
      </c>
      <c r="N1" s="2" t="s">
        <v>689</v>
      </c>
      <c r="O1" s="2" t="s">
        <v>690</v>
      </c>
      <c r="P1" s="2" t="s">
        <v>691</v>
      </c>
      <c r="Q1" s="2" t="s">
        <v>692</v>
      </c>
      <c r="R1" s="2" t="s">
        <v>693</v>
      </c>
      <c r="S1" s="2" t="s">
        <v>694</v>
      </c>
      <c r="T1" s="2" t="s">
        <v>695</v>
      </c>
      <c r="U1" s="2" t="s">
        <v>696</v>
      </c>
      <c r="V1" s="2" t="s">
        <v>697</v>
      </c>
      <c r="W1" s="2" t="s">
        <v>698</v>
      </c>
      <c r="X1" s="2" t="s">
        <v>699</v>
      </c>
      <c r="Y1" s="2" t="s">
        <v>700</v>
      </c>
      <c r="Z1" s="2" t="s">
        <v>701</v>
      </c>
      <c r="AA1" s="2" t="s">
        <v>702</v>
      </c>
      <c r="AB1" s="2" t="s">
        <v>703</v>
      </c>
      <c r="AC1" s="2" t="s">
        <v>704</v>
      </c>
      <c r="AD1" s="2" t="s">
        <v>705</v>
      </c>
      <c r="AE1" s="2" t="s">
        <v>706</v>
      </c>
      <c r="AF1" s="2" t="s">
        <v>707</v>
      </c>
      <c r="AG1" s="2" t="s">
        <v>708</v>
      </c>
      <c r="AH1" s="2" t="s">
        <v>623</v>
      </c>
      <c r="AI1" s="3" t="s">
        <v>709</v>
      </c>
    </row>
    <row r="2" spans="1:35" x14ac:dyDescent="0.25">
      <c r="A2" t="s">
        <v>289</v>
      </c>
      <c r="B2" t="s">
        <v>18</v>
      </c>
      <c r="C2" t="s">
        <v>450</v>
      </c>
      <c r="D2" t="s">
        <v>352</v>
      </c>
      <c r="E2" s="6">
        <v>38.065217391304351</v>
      </c>
      <c r="F2" s="6">
        <v>5.4782608695652177</v>
      </c>
      <c r="G2" s="6">
        <v>6.5217391304347824E-2</v>
      </c>
      <c r="H2" s="6">
        <v>0.2608695652173913</v>
      </c>
      <c r="I2" s="6">
        <v>1.2934782608695652</v>
      </c>
      <c r="J2" s="6">
        <v>0</v>
      </c>
      <c r="K2" s="6">
        <v>0</v>
      </c>
      <c r="L2" s="6">
        <v>2.0246739130434781</v>
      </c>
      <c r="M2" s="6">
        <v>0</v>
      </c>
      <c r="N2" s="6">
        <v>3.7107608695652186</v>
      </c>
      <c r="O2" s="6">
        <f>SUM(NonNurse[[#This Row],[Qualified Social Work Staff Hours]],NonNurse[[#This Row],[Other Social Work Staff Hours]])/NonNurse[[#This Row],[MDS Census]]</f>
        <v>9.7484294688749307E-2</v>
      </c>
      <c r="P2" s="6">
        <v>5.1474999999999991</v>
      </c>
      <c r="Q2" s="6">
        <v>4.29195652173913</v>
      </c>
      <c r="R2" s="6">
        <f>SUM(NonNurse[[#This Row],[Qualified Activities Professional Hours]],NonNurse[[#This Row],[Other Activities Professional Hours]])/NonNurse[[#This Row],[MDS Census]]</f>
        <v>0.24798115362649906</v>
      </c>
      <c r="S2" s="6">
        <v>0.60750000000000004</v>
      </c>
      <c r="T2" s="6">
        <v>0</v>
      </c>
      <c r="U2" s="6">
        <v>0</v>
      </c>
      <c r="V2" s="6">
        <f>SUM(NonNurse[[#This Row],[Occupational Therapist Hours]],NonNurse[[#This Row],[OT Assistant Hours]],NonNurse[[#This Row],[OT Aide Hours]])/NonNurse[[#This Row],[MDS Census]]</f>
        <v>1.5959451741861794E-2</v>
      </c>
      <c r="W2" s="6">
        <v>0.59641304347826085</v>
      </c>
      <c r="X2" s="6">
        <v>4.9543478260869573</v>
      </c>
      <c r="Y2" s="6">
        <v>0</v>
      </c>
      <c r="Z2" s="6">
        <f>SUM(NonNurse[[#This Row],[Physical Therapist (PT) Hours]],NonNurse[[#This Row],[PT Assistant Hours]],NonNurse[[#This Row],[PT Aide Hours]])/NonNurse[[#This Row],[MDS Census]]</f>
        <v>0.14582238720731011</v>
      </c>
      <c r="AA2" s="6">
        <v>0</v>
      </c>
      <c r="AB2" s="6">
        <v>0</v>
      </c>
      <c r="AC2" s="6">
        <v>0</v>
      </c>
      <c r="AD2" s="6">
        <v>0</v>
      </c>
      <c r="AE2" s="6">
        <v>0</v>
      </c>
      <c r="AF2" s="6">
        <v>0</v>
      </c>
      <c r="AG2" s="6">
        <v>0</v>
      </c>
      <c r="AH2" s="1">
        <v>185049</v>
      </c>
      <c r="AI2">
        <v>4</v>
      </c>
    </row>
    <row r="3" spans="1:35" x14ac:dyDescent="0.25">
      <c r="A3" t="s">
        <v>289</v>
      </c>
      <c r="B3" t="s">
        <v>227</v>
      </c>
      <c r="C3" t="s">
        <v>506</v>
      </c>
      <c r="D3" t="s">
        <v>368</v>
      </c>
      <c r="E3" s="6">
        <v>6.3804347826086953</v>
      </c>
      <c r="F3" s="6">
        <v>0</v>
      </c>
      <c r="G3" s="6">
        <v>0</v>
      </c>
      <c r="H3" s="6">
        <v>0</v>
      </c>
      <c r="I3" s="6">
        <v>0</v>
      </c>
      <c r="J3" s="6">
        <v>0</v>
      </c>
      <c r="K3" s="6">
        <v>0</v>
      </c>
      <c r="L3" s="6">
        <v>2.6413043478260873E-2</v>
      </c>
      <c r="M3" s="6">
        <v>1.3967391304347827</v>
      </c>
      <c r="N3" s="6">
        <v>0</v>
      </c>
      <c r="O3" s="6">
        <f>SUM(NonNurse[[#This Row],[Qualified Social Work Staff Hours]],NonNurse[[#This Row],[Other Social Work Staff Hours]])/NonNurse[[#This Row],[MDS Census]]</f>
        <v>0.21890971039182286</v>
      </c>
      <c r="P3" s="6">
        <v>0</v>
      </c>
      <c r="Q3" s="6">
        <v>0</v>
      </c>
      <c r="R3" s="6">
        <f>SUM(NonNurse[[#This Row],[Qualified Activities Professional Hours]],NonNurse[[#This Row],[Other Activities Professional Hours]])/NonNurse[[#This Row],[MDS Census]]</f>
        <v>0</v>
      </c>
      <c r="S3" s="6">
        <v>3.0351086956521742</v>
      </c>
      <c r="T3" s="6">
        <v>0</v>
      </c>
      <c r="U3" s="6">
        <v>0</v>
      </c>
      <c r="V3" s="6">
        <f>SUM(NonNurse[[#This Row],[Occupational Therapist Hours]],NonNurse[[#This Row],[OT Assistant Hours]],NonNurse[[#This Row],[OT Aide Hours]])/NonNurse[[#This Row],[MDS Census]]</f>
        <v>0.47568994889267469</v>
      </c>
      <c r="W3" s="6">
        <v>3.3435869565217389</v>
      </c>
      <c r="X3" s="6">
        <v>0</v>
      </c>
      <c r="Y3" s="6">
        <v>0</v>
      </c>
      <c r="Z3" s="6">
        <f>SUM(NonNurse[[#This Row],[Physical Therapist (PT) Hours]],NonNurse[[#This Row],[PT Assistant Hours]],NonNurse[[#This Row],[PT Aide Hours]])/NonNurse[[#This Row],[MDS Census]]</f>
        <v>0.52403747870528106</v>
      </c>
      <c r="AA3" s="6">
        <v>0</v>
      </c>
      <c r="AB3" s="6">
        <v>0</v>
      </c>
      <c r="AC3" s="6">
        <v>0</v>
      </c>
      <c r="AD3" s="6">
        <v>0</v>
      </c>
      <c r="AE3" s="6">
        <v>0.40217391304347827</v>
      </c>
      <c r="AF3" s="6">
        <v>0</v>
      </c>
      <c r="AG3" s="6">
        <v>0</v>
      </c>
      <c r="AH3" s="1">
        <v>185427</v>
      </c>
      <c r="AI3">
        <v>4</v>
      </c>
    </row>
    <row r="4" spans="1:35" x14ac:dyDescent="0.25">
      <c r="A4" t="s">
        <v>289</v>
      </c>
      <c r="B4" t="s">
        <v>60</v>
      </c>
      <c r="C4" t="s">
        <v>519</v>
      </c>
      <c r="D4" t="s">
        <v>361</v>
      </c>
      <c r="E4" s="6">
        <v>118.15217391304348</v>
      </c>
      <c r="F4" s="6">
        <v>5.1304347826086953</v>
      </c>
      <c r="G4" s="6">
        <v>0.44565217391304346</v>
      </c>
      <c r="H4" s="6">
        <v>0.9097826086956522</v>
      </c>
      <c r="I4" s="6">
        <v>0.65217391304347827</v>
      </c>
      <c r="J4" s="6">
        <v>0</v>
      </c>
      <c r="K4" s="6">
        <v>0</v>
      </c>
      <c r="L4" s="6">
        <v>1.4847826086956522</v>
      </c>
      <c r="M4" s="6">
        <v>6.0207608695652173</v>
      </c>
      <c r="N4" s="6">
        <v>0</v>
      </c>
      <c r="O4" s="6">
        <f>SUM(NonNurse[[#This Row],[Qualified Social Work Staff Hours]],NonNurse[[#This Row],[Other Social Work Staff Hours]])/NonNurse[[#This Row],[MDS Census]]</f>
        <v>5.0957681692732286E-2</v>
      </c>
      <c r="P4" s="6">
        <v>5.3538043478260855</v>
      </c>
      <c r="Q4" s="6">
        <v>0</v>
      </c>
      <c r="R4" s="6">
        <f>SUM(NonNurse[[#This Row],[Qualified Activities Professional Hours]],NonNurse[[#This Row],[Other Activities Professional Hours]])/NonNurse[[#This Row],[MDS Census]]</f>
        <v>4.5312787488500449E-2</v>
      </c>
      <c r="S4" s="6">
        <v>3.2907608695652173</v>
      </c>
      <c r="T4" s="6">
        <v>0.43934782608695644</v>
      </c>
      <c r="U4" s="6">
        <v>0</v>
      </c>
      <c r="V4" s="6">
        <f>SUM(NonNurse[[#This Row],[Occupational Therapist Hours]],NonNurse[[#This Row],[OT Assistant Hours]],NonNurse[[#This Row],[OT Aide Hours]])/NonNurse[[#This Row],[MDS Census]]</f>
        <v>3.1570377184912603E-2</v>
      </c>
      <c r="W4" s="6">
        <v>1.6353260869565218</v>
      </c>
      <c r="X4" s="6">
        <v>3.3628260869565216</v>
      </c>
      <c r="Y4" s="6">
        <v>0</v>
      </c>
      <c r="Z4" s="6">
        <f>SUM(NonNurse[[#This Row],[Physical Therapist (PT) Hours]],NonNurse[[#This Row],[PT Assistant Hours]],NonNurse[[#This Row],[PT Aide Hours]])/NonNurse[[#This Row],[MDS Census]]</f>
        <v>4.2302667893284261E-2</v>
      </c>
      <c r="AA4" s="6">
        <v>0</v>
      </c>
      <c r="AB4" s="6">
        <v>0</v>
      </c>
      <c r="AC4" s="6">
        <v>0</v>
      </c>
      <c r="AD4" s="6">
        <v>0</v>
      </c>
      <c r="AE4" s="6">
        <v>0</v>
      </c>
      <c r="AF4" s="6">
        <v>0</v>
      </c>
      <c r="AG4" s="6">
        <v>0</v>
      </c>
      <c r="AH4" s="1">
        <v>185164</v>
      </c>
      <c r="AI4">
        <v>4</v>
      </c>
    </row>
    <row r="5" spans="1:35" x14ac:dyDescent="0.25">
      <c r="A5" t="s">
        <v>289</v>
      </c>
      <c r="B5" t="s">
        <v>101</v>
      </c>
      <c r="C5" t="s">
        <v>503</v>
      </c>
      <c r="D5" t="s">
        <v>395</v>
      </c>
      <c r="E5" s="6">
        <v>79.445652173913047</v>
      </c>
      <c r="F5" s="6">
        <v>5.7391304347826084</v>
      </c>
      <c r="G5" s="6">
        <v>0.32065217391304346</v>
      </c>
      <c r="H5" s="6">
        <v>0</v>
      </c>
      <c r="I5" s="6">
        <v>0</v>
      </c>
      <c r="J5" s="6">
        <v>0</v>
      </c>
      <c r="K5" s="6">
        <v>0</v>
      </c>
      <c r="L5" s="6">
        <v>5.2018478260869578</v>
      </c>
      <c r="M5" s="6">
        <v>0</v>
      </c>
      <c r="N5" s="6">
        <v>0</v>
      </c>
      <c r="O5" s="6">
        <f>SUM(NonNurse[[#This Row],[Qualified Social Work Staff Hours]],NonNurse[[#This Row],[Other Social Work Staff Hours]])/NonNurse[[#This Row],[MDS Census]]</f>
        <v>0</v>
      </c>
      <c r="P5" s="6">
        <v>4.9832608695652167</v>
      </c>
      <c r="Q5" s="6">
        <v>5.2999999999999989</v>
      </c>
      <c r="R5" s="6">
        <f>SUM(NonNurse[[#This Row],[Qualified Activities Professional Hours]],NonNurse[[#This Row],[Other Activities Professional Hours]])/NonNurse[[#This Row],[MDS Census]]</f>
        <v>0.12943767957312899</v>
      </c>
      <c r="S5" s="6">
        <v>2.0871739130434785</v>
      </c>
      <c r="T5" s="6">
        <v>6.8089130434782605</v>
      </c>
      <c r="U5" s="6">
        <v>0</v>
      </c>
      <c r="V5" s="6">
        <f>SUM(NonNurse[[#This Row],[Occupational Therapist Hours]],NonNurse[[#This Row],[OT Assistant Hours]],NonNurse[[#This Row],[OT Aide Hours]])/NonNurse[[#This Row],[MDS Census]]</f>
        <v>0.11197701463948556</v>
      </c>
      <c r="W5" s="6">
        <v>1.4757608695652176</v>
      </c>
      <c r="X5" s="6">
        <v>8.4953260869565241</v>
      </c>
      <c r="Y5" s="6">
        <v>0</v>
      </c>
      <c r="Z5" s="6">
        <f>SUM(NonNurse[[#This Row],[Physical Therapist (PT) Hours]],NonNurse[[#This Row],[PT Assistant Hours]],NonNurse[[#This Row],[PT Aide Hours]])/NonNurse[[#This Row],[MDS Census]]</f>
        <v>0.12550827746613766</v>
      </c>
      <c r="AA5" s="6">
        <v>0</v>
      </c>
      <c r="AB5" s="6">
        <v>0</v>
      </c>
      <c r="AC5" s="6">
        <v>0</v>
      </c>
      <c r="AD5" s="6">
        <v>0</v>
      </c>
      <c r="AE5" s="6">
        <v>0</v>
      </c>
      <c r="AF5" s="6">
        <v>0</v>
      </c>
      <c r="AG5" s="6">
        <v>0</v>
      </c>
      <c r="AH5" s="1">
        <v>185229</v>
      </c>
      <c r="AI5">
        <v>4</v>
      </c>
    </row>
    <row r="6" spans="1:35" x14ac:dyDescent="0.25">
      <c r="A6" t="s">
        <v>289</v>
      </c>
      <c r="B6" t="s">
        <v>177</v>
      </c>
      <c r="C6" t="s">
        <v>567</v>
      </c>
      <c r="D6" t="s">
        <v>379</v>
      </c>
      <c r="E6" s="6">
        <v>55.467391304347828</v>
      </c>
      <c r="F6" s="6">
        <v>15.951304347826087</v>
      </c>
      <c r="G6" s="6">
        <v>0.11413043478260869</v>
      </c>
      <c r="H6" s="6">
        <v>0</v>
      </c>
      <c r="I6" s="6">
        <v>28.880434782608695</v>
      </c>
      <c r="J6" s="6">
        <v>0</v>
      </c>
      <c r="K6" s="6">
        <v>0.35869565217391303</v>
      </c>
      <c r="L6" s="6">
        <v>4.9457608695652171</v>
      </c>
      <c r="M6" s="6">
        <v>5.1141304347826084</v>
      </c>
      <c r="N6" s="6">
        <v>0</v>
      </c>
      <c r="O6" s="6">
        <f>SUM(NonNurse[[#This Row],[Qualified Social Work Staff Hours]],NonNurse[[#This Row],[Other Social Work Staff Hours]])/NonNurse[[#This Row],[MDS Census]]</f>
        <v>9.2200666274740342E-2</v>
      </c>
      <c r="P6" s="6">
        <v>4.9032608695652176</v>
      </c>
      <c r="Q6" s="6">
        <v>0</v>
      </c>
      <c r="R6" s="6">
        <f>SUM(NonNurse[[#This Row],[Qualified Activities Professional Hours]],NonNurse[[#This Row],[Other Activities Professional Hours]])/NonNurse[[#This Row],[MDS Census]]</f>
        <v>8.8398980991573589E-2</v>
      </c>
      <c r="S6" s="6">
        <v>3.0671739130434776</v>
      </c>
      <c r="T6" s="6">
        <v>5.6451086956521728</v>
      </c>
      <c r="U6" s="6">
        <v>0</v>
      </c>
      <c r="V6" s="6">
        <f>SUM(NonNurse[[#This Row],[Occupational Therapist Hours]],NonNurse[[#This Row],[OT Assistant Hours]],NonNurse[[#This Row],[OT Aide Hours]])/NonNurse[[#This Row],[MDS Census]]</f>
        <v>0.15707035077405443</v>
      </c>
      <c r="W6" s="6">
        <v>1.1006521739130435</v>
      </c>
      <c r="X6" s="6">
        <v>6.2386956521739148</v>
      </c>
      <c r="Y6" s="6">
        <v>0</v>
      </c>
      <c r="Z6" s="6">
        <f>SUM(NonNurse[[#This Row],[Physical Therapist (PT) Hours]],NonNurse[[#This Row],[PT Assistant Hours]],NonNurse[[#This Row],[PT Aide Hours]])/NonNurse[[#This Row],[MDS Census]]</f>
        <v>0.13231824417009605</v>
      </c>
      <c r="AA6" s="6">
        <v>0</v>
      </c>
      <c r="AB6" s="6">
        <v>0</v>
      </c>
      <c r="AC6" s="6">
        <v>0</v>
      </c>
      <c r="AD6" s="6">
        <v>5.8447826086956525</v>
      </c>
      <c r="AE6" s="6">
        <v>0</v>
      </c>
      <c r="AF6" s="6">
        <v>0</v>
      </c>
      <c r="AG6" s="6">
        <v>8.1521739130434784E-2</v>
      </c>
      <c r="AH6" s="1">
        <v>185334</v>
      </c>
      <c r="AI6">
        <v>4</v>
      </c>
    </row>
    <row r="7" spans="1:35" x14ac:dyDescent="0.25">
      <c r="A7" t="s">
        <v>289</v>
      </c>
      <c r="B7" t="s">
        <v>195</v>
      </c>
      <c r="C7" t="s">
        <v>473</v>
      </c>
      <c r="D7" t="s">
        <v>431</v>
      </c>
      <c r="E7" s="6">
        <v>40.402173913043477</v>
      </c>
      <c r="F7" s="6">
        <v>5.7391304347826084</v>
      </c>
      <c r="G7" s="6">
        <v>0</v>
      </c>
      <c r="H7" s="6">
        <v>0</v>
      </c>
      <c r="I7" s="6">
        <v>0</v>
      </c>
      <c r="J7" s="6">
        <v>0</v>
      </c>
      <c r="K7" s="6">
        <v>0</v>
      </c>
      <c r="L7" s="6">
        <v>1.4154347826086959</v>
      </c>
      <c r="M7" s="6">
        <v>0</v>
      </c>
      <c r="N7" s="6">
        <v>0</v>
      </c>
      <c r="O7" s="6">
        <f>SUM(NonNurse[[#This Row],[Qualified Social Work Staff Hours]],NonNurse[[#This Row],[Other Social Work Staff Hours]])/NonNurse[[#This Row],[MDS Census]]</f>
        <v>0</v>
      </c>
      <c r="P7" s="6">
        <v>5.9205434782608704</v>
      </c>
      <c r="Q7" s="6">
        <v>0</v>
      </c>
      <c r="R7" s="6">
        <f>SUM(NonNurse[[#This Row],[Qualified Activities Professional Hours]],NonNurse[[#This Row],[Other Activities Professional Hours]])/NonNurse[[#This Row],[MDS Census]]</f>
        <v>0.14654022060801725</v>
      </c>
      <c r="S7" s="6">
        <v>4.066630434782609</v>
      </c>
      <c r="T7" s="6">
        <v>5.7297826086956523</v>
      </c>
      <c r="U7" s="6">
        <v>0</v>
      </c>
      <c r="V7" s="6">
        <f>SUM(NonNurse[[#This Row],[Occupational Therapist Hours]],NonNurse[[#This Row],[OT Assistant Hours]],NonNurse[[#This Row],[OT Aide Hours]])/NonNurse[[#This Row],[MDS Census]]</f>
        <v>0.24247242399784771</v>
      </c>
      <c r="W7" s="6">
        <v>2.7831521739130438</v>
      </c>
      <c r="X7" s="6">
        <v>3.7699999999999996</v>
      </c>
      <c r="Y7" s="6">
        <v>0</v>
      </c>
      <c r="Z7" s="6">
        <f>SUM(NonNurse[[#This Row],[Physical Therapist (PT) Hours]],NonNurse[[#This Row],[PT Assistant Hours]],NonNurse[[#This Row],[PT Aide Hours]])/NonNurse[[#This Row],[MDS Census]]</f>
        <v>0.16219800914716168</v>
      </c>
      <c r="AA7" s="6">
        <v>0</v>
      </c>
      <c r="AB7" s="6">
        <v>0</v>
      </c>
      <c r="AC7" s="6">
        <v>0</v>
      </c>
      <c r="AD7" s="6">
        <v>0</v>
      </c>
      <c r="AE7" s="6">
        <v>0</v>
      </c>
      <c r="AF7" s="6">
        <v>0</v>
      </c>
      <c r="AG7" s="6">
        <v>0</v>
      </c>
      <c r="AH7" s="1">
        <v>185358</v>
      </c>
      <c r="AI7">
        <v>4</v>
      </c>
    </row>
    <row r="8" spans="1:35" x14ac:dyDescent="0.25">
      <c r="A8" t="s">
        <v>289</v>
      </c>
      <c r="B8" t="s">
        <v>249</v>
      </c>
      <c r="C8" t="s">
        <v>586</v>
      </c>
      <c r="D8" t="s">
        <v>441</v>
      </c>
      <c r="E8" s="6">
        <v>85.076086956521735</v>
      </c>
      <c r="F8" s="6">
        <v>5.4782608695652177</v>
      </c>
      <c r="G8" s="6">
        <v>0.54347826086956519</v>
      </c>
      <c r="H8" s="6">
        <v>0.27173913043478259</v>
      </c>
      <c r="I8" s="6">
        <v>3.2282608695652173</v>
      </c>
      <c r="J8" s="6">
        <v>0</v>
      </c>
      <c r="K8" s="6">
        <v>0</v>
      </c>
      <c r="L8" s="6">
        <v>3.1982608695652175</v>
      </c>
      <c r="M8" s="6">
        <v>5.6521739130434785</v>
      </c>
      <c r="N8" s="6">
        <v>0</v>
      </c>
      <c r="O8" s="6">
        <f>SUM(NonNurse[[#This Row],[Qualified Social Work Staff Hours]],NonNurse[[#This Row],[Other Social Work Staff Hours]])/NonNurse[[#This Row],[MDS Census]]</f>
        <v>6.6436693496869814E-2</v>
      </c>
      <c r="P8" s="6">
        <v>7.4663043478260889</v>
      </c>
      <c r="Q8" s="6">
        <v>3.4946739130434783</v>
      </c>
      <c r="R8" s="6">
        <f>SUM(NonNurse[[#This Row],[Qualified Activities Professional Hours]],NonNurse[[#This Row],[Other Activities Professional Hours]])/NonNurse[[#This Row],[MDS Census]]</f>
        <v>0.12883735786380479</v>
      </c>
      <c r="S8" s="6">
        <v>9.1936956521739166</v>
      </c>
      <c r="T8" s="6">
        <v>7.7405434782608724</v>
      </c>
      <c r="U8" s="6">
        <v>0</v>
      </c>
      <c r="V8" s="6">
        <f>SUM(NonNurse[[#This Row],[Occupational Therapist Hours]],NonNurse[[#This Row],[OT Assistant Hours]],NonNurse[[#This Row],[OT Aide Hours]])/NonNurse[[#This Row],[MDS Census]]</f>
        <v>0.19904816660278532</v>
      </c>
      <c r="W8" s="6">
        <v>5.226413043478261</v>
      </c>
      <c r="X8" s="6">
        <v>7.6759782608695657</v>
      </c>
      <c r="Y8" s="6">
        <v>0</v>
      </c>
      <c r="Z8" s="6">
        <f>SUM(NonNurse[[#This Row],[Physical Therapist (PT) Hours]],NonNurse[[#This Row],[PT Assistant Hours]],NonNurse[[#This Row],[PT Aide Hours]])/NonNurse[[#This Row],[MDS Census]]</f>
        <v>0.15165708445125847</v>
      </c>
      <c r="AA8" s="6">
        <v>0</v>
      </c>
      <c r="AB8" s="6">
        <v>0</v>
      </c>
      <c r="AC8" s="6">
        <v>0</v>
      </c>
      <c r="AD8" s="6">
        <v>42.917499999999997</v>
      </c>
      <c r="AE8" s="6">
        <v>0</v>
      </c>
      <c r="AF8" s="6">
        <v>0</v>
      </c>
      <c r="AG8" s="6">
        <v>0</v>
      </c>
      <c r="AH8" s="1">
        <v>185464</v>
      </c>
      <c r="AI8">
        <v>4</v>
      </c>
    </row>
    <row r="9" spans="1:35" x14ac:dyDescent="0.25">
      <c r="A9" t="s">
        <v>289</v>
      </c>
      <c r="B9" t="s">
        <v>208</v>
      </c>
      <c r="C9" t="s">
        <v>505</v>
      </c>
      <c r="D9" t="s">
        <v>329</v>
      </c>
      <c r="E9" s="6">
        <v>70.326086956521735</v>
      </c>
      <c r="F9" s="6">
        <v>5.4782608695652177</v>
      </c>
      <c r="G9" s="6">
        <v>1.6521739130434783</v>
      </c>
      <c r="H9" s="6">
        <v>0.25</v>
      </c>
      <c r="I9" s="6">
        <v>1.3043478260869565</v>
      </c>
      <c r="J9" s="6">
        <v>0</v>
      </c>
      <c r="K9" s="6">
        <v>0</v>
      </c>
      <c r="L9" s="6">
        <v>4.2929347826086941</v>
      </c>
      <c r="M9" s="6">
        <v>5.2173913043478262</v>
      </c>
      <c r="N9" s="6">
        <v>0</v>
      </c>
      <c r="O9" s="6">
        <f>SUM(NonNurse[[#This Row],[Qualified Social Work Staff Hours]],NonNurse[[#This Row],[Other Social Work Staff Hours]])/NonNurse[[#This Row],[MDS Census]]</f>
        <v>7.41885625965997E-2</v>
      </c>
      <c r="P9" s="6">
        <v>5.5275000000000007</v>
      </c>
      <c r="Q9" s="6">
        <v>7.8888043478260856</v>
      </c>
      <c r="R9" s="6">
        <f>SUM(NonNurse[[#This Row],[Qualified Activities Professional Hours]],NonNurse[[#This Row],[Other Activities Professional Hours]])/NonNurse[[#This Row],[MDS Census]]</f>
        <v>0.19077279752704793</v>
      </c>
      <c r="S9" s="6">
        <v>6.0076086956521717</v>
      </c>
      <c r="T9" s="6">
        <v>6.0832608695652173</v>
      </c>
      <c r="U9" s="6">
        <v>0</v>
      </c>
      <c r="V9" s="6">
        <f>SUM(NonNurse[[#This Row],[Occupational Therapist Hours]],NonNurse[[#This Row],[OT Assistant Hours]],NonNurse[[#This Row],[OT Aide Hours]])/NonNurse[[#This Row],[MDS Census]]</f>
        <v>0.17192581143740338</v>
      </c>
      <c r="W9" s="6">
        <v>0.39760869565217388</v>
      </c>
      <c r="X9" s="6">
        <v>6.0738043478260879</v>
      </c>
      <c r="Y9" s="6">
        <v>0</v>
      </c>
      <c r="Z9" s="6">
        <f>SUM(NonNurse[[#This Row],[Physical Therapist (PT) Hours]],NonNurse[[#This Row],[PT Assistant Hours]],NonNurse[[#This Row],[PT Aide Hours]])/NonNurse[[#This Row],[MDS Census]]</f>
        <v>9.2020092735703274E-2</v>
      </c>
      <c r="AA9" s="6">
        <v>0</v>
      </c>
      <c r="AB9" s="6">
        <v>0</v>
      </c>
      <c r="AC9" s="6">
        <v>0</v>
      </c>
      <c r="AD9" s="6">
        <v>0</v>
      </c>
      <c r="AE9" s="6">
        <v>0</v>
      </c>
      <c r="AF9" s="6">
        <v>0</v>
      </c>
      <c r="AG9" s="6">
        <v>0</v>
      </c>
      <c r="AH9" s="1">
        <v>185384</v>
      </c>
      <c r="AI9">
        <v>4</v>
      </c>
    </row>
    <row r="10" spans="1:35" x14ac:dyDescent="0.25">
      <c r="A10" t="s">
        <v>289</v>
      </c>
      <c r="B10" t="s">
        <v>240</v>
      </c>
      <c r="C10" t="s">
        <v>500</v>
      </c>
      <c r="D10" t="s">
        <v>335</v>
      </c>
      <c r="E10" s="6">
        <v>102.23913043478261</v>
      </c>
      <c r="F10" s="6">
        <v>5.7391304347826084</v>
      </c>
      <c r="G10" s="6">
        <v>0.30434782608695654</v>
      </c>
      <c r="H10" s="6">
        <v>0.44565217391304346</v>
      </c>
      <c r="I10" s="6">
        <v>0</v>
      </c>
      <c r="J10" s="6">
        <v>0</v>
      </c>
      <c r="K10" s="6">
        <v>0</v>
      </c>
      <c r="L10" s="6">
        <v>4.4492391304347825</v>
      </c>
      <c r="M10" s="6">
        <v>5.5652173913043477</v>
      </c>
      <c r="N10" s="6">
        <v>2.9713043478260857</v>
      </c>
      <c r="O10" s="6">
        <f>SUM(NonNurse[[#This Row],[Qualified Social Work Staff Hours]],NonNurse[[#This Row],[Other Social Work Staff Hours]])/NonNurse[[#This Row],[MDS Census]]</f>
        <v>8.3495641080161595E-2</v>
      </c>
      <c r="P10" s="6">
        <v>5.1557608695652188</v>
      </c>
      <c r="Q10" s="6">
        <v>2.4045652173913039</v>
      </c>
      <c r="R10" s="6">
        <f>SUM(NonNurse[[#This Row],[Qualified Activities Professional Hours]],NonNurse[[#This Row],[Other Activities Professional Hours]])/NonNurse[[#This Row],[MDS Census]]</f>
        <v>7.3947480331703175E-2</v>
      </c>
      <c r="S10" s="6">
        <v>9.4182608695652199</v>
      </c>
      <c r="T10" s="6">
        <v>0</v>
      </c>
      <c r="U10" s="6">
        <v>0</v>
      </c>
      <c r="V10" s="6">
        <f>SUM(NonNurse[[#This Row],[Occupational Therapist Hours]],NonNurse[[#This Row],[OT Assistant Hours]],NonNurse[[#This Row],[OT Aide Hours]])/NonNurse[[#This Row],[MDS Census]]</f>
        <v>9.2119923453115052E-2</v>
      </c>
      <c r="W10" s="6">
        <v>10.187717391304348</v>
      </c>
      <c r="X10" s="6">
        <v>4.4015217391304349</v>
      </c>
      <c r="Y10" s="6">
        <v>0</v>
      </c>
      <c r="Z10" s="6">
        <f>SUM(NonNurse[[#This Row],[Physical Therapist (PT) Hours]],NonNurse[[#This Row],[PT Assistant Hours]],NonNurse[[#This Row],[PT Aide Hours]])/NonNurse[[#This Row],[MDS Census]]</f>
        <v>0.14269721454390816</v>
      </c>
      <c r="AA10" s="6">
        <v>0</v>
      </c>
      <c r="AB10" s="6">
        <v>0</v>
      </c>
      <c r="AC10" s="6">
        <v>0</v>
      </c>
      <c r="AD10" s="6">
        <v>0</v>
      </c>
      <c r="AE10" s="6">
        <v>7.9891304347826084</v>
      </c>
      <c r="AF10" s="6">
        <v>0</v>
      </c>
      <c r="AG10" s="6">
        <v>0</v>
      </c>
      <c r="AH10" s="1">
        <v>185446</v>
      </c>
      <c r="AI10">
        <v>4</v>
      </c>
    </row>
    <row r="11" spans="1:35" x14ac:dyDescent="0.25">
      <c r="A11" t="s">
        <v>289</v>
      </c>
      <c r="B11" t="s">
        <v>269</v>
      </c>
      <c r="C11" t="s">
        <v>590</v>
      </c>
      <c r="D11" t="s">
        <v>345</v>
      </c>
      <c r="E11" s="6">
        <v>123.09782608695652</v>
      </c>
      <c r="F11" s="6">
        <v>5.9347826086956523</v>
      </c>
      <c r="G11" s="6">
        <v>0.13043478260869565</v>
      </c>
      <c r="H11" s="6">
        <v>0.55739130434782613</v>
      </c>
      <c r="I11" s="6">
        <v>5.2173913043478262</v>
      </c>
      <c r="J11" s="6">
        <v>0</v>
      </c>
      <c r="K11" s="6">
        <v>0</v>
      </c>
      <c r="L11" s="6">
        <v>5.3118478260869555</v>
      </c>
      <c r="M11" s="6">
        <v>5.3638043478260871</v>
      </c>
      <c r="N11" s="6">
        <v>5.2507608695652177</v>
      </c>
      <c r="O11" s="6">
        <f>SUM(NonNurse[[#This Row],[Qualified Social Work Staff Hours]],NonNurse[[#This Row],[Other Social Work Staff Hours]])/NonNurse[[#This Row],[MDS Census]]</f>
        <v>8.6228697571743951E-2</v>
      </c>
      <c r="P11" s="6">
        <v>5.7391304347826084</v>
      </c>
      <c r="Q11" s="6">
        <v>11.411413043478264</v>
      </c>
      <c r="R11" s="6">
        <f>SUM(NonNurse[[#This Row],[Qualified Activities Professional Hours]],NonNurse[[#This Row],[Other Activities Professional Hours]])/NonNurse[[#This Row],[MDS Census]]</f>
        <v>0.13932450331125831</v>
      </c>
      <c r="S11" s="6">
        <v>11.794347826086959</v>
      </c>
      <c r="T11" s="6">
        <v>10.443804347826086</v>
      </c>
      <c r="U11" s="6">
        <v>0</v>
      </c>
      <c r="V11" s="6">
        <f>SUM(NonNurse[[#This Row],[Occupational Therapist Hours]],NonNurse[[#This Row],[OT Assistant Hours]],NonNurse[[#This Row],[OT Aide Hours]])/NonNurse[[#This Row],[MDS Census]]</f>
        <v>0.1806543046357616</v>
      </c>
      <c r="W11" s="6">
        <v>11.408695652173909</v>
      </c>
      <c r="X11" s="6">
        <v>10.633804347826091</v>
      </c>
      <c r="Y11" s="6">
        <v>0</v>
      </c>
      <c r="Z11" s="6">
        <f>SUM(NonNurse[[#This Row],[Physical Therapist (PT) Hours]],NonNurse[[#This Row],[PT Assistant Hours]],NonNurse[[#This Row],[PT Aide Hours]])/NonNurse[[#This Row],[MDS Census]]</f>
        <v>0.17906490066225167</v>
      </c>
      <c r="AA11" s="6">
        <v>0</v>
      </c>
      <c r="AB11" s="6">
        <v>0</v>
      </c>
      <c r="AC11" s="6">
        <v>0</v>
      </c>
      <c r="AD11" s="6">
        <v>0</v>
      </c>
      <c r="AE11" s="6">
        <v>0.79347826086956519</v>
      </c>
      <c r="AF11" s="6">
        <v>0</v>
      </c>
      <c r="AG11" s="6">
        <v>5.434782608695652E-2</v>
      </c>
      <c r="AH11" s="1">
        <v>185486</v>
      </c>
      <c r="AI11">
        <v>4</v>
      </c>
    </row>
    <row r="12" spans="1:35" x14ac:dyDescent="0.25">
      <c r="A12" t="s">
        <v>289</v>
      </c>
      <c r="B12" t="s">
        <v>141</v>
      </c>
      <c r="C12" t="s">
        <v>454</v>
      </c>
      <c r="D12" t="s">
        <v>384</v>
      </c>
      <c r="E12" s="6">
        <v>86.326086956521735</v>
      </c>
      <c r="F12" s="6">
        <v>10.782608695652174</v>
      </c>
      <c r="G12" s="6">
        <v>1.6521739130434783</v>
      </c>
      <c r="H12" s="6">
        <v>0.26630434782608697</v>
      </c>
      <c r="I12" s="6">
        <v>1.6521739130434783</v>
      </c>
      <c r="J12" s="6">
        <v>0</v>
      </c>
      <c r="K12" s="6">
        <v>0</v>
      </c>
      <c r="L12" s="6">
        <v>1.432391304347826</v>
      </c>
      <c r="M12" s="6">
        <v>5.3130434782608678</v>
      </c>
      <c r="N12" s="6">
        <v>5.3205434782608698</v>
      </c>
      <c r="O12" s="6">
        <f>SUM(NonNurse[[#This Row],[Qualified Social Work Staff Hours]],NonNurse[[#This Row],[Other Social Work Staff Hours]])/NonNurse[[#This Row],[MDS Census]]</f>
        <v>0.12317929992445227</v>
      </c>
      <c r="P12" s="6">
        <v>0</v>
      </c>
      <c r="Q12" s="6">
        <v>14.167065217391306</v>
      </c>
      <c r="R12" s="6">
        <f>SUM(NonNurse[[#This Row],[Qualified Activities Professional Hours]],NonNurse[[#This Row],[Other Activities Professional Hours]])/NonNurse[[#This Row],[MDS Census]]</f>
        <v>0.16411105514983634</v>
      </c>
      <c r="S12" s="6">
        <v>7.2719565217391331</v>
      </c>
      <c r="T12" s="6">
        <v>10.639130434782608</v>
      </c>
      <c r="U12" s="6">
        <v>0</v>
      </c>
      <c r="V12" s="6">
        <f>SUM(NonNurse[[#This Row],[Occupational Therapist Hours]],NonNurse[[#This Row],[OT Assistant Hours]],NonNurse[[#This Row],[OT Aide Hours]])/NonNurse[[#This Row],[MDS Census]]</f>
        <v>0.20748174263409724</v>
      </c>
      <c r="W12" s="6">
        <v>1.9758695652173917</v>
      </c>
      <c r="X12" s="6">
        <v>9.1384782608695669</v>
      </c>
      <c r="Y12" s="6">
        <v>0</v>
      </c>
      <c r="Z12" s="6">
        <f>SUM(NonNurse[[#This Row],[Physical Therapist (PT) Hours]],NonNurse[[#This Row],[PT Assistant Hours]],NonNurse[[#This Row],[PT Aide Hours]])/NonNurse[[#This Row],[MDS Census]]</f>
        <v>0.12874842608914636</v>
      </c>
      <c r="AA12" s="6">
        <v>0</v>
      </c>
      <c r="AB12" s="6">
        <v>0</v>
      </c>
      <c r="AC12" s="6">
        <v>0</v>
      </c>
      <c r="AD12" s="6">
        <v>0</v>
      </c>
      <c r="AE12" s="6">
        <v>11.793478260869565</v>
      </c>
      <c r="AF12" s="6">
        <v>0</v>
      </c>
      <c r="AG12" s="6">
        <v>0</v>
      </c>
      <c r="AH12" s="1">
        <v>185283</v>
      </c>
      <c r="AI12">
        <v>4</v>
      </c>
    </row>
    <row r="13" spans="1:35" x14ac:dyDescent="0.25">
      <c r="A13" t="s">
        <v>289</v>
      </c>
      <c r="B13" t="s">
        <v>97</v>
      </c>
      <c r="C13" t="s">
        <v>498</v>
      </c>
      <c r="D13" t="s">
        <v>357</v>
      </c>
      <c r="E13" s="6">
        <v>57.260869565217391</v>
      </c>
      <c r="F13" s="6">
        <v>5.0434782608695654</v>
      </c>
      <c r="G13" s="6">
        <v>3.2608695652173912E-2</v>
      </c>
      <c r="H13" s="6">
        <v>0</v>
      </c>
      <c r="I13" s="6">
        <v>1.1304347826086956</v>
      </c>
      <c r="J13" s="6">
        <v>0</v>
      </c>
      <c r="K13" s="6">
        <v>0</v>
      </c>
      <c r="L13" s="6">
        <v>0</v>
      </c>
      <c r="M13" s="6">
        <v>5.6304347826086953</v>
      </c>
      <c r="N13" s="6">
        <v>0</v>
      </c>
      <c r="O13" s="6">
        <f>SUM(NonNurse[[#This Row],[Qualified Social Work Staff Hours]],NonNurse[[#This Row],[Other Social Work Staff Hours]])/NonNurse[[#This Row],[MDS Census]]</f>
        <v>9.8329536826119959E-2</v>
      </c>
      <c r="P13" s="6">
        <v>4.9755434782608692</v>
      </c>
      <c r="Q13" s="6">
        <v>0</v>
      </c>
      <c r="R13" s="6">
        <f>SUM(NonNurse[[#This Row],[Qualified Activities Professional Hours]],NonNurse[[#This Row],[Other Activities Professional Hours]])/NonNurse[[#This Row],[MDS Census]]</f>
        <v>8.6892558845861806E-2</v>
      </c>
      <c r="S13" s="6">
        <v>0</v>
      </c>
      <c r="T13" s="6">
        <v>0</v>
      </c>
      <c r="U13" s="6">
        <v>0</v>
      </c>
      <c r="V13" s="6">
        <f>SUM(NonNurse[[#This Row],[Occupational Therapist Hours]],NonNurse[[#This Row],[OT Assistant Hours]],NonNurse[[#This Row],[OT Aide Hours]])/NonNurse[[#This Row],[MDS Census]]</f>
        <v>0</v>
      </c>
      <c r="W13" s="6">
        <v>0</v>
      </c>
      <c r="X13" s="6">
        <v>0</v>
      </c>
      <c r="Y13" s="6">
        <v>0</v>
      </c>
      <c r="Z13" s="6">
        <f>SUM(NonNurse[[#This Row],[Physical Therapist (PT) Hours]],NonNurse[[#This Row],[PT Assistant Hours]],NonNurse[[#This Row],[PT Aide Hours]])/NonNurse[[#This Row],[MDS Census]]</f>
        <v>0</v>
      </c>
      <c r="AA13" s="6">
        <v>0</v>
      </c>
      <c r="AB13" s="6">
        <v>0</v>
      </c>
      <c r="AC13" s="6">
        <v>0</v>
      </c>
      <c r="AD13" s="6">
        <v>0</v>
      </c>
      <c r="AE13" s="6">
        <v>0</v>
      </c>
      <c r="AF13" s="6">
        <v>0</v>
      </c>
      <c r="AG13" s="6">
        <v>0</v>
      </c>
      <c r="AH13" s="1">
        <v>185224</v>
      </c>
      <c r="AI13">
        <v>4</v>
      </c>
    </row>
    <row r="14" spans="1:35" x14ac:dyDescent="0.25">
      <c r="A14" t="s">
        <v>289</v>
      </c>
      <c r="B14" t="s">
        <v>225</v>
      </c>
      <c r="C14" t="s">
        <v>445</v>
      </c>
      <c r="D14" t="s">
        <v>434</v>
      </c>
      <c r="E14" s="6">
        <v>52.869565217391305</v>
      </c>
      <c r="F14" s="6">
        <v>5.4782608695652177</v>
      </c>
      <c r="G14" s="6">
        <v>0.34456521739130436</v>
      </c>
      <c r="H14" s="6">
        <v>0</v>
      </c>
      <c r="I14" s="6">
        <v>2.6086956521739131</v>
      </c>
      <c r="J14" s="6">
        <v>0</v>
      </c>
      <c r="K14" s="6">
        <v>0.77228260869565213</v>
      </c>
      <c r="L14" s="6">
        <v>0.35597826086956513</v>
      </c>
      <c r="M14" s="6">
        <v>5.255108695652174</v>
      </c>
      <c r="N14" s="6">
        <v>0</v>
      </c>
      <c r="O14" s="6">
        <f>SUM(NonNurse[[#This Row],[Qualified Social Work Staff Hours]],NonNurse[[#This Row],[Other Social Work Staff Hours]])/NonNurse[[#This Row],[MDS Census]]</f>
        <v>9.9397615131578951E-2</v>
      </c>
      <c r="P14" s="6">
        <v>4.5089130434782598</v>
      </c>
      <c r="Q14" s="6">
        <v>2.7723913043478259</v>
      </c>
      <c r="R14" s="6">
        <f>SUM(NonNurse[[#This Row],[Qualified Activities Professional Hours]],NonNurse[[#This Row],[Other Activities Professional Hours]])/NonNurse[[#This Row],[MDS Census]]</f>
        <v>0.13772203947368419</v>
      </c>
      <c r="S14" s="6">
        <v>5.2173913043478262</v>
      </c>
      <c r="T14" s="6">
        <v>4.9867391304347821</v>
      </c>
      <c r="U14" s="6">
        <v>0</v>
      </c>
      <c r="V14" s="6">
        <f>SUM(NonNurse[[#This Row],[Occupational Therapist Hours]],NonNurse[[#This Row],[OT Assistant Hours]],NonNurse[[#This Row],[OT Aide Hours]])/NonNurse[[#This Row],[MDS Census]]</f>
        <v>0.19300575657894736</v>
      </c>
      <c r="W14" s="6">
        <v>4.8477173913043474</v>
      </c>
      <c r="X14" s="6">
        <v>7.0652173913043473E-2</v>
      </c>
      <c r="Y14" s="6">
        <v>0</v>
      </c>
      <c r="Z14" s="6">
        <f>SUM(NonNurse[[#This Row],[Physical Therapist (PT) Hours]],NonNurse[[#This Row],[PT Assistant Hours]],NonNurse[[#This Row],[PT Aide Hours]])/NonNurse[[#This Row],[MDS Census]]</f>
        <v>9.3028371710526317E-2</v>
      </c>
      <c r="AA14" s="6">
        <v>0</v>
      </c>
      <c r="AB14" s="6">
        <v>0</v>
      </c>
      <c r="AC14" s="6">
        <v>0</v>
      </c>
      <c r="AD14" s="6">
        <v>0.69945652173913042</v>
      </c>
      <c r="AE14" s="6">
        <v>0</v>
      </c>
      <c r="AF14" s="6">
        <v>0</v>
      </c>
      <c r="AG14" s="6">
        <v>0.21739130434782608</v>
      </c>
      <c r="AH14" s="1">
        <v>185418</v>
      </c>
      <c r="AI14">
        <v>4</v>
      </c>
    </row>
    <row r="15" spans="1:35" x14ac:dyDescent="0.25">
      <c r="A15" t="s">
        <v>289</v>
      </c>
      <c r="B15" t="s">
        <v>187</v>
      </c>
      <c r="C15" t="s">
        <v>467</v>
      </c>
      <c r="D15" t="s">
        <v>429</v>
      </c>
      <c r="E15" s="6">
        <v>27.25</v>
      </c>
      <c r="F15" s="6">
        <v>5.7391304347826084</v>
      </c>
      <c r="G15" s="6">
        <v>6.5217391304347824E-2</v>
      </c>
      <c r="H15" s="6">
        <v>0.39130434782608697</v>
      </c>
      <c r="I15" s="6">
        <v>0.55434782608695654</v>
      </c>
      <c r="J15" s="6">
        <v>0</v>
      </c>
      <c r="K15" s="6">
        <v>0</v>
      </c>
      <c r="L15" s="6">
        <v>0.32913043478260873</v>
      </c>
      <c r="M15" s="6">
        <v>0</v>
      </c>
      <c r="N15" s="6">
        <v>0</v>
      </c>
      <c r="O15" s="6">
        <f>SUM(NonNurse[[#This Row],[Qualified Social Work Staff Hours]],NonNurse[[#This Row],[Other Social Work Staff Hours]])/NonNurse[[#This Row],[MDS Census]]</f>
        <v>0</v>
      </c>
      <c r="P15" s="6">
        <v>3.5210869565217391</v>
      </c>
      <c r="Q15" s="6">
        <v>0</v>
      </c>
      <c r="R15" s="6">
        <f>SUM(NonNurse[[#This Row],[Qualified Activities Professional Hours]],NonNurse[[#This Row],[Other Activities Professional Hours]])/NonNurse[[#This Row],[MDS Census]]</f>
        <v>0.12921420023932986</v>
      </c>
      <c r="S15" s="6">
        <v>1.9613043478260865</v>
      </c>
      <c r="T15" s="6">
        <v>5.8171739130434785</v>
      </c>
      <c r="U15" s="6">
        <v>0</v>
      </c>
      <c r="V15" s="6">
        <f>SUM(NonNurse[[#This Row],[Occupational Therapist Hours]],NonNurse[[#This Row],[OT Assistant Hours]],NonNurse[[#This Row],[OT Aide Hours]])/NonNurse[[#This Row],[MDS Census]]</f>
        <v>0.28544874351814919</v>
      </c>
      <c r="W15" s="6">
        <v>0.4396739130434783</v>
      </c>
      <c r="X15" s="6">
        <v>3.8685869565217392</v>
      </c>
      <c r="Y15" s="6">
        <v>0</v>
      </c>
      <c r="Z15" s="6">
        <f>SUM(NonNurse[[#This Row],[Physical Therapist (PT) Hours]],NonNurse[[#This Row],[PT Assistant Hours]],NonNurse[[#This Row],[PT Aide Hours]])/NonNurse[[#This Row],[MDS Census]]</f>
        <v>0.15810131631431992</v>
      </c>
      <c r="AA15" s="6">
        <v>0</v>
      </c>
      <c r="AB15" s="6">
        <v>0</v>
      </c>
      <c r="AC15" s="6">
        <v>0</v>
      </c>
      <c r="AD15" s="6">
        <v>0</v>
      </c>
      <c r="AE15" s="6">
        <v>0</v>
      </c>
      <c r="AF15" s="6">
        <v>0</v>
      </c>
      <c r="AG15" s="6">
        <v>0</v>
      </c>
      <c r="AH15" s="1">
        <v>185344</v>
      </c>
      <c r="AI15">
        <v>4</v>
      </c>
    </row>
    <row r="16" spans="1:35" x14ac:dyDescent="0.25">
      <c r="A16" t="s">
        <v>289</v>
      </c>
      <c r="B16" t="s">
        <v>24</v>
      </c>
      <c r="C16" t="s">
        <v>501</v>
      </c>
      <c r="D16" t="s">
        <v>363</v>
      </c>
      <c r="E16" s="6">
        <v>79.880434782608702</v>
      </c>
      <c r="F16" s="6">
        <v>5.7391304347826084</v>
      </c>
      <c r="G16" s="6">
        <v>0</v>
      </c>
      <c r="H16" s="6">
        <v>0</v>
      </c>
      <c r="I16" s="6">
        <v>0</v>
      </c>
      <c r="J16" s="6">
        <v>0</v>
      </c>
      <c r="K16" s="6">
        <v>0</v>
      </c>
      <c r="L16" s="6">
        <v>2.0628260869565214</v>
      </c>
      <c r="M16" s="6">
        <v>10.390217391304349</v>
      </c>
      <c r="N16" s="6">
        <v>0</v>
      </c>
      <c r="O16" s="6">
        <f>SUM(NonNurse[[#This Row],[Qualified Social Work Staff Hours]],NonNurse[[#This Row],[Other Social Work Staff Hours]])/NonNurse[[#This Row],[MDS Census]]</f>
        <v>0.13007211865559939</v>
      </c>
      <c r="P16" s="6">
        <v>0.13478260869565215</v>
      </c>
      <c r="Q16" s="6">
        <v>15.061630434782607</v>
      </c>
      <c r="R16" s="6">
        <f>SUM(NonNurse[[#This Row],[Qualified Activities Professional Hours]],NonNurse[[#This Row],[Other Activities Professional Hours]])/NonNurse[[#This Row],[MDS Census]]</f>
        <v>0.19023948836576401</v>
      </c>
      <c r="S16" s="6">
        <v>3.6185869565217392</v>
      </c>
      <c r="T16" s="6">
        <v>9.6522826086956517</v>
      </c>
      <c r="U16" s="6">
        <v>0</v>
      </c>
      <c r="V16" s="6">
        <f>SUM(NonNurse[[#This Row],[Occupational Therapist Hours]],NonNurse[[#This Row],[OT Assistant Hours]],NonNurse[[#This Row],[OT Aide Hours]])/NonNurse[[#This Row],[MDS Census]]</f>
        <v>0.16613416791400187</v>
      </c>
      <c r="W16" s="6">
        <v>2.0244565217391308</v>
      </c>
      <c r="X16" s="6">
        <v>14.039565217391305</v>
      </c>
      <c r="Y16" s="6">
        <v>0</v>
      </c>
      <c r="Z16" s="6">
        <f>SUM(NonNurse[[#This Row],[Physical Therapist (PT) Hours]],NonNurse[[#This Row],[PT Assistant Hours]],NonNurse[[#This Row],[PT Aide Hours]])/NonNurse[[#This Row],[MDS Census]]</f>
        <v>0.20110083004490406</v>
      </c>
      <c r="AA16" s="6">
        <v>0</v>
      </c>
      <c r="AB16" s="6">
        <v>0</v>
      </c>
      <c r="AC16" s="6">
        <v>0</v>
      </c>
      <c r="AD16" s="6">
        <v>0</v>
      </c>
      <c r="AE16" s="6">
        <v>0</v>
      </c>
      <c r="AF16" s="6">
        <v>0</v>
      </c>
      <c r="AG16" s="6">
        <v>0</v>
      </c>
      <c r="AH16" s="1">
        <v>185076</v>
      </c>
      <c r="AI16">
        <v>4</v>
      </c>
    </row>
    <row r="17" spans="1:35" x14ac:dyDescent="0.25">
      <c r="A17" t="s">
        <v>289</v>
      </c>
      <c r="B17" t="s">
        <v>66</v>
      </c>
      <c r="C17" t="s">
        <v>485</v>
      </c>
      <c r="D17" t="s">
        <v>323</v>
      </c>
      <c r="E17" s="6">
        <v>82.097826086956516</v>
      </c>
      <c r="F17" s="6">
        <v>5.7826086956521738</v>
      </c>
      <c r="G17" s="6">
        <v>0.52173913043478259</v>
      </c>
      <c r="H17" s="6">
        <v>0.42499999999999999</v>
      </c>
      <c r="I17" s="6">
        <v>1.2282608695652173</v>
      </c>
      <c r="J17" s="6">
        <v>0</v>
      </c>
      <c r="K17" s="6">
        <v>0</v>
      </c>
      <c r="L17" s="6">
        <v>4.7921739130434791</v>
      </c>
      <c r="M17" s="6">
        <v>6.3148913043478263</v>
      </c>
      <c r="N17" s="6">
        <v>0</v>
      </c>
      <c r="O17" s="6">
        <f>SUM(NonNurse[[#This Row],[Qualified Social Work Staff Hours]],NonNurse[[#This Row],[Other Social Work Staff Hours]])/NonNurse[[#This Row],[MDS Census]]</f>
        <v>7.6919104991394149E-2</v>
      </c>
      <c r="P17" s="6">
        <v>0</v>
      </c>
      <c r="Q17" s="6">
        <v>5.3251086956521743</v>
      </c>
      <c r="R17" s="6">
        <f>SUM(NonNurse[[#This Row],[Qualified Activities Professional Hours]],NonNurse[[#This Row],[Other Activities Professional Hours]])/NonNurse[[#This Row],[MDS Census]]</f>
        <v>6.4862968356944273E-2</v>
      </c>
      <c r="S17" s="6">
        <v>4.3554347826086941</v>
      </c>
      <c r="T17" s="6">
        <v>5.4348913043478264</v>
      </c>
      <c r="U17" s="6">
        <v>0</v>
      </c>
      <c r="V17" s="6">
        <f>SUM(NonNurse[[#This Row],[Occupational Therapist Hours]],NonNurse[[#This Row],[OT Assistant Hours]],NonNurse[[#This Row],[OT Aide Hours]])/NonNurse[[#This Row],[MDS Census]]</f>
        <v>0.11925195286641069</v>
      </c>
      <c r="W17" s="6">
        <v>1.438478260869565</v>
      </c>
      <c r="X17" s="6">
        <v>6.6857608695652191</v>
      </c>
      <c r="Y17" s="6">
        <v>0</v>
      </c>
      <c r="Z17" s="6">
        <f>SUM(NonNurse[[#This Row],[Physical Therapist (PT) Hours]],NonNurse[[#This Row],[PT Assistant Hours]],NonNurse[[#This Row],[PT Aide Hours]])/NonNurse[[#This Row],[MDS Census]]</f>
        <v>9.8958029921885363E-2</v>
      </c>
      <c r="AA17" s="6">
        <v>0</v>
      </c>
      <c r="AB17" s="6">
        <v>5.7608695652173916</v>
      </c>
      <c r="AC17" s="6">
        <v>0</v>
      </c>
      <c r="AD17" s="6">
        <v>0</v>
      </c>
      <c r="AE17" s="6">
        <v>0</v>
      </c>
      <c r="AF17" s="6">
        <v>0</v>
      </c>
      <c r="AG17" s="6">
        <v>0</v>
      </c>
      <c r="AH17" s="1">
        <v>185170</v>
      </c>
      <c r="AI17">
        <v>4</v>
      </c>
    </row>
    <row r="18" spans="1:35" x14ac:dyDescent="0.25">
      <c r="A18" t="s">
        <v>289</v>
      </c>
      <c r="B18" t="s">
        <v>192</v>
      </c>
      <c r="C18" t="s">
        <v>570</v>
      </c>
      <c r="D18" t="s">
        <v>386</v>
      </c>
      <c r="E18" s="6">
        <v>46.869565217391305</v>
      </c>
      <c r="F18" s="6">
        <v>4.9565217391304346</v>
      </c>
      <c r="G18" s="6">
        <v>0</v>
      </c>
      <c r="H18" s="6">
        <v>0</v>
      </c>
      <c r="I18" s="6">
        <v>0.2608695652173913</v>
      </c>
      <c r="J18" s="6">
        <v>0</v>
      </c>
      <c r="K18" s="6">
        <v>0</v>
      </c>
      <c r="L18" s="6">
        <v>0</v>
      </c>
      <c r="M18" s="6">
        <v>4.3695652173913047</v>
      </c>
      <c r="N18" s="6">
        <v>0</v>
      </c>
      <c r="O18" s="6">
        <f>SUM(NonNurse[[#This Row],[Qualified Social Work Staff Hours]],NonNurse[[#This Row],[Other Social Work Staff Hours]])/NonNurse[[#This Row],[MDS Census]]</f>
        <v>9.3228200371057515E-2</v>
      </c>
      <c r="P18" s="6">
        <v>4.125</v>
      </c>
      <c r="Q18" s="6">
        <v>0</v>
      </c>
      <c r="R18" s="6">
        <f>SUM(NonNurse[[#This Row],[Qualified Activities Professional Hours]],NonNurse[[#This Row],[Other Activities Professional Hours]])/NonNurse[[#This Row],[MDS Census]]</f>
        <v>8.8010204081632654E-2</v>
      </c>
      <c r="S18" s="6">
        <v>0</v>
      </c>
      <c r="T18" s="6">
        <v>0</v>
      </c>
      <c r="U18" s="6">
        <v>0</v>
      </c>
      <c r="V18" s="6">
        <f>SUM(NonNurse[[#This Row],[Occupational Therapist Hours]],NonNurse[[#This Row],[OT Assistant Hours]],NonNurse[[#This Row],[OT Aide Hours]])/NonNurse[[#This Row],[MDS Census]]</f>
        <v>0</v>
      </c>
      <c r="W18" s="6">
        <v>0</v>
      </c>
      <c r="X18" s="6">
        <v>0</v>
      </c>
      <c r="Y18" s="6">
        <v>0</v>
      </c>
      <c r="Z18" s="6">
        <f>SUM(NonNurse[[#This Row],[Physical Therapist (PT) Hours]],NonNurse[[#This Row],[PT Assistant Hours]],NonNurse[[#This Row],[PT Aide Hours]])/NonNurse[[#This Row],[MDS Census]]</f>
        <v>0</v>
      </c>
      <c r="AA18" s="6">
        <v>0</v>
      </c>
      <c r="AB18" s="6">
        <v>0</v>
      </c>
      <c r="AC18" s="6">
        <v>0</v>
      </c>
      <c r="AD18" s="6">
        <v>0</v>
      </c>
      <c r="AE18" s="6">
        <v>0</v>
      </c>
      <c r="AF18" s="6">
        <v>0</v>
      </c>
      <c r="AG18" s="6">
        <v>0</v>
      </c>
      <c r="AH18" s="1">
        <v>185353</v>
      </c>
      <c r="AI18">
        <v>4</v>
      </c>
    </row>
    <row r="19" spans="1:35" x14ac:dyDescent="0.25">
      <c r="A19" t="s">
        <v>289</v>
      </c>
      <c r="B19" t="s">
        <v>142</v>
      </c>
      <c r="C19" t="s">
        <v>557</v>
      </c>
      <c r="D19" t="s">
        <v>422</v>
      </c>
      <c r="E19" s="6">
        <v>18.402173913043477</v>
      </c>
      <c r="F19" s="6">
        <v>0</v>
      </c>
      <c r="G19" s="6">
        <v>0</v>
      </c>
      <c r="H19" s="6">
        <v>0</v>
      </c>
      <c r="I19" s="6">
        <v>0</v>
      </c>
      <c r="J19" s="6">
        <v>0</v>
      </c>
      <c r="K19" s="6">
        <v>0</v>
      </c>
      <c r="L19" s="6">
        <v>0</v>
      </c>
      <c r="M19" s="6">
        <v>0</v>
      </c>
      <c r="N19" s="6">
        <v>0</v>
      </c>
      <c r="O19" s="6">
        <f>SUM(NonNurse[[#This Row],[Qualified Social Work Staff Hours]],NonNurse[[#This Row],[Other Social Work Staff Hours]])/NonNurse[[#This Row],[MDS Census]]</f>
        <v>0</v>
      </c>
      <c r="P19" s="6">
        <v>4.3456521739130434</v>
      </c>
      <c r="Q19" s="6">
        <v>0</v>
      </c>
      <c r="R19" s="6">
        <f>SUM(NonNurse[[#This Row],[Qualified Activities Professional Hours]],NonNurse[[#This Row],[Other Activities Professional Hours]])/NonNurse[[#This Row],[MDS Census]]</f>
        <v>0.23614884819846427</v>
      </c>
      <c r="S19" s="6">
        <v>0</v>
      </c>
      <c r="T19" s="6">
        <v>0</v>
      </c>
      <c r="U19" s="6">
        <v>0</v>
      </c>
      <c r="V19" s="6">
        <f>SUM(NonNurse[[#This Row],[Occupational Therapist Hours]],NonNurse[[#This Row],[OT Assistant Hours]],NonNurse[[#This Row],[OT Aide Hours]])/NonNurse[[#This Row],[MDS Census]]</f>
        <v>0</v>
      </c>
      <c r="W19" s="6">
        <v>0</v>
      </c>
      <c r="X19" s="6">
        <v>0</v>
      </c>
      <c r="Y19" s="6">
        <v>0</v>
      </c>
      <c r="Z19" s="6">
        <f>SUM(NonNurse[[#This Row],[Physical Therapist (PT) Hours]],NonNurse[[#This Row],[PT Assistant Hours]],NonNurse[[#This Row],[PT Aide Hours]])/NonNurse[[#This Row],[MDS Census]]</f>
        <v>0</v>
      </c>
      <c r="AA19" s="6">
        <v>0</v>
      </c>
      <c r="AB19" s="6">
        <v>0</v>
      </c>
      <c r="AC19" s="6">
        <v>0</v>
      </c>
      <c r="AD19" s="6">
        <v>0</v>
      </c>
      <c r="AE19" s="6">
        <v>0</v>
      </c>
      <c r="AF19" s="6">
        <v>0</v>
      </c>
      <c r="AG19" s="6">
        <v>0</v>
      </c>
      <c r="AH19" s="1">
        <v>185285</v>
      </c>
      <c r="AI19">
        <v>4</v>
      </c>
    </row>
    <row r="20" spans="1:35" x14ac:dyDescent="0.25">
      <c r="A20" t="s">
        <v>289</v>
      </c>
      <c r="B20" t="s">
        <v>250</v>
      </c>
      <c r="C20" t="s">
        <v>566</v>
      </c>
      <c r="D20" t="s">
        <v>344</v>
      </c>
      <c r="E20" s="6">
        <v>21.097826086956523</v>
      </c>
      <c r="F20" s="6">
        <v>5.0434782608695654</v>
      </c>
      <c r="G20" s="6">
        <v>2.8260869565217388E-2</v>
      </c>
      <c r="H20" s="6">
        <v>0</v>
      </c>
      <c r="I20" s="6">
        <v>0</v>
      </c>
      <c r="J20" s="6">
        <v>0</v>
      </c>
      <c r="K20" s="6">
        <v>0</v>
      </c>
      <c r="L20" s="6">
        <v>0.2602173913043479</v>
      </c>
      <c r="M20" s="6">
        <v>0</v>
      </c>
      <c r="N20" s="6">
        <v>0</v>
      </c>
      <c r="O20" s="6">
        <f>SUM(NonNurse[[#This Row],[Qualified Social Work Staff Hours]],NonNurse[[#This Row],[Other Social Work Staff Hours]])/NonNurse[[#This Row],[MDS Census]]</f>
        <v>0</v>
      </c>
      <c r="P20" s="6">
        <v>8.6391304347826061</v>
      </c>
      <c r="Q20" s="6">
        <v>0</v>
      </c>
      <c r="R20" s="6">
        <f>SUM(NonNurse[[#This Row],[Qualified Activities Professional Hours]],NonNurse[[#This Row],[Other Activities Professional Hours]])/NonNurse[[#This Row],[MDS Census]]</f>
        <v>0.4094796496651209</v>
      </c>
      <c r="S20" s="6">
        <v>0.15228260869565216</v>
      </c>
      <c r="T20" s="6">
        <v>1.777934782608696</v>
      </c>
      <c r="U20" s="6">
        <v>0</v>
      </c>
      <c r="V20" s="6">
        <f>SUM(NonNurse[[#This Row],[Occupational Therapist Hours]],NonNurse[[#This Row],[OT Assistant Hours]],NonNurse[[#This Row],[OT Aide Hours]])/NonNurse[[#This Row],[MDS Census]]</f>
        <v>9.1488923235445649E-2</v>
      </c>
      <c r="W20" s="6">
        <v>0.21184782608695654</v>
      </c>
      <c r="X20" s="6">
        <v>1.6865217391304343</v>
      </c>
      <c r="Y20" s="6">
        <v>0</v>
      </c>
      <c r="Z20" s="6">
        <f>SUM(NonNurse[[#This Row],[Physical Therapist (PT) Hours]],NonNurse[[#This Row],[PT Assistant Hours]],NonNurse[[#This Row],[PT Aide Hours]])/NonNurse[[#This Row],[MDS Census]]</f>
        <v>8.9979392065945366E-2</v>
      </c>
      <c r="AA20" s="6">
        <v>0</v>
      </c>
      <c r="AB20" s="6">
        <v>0</v>
      </c>
      <c r="AC20" s="6">
        <v>0</v>
      </c>
      <c r="AD20" s="6">
        <v>0</v>
      </c>
      <c r="AE20" s="6">
        <v>0</v>
      </c>
      <c r="AF20" s="6">
        <v>0</v>
      </c>
      <c r="AG20" s="6">
        <v>0.13097826086956524</v>
      </c>
      <c r="AH20" s="1">
        <v>185465</v>
      </c>
      <c r="AI20">
        <v>4</v>
      </c>
    </row>
    <row r="21" spans="1:35" x14ac:dyDescent="0.25">
      <c r="A21" t="s">
        <v>289</v>
      </c>
      <c r="B21" t="s">
        <v>27</v>
      </c>
      <c r="C21" t="s">
        <v>443</v>
      </c>
      <c r="D21" t="s">
        <v>345</v>
      </c>
      <c r="E21" s="6">
        <v>123.01086956521739</v>
      </c>
      <c r="F21" s="6">
        <v>4.9565217391304346</v>
      </c>
      <c r="G21" s="6">
        <v>1.1304347826086956</v>
      </c>
      <c r="H21" s="6">
        <v>0.51010869565217398</v>
      </c>
      <c r="I21" s="6">
        <v>5.4565217391304346</v>
      </c>
      <c r="J21" s="6">
        <v>0</v>
      </c>
      <c r="K21" s="6">
        <v>1.2173913043478262</v>
      </c>
      <c r="L21" s="6">
        <v>0.67032608695652163</v>
      </c>
      <c r="M21" s="6">
        <v>4.8365217391304354</v>
      </c>
      <c r="N21" s="6">
        <v>0</v>
      </c>
      <c r="O21" s="6">
        <f>SUM(NonNurse[[#This Row],[Qualified Social Work Staff Hours]],NonNurse[[#This Row],[Other Social Work Staff Hours]])/NonNurse[[#This Row],[MDS Census]]</f>
        <v>3.9317840417071669E-2</v>
      </c>
      <c r="P21" s="6">
        <v>0</v>
      </c>
      <c r="Q21" s="6">
        <v>4.8792391304347813</v>
      </c>
      <c r="R21" s="6">
        <f>SUM(NonNurse[[#This Row],[Qualified Activities Professional Hours]],NonNurse[[#This Row],[Other Activities Professional Hours]])/NonNurse[[#This Row],[MDS Census]]</f>
        <v>3.9665105593355121E-2</v>
      </c>
      <c r="S21" s="6">
        <v>4.6505434782608726</v>
      </c>
      <c r="T21" s="6">
        <v>9.277173913043482</v>
      </c>
      <c r="U21" s="6">
        <v>0</v>
      </c>
      <c r="V21" s="6">
        <f>SUM(NonNurse[[#This Row],[Occupational Therapist Hours]],NonNurse[[#This Row],[OT Assistant Hours]],NonNurse[[#This Row],[OT Aide Hours]])/NonNurse[[#This Row],[MDS Census]]</f>
        <v>0.11322346911725728</v>
      </c>
      <c r="W21" s="6">
        <v>5.2173913043478262</v>
      </c>
      <c r="X21" s="6">
        <v>9.7757608695652181</v>
      </c>
      <c r="Y21" s="6">
        <v>0</v>
      </c>
      <c r="Z21" s="6">
        <f>SUM(NonNurse[[#This Row],[Physical Therapist (PT) Hours]],NonNurse[[#This Row],[PT Assistant Hours]],NonNurse[[#This Row],[PT Aide Hours]])/NonNurse[[#This Row],[MDS Census]]</f>
        <v>0.1218847751170805</v>
      </c>
      <c r="AA21" s="6">
        <v>0</v>
      </c>
      <c r="AB21" s="6">
        <v>5.1847826086956523</v>
      </c>
      <c r="AC21" s="6">
        <v>0</v>
      </c>
      <c r="AD21" s="6">
        <v>0</v>
      </c>
      <c r="AE21" s="6">
        <v>0</v>
      </c>
      <c r="AF21" s="6">
        <v>0</v>
      </c>
      <c r="AG21" s="6">
        <v>0</v>
      </c>
      <c r="AH21" s="1">
        <v>185090</v>
      </c>
      <c r="AI21">
        <v>4</v>
      </c>
    </row>
    <row r="22" spans="1:35" x14ac:dyDescent="0.25">
      <c r="A22" t="s">
        <v>289</v>
      </c>
      <c r="B22" t="s">
        <v>8</v>
      </c>
      <c r="C22" t="s">
        <v>495</v>
      </c>
      <c r="D22" t="s">
        <v>390</v>
      </c>
      <c r="E22" s="6">
        <v>37.195652173913047</v>
      </c>
      <c r="F22" s="6">
        <v>5.7391304347826084</v>
      </c>
      <c r="G22" s="6">
        <v>0.38043478260869568</v>
      </c>
      <c r="H22" s="6">
        <v>0.13043478260869565</v>
      </c>
      <c r="I22" s="6">
        <v>1.0652173913043479</v>
      </c>
      <c r="J22" s="6">
        <v>0</v>
      </c>
      <c r="K22" s="6">
        <v>0</v>
      </c>
      <c r="L22" s="6">
        <v>0.32054347826086949</v>
      </c>
      <c r="M22" s="6">
        <v>0</v>
      </c>
      <c r="N22" s="6">
        <v>5.3423913043478262</v>
      </c>
      <c r="O22" s="6">
        <f>SUM(NonNurse[[#This Row],[Qualified Social Work Staff Hours]],NonNurse[[#This Row],[Other Social Work Staff Hours]])/NonNurse[[#This Row],[MDS Census]]</f>
        <v>0.14362945645821157</v>
      </c>
      <c r="P22" s="6">
        <v>4.3179347826086953</v>
      </c>
      <c r="Q22" s="6">
        <v>5.4266304347826084</v>
      </c>
      <c r="R22" s="6">
        <f>SUM(NonNurse[[#This Row],[Qualified Activities Professional Hours]],NonNurse[[#This Row],[Other Activities Professional Hours]])/NonNurse[[#This Row],[MDS Census]]</f>
        <v>0.26198129748684978</v>
      </c>
      <c r="S22" s="6">
        <v>0.78369565217391313</v>
      </c>
      <c r="T22" s="6">
        <v>5.9334782608695651</v>
      </c>
      <c r="U22" s="6">
        <v>0</v>
      </c>
      <c r="V22" s="6">
        <f>SUM(NonNurse[[#This Row],[Occupational Therapist Hours]],NonNurse[[#This Row],[OT Assistant Hours]],NonNurse[[#This Row],[OT Aide Hours]])/NonNurse[[#This Row],[MDS Census]]</f>
        <v>0.18059029807130331</v>
      </c>
      <c r="W22" s="6">
        <v>0.62054347826086964</v>
      </c>
      <c r="X22" s="6">
        <v>4.8352173913043472</v>
      </c>
      <c r="Y22" s="6">
        <v>0</v>
      </c>
      <c r="Z22" s="6">
        <f>SUM(NonNurse[[#This Row],[Physical Therapist (PT) Hours]],NonNurse[[#This Row],[PT Assistant Hours]],NonNurse[[#This Row],[PT Aide Hours]])/NonNurse[[#This Row],[MDS Census]]</f>
        <v>0.14667738164815894</v>
      </c>
      <c r="AA22" s="6">
        <v>0</v>
      </c>
      <c r="AB22" s="6">
        <v>0</v>
      </c>
      <c r="AC22" s="6">
        <v>0</v>
      </c>
      <c r="AD22" s="6">
        <v>0.80434782608695654</v>
      </c>
      <c r="AE22" s="6">
        <v>0</v>
      </c>
      <c r="AF22" s="6">
        <v>0</v>
      </c>
      <c r="AG22" s="6">
        <v>0</v>
      </c>
      <c r="AH22" s="1">
        <v>185013</v>
      </c>
      <c r="AI22">
        <v>4</v>
      </c>
    </row>
    <row r="23" spans="1:35" x14ac:dyDescent="0.25">
      <c r="A23" t="s">
        <v>289</v>
      </c>
      <c r="B23" t="s">
        <v>168</v>
      </c>
      <c r="C23" t="s">
        <v>564</v>
      </c>
      <c r="D23" t="s">
        <v>374</v>
      </c>
      <c r="E23" s="6">
        <v>94.119565217391298</v>
      </c>
      <c r="F23" s="6">
        <v>4.6086956521739131</v>
      </c>
      <c r="G23" s="6">
        <v>0</v>
      </c>
      <c r="H23" s="6">
        <v>0</v>
      </c>
      <c r="I23" s="6">
        <v>3.1847826086956523</v>
      </c>
      <c r="J23" s="6">
        <v>0</v>
      </c>
      <c r="K23" s="6">
        <v>0</v>
      </c>
      <c r="L23" s="6">
        <v>4.5913043478260871</v>
      </c>
      <c r="M23" s="6">
        <v>4.5217391304347823</v>
      </c>
      <c r="N23" s="6">
        <v>0</v>
      </c>
      <c r="O23" s="6">
        <f>SUM(NonNurse[[#This Row],[Qualified Social Work Staff Hours]],NonNurse[[#This Row],[Other Social Work Staff Hours]])/NonNurse[[#This Row],[MDS Census]]</f>
        <v>4.8042499133849177E-2</v>
      </c>
      <c r="P23" s="6">
        <v>4.2554347826086953</v>
      </c>
      <c r="Q23" s="6">
        <v>19.697826086956525</v>
      </c>
      <c r="R23" s="6">
        <f>SUM(NonNurse[[#This Row],[Qualified Activities Professional Hours]],NonNurse[[#This Row],[Other Activities Professional Hours]])/NonNurse[[#This Row],[MDS Census]]</f>
        <v>0.2544982099549602</v>
      </c>
      <c r="S23" s="6">
        <v>6.8478260869565215</v>
      </c>
      <c r="T23" s="6">
        <v>7.0652173913043473E-2</v>
      </c>
      <c r="U23" s="6">
        <v>0</v>
      </c>
      <c r="V23" s="6">
        <f>SUM(NonNurse[[#This Row],[Occupational Therapist Hours]],NonNurse[[#This Row],[OT Assistant Hours]],NonNurse[[#This Row],[OT Aide Hours]])/NonNurse[[#This Row],[MDS Census]]</f>
        <v>7.3507333410324519E-2</v>
      </c>
      <c r="W23" s="6">
        <v>3.8532608695652173</v>
      </c>
      <c r="X23" s="6">
        <v>9.820652173913043</v>
      </c>
      <c r="Y23" s="6">
        <v>0</v>
      </c>
      <c r="Z23" s="6">
        <f>SUM(NonNurse[[#This Row],[Physical Therapist (PT) Hours]],NonNurse[[#This Row],[PT Assistant Hours]],NonNurse[[#This Row],[PT Aide Hours]])/NonNurse[[#This Row],[MDS Census]]</f>
        <v>0.14528236516918813</v>
      </c>
      <c r="AA23" s="6">
        <v>0</v>
      </c>
      <c r="AB23" s="6">
        <v>0</v>
      </c>
      <c r="AC23" s="6">
        <v>0</v>
      </c>
      <c r="AD23" s="6">
        <v>0</v>
      </c>
      <c r="AE23" s="6">
        <v>5.0543478260869561</v>
      </c>
      <c r="AF23" s="6">
        <v>0</v>
      </c>
      <c r="AG23" s="6">
        <v>0</v>
      </c>
      <c r="AH23" s="1">
        <v>185325</v>
      </c>
      <c r="AI23">
        <v>4</v>
      </c>
    </row>
    <row r="24" spans="1:35" x14ac:dyDescent="0.25">
      <c r="A24" t="s">
        <v>289</v>
      </c>
      <c r="B24" t="s">
        <v>103</v>
      </c>
      <c r="C24" t="s">
        <v>527</v>
      </c>
      <c r="D24" t="s">
        <v>326</v>
      </c>
      <c r="E24" s="6">
        <v>75.760869565217391</v>
      </c>
      <c r="F24" s="6">
        <v>11.707608695652175</v>
      </c>
      <c r="G24" s="6">
        <v>0</v>
      </c>
      <c r="H24" s="6">
        <v>0</v>
      </c>
      <c r="I24" s="6">
        <v>1.7173913043478262</v>
      </c>
      <c r="J24" s="6">
        <v>0</v>
      </c>
      <c r="K24" s="6">
        <v>0</v>
      </c>
      <c r="L24" s="6">
        <v>5.0421739130434773</v>
      </c>
      <c r="M24" s="6">
        <v>4.5076086956521735</v>
      </c>
      <c r="N24" s="6">
        <v>0</v>
      </c>
      <c r="O24" s="6">
        <f>SUM(NonNurse[[#This Row],[Qualified Social Work Staff Hours]],NonNurse[[#This Row],[Other Social Work Staff Hours]])/NonNurse[[#This Row],[MDS Census]]</f>
        <v>5.9497847919655664E-2</v>
      </c>
      <c r="P24" s="6">
        <v>4.3706521739130428</v>
      </c>
      <c r="Q24" s="6">
        <v>13.958695652173914</v>
      </c>
      <c r="R24" s="6">
        <f>SUM(NonNurse[[#This Row],[Qualified Activities Professional Hours]],NonNurse[[#This Row],[Other Activities Professional Hours]])/NonNurse[[#This Row],[MDS Census]]</f>
        <v>0.24193687230989955</v>
      </c>
      <c r="S24" s="6">
        <v>5.5611956521739128</v>
      </c>
      <c r="T24" s="6">
        <v>6.2657608695652192</v>
      </c>
      <c r="U24" s="6">
        <v>0</v>
      </c>
      <c r="V24" s="6">
        <f>SUM(NonNurse[[#This Row],[Occupational Therapist Hours]],NonNurse[[#This Row],[OT Assistant Hours]],NonNurse[[#This Row],[OT Aide Hours]])/NonNurse[[#This Row],[MDS Census]]</f>
        <v>0.15610903873744622</v>
      </c>
      <c r="W24" s="6">
        <v>2.1831521739130433</v>
      </c>
      <c r="X24" s="6">
        <v>10.871413043478265</v>
      </c>
      <c r="Y24" s="6">
        <v>2.4130434782608696</v>
      </c>
      <c r="Z24" s="6">
        <f>SUM(NonNurse[[#This Row],[Physical Therapist (PT) Hours]],NonNurse[[#This Row],[PT Assistant Hours]],NonNurse[[#This Row],[PT Aide Hours]])/NonNurse[[#This Row],[MDS Census]]</f>
        <v>0.20416355810616935</v>
      </c>
      <c r="AA24" s="6">
        <v>0</v>
      </c>
      <c r="AB24" s="6">
        <v>0</v>
      </c>
      <c r="AC24" s="6">
        <v>0</v>
      </c>
      <c r="AD24" s="6">
        <v>0</v>
      </c>
      <c r="AE24" s="6">
        <v>0</v>
      </c>
      <c r="AF24" s="6">
        <v>0</v>
      </c>
      <c r="AG24" s="6">
        <v>0</v>
      </c>
      <c r="AH24" s="1">
        <v>185234</v>
      </c>
      <c r="AI24">
        <v>4</v>
      </c>
    </row>
    <row r="25" spans="1:35" x14ac:dyDescent="0.25">
      <c r="A25" t="s">
        <v>289</v>
      </c>
      <c r="B25" t="s">
        <v>238</v>
      </c>
      <c r="C25" t="s">
        <v>500</v>
      </c>
      <c r="D25" t="s">
        <v>335</v>
      </c>
      <c r="E25" s="6">
        <v>85.554347826086953</v>
      </c>
      <c r="F25" s="6">
        <v>5.5652173913043477</v>
      </c>
      <c r="G25" s="6">
        <v>0.32608695652173914</v>
      </c>
      <c r="H25" s="6">
        <v>0.27717391304347827</v>
      </c>
      <c r="I25" s="6">
        <v>2.3260869565217392</v>
      </c>
      <c r="J25" s="6">
        <v>0</v>
      </c>
      <c r="K25" s="6">
        <v>0</v>
      </c>
      <c r="L25" s="6">
        <v>5.6877173913043464</v>
      </c>
      <c r="M25" s="6">
        <v>0</v>
      </c>
      <c r="N25" s="6">
        <v>5.5760869565217392</v>
      </c>
      <c r="O25" s="6">
        <f>SUM(NonNurse[[#This Row],[Qualified Social Work Staff Hours]],NonNurse[[#This Row],[Other Social Work Staff Hours]])/NonNurse[[#This Row],[MDS Census]]</f>
        <v>6.5175962393596756E-2</v>
      </c>
      <c r="P25" s="6">
        <v>5.4782608695652177</v>
      </c>
      <c r="Q25" s="6">
        <v>1.2336956521739131</v>
      </c>
      <c r="R25" s="6">
        <f>SUM(NonNurse[[#This Row],[Qualified Activities Professional Hours]],NonNurse[[#This Row],[Other Activities Professional Hours]])/NonNurse[[#This Row],[MDS Census]]</f>
        <v>7.8452547325625718E-2</v>
      </c>
      <c r="S25" s="6">
        <v>5.6660869565217391</v>
      </c>
      <c r="T25" s="6">
        <v>0.44695652173913047</v>
      </c>
      <c r="U25" s="6">
        <v>0</v>
      </c>
      <c r="V25" s="6">
        <f>SUM(NonNurse[[#This Row],[Occupational Therapist Hours]],NonNurse[[#This Row],[OT Assistant Hours]],NonNurse[[#This Row],[OT Aide Hours]])/NonNurse[[#This Row],[MDS Census]]</f>
        <v>7.1452166179646809E-2</v>
      </c>
      <c r="W25" s="6">
        <v>5.4063043478260866</v>
      </c>
      <c r="X25" s="6">
        <v>5.2532608695652172</v>
      </c>
      <c r="Y25" s="6">
        <v>0</v>
      </c>
      <c r="Z25" s="6">
        <f>SUM(NonNurse[[#This Row],[Physical Therapist (PT) Hours]],NonNurse[[#This Row],[PT Assistant Hours]],NonNurse[[#This Row],[PT Aide Hours]])/NonNurse[[#This Row],[MDS Census]]</f>
        <v>0.12459407953246093</v>
      </c>
      <c r="AA25" s="6">
        <v>0</v>
      </c>
      <c r="AB25" s="6">
        <v>0</v>
      </c>
      <c r="AC25" s="6">
        <v>0</v>
      </c>
      <c r="AD25" s="6">
        <v>0</v>
      </c>
      <c r="AE25" s="6">
        <v>0</v>
      </c>
      <c r="AF25" s="6">
        <v>0</v>
      </c>
      <c r="AG25" s="6">
        <v>0</v>
      </c>
      <c r="AH25" s="1">
        <v>185444</v>
      </c>
      <c r="AI25">
        <v>4</v>
      </c>
    </row>
    <row r="26" spans="1:35" x14ac:dyDescent="0.25">
      <c r="A26" t="s">
        <v>289</v>
      </c>
      <c r="B26" t="s">
        <v>173</v>
      </c>
      <c r="C26" t="s">
        <v>496</v>
      </c>
      <c r="D26" t="s">
        <v>355</v>
      </c>
      <c r="E26" s="6">
        <v>55.619565217391305</v>
      </c>
      <c r="F26" s="6">
        <v>4.9565217391304346</v>
      </c>
      <c r="G26" s="6">
        <v>3.2608695652173912E-2</v>
      </c>
      <c r="H26" s="6">
        <v>0</v>
      </c>
      <c r="I26" s="6">
        <v>0.60869565217391308</v>
      </c>
      <c r="J26" s="6">
        <v>0</v>
      </c>
      <c r="K26" s="6">
        <v>0</v>
      </c>
      <c r="L26" s="6">
        <v>0</v>
      </c>
      <c r="M26" s="6">
        <v>5.4429347826086953</v>
      </c>
      <c r="N26" s="6">
        <v>0</v>
      </c>
      <c r="O26" s="6">
        <f>SUM(NonNurse[[#This Row],[Qualified Social Work Staff Hours]],NonNurse[[#This Row],[Other Social Work Staff Hours]])/NonNurse[[#This Row],[MDS Census]]</f>
        <v>9.7860074262263036E-2</v>
      </c>
      <c r="P26" s="6">
        <v>4.9891304347826084</v>
      </c>
      <c r="Q26" s="6">
        <v>3.7815217391304343</v>
      </c>
      <c r="R26" s="6">
        <f>SUM(NonNurse[[#This Row],[Qualified Activities Professional Hours]],NonNurse[[#This Row],[Other Activities Professional Hours]])/NonNurse[[#This Row],[MDS Census]]</f>
        <v>0.15769005276529213</v>
      </c>
      <c r="S26" s="6">
        <v>0</v>
      </c>
      <c r="T26" s="6">
        <v>0</v>
      </c>
      <c r="U26" s="6">
        <v>0</v>
      </c>
      <c r="V26" s="6">
        <f>SUM(NonNurse[[#This Row],[Occupational Therapist Hours]],NonNurse[[#This Row],[OT Assistant Hours]],NonNurse[[#This Row],[OT Aide Hours]])/NonNurse[[#This Row],[MDS Census]]</f>
        <v>0</v>
      </c>
      <c r="W26" s="6">
        <v>0</v>
      </c>
      <c r="X26" s="6">
        <v>0</v>
      </c>
      <c r="Y26" s="6">
        <v>0</v>
      </c>
      <c r="Z26" s="6">
        <f>SUM(NonNurse[[#This Row],[Physical Therapist (PT) Hours]],NonNurse[[#This Row],[PT Assistant Hours]],NonNurse[[#This Row],[PT Aide Hours]])/NonNurse[[#This Row],[MDS Census]]</f>
        <v>0</v>
      </c>
      <c r="AA26" s="6">
        <v>0</v>
      </c>
      <c r="AB26" s="6">
        <v>0</v>
      </c>
      <c r="AC26" s="6">
        <v>0</v>
      </c>
      <c r="AD26" s="6">
        <v>0</v>
      </c>
      <c r="AE26" s="6">
        <v>0</v>
      </c>
      <c r="AF26" s="6">
        <v>0</v>
      </c>
      <c r="AG26" s="6">
        <v>0</v>
      </c>
      <c r="AH26" s="1">
        <v>185330</v>
      </c>
      <c r="AI26">
        <v>4</v>
      </c>
    </row>
    <row r="27" spans="1:35" x14ac:dyDescent="0.25">
      <c r="A27" t="s">
        <v>289</v>
      </c>
      <c r="B27" t="s">
        <v>252</v>
      </c>
      <c r="C27" t="s">
        <v>500</v>
      </c>
      <c r="D27" t="s">
        <v>335</v>
      </c>
      <c r="E27" s="6">
        <v>31.010869565217391</v>
      </c>
      <c r="F27" s="6">
        <v>4.9565217391304346</v>
      </c>
      <c r="G27" s="6">
        <v>0</v>
      </c>
      <c r="H27" s="6">
        <v>2.5652173913043477</v>
      </c>
      <c r="I27" s="6">
        <v>0</v>
      </c>
      <c r="J27" s="6">
        <v>0</v>
      </c>
      <c r="K27" s="6">
        <v>0</v>
      </c>
      <c r="L27" s="6">
        <v>1.3668478260869568</v>
      </c>
      <c r="M27" s="6">
        <v>5.2826086956521738</v>
      </c>
      <c r="N27" s="6">
        <v>0</v>
      </c>
      <c r="O27" s="6">
        <f>SUM(NonNurse[[#This Row],[Qualified Social Work Staff Hours]],NonNurse[[#This Row],[Other Social Work Staff Hours]])/NonNurse[[#This Row],[MDS Census]]</f>
        <v>0.17034700315457413</v>
      </c>
      <c r="P27" s="6">
        <v>0</v>
      </c>
      <c r="Q27" s="6">
        <v>0</v>
      </c>
      <c r="R27" s="6">
        <f>SUM(NonNurse[[#This Row],[Qualified Activities Professional Hours]],NonNurse[[#This Row],[Other Activities Professional Hours]])/NonNurse[[#This Row],[MDS Census]]</f>
        <v>0</v>
      </c>
      <c r="S27" s="6">
        <v>20.900000000000006</v>
      </c>
      <c r="T27" s="6">
        <v>2.9573913043478259</v>
      </c>
      <c r="U27" s="6">
        <v>0</v>
      </c>
      <c r="V27" s="6">
        <f>SUM(NonNurse[[#This Row],[Occupational Therapist Hours]],NonNurse[[#This Row],[OT Assistant Hours]],NonNurse[[#This Row],[OT Aide Hours]])/NonNurse[[#This Row],[MDS Census]]</f>
        <v>0.76932351910269914</v>
      </c>
      <c r="W27" s="6">
        <v>16.603043478260869</v>
      </c>
      <c r="X27" s="6">
        <v>11.98413043478261</v>
      </c>
      <c r="Y27" s="6">
        <v>0</v>
      </c>
      <c r="Z27" s="6">
        <f>SUM(NonNurse[[#This Row],[Physical Therapist (PT) Hours]],NonNurse[[#This Row],[PT Assistant Hours]],NonNurse[[#This Row],[PT Aide Hours]])/NonNurse[[#This Row],[MDS Census]]</f>
        <v>0.92184367332632322</v>
      </c>
      <c r="AA27" s="6">
        <v>0</v>
      </c>
      <c r="AB27" s="6">
        <v>0</v>
      </c>
      <c r="AC27" s="6">
        <v>0</v>
      </c>
      <c r="AD27" s="6">
        <v>0</v>
      </c>
      <c r="AE27" s="6">
        <v>0</v>
      </c>
      <c r="AF27" s="6">
        <v>0</v>
      </c>
      <c r="AG27" s="6">
        <v>0</v>
      </c>
      <c r="AH27" s="1">
        <v>185467</v>
      </c>
      <c r="AI27">
        <v>4</v>
      </c>
    </row>
    <row r="28" spans="1:35" x14ac:dyDescent="0.25">
      <c r="A28" t="s">
        <v>289</v>
      </c>
      <c r="B28" t="s">
        <v>86</v>
      </c>
      <c r="C28" t="s">
        <v>530</v>
      </c>
      <c r="D28" t="s">
        <v>408</v>
      </c>
      <c r="E28" s="6">
        <v>47.032608695652172</v>
      </c>
      <c r="F28" s="6">
        <v>5.4782608695652177</v>
      </c>
      <c r="G28" s="6">
        <v>0.28260869565217389</v>
      </c>
      <c r="H28" s="6">
        <v>0.16304347826086957</v>
      </c>
      <c r="I28" s="6">
        <v>2.8260869565217392</v>
      </c>
      <c r="J28" s="6">
        <v>0</v>
      </c>
      <c r="K28" s="6">
        <v>0</v>
      </c>
      <c r="L28" s="6">
        <v>4.8766304347826095</v>
      </c>
      <c r="M28" s="6">
        <v>5.0434782608695654</v>
      </c>
      <c r="N28" s="6">
        <v>0</v>
      </c>
      <c r="O28" s="6">
        <f>SUM(NonNurse[[#This Row],[Qualified Social Work Staff Hours]],NonNurse[[#This Row],[Other Social Work Staff Hours]])/NonNurse[[#This Row],[MDS Census]]</f>
        <v>0.10723364917957015</v>
      </c>
      <c r="P28" s="6">
        <v>5.1304347826086953</v>
      </c>
      <c r="Q28" s="6">
        <v>6.7010869565217392</v>
      </c>
      <c r="R28" s="6">
        <f>SUM(NonNurse[[#This Row],[Qualified Activities Professional Hours]],NonNurse[[#This Row],[Other Activities Professional Hours]])/NonNurse[[#This Row],[MDS Census]]</f>
        <v>0.2515599722671597</v>
      </c>
      <c r="S28" s="6">
        <v>4.5485869565217385</v>
      </c>
      <c r="T28" s="6">
        <v>4.524565217391304</v>
      </c>
      <c r="U28" s="6">
        <v>0</v>
      </c>
      <c r="V28" s="6">
        <f>SUM(NonNurse[[#This Row],[Occupational Therapist Hours]],NonNurse[[#This Row],[OT Assistant Hours]],NonNurse[[#This Row],[OT Aide Hours]])/NonNurse[[#This Row],[MDS Census]]</f>
        <v>0.19291194823203142</v>
      </c>
      <c r="W28" s="6">
        <v>3.3209782608695648</v>
      </c>
      <c r="X28" s="6">
        <v>4.4746739130434783</v>
      </c>
      <c r="Y28" s="6">
        <v>0</v>
      </c>
      <c r="Z28" s="6">
        <f>SUM(NonNurse[[#This Row],[Physical Therapist (PT) Hours]],NonNurse[[#This Row],[PT Assistant Hours]],NonNurse[[#This Row],[PT Aide Hours]])/NonNurse[[#This Row],[MDS Census]]</f>
        <v>0.16574994222324935</v>
      </c>
      <c r="AA28" s="6">
        <v>0</v>
      </c>
      <c r="AB28" s="6">
        <v>0</v>
      </c>
      <c r="AC28" s="6">
        <v>0</v>
      </c>
      <c r="AD28" s="6">
        <v>0</v>
      </c>
      <c r="AE28" s="6">
        <v>0</v>
      </c>
      <c r="AF28" s="6">
        <v>0</v>
      </c>
      <c r="AG28" s="6">
        <v>0</v>
      </c>
      <c r="AH28" s="1">
        <v>185208</v>
      </c>
      <c r="AI28">
        <v>4</v>
      </c>
    </row>
    <row r="29" spans="1:35" x14ac:dyDescent="0.25">
      <c r="A29" t="s">
        <v>289</v>
      </c>
      <c r="B29" t="s">
        <v>117</v>
      </c>
      <c r="C29" t="s">
        <v>548</v>
      </c>
      <c r="D29" t="s">
        <v>418</v>
      </c>
      <c r="E29" s="6">
        <v>112.21739130434783</v>
      </c>
      <c r="F29" s="6">
        <v>5.2173913043478262</v>
      </c>
      <c r="G29" s="6">
        <v>0.72891304347826069</v>
      </c>
      <c r="H29" s="6">
        <v>0</v>
      </c>
      <c r="I29" s="6">
        <v>0</v>
      </c>
      <c r="J29" s="6">
        <v>0</v>
      </c>
      <c r="K29" s="6">
        <v>1.7891304347826087</v>
      </c>
      <c r="L29" s="6">
        <v>4.9074999999999998</v>
      </c>
      <c r="M29" s="6">
        <v>4.7826086956521738</v>
      </c>
      <c r="N29" s="6">
        <v>0</v>
      </c>
      <c r="O29" s="6">
        <f>SUM(NonNurse[[#This Row],[Qualified Social Work Staff Hours]],NonNurse[[#This Row],[Other Social Work Staff Hours]])/NonNurse[[#This Row],[MDS Census]]</f>
        <v>4.2619139868268111E-2</v>
      </c>
      <c r="P29" s="6">
        <v>5.4476086956521739</v>
      </c>
      <c r="Q29" s="6">
        <v>10.555978260869562</v>
      </c>
      <c r="R29" s="6">
        <f>SUM(NonNurse[[#This Row],[Qualified Activities Professional Hours]],NonNurse[[#This Row],[Other Activities Professional Hours]])/NonNurse[[#This Row],[MDS Census]]</f>
        <v>0.14261235955056178</v>
      </c>
      <c r="S29" s="6">
        <v>5.1722826086956522</v>
      </c>
      <c r="T29" s="6">
        <v>10.2075</v>
      </c>
      <c r="U29" s="6">
        <v>0</v>
      </c>
      <c r="V29" s="6">
        <f>SUM(NonNurse[[#This Row],[Occupational Therapist Hours]],NonNurse[[#This Row],[OT Assistant Hours]],NonNurse[[#This Row],[OT Aide Hours]])/NonNurse[[#This Row],[MDS Census]]</f>
        <v>0.13705346764819837</v>
      </c>
      <c r="W29" s="6">
        <v>4.8666304347826079</v>
      </c>
      <c r="X29" s="6">
        <v>11.621195652173913</v>
      </c>
      <c r="Y29" s="6">
        <v>0</v>
      </c>
      <c r="Z29" s="6">
        <f>SUM(NonNurse[[#This Row],[Physical Therapist (PT) Hours]],NonNurse[[#This Row],[PT Assistant Hours]],NonNurse[[#This Row],[PT Aide Hours]])/NonNurse[[#This Row],[MDS Census]]</f>
        <v>0.14692754746222392</v>
      </c>
      <c r="AA29" s="6">
        <v>0</v>
      </c>
      <c r="AB29" s="6">
        <v>0</v>
      </c>
      <c r="AC29" s="6">
        <v>0</v>
      </c>
      <c r="AD29" s="6">
        <v>64.041630434782604</v>
      </c>
      <c r="AE29" s="6">
        <v>2.4782608695652173</v>
      </c>
      <c r="AF29" s="6">
        <v>0</v>
      </c>
      <c r="AG29" s="6">
        <v>0</v>
      </c>
      <c r="AH29" s="1">
        <v>185253</v>
      </c>
      <c r="AI29">
        <v>4</v>
      </c>
    </row>
    <row r="30" spans="1:35" x14ac:dyDescent="0.25">
      <c r="A30" t="s">
        <v>289</v>
      </c>
      <c r="B30" t="s">
        <v>49</v>
      </c>
      <c r="C30" t="s">
        <v>513</v>
      </c>
      <c r="D30" t="s">
        <v>378</v>
      </c>
      <c r="E30" s="6">
        <v>47.423913043478258</v>
      </c>
      <c r="F30" s="6">
        <v>23.790978260869565</v>
      </c>
      <c r="G30" s="6">
        <v>0.28260869565217389</v>
      </c>
      <c r="H30" s="6">
        <v>7.0652173913043473E-2</v>
      </c>
      <c r="I30" s="6">
        <v>0</v>
      </c>
      <c r="J30" s="6">
        <v>0</v>
      </c>
      <c r="K30" s="6">
        <v>0</v>
      </c>
      <c r="L30" s="6">
        <v>0.50956521739130423</v>
      </c>
      <c r="M30" s="6">
        <v>5.0092391304347839</v>
      </c>
      <c r="N30" s="6">
        <v>0</v>
      </c>
      <c r="O30" s="6">
        <f>SUM(NonNurse[[#This Row],[Qualified Social Work Staff Hours]],NonNurse[[#This Row],[Other Social Work Staff Hours]])/NonNurse[[#This Row],[MDS Census]]</f>
        <v>0.10562686225074493</v>
      </c>
      <c r="P30" s="6">
        <v>4.9855434782608699</v>
      </c>
      <c r="Q30" s="6">
        <v>13.871739130434786</v>
      </c>
      <c r="R30" s="6">
        <f>SUM(NonNurse[[#This Row],[Qualified Activities Professional Hours]],NonNurse[[#This Row],[Other Activities Professional Hours]])/NonNurse[[#This Row],[MDS Census]]</f>
        <v>0.3976323630529453</v>
      </c>
      <c r="S30" s="6">
        <v>5.9840217391304344</v>
      </c>
      <c r="T30" s="6">
        <v>0</v>
      </c>
      <c r="U30" s="6">
        <v>0</v>
      </c>
      <c r="V30" s="6">
        <f>SUM(NonNurse[[#This Row],[Occupational Therapist Hours]],NonNurse[[#This Row],[OT Assistant Hours]],NonNurse[[#This Row],[OT Aide Hours]])/NonNurse[[#This Row],[MDS Census]]</f>
        <v>0.12618152647261058</v>
      </c>
      <c r="W30" s="6">
        <v>2.0379347826086955</v>
      </c>
      <c r="X30" s="6">
        <v>4.7890217391304342</v>
      </c>
      <c r="Y30" s="6">
        <v>0</v>
      </c>
      <c r="Z30" s="6">
        <f>SUM(NonNurse[[#This Row],[Physical Therapist (PT) Hours]],NonNurse[[#This Row],[PT Assistant Hours]],NonNurse[[#This Row],[PT Aide Hours]])/NonNurse[[#This Row],[MDS Census]]</f>
        <v>0.14395599358239741</v>
      </c>
      <c r="AA30" s="6">
        <v>0</v>
      </c>
      <c r="AB30" s="6">
        <v>0</v>
      </c>
      <c r="AC30" s="6">
        <v>0</v>
      </c>
      <c r="AD30" s="6">
        <v>39.035217391304357</v>
      </c>
      <c r="AE30" s="6">
        <v>0</v>
      </c>
      <c r="AF30" s="6">
        <v>0</v>
      </c>
      <c r="AG30" s="6">
        <v>0</v>
      </c>
      <c r="AH30" s="1">
        <v>185145</v>
      </c>
      <c r="AI30">
        <v>4</v>
      </c>
    </row>
    <row r="31" spans="1:35" x14ac:dyDescent="0.25">
      <c r="A31" t="s">
        <v>289</v>
      </c>
      <c r="B31" t="s">
        <v>128</v>
      </c>
      <c r="C31" t="s">
        <v>480</v>
      </c>
      <c r="D31" t="s">
        <v>334</v>
      </c>
      <c r="E31" s="6">
        <v>32.423913043478258</v>
      </c>
      <c r="F31" s="6">
        <v>20.024456521739129</v>
      </c>
      <c r="G31" s="6">
        <v>1.1304347826086956</v>
      </c>
      <c r="H31" s="6">
        <v>0.12228260869565218</v>
      </c>
      <c r="I31" s="6">
        <v>0.32608695652173914</v>
      </c>
      <c r="J31" s="6">
        <v>0</v>
      </c>
      <c r="K31" s="6">
        <v>0</v>
      </c>
      <c r="L31" s="6">
        <v>1.2296739130434784</v>
      </c>
      <c r="M31" s="6">
        <v>4.7445652173913047</v>
      </c>
      <c r="N31" s="6">
        <v>0</v>
      </c>
      <c r="O31" s="6">
        <f>SUM(NonNurse[[#This Row],[Qualified Social Work Staff Hours]],NonNurse[[#This Row],[Other Social Work Staff Hours]])/NonNurse[[#This Row],[MDS Census]]</f>
        <v>0.14632919879316128</v>
      </c>
      <c r="P31" s="6">
        <v>4.4510869565217392</v>
      </c>
      <c r="Q31" s="6">
        <v>0</v>
      </c>
      <c r="R31" s="6">
        <f>SUM(NonNurse[[#This Row],[Qualified Activities Professional Hours]],NonNurse[[#This Row],[Other Activities Professional Hours]])/NonNurse[[#This Row],[MDS Census]]</f>
        <v>0.13727790814616159</v>
      </c>
      <c r="S31" s="6">
        <v>0.41119565217391302</v>
      </c>
      <c r="T31" s="6">
        <v>2.632608695652173</v>
      </c>
      <c r="U31" s="6">
        <v>0</v>
      </c>
      <c r="V31" s="6">
        <f>SUM(NonNurse[[#This Row],[Occupational Therapist Hours]],NonNurse[[#This Row],[OT Assistant Hours]],NonNurse[[#This Row],[OT Aide Hours]])/NonNurse[[#This Row],[MDS Census]]</f>
        <v>9.3875293328863532E-2</v>
      </c>
      <c r="W31" s="6">
        <v>0.53456521739130447</v>
      </c>
      <c r="X31" s="6">
        <v>0.95086956521739108</v>
      </c>
      <c r="Y31" s="6">
        <v>0</v>
      </c>
      <c r="Z31" s="6">
        <f>SUM(NonNurse[[#This Row],[Physical Therapist (PT) Hours]],NonNurse[[#This Row],[PT Assistant Hours]],NonNurse[[#This Row],[PT Aide Hours]])/NonNurse[[#This Row],[MDS Census]]</f>
        <v>4.5812939993295339E-2</v>
      </c>
      <c r="AA31" s="6">
        <v>8.6956521739130432E-2</v>
      </c>
      <c r="AB31" s="6">
        <v>0</v>
      </c>
      <c r="AC31" s="6">
        <v>0</v>
      </c>
      <c r="AD31" s="6">
        <v>0</v>
      </c>
      <c r="AE31" s="6">
        <v>0</v>
      </c>
      <c r="AF31" s="6">
        <v>0</v>
      </c>
      <c r="AG31" s="6">
        <v>2.9891304347826088E-2</v>
      </c>
      <c r="AH31" s="1">
        <v>185267</v>
      </c>
      <c r="AI31">
        <v>4</v>
      </c>
    </row>
    <row r="32" spans="1:35" x14ac:dyDescent="0.25">
      <c r="A32" t="s">
        <v>289</v>
      </c>
      <c r="B32" t="s">
        <v>104</v>
      </c>
      <c r="C32" t="s">
        <v>502</v>
      </c>
      <c r="D32" t="s">
        <v>376</v>
      </c>
      <c r="E32" s="6">
        <v>108.27173913043478</v>
      </c>
      <c r="F32" s="6">
        <v>5.7391304347826084</v>
      </c>
      <c r="G32" s="6">
        <v>0</v>
      </c>
      <c r="H32" s="6">
        <v>0</v>
      </c>
      <c r="I32" s="6">
        <v>0</v>
      </c>
      <c r="J32" s="6">
        <v>0</v>
      </c>
      <c r="K32" s="6">
        <v>0</v>
      </c>
      <c r="L32" s="6">
        <v>4.3409782608695657</v>
      </c>
      <c r="M32" s="6">
        <v>5.3628260869565221</v>
      </c>
      <c r="N32" s="6">
        <v>10.342499999999999</v>
      </c>
      <c r="O32" s="6">
        <f>SUM(NonNurse[[#This Row],[Qualified Social Work Staff Hours]],NonNurse[[#This Row],[Other Social Work Staff Hours]])/NonNurse[[#This Row],[MDS Census]]</f>
        <v>0.14505471338219053</v>
      </c>
      <c r="P32" s="6">
        <v>5.0106521739130434</v>
      </c>
      <c r="Q32" s="6">
        <v>9.5621739130434804</v>
      </c>
      <c r="R32" s="6">
        <f>SUM(NonNurse[[#This Row],[Qualified Activities Professional Hours]],NonNurse[[#This Row],[Other Activities Professional Hours]])/NonNurse[[#This Row],[MDS Census]]</f>
        <v>0.13459492018873609</v>
      </c>
      <c r="S32" s="6">
        <v>8.8211956521739143</v>
      </c>
      <c r="T32" s="6">
        <v>5.4966304347826087</v>
      </c>
      <c r="U32" s="6">
        <v>0</v>
      </c>
      <c r="V32" s="6">
        <f>SUM(NonNurse[[#This Row],[Occupational Therapist Hours]],NonNurse[[#This Row],[OT Assistant Hours]],NonNurse[[#This Row],[OT Aide Hours]])/NonNurse[[#This Row],[MDS Census]]</f>
        <v>0.13223973496636884</v>
      </c>
      <c r="W32" s="6">
        <v>1.141413043478261</v>
      </c>
      <c r="X32" s="6">
        <v>7.5166304347826074</v>
      </c>
      <c r="Y32" s="6">
        <v>0</v>
      </c>
      <c r="Z32" s="6">
        <f>SUM(NonNurse[[#This Row],[Physical Therapist (PT) Hours]],NonNurse[[#This Row],[PT Assistant Hours]],NonNurse[[#This Row],[PT Aide Hours]])/NonNurse[[#This Row],[MDS Census]]</f>
        <v>7.9965866880835249E-2</v>
      </c>
      <c r="AA32" s="6">
        <v>0</v>
      </c>
      <c r="AB32" s="6">
        <v>0</v>
      </c>
      <c r="AC32" s="6">
        <v>0</v>
      </c>
      <c r="AD32" s="6">
        <v>0</v>
      </c>
      <c r="AE32" s="6">
        <v>0</v>
      </c>
      <c r="AF32" s="6">
        <v>0</v>
      </c>
      <c r="AG32" s="6">
        <v>0</v>
      </c>
      <c r="AH32" s="1">
        <v>185236</v>
      </c>
      <c r="AI32">
        <v>4</v>
      </c>
    </row>
    <row r="33" spans="1:35" x14ac:dyDescent="0.25">
      <c r="A33" t="s">
        <v>289</v>
      </c>
      <c r="B33" t="s">
        <v>105</v>
      </c>
      <c r="C33" t="s">
        <v>462</v>
      </c>
      <c r="D33" t="s">
        <v>324</v>
      </c>
      <c r="E33" s="6">
        <v>72.543478260869563</v>
      </c>
      <c r="F33" s="6">
        <v>5.7391304347826084</v>
      </c>
      <c r="G33" s="6">
        <v>0</v>
      </c>
      <c r="H33" s="6">
        <v>0</v>
      </c>
      <c r="I33" s="6">
        <v>0</v>
      </c>
      <c r="J33" s="6">
        <v>0</v>
      </c>
      <c r="K33" s="6">
        <v>0</v>
      </c>
      <c r="L33" s="6">
        <v>4.7714130434782609</v>
      </c>
      <c r="M33" s="6">
        <v>4.885217391304348</v>
      </c>
      <c r="N33" s="6">
        <v>0</v>
      </c>
      <c r="O33" s="6">
        <f>SUM(NonNurse[[#This Row],[Qualified Social Work Staff Hours]],NonNurse[[#This Row],[Other Social Work Staff Hours]])/NonNurse[[#This Row],[MDS Census]]</f>
        <v>6.7341923883727908E-2</v>
      </c>
      <c r="P33" s="6">
        <v>5.4295652173913034</v>
      </c>
      <c r="Q33" s="6">
        <v>4.8519565217391314</v>
      </c>
      <c r="R33" s="6">
        <f>SUM(NonNurse[[#This Row],[Qualified Activities Professional Hours]],NonNurse[[#This Row],[Other Activities Professional Hours]])/NonNurse[[#This Row],[MDS Census]]</f>
        <v>0.14172909799220856</v>
      </c>
      <c r="S33" s="6">
        <v>5.2633695652173911</v>
      </c>
      <c r="T33" s="6">
        <v>8.7622826086956511</v>
      </c>
      <c r="U33" s="6">
        <v>0</v>
      </c>
      <c r="V33" s="6">
        <f>SUM(NonNurse[[#This Row],[Occupational Therapist Hours]],NonNurse[[#This Row],[OT Assistant Hours]],NonNurse[[#This Row],[OT Aide Hours]])/NonNurse[[#This Row],[MDS Census]]</f>
        <v>0.19334132454300268</v>
      </c>
      <c r="W33" s="6">
        <v>4.2308695652173922</v>
      </c>
      <c r="X33" s="6">
        <v>7.6954347826086931</v>
      </c>
      <c r="Y33" s="6">
        <v>0</v>
      </c>
      <c r="Z33" s="6">
        <f>SUM(NonNurse[[#This Row],[Physical Therapist (PT) Hours]],NonNurse[[#This Row],[PT Assistant Hours]],NonNurse[[#This Row],[PT Aide Hours]])/NonNurse[[#This Row],[MDS Census]]</f>
        <v>0.16440215762661073</v>
      </c>
      <c r="AA33" s="6">
        <v>0</v>
      </c>
      <c r="AB33" s="6">
        <v>0</v>
      </c>
      <c r="AC33" s="6">
        <v>0</v>
      </c>
      <c r="AD33" s="6">
        <v>0</v>
      </c>
      <c r="AE33" s="6">
        <v>0</v>
      </c>
      <c r="AF33" s="6">
        <v>0</v>
      </c>
      <c r="AG33" s="6">
        <v>0</v>
      </c>
      <c r="AH33" s="1">
        <v>185237</v>
      </c>
      <c r="AI33">
        <v>4</v>
      </c>
    </row>
    <row r="34" spans="1:35" x14ac:dyDescent="0.25">
      <c r="A34" t="s">
        <v>289</v>
      </c>
      <c r="B34" t="s">
        <v>11</v>
      </c>
      <c r="C34" t="s">
        <v>462</v>
      </c>
      <c r="D34" t="s">
        <v>324</v>
      </c>
      <c r="E34" s="6">
        <v>94.75</v>
      </c>
      <c r="F34" s="6">
        <v>5.4782608695652177</v>
      </c>
      <c r="G34" s="6">
        <v>0</v>
      </c>
      <c r="H34" s="6">
        <v>0.52173913043478259</v>
      </c>
      <c r="I34" s="6">
        <v>3.8043478260869565</v>
      </c>
      <c r="J34" s="6">
        <v>0</v>
      </c>
      <c r="K34" s="6">
        <v>3.0217391304347827</v>
      </c>
      <c r="L34" s="6">
        <v>3.7657608695652187</v>
      </c>
      <c r="M34" s="6">
        <v>13.652173913043478</v>
      </c>
      <c r="N34" s="6">
        <v>0</v>
      </c>
      <c r="O34" s="6">
        <f>SUM(NonNurse[[#This Row],[Qualified Social Work Staff Hours]],NonNurse[[#This Row],[Other Social Work Staff Hours]])/NonNurse[[#This Row],[MDS Census]]</f>
        <v>0.14408626821154066</v>
      </c>
      <c r="P34" s="6">
        <v>3.3478260869565224</v>
      </c>
      <c r="Q34" s="6">
        <v>0</v>
      </c>
      <c r="R34" s="6">
        <f>SUM(NonNurse[[#This Row],[Qualified Activities Professional Hours]],NonNurse[[#This Row],[Other Activities Professional Hours]])/NonNurse[[#This Row],[MDS Census]]</f>
        <v>3.5333256854422401E-2</v>
      </c>
      <c r="S34" s="6">
        <v>8.2144565217391303</v>
      </c>
      <c r="T34" s="6">
        <v>15.023804347826095</v>
      </c>
      <c r="U34" s="6">
        <v>0</v>
      </c>
      <c r="V34" s="6">
        <f>SUM(NonNurse[[#This Row],[Occupational Therapist Hours]],NonNurse[[#This Row],[OT Assistant Hours]],NonNurse[[#This Row],[OT Aide Hours]])/NonNurse[[#This Row],[MDS Census]]</f>
        <v>0.24525868991625566</v>
      </c>
      <c r="W34" s="6">
        <v>8.8970652173913045</v>
      </c>
      <c r="X34" s="6">
        <v>8.4590217391304314</v>
      </c>
      <c r="Y34" s="6">
        <v>4.3478260869565215</v>
      </c>
      <c r="Z34" s="6">
        <f>SUM(NonNurse[[#This Row],[Physical Therapist (PT) Hours]],NonNurse[[#This Row],[PT Assistant Hours]],NonNurse[[#This Row],[PT Aide Hours]])/NonNurse[[#This Row],[MDS Census]]</f>
        <v>0.22906504531375471</v>
      </c>
      <c r="AA34" s="6">
        <v>0.2608695652173913</v>
      </c>
      <c r="AB34" s="6">
        <v>0</v>
      </c>
      <c r="AC34" s="6">
        <v>0</v>
      </c>
      <c r="AD34" s="6">
        <v>0</v>
      </c>
      <c r="AE34" s="6">
        <v>0</v>
      </c>
      <c r="AF34" s="6">
        <v>0</v>
      </c>
      <c r="AG34" s="6">
        <v>0.86956521739130432</v>
      </c>
      <c r="AH34" s="1">
        <v>185029</v>
      </c>
      <c r="AI34">
        <v>4</v>
      </c>
    </row>
    <row r="35" spans="1:35" x14ac:dyDescent="0.25">
      <c r="A35" t="s">
        <v>289</v>
      </c>
      <c r="B35" t="s">
        <v>11</v>
      </c>
      <c r="C35" t="s">
        <v>501</v>
      </c>
      <c r="D35" t="s">
        <v>363</v>
      </c>
      <c r="E35" s="6">
        <v>100.44565217391305</v>
      </c>
      <c r="F35" s="6">
        <v>5.9130434782608692</v>
      </c>
      <c r="G35" s="6">
        <v>0</v>
      </c>
      <c r="H35" s="6">
        <v>0.30434782608695665</v>
      </c>
      <c r="I35" s="6">
        <v>4.1521739130434785</v>
      </c>
      <c r="J35" s="6">
        <v>0</v>
      </c>
      <c r="K35" s="6">
        <v>0</v>
      </c>
      <c r="L35" s="6">
        <v>4.3508695652173914</v>
      </c>
      <c r="M35" s="6">
        <v>15.157173913043483</v>
      </c>
      <c r="N35" s="6">
        <v>0</v>
      </c>
      <c r="O35" s="6">
        <f>SUM(NonNurse[[#This Row],[Qualified Social Work Staff Hours]],NonNurse[[#This Row],[Other Social Work Staff Hours]])/NonNurse[[#This Row],[MDS Census]]</f>
        <v>0.15089925332756199</v>
      </c>
      <c r="P35" s="6">
        <v>4.8177173913043481</v>
      </c>
      <c r="Q35" s="6">
        <v>0.25173913043478263</v>
      </c>
      <c r="R35" s="6">
        <f>SUM(NonNurse[[#This Row],[Qualified Activities Professional Hours]],NonNurse[[#This Row],[Other Activities Professional Hours]])/NonNurse[[#This Row],[MDS Census]]</f>
        <v>5.0469646142192404E-2</v>
      </c>
      <c r="S35" s="6">
        <v>7.1126086956521739</v>
      </c>
      <c r="T35" s="6">
        <v>12.429130434782611</v>
      </c>
      <c r="U35" s="6">
        <v>0</v>
      </c>
      <c r="V35" s="6">
        <f>SUM(NonNurse[[#This Row],[Occupational Therapist Hours]],NonNurse[[#This Row],[OT Assistant Hours]],NonNurse[[#This Row],[OT Aide Hours]])/NonNurse[[#This Row],[MDS Census]]</f>
        <v>0.19455037333621902</v>
      </c>
      <c r="W35" s="6">
        <v>4.2694565217391309</v>
      </c>
      <c r="X35" s="6">
        <v>15.763804347826081</v>
      </c>
      <c r="Y35" s="6">
        <v>2.5652173913043477</v>
      </c>
      <c r="Z35" s="6">
        <f>SUM(NonNurse[[#This Row],[Physical Therapist (PT) Hours]],NonNurse[[#This Row],[PT Assistant Hours]],NonNurse[[#This Row],[PT Aide Hours]])/NonNurse[[#This Row],[MDS Census]]</f>
        <v>0.22498214478952488</v>
      </c>
      <c r="AA35" s="6">
        <v>0.32608695652173914</v>
      </c>
      <c r="AB35" s="6">
        <v>0</v>
      </c>
      <c r="AC35" s="6">
        <v>0</v>
      </c>
      <c r="AD35" s="6">
        <v>0</v>
      </c>
      <c r="AE35" s="6">
        <v>0</v>
      </c>
      <c r="AF35" s="6">
        <v>0</v>
      </c>
      <c r="AG35" s="6">
        <v>2.7934782608695654</v>
      </c>
      <c r="AH35" s="1">
        <v>185147</v>
      </c>
      <c r="AI35">
        <v>4</v>
      </c>
    </row>
    <row r="36" spans="1:35" x14ac:dyDescent="0.25">
      <c r="A36" t="s">
        <v>289</v>
      </c>
      <c r="B36" t="s">
        <v>11</v>
      </c>
      <c r="C36" t="s">
        <v>508</v>
      </c>
      <c r="D36" t="s">
        <v>375</v>
      </c>
      <c r="E36" s="6">
        <v>87.793478260869563</v>
      </c>
      <c r="F36" s="6">
        <v>4.9782608695652177</v>
      </c>
      <c r="G36" s="6">
        <v>8.1521739130434784E-2</v>
      </c>
      <c r="H36" s="6">
        <v>0.358804347826087</v>
      </c>
      <c r="I36" s="6">
        <v>1.6630434782608696</v>
      </c>
      <c r="J36" s="6">
        <v>0</v>
      </c>
      <c r="K36" s="6">
        <v>0</v>
      </c>
      <c r="L36" s="6">
        <v>1.4325000000000006</v>
      </c>
      <c r="M36" s="6">
        <v>5.3043478260869561</v>
      </c>
      <c r="N36" s="6">
        <v>0</v>
      </c>
      <c r="O36" s="6">
        <f>SUM(NonNurse[[#This Row],[Qualified Social Work Staff Hours]],NonNurse[[#This Row],[Other Social Work Staff Hours]])/NonNurse[[#This Row],[MDS Census]]</f>
        <v>6.0418472205026615E-2</v>
      </c>
      <c r="P36" s="6">
        <v>5.3043478260869561</v>
      </c>
      <c r="Q36" s="6">
        <v>5.1346739130434784</v>
      </c>
      <c r="R36" s="6">
        <f>SUM(NonNurse[[#This Row],[Qualified Activities Professional Hours]],NonNurse[[#This Row],[Other Activities Professional Hours]])/NonNurse[[#This Row],[MDS Census]]</f>
        <v>0.1189042961495605</v>
      </c>
      <c r="S36" s="6">
        <v>6.4152173913043482</v>
      </c>
      <c r="T36" s="6">
        <v>4.5689130434782612</v>
      </c>
      <c r="U36" s="6">
        <v>0</v>
      </c>
      <c r="V36" s="6">
        <f>SUM(NonNurse[[#This Row],[Occupational Therapist Hours]],NonNurse[[#This Row],[OT Assistant Hours]],NonNurse[[#This Row],[OT Aide Hours]])/NonNurse[[#This Row],[MDS Census]]</f>
        <v>0.12511328463538446</v>
      </c>
      <c r="W36" s="6">
        <v>3.7520652173913045</v>
      </c>
      <c r="X36" s="6">
        <v>6.57</v>
      </c>
      <c r="Y36" s="6">
        <v>1.8043478260869565</v>
      </c>
      <c r="Z36" s="6">
        <f>SUM(NonNurse[[#This Row],[Physical Therapist (PT) Hours]],NonNurse[[#This Row],[PT Assistant Hours]],NonNurse[[#This Row],[PT Aide Hours]])/NonNurse[[#This Row],[MDS Census]]</f>
        <v>0.13812430357806119</v>
      </c>
      <c r="AA36" s="6">
        <v>0</v>
      </c>
      <c r="AB36" s="6">
        <v>0</v>
      </c>
      <c r="AC36" s="6">
        <v>0</v>
      </c>
      <c r="AD36" s="6">
        <v>0</v>
      </c>
      <c r="AE36" s="6">
        <v>0</v>
      </c>
      <c r="AF36" s="6">
        <v>0</v>
      </c>
      <c r="AG36" s="6">
        <v>4.0760869565217392E-2</v>
      </c>
      <c r="AH36" s="1">
        <v>185232</v>
      </c>
      <c r="AI36">
        <v>4</v>
      </c>
    </row>
    <row r="37" spans="1:35" x14ac:dyDescent="0.25">
      <c r="A37" t="s">
        <v>289</v>
      </c>
      <c r="B37" t="s">
        <v>11</v>
      </c>
      <c r="C37" t="s">
        <v>498</v>
      </c>
      <c r="D37" t="s">
        <v>357</v>
      </c>
      <c r="E37" s="6">
        <v>41.478260869565219</v>
      </c>
      <c r="F37" s="6">
        <v>2.8173913043478289</v>
      </c>
      <c r="G37" s="6">
        <v>0.32608695652173914</v>
      </c>
      <c r="H37" s="6">
        <v>0.29152173913043478</v>
      </c>
      <c r="I37" s="6">
        <v>1.0108695652173914</v>
      </c>
      <c r="J37" s="6">
        <v>0</v>
      </c>
      <c r="K37" s="6">
        <v>0</v>
      </c>
      <c r="L37" s="6">
        <v>5.7293478260869568</v>
      </c>
      <c r="M37" s="6">
        <v>0</v>
      </c>
      <c r="N37" s="6">
        <v>0</v>
      </c>
      <c r="O37" s="6">
        <f>SUM(NonNurse[[#This Row],[Qualified Social Work Staff Hours]],NonNurse[[#This Row],[Other Social Work Staff Hours]])/NonNurse[[#This Row],[MDS Census]]</f>
        <v>0</v>
      </c>
      <c r="P37" s="6">
        <v>3.1304347826086958</v>
      </c>
      <c r="Q37" s="6">
        <v>0</v>
      </c>
      <c r="R37" s="6">
        <f>SUM(NonNurse[[#This Row],[Qualified Activities Professional Hours]],NonNurse[[#This Row],[Other Activities Professional Hours]])/NonNurse[[#This Row],[MDS Census]]</f>
        <v>7.5471698113207544E-2</v>
      </c>
      <c r="S37" s="6">
        <v>3.6097826086956513</v>
      </c>
      <c r="T37" s="6">
        <v>7.4543478260869547</v>
      </c>
      <c r="U37" s="6">
        <v>0</v>
      </c>
      <c r="V37" s="6">
        <f>SUM(NonNurse[[#This Row],[Occupational Therapist Hours]],NonNurse[[#This Row],[OT Assistant Hours]],NonNurse[[#This Row],[OT Aide Hours]])/NonNurse[[#This Row],[MDS Census]]</f>
        <v>0.26674528301886785</v>
      </c>
      <c r="W37" s="6">
        <v>4.016521739130436</v>
      </c>
      <c r="X37" s="6">
        <v>8.5478260869565208</v>
      </c>
      <c r="Y37" s="6">
        <v>4.5434782608695654</v>
      </c>
      <c r="Z37" s="6">
        <f>SUM(NonNurse[[#This Row],[Physical Therapist (PT) Hours]],NonNurse[[#This Row],[PT Assistant Hours]],NonNurse[[#This Row],[PT Aide Hours]])/NonNurse[[#This Row],[MDS Census]]</f>
        <v>0.41245283018867923</v>
      </c>
      <c r="AA37" s="6">
        <v>0.13043478260869565</v>
      </c>
      <c r="AB37" s="6">
        <v>0</v>
      </c>
      <c r="AC37" s="6">
        <v>0</v>
      </c>
      <c r="AD37" s="6">
        <v>0</v>
      </c>
      <c r="AE37" s="6">
        <v>0</v>
      </c>
      <c r="AF37" s="6">
        <v>0</v>
      </c>
      <c r="AG37" s="6">
        <v>0</v>
      </c>
      <c r="AH37" s="1">
        <v>185419</v>
      </c>
      <c r="AI37">
        <v>4</v>
      </c>
    </row>
    <row r="38" spans="1:35" x14ac:dyDescent="0.25">
      <c r="A38" t="s">
        <v>289</v>
      </c>
      <c r="B38" t="s">
        <v>181</v>
      </c>
      <c r="C38" t="s">
        <v>569</v>
      </c>
      <c r="D38" t="s">
        <v>363</v>
      </c>
      <c r="E38" s="6">
        <v>48.478260869565219</v>
      </c>
      <c r="F38" s="6">
        <v>4.1304347826086953</v>
      </c>
      <c r="G38" s="6">
        <v>2.1739130434782608E-2</v>
      </c>
      <c r="H38" s="6">
        <v>0.21195652173913043</v>
      </c>
      <c r="I38" s="6">
        <v>0.93478260869565222</v>
      </c>
      <c r="J38" s="6">
        <v>0</v>
      </c>
      <c r="K38" s="6">
        <v>0</v>
      </c>
      <c r="L38" s="6">
        <v>0</v>
      </c>
      <c r="M38" s="6">
        <v>4.6413043478260869</v>
      </c>
      <c r="N38" s="6">
        <v>0</v>
      </c>
      <c r="O38" s="6">
        <f>SUM(NonNurse[[#This Row],[Qualified Social Work Staff Hours]],NonNurse[[#This Row],[Other Social Work Staff Hours]])/NonNurse[[#This Row],[MDS Census]]</f>
        <v>9.5739910313901347E-2</v>
      </c>
      <c r="P38" s="6">
        <v>5.1168478260869561</v>
      </c>
      <c r="Q38" s="6">
        <v>4.7907608695652177</v>
      </c>
      <c r="R38" s="6">
        <f>SUM(NonNurse[[#This Row],[Qualified Activities Professional Hours]],NonNurse[[#This Row],[Other Activities Professional Hours]])/NonNurse[[#This Row],[MDS Census]]</f>
        <v>0.20437219730941703</v>
      </c>
      <c r="S38" s="6">
        <v>0</v>
      </c>
      <c r="T38" s="6">
        <v>0</v>
      </c>
      <c r="U38" s="6">
        <v>0</v>
      </c>
      <c r="V38" s="6">
        <f>SUM(NonNurse[[#This Row],[Occupational Therapist Hours]],NonNurse[[#This Row],[OT Assistant Hours]],NonNurse[[#This Row],[OT Aide Hours]])/NonNurse[[#This Row],[MDS Census]]</f>
        <v>0</v>
      </c>
      <c r="W38" s="6">
        <v>0</v>
      </c>
      <c r="X38" s="6">
        <v>0</v>
      </c>
      <c r="Y38" s="6">
        <v>0</v>
      </c>
      <c r="Z38" s="6">
        <f>SUM(NonNurse[[#This Row],[Physical Therapist (PT) Hours]],NonNurse[[#This Row],[PT Assistant Hours]],NonNurse[[#This Row],[PT Aide Hours]])/NonNurse[[#This Row],[MDS Census]]</f>
        <v>0</v>
      </c>
      <c r="AA38" s="6">
        <v>0</v>
      </c>
      <c r="AB38" s="6">
        <v>0</v>
      </c>
      <c r="AC38" s="6">
        <v>0</v>
      </c>
      <c r="AD38" s="6">
        <v>0</v>
      </c>
      <c r="AE38" s="6">
        <v>0</v>
      </c>
      <c r="AF38" s="6">
        <v>0</v>
      </c>
      <c r="AG38" s="6">
        <v>0</v>
      </c>
      <c r="AH38" s="1">
        <v>185338</v>
      </c>
      <c r="AI38">
        <v>4</v>
      </c>
    </row>
    <row r="39" spans="1:35" x14ac:dyDescent="0.25">
      <c r="A39" t="s">
        <v>289</v>
      </c>
      <c r="B39" t="s">
        <v>228</v>
      </c>
      <c r="C39" t="s">
        <v>484</v>
      </c>
      <c r="D39" t="s">
        <v>348</v>
      </c>
      <c r="E39" s="6">
        <v>13.774647887323944</v>
      </c>
      <c r="F39" s="6">
        <v>4.507042253521127</v>
      </c>
      <c r="G39" s="6">
        <v>0</v>
      </c>
      <c r="H39" s="6">
        <v>0</v>
      </c>
      <c r="I39" s="6">
        <v>0</v>
      </c>
      <c r="J39" s="6">
        <v>0</v>
      </c>
      <c r="K39" s="6">
        <v>0</v>
      </c>
      <c r="L39" s="6">
        <v>1.0563380281690141E-2</v>
      </c>
      <c r="M39" s="6">
        <v>0</v>
      </c>
      <c r="N39" s="6">
        <v>0</v>
      </c>
      <c r="O39" s="6">
        <f>SUM(NonNurse[[#This Row],[Qualified Social Work Staff Hours]],NonNurse[[#This Row],[Other Social Work Staff Hours]])/NonNurse[[#This Row],[MDS Census]]</f>
        <v>0</v>
      </c>
      <c r="P39" s="6">
        <v>2.9788732394366195</v>
      </c>
      <c r="Q39" s="6">
        <v>0</v>
      </c>
      <c r="R39" s="6">
        <f>SUM(NonNurse[[#This Row],[Qualified Activities Professional Hours]],NonNurse[[#This Row],[Other Activities Professional Hours]])/NonNurse[[#This Row],[MDS Census]]</f>
        <v>0.21625766871165641</v>
      </c>
      <c r="S39" s="6">
        <v>4.3838028169014081</v>
      </c>
      <c r="T39" s="6">
        <v>0</v>
      </c>
      <c r="U39" s="6">
        <v>0</v>
      </c>
      <c r="V39" s="6">
        <f>SUM(NonNurse[[#This Row],[Occupational Therapist Hours]],NonNurse[[#This Row],[OT Assistant Hours]],NonNurse[[#This Row],[OT Aide Hours]])/NonNurse[[#This Row],[MDS Census]]</f>
        <v>0.31825153374233123</v>
      </c>
      <c r="W39" s="6">
        <v>1.0985915492957747</v>
      </c>
      <c r="X39" s="6">
        <v>0</v>
      </c>
      <c r="Y39" s="6">
        <v>0</v>
      </c>
      <c r="Z39" s="6">
        <f>SUM(NonNurse[[#This Row],[Physical Therapist (PT) Hours]],NonNurse[[#This Row],[PT Assistant Hours]],NonNurse[[#This Row],[PT Aide Hours]])/NonNurse[[#This Row],[MDS Census]]</f>
        <v>7.9754601226993876E-2</v>
      </c>
      <c r="AA39" s="6">
        <v>0</v>
      </c>
      <c r="AB39" s="6">
        <v>0</v>
      </c>
      <c r="AC39" s="6">
        <v>0</v>
      </c>
      <c r="AD39" s="6">
        <v>0</v>
      </c>
      <c r="AE39" s="6">
        <v>0.84507042253521125</v>
      </c>
      <c r="AF39" s="6">
        <v>0</v>
      </c>
      <c r="AG39" s="6">
        <v>0</v>
      </c>
      <c r="AH39" s="1">
        <v>185428</v>
      </c>
      <c r="AI39">
        <v>4</v>
      </c>
    </row>
    <row r="40" spans="1:35" x14ac:dyDescent="0.25">
      <c r="A40" t="s">
        <v>289</v>
      </c>
      <c r="B40" t="s">
        <v>72</v>
      </c>
      <c r="C40" t="s">
        <v>462</v>
      </c>
      <c r="D40" t="s">
        <v>324</v>
      </c>
      <c r="E40" s="6">
        <v>93.836956521739125</v>
      </c>
      <c r="F40" s="6">
        <v>5.7391304347826084</v>
      </c>
      <c r="G40" s="6">
        <v>0.2608695652173913</v>
      </c>
      <c r="H40" s="6">
        <v>0</v>
      </c>
      <c r="I40" s="6">
        <v>2.0869565217391304</v>
      </c>
      <c r="J40" s="6">
        <v>0</v>
      </c>
      <c r="K40" s="6">
        <v>0</v>
      </c>
      <c r="L40" s="6">
        <v>5.1211956521739133</v>
      </c>
      <c r="M40" s="6">
        <v>5.7391304347826084</v>
      </c>
      <c r="N40" s="6">
        <v>5.6684782608695654</v>
      </c>
      <c r="O40" s="6">
        <f>SUM(NonNurse[[#This Row],[Qualified Social Work Staff Hours]],NonNurse[[#This Row],[Other Social Work Staff Hours]])/NonNurse[[#This Row],[MDS Census]]</f>
        <v>0.12156840032433686</v>
      </c>
      <c r="P40" s="6">
        <v>5.1603260869565215</v>
      </c>
      <c r="Q40" s="6">
        <v>2.4782608695652173</v>
      </c>
      <c r="R40" s="6">
        <f>SUM(NonNurse[[#This Row],[Qualified Activities Professional Hours]],NonNurse[[#This Row],[Other Activities Professional Hours]])/NonNurse[[#This Row],[MDS Census]]</f>
        <v>8.1402756863199352E-2</v>
      </c>
      <c r="S40" s="6">
        <v>5.5593478260869569</v>
      </c>
      <c r="T40" s="6">
        <v>10.099565217391303</v>
      </c>
      <c r="U40" s="6">
        <v>0</v>
      </c>
      <c r="V40" s="6">
        <f>SUM(NonNurse[[#This Row],[Occupational Therapist Hours]],NonNurse[[#This Row],[OT Assistant Hours]],NonNurse[[#This Row],[OT Aide Hours]])/NonNurse[[#This Row],[MDS Census]]</f>
        <v>0.16687362446426504</v>
      </c>
      <c r="W40" s="6">
        <v>5.4633695652173913</v>
      </c>
      <c r="X40" s="6">
        <v>8.0988043478260874</v>
      </c>
      <c r="Y40" s="6">
        <v>0</v>
      </c>
      <c r="Z40" s="6">
        <f>SUM(NonNurse[[#This Row],[Physical Therapist (PT) Hours]],NonNurse[[#This Row],[PT Assistant Hours]],NonNurse[[#This Row],[PT Aide Hours]])/NonNurse[[#This Row],[MDS Census]]</f>
        <v>0.14452913239893433</v>
      </c>
      <c r="AA40" s="6">
        <v>0</v>
      </c>
      <c r="AB40" s="6">
        <v>0</v>
      </c>
      <c r="AC40" s="6">
        <v>0</v>
      </c>
      <c r="AD40" s="6">
        <v>0</v>
      </c>
      <c r="AE40" s="6">
        <v>0</v>
      </c>
      <c r="AF40" s="6">
        <v>0</v>
      </c>
      <c r="AG40" s="6">
        <v>0</v>
      </c>
      <c r="AH40" s="1">
        <v>185176</v>
      </c>
      <c r="AI40">
        <v>4</v>
      </c>
    </row>
    <row r="41" spans="1:35" x14ac:dyDescent="0.25">
      <c r="A41" t="s">
        <v>289</v>
      </c>
      <c r="B41" t="s">
        <v>163</v>
      </c>
      <c r="C41" t="s">
        <v>472</v>
      </c>
      <c r="D41" t="s">
        <v>365</v>
      </c>
      <c r="E41" s="6">
        <v>46.076086956521742</v>
      </c>
      <c r="F41" s="6">
        <v>5.7391304347826084</v>
      </c>
      <c r="G41" s="6">
        <v>0.25</v>
      </c>
      <c r="H41" s="6">
        <v>0.23097826086956522</v>
      </c>
      <c r="I41" s="6">
        <v>0</v>
      </c>
      <c r="J41" s="6">
        <v>0</v>
      </c>
      <c r="K41" s="6">
        <v>0</v>
      </c>
      <c r="L41" s="6">
        <v>3.1130434782608707</v>
      </c>
      <c r="M41" s="6">
        <v>4.6588043478260861</v>
      </c>
      <c r="N41" s="6">
        <v>0</v>
      </c>
      <c r="O41" s="6">
        <f>SUM(NonNurse[[#This Row],[Qualified Social Work Staff Hours]],NonNurse[[#This Row],[Other Social Work Staff Hours]])/NonNurse[[#This Row],[MDS Census]]</f>
        <v>0.10111111111111108</v>
      </c>
      <c r="P41" s="6">
        <v>5.1582608695652183</v>
      </c>
      <c r="Q41" s="6">
        <v>5.4239130434782609E-2</v>
      </c>
      <c r="R41" s="6">
        <f>SUM(NonNurse[[#This Row],[Qualified Activities Professional Hours]],NonNurse[[#This Row],[Other Activities Professional Hours]])/NonNurse[[#This Row],[MDS Census]]</f>
        <v>0.11312809624911538</v>
      </c>
      <c r="S41" s="6">
        <v>7.4498913043478261</v>
      </c>
      <c r="T41" s="6">
        <v>0</v>
      </c>
      <c r="U41" s="6">
        <v>0</v>
      </c>
      <c r="V41" s="6">
        <f>SUM(NonNurse[[#This Row],[Occupational Therapist Hours]],NonNurse[[#This Row],[OT Assistant Hours]],NonNurse[[#This Row],[OT Aide Hours]])/NonNurse[[#This Row],[MDS Census]]</f>
        <v>0.16168671856569944</v>
      </c>
      <c r="W41" s="6">
        <v>2.0521739130434788</v>
      </c>
      <c r="X41" s="6">
        <v>4.5306521739130448</v>
      </c>
      <c r="Y41" s="6">
        <v>0</v>
      </c>
      <c r="Z41" s="6">
        <f>SUM(NonNurse[[#This Row],[Physical Therapist (PT) Hours]],NonNurse[[#This Row],[PT Assistant Hours]],NonNurse[[#This Row],[PT Aide Hours]])/NonNurse[[#This Row],[MDS Census]]</f>
        <v>0.14286860108516164</v>
      </c>
      <c r="AA41" s="6">
        <v>0</v>
      </c>
      <c r="AB41" s="6">
        <v>0</v>
      </c>
      <c r="AC41" s="6">
        <v>0</v>
      </c>
      <c r="AD41" s="6">
        <v>0</v>
      </c>
      <c r="AE41" s="6">
        <v>0</v>
      </c>
      <c r="AF41" s="6">
        <v>0</v>
      </c>
      <c r="AG41" s="6">
        <v>0</v>
      </c>
      <c r="AH41" s="1">
        <v>185315</v>
      </c>
      <c r="AI41">
        <v>4</v>
      </c>
    </row>
    <row r="42" spans="1:35" x14ac:dyDescent="0.25">
      <c r="A42" t="s">
        <v>289</v>
      </c>
      <c r="B42" t="s">
        <v>254</v>
      </c>
      <c r="C42" t="s">
        <v>457</v>
      </c>
      <c r="D42" t="s">
        <v>426</v>
      </c>
      <c r="E42" s="6">
        <v>62.380434782608695</v>
      </c>
      <c r="F42" s="6">
        <v>5.7391304347826084</v>
      </c>
      <c r="G42" s="6">
        <v>0</v>
      </c>
      <c r="H42" s="6">
        <v>0</v>
      </c>
      <c r="I42" s="6">
        <v>0</v>
      </c>
      <c r="J42" s="6">
        <v>0</v>
      </c>
      <c r="K42" s="6">
        <v>0</v>
      </c>
      <c r="L42" s="6">
        <v>4.0944565217391311</v>
      </c>
      <c r="M42" s="6">
        <v>5.6574999999999998</v>
      </c>
      <c r="N42" s="6">
        <v>0</v>
      </c>
      <c r="O42" s="6">
        <f>SUM(NonNurse[[#This Row],[Qualified Social Work Staff Hours]],NonNurse[[#This Row],[Other Social Work Staff Hours]])/NonNurse[[#This Row],[MDS Census]]</f>
        <v>9.0693500609862338E-2</v>
      </c>
      <c r="P42" s="6">
        <v>5.3609782608695653</v>
      </c>
      <c r="Q42" s="6">
        <v>0</v>
      </c>
      <c r="R42" s="6">
        <f>SUM(NonNurse[[#This Row],[Qualified Activities Professional Hours]],NonNurse[[#This Row],[Other Activities Professional Hours]])/NonNurse[[#This Row],[MDS Census]]</f>
        <v>8.5940059243770697E-2</v>
      </c>
      <c r="S42" s="6">
        <v>2.1045652173913041</v>
      </c>
      <c r="T42" s="6">
        <v>5.9294565217391293</v>
      </c>
      <c r="U42" s="6">
        <v>0</v>
      </c>
      <c r="V42" s="6">
        <f>SUM(NonNurse[[#This Row],[Occupational Therapist Hours]],NonNurse[[#This Row],[OT Assistant Hours]],NonNurse[[#This Row],[OT Aide Hours]])/NonNurse[[#This Row],[MDS Census]]</f>
        <v>0.12879073009235056</v>
      </c>
      <c r="W42" s="6">
        <v>4.2943478260869554</v>
      </c>
      <c r="X42" s="6">
        <v>9.4067391304347812</v>
      </c>
      <c r="Y42" s="6">
        <v>0</v>
      </c>
      <c r="Z42" s="6">
        <f>SUM(NonNurse[[#This Row],[Physical Therapist (PT) Hours]],NonNurse[[#This Row],[PT Assistant Hours]],NonNurse[[#This Row],[PT Aide Hours]])/NonNurse[[#This Row],[MDS Census]]</f>
        <v>0.21963756752047392</v>
      </c>
      <c r="AA42" s="6">
        <v>0</v>
      </c>
      <c r="AB42" s="6">
        <v>0</v>
      </c>
      <c r="AC42" s="6">
        <v>0</v>
      </c>
      <c r="AD42" s="6">
        <v>0</v>
      </c>
      <c r="AE42" s="6">
        <v>0</v>
      </c>
      <c r="AF42" s="6">
        <v>0</v>
      </c>
      <c r="AG42" s="6">
        <v>0</v>
      </c>
      <c r="AH42" s="1">
        <v>185469</v>
      </c>
      <c r="AI42">
        <v>4</v>
      </c>
    </row>
    <row r="43" spans="1:35" x14ac:dyDescent="0.25">
      <c r="A43" t="s">
        <v>289</v>
      </c>
      <c r="B43" t="s">
        <v>169</v>
      </c>
      <c r="C43" t="s">
        <v>457</v>
      </c>
      <c r="D43" t="s">
        <v>426</v>
      </c>
      <c r="E43" s="6">
        <v>36.815217391304351</v>
      </c>
      <c r="F43" s="6">
        <v>5.7391304347826084</v>
      </c>
      <c r="G43" s="6">
        <v>0.15217391304347827</v>
      </c>
      <c r="H43" s="6">
        <v>0</v>
      </c>
      <c r="I43" s="6">
        <v>0.95652173913043481</v>
      </c>
      <c r="J43" s="6">
        <v>0</v>
      </c>
      <c r="K43" s="6">
        <v>0</v>
      </c>
      <c r="L43" s="6">
        <v>1.0788043478260869</v>
      </c>
      <c r="M43" s="6">
        <v>0</v>
      </c>
      <c r="N43" s="6">
        <v>5.7391304347826084</v>
      </c>
      <c r="O43" s="6">
        <f>SUM(NonNurse[[#This Row],[Qualified Social Work Staff Hours]],NonNurse[[#This Row],[Other Social Work Staff Hours]])/NonNurse[[#This Row],[MDS Census]]</f>
        <v>0.15589016829052257</v>
      </c>
      <c r="P43" s="6">
        <v>4.7445652173913047</v>
      </c>
      <c r="Q43" s="6">
        <v>11.945652173913043</v>
      </c>
      <c r="R43" s="6">
        <f>SUM(NonNurse[[#This Row],[Qualified Activities Professional Hours]],NonNurse[[#This Row],[Other Activities Professional Hours]])/NonNurse[[#This Row],[MDS Census]]</f>
        <v>0.45335104812518451</v>
      </c>
      <c r="S43" s="6">
        <v>0.47554347826086957</v>
      </c>
      <c r="T43" s="6">
        <v>2.8586956521739131</v>
      </c>
      <c r="U43" s="6">
        <v>0</v>
      </c>
      <c r="V43" s="6">
        <f>SUM(NonNurse[[#This Row],[Occupational Therapist Hours]],NonNurse[[#This Row],[OT Assistant Hours]],NonNurse[[#This Row],[OT Aide Hours]])/NonNurse[[#This Row],[MDS Census]]</f>
        <v>9.0566873339238255E-2</v>
      </c>
      <c r="W43" s="6">
        <v>0.44565217391304346</v>
      </c>
      <c r="X43" s="6">
        <v>3.5081521739130435</v>
      </c>
      <c r="Y43" s="6">
        <v>0</v>
      </c>
      <c r="Z43" s="6">
        <f>SUM(NonNurse[[#This Row],[Physical Therapist (PT) Hours]],NonNurse[[#This Row],[PT Assistant Hours]],NonNurse[[#This Row],[PT Aide Hours]])/NonNurse[[#This Row],[MDS Census]]</f>
        <v>0.10739592559787421</v>
      </c>
      <c r="AA43" s="6">
        <v>0</v>
      </c>
      <c r="AB43" s="6">
        <v>0</v>
      </c>
      <c r="AC43" s="6">
        <v>0</v>
      </c>
      <c r="AD43" s="6">
        <v>0</v>
      </c>
      <c r="AE43" s="6">
        <v>0</v>
      </c>
      <c r="AF43" s="6">
        <v>0</v>
      </c>
      <c r="AG43" s="6">
        <v>0</v>
      </c>
      <c r="AH43" s="1">
        <v>185326</v>
      </c>
      <c r="AI43">
        <v>4</v>
      </c>
    </row>
    <row r="44" spans="1:35" x14ac:dyDescent="0.25">
      <c r="A44" t="s">
        <v>289</v>
      </c>
      <c r="B44" t="s">
        <v>260</v>
      </c>
      <c r="C44" t="s">
        <v>589</v>
      </c>
      <c r="D44" t="s">
        <v>408</v>
      </c>
      <c r="E44" s="6">
        <v>121.6195652173913</v>
      </c>
      <c r="F44" s="6">
        <v>5.3043478260869561</v>
      </c>
      <c r="G44" s="6">
        <v>0.19565217391304349</v>
      </c>
      <c r="H44" s="6">
        <v>0.46391304347826079</v>
      </c>
      <c r="I44" s="6">
        <v>5.7826086956521738</v>
      </c>
      <c r="J44" s="6">
        <v>0</v>
      </c>
      <c r="K44" s="6">
        <v>0</v>
      </c>
      <c r="L44" s="6">
        <v>5.2282608695652169</v>
      </c>
      <c r="M44" s="6">
        <v>5.5652173913043477</v>
      </c>
      <c r="N44" s="6">
        <v>5.256195652173913</v>
      </c>
      <c r="O44" s="6">
        <f>SUM(NonNurse[[#This Row],[Qualified Social Work Staff Hours]],NonNurse[[#This Row],[Other Social Work Staff Hours]])/NonNurse[[#This Row],[MDS Census]]</f>
        <v>8.8977567253552603E-2</v>
      </c>
      <c r="P44" s="6">
        <v>5.3043478260869561</v>
      </c>
      <c r="Q44" s="6">
        <v>6.1036956521739141</v>
      </c>
      <c r="R44" s="6">
        <f>SUM(NonNurse[[#This Row],[Qualified Activities Professional Hours]],NonNurse[[#This Row],[Other Activities Professional Hours]])/NonNurse[[#This Row],[MDS Census]]</f>
        <v>9.3801054607203518E-2</v>
      </c>
      <c r="S44" s="6">
        <v>9.9458695652173894</v>
      </c>
      <c r="T44" s="6">
        <v>6.6963043478260884</v>
      </c>
      <c r="U44" s="6">
        <v>0</v>
      </c>
      <c r="V44" s="6">
        <f>SUM(NonNurse[[#This Row],[Occupational Therapist Hours]],NonNurse[[#This Row],[OT Assistant Hours]],NonNurse[[#This Row],[OT Aide Hours]])/NonNurse[[#This Row],[MDS Census]]</f>
        <v>0.13683796585932614</v>
      </c>
      <c r="W44" s="6">
        <v>10.3725</v>
      </c>
      <c r="X44" s="6">
        <v>9.2182608695652188</v>
      </c>
      <c r="Y44" s="6">
        <v>0</v>
      </c>
      <c r="Z44" s="6">
        <f>SUM(NonNurse[[#This Row],[Physical Therapist (PT) Hours]],NonNurse[[#This Row],[PT Assistant Hours]],NonNurse[[#This Row],[PT Aide Hours]])/NonNurse[[#This Row],[MDS Census]]</f>
        <v>0.1610823129859684</v>
      </c>
      <c r="AA44" s="6">
        <v>0</v>
      </c>
      <c r="AB44" s="6">
        <v>0</v>
      </c>
      <c r="AC44" s="6">
        <v>0</v>
      </c>
      <c r="AD44" s="6">
        <v>0</v>
      </c>
      <c r="AE44" s="6">
        <v>0.67391304347826086</v>
      </c>
      <c r="AF44" s="6">
        <v>0</v>
      </c>
      <c r="AG44" s="6">
        <v>7.6086956521739135E-2</v>
      </c>
      <c r="AH44" s="1">
        <v>185476</v>
      </c>
      <c r="AI44">
        <v>4</v>
      </c>
    </row>
    <row r="45" spans="1:35" x14ac:dyDescent="0.25">
      <c r="A45" t="s">
        <v>289</v>
      </c>
      <c r="B45" t="s">
        <v>17</v>
      </c>
      <c r="C45" t="s">
        <v>498</v>
      </c>
      <c r="D45" t="s">
        <v>357</v>
      </c>
      <c r="E45" s="6">
        <v>40.413043478260867</v>
      </c>
      <c r="F45" s="6">
        <v>4.6956521739130439</v>
      </c>
      <c r="G45" s="6">
        <v>0.29891304347826086</v>
      </c>
      <c r="H45" s="6">
        <v>0.22532608695652179</v>
      </c>
      <c r="I45" s="6">
        <v>0.93478260869565222</v>
      </c>
      <c r="J45" s="6">
        <v>0</v>
      </c>
      <c r="K45" s="6">
        <v>0</v>
      </c>
      <c r="L45" s="6">
        <v>1.4356521739130437</v>
      </c>
      <c r="M45" s="6">
        <v>3.3345652173913045</v>
      </c>
      <c r="N45" s="6">
        <v>0</v>
      </c>
      <c r="O45" s="6">
        <f>SUM(NonNurse[[#This Row],[Qualified Social Work Staff Hours]],NonNurse[[#This Row],[Other Social Work Staff Hours]])/NonNurse[[#This Row],[MDS Census]]</f>
        <v>8.2512103281334057E-2</v>
      </c>
      <c r="P45" s="6">
        <v>0</v>
      </c>
      <c r="Q45" s="6">
        <v>0</v>
      </c>
      <c r="R45" s="6">
        <f>SUM(NonNurse[[#This Row],[Qualified Activities Professional Hours]],NonNurse[[#This Row],[Other Activities Professional Hours]])/NonNurse[[#This Row],[MDS Census]]</f>
        <v>0</v>
      </c>
      <c r="S45" s="6">
        <v>1.0601086956521739</v>
      </c>
      <c r="T45" s="6">
        <v>4.574891304347827</v>
      </c>
      <c r="U45" s="6">
        <v>0</v>
      </c>
      <c r="V45" s="6">
        <f>SUM(NonNurse[[#This Row],[Occupational Therapist Hours]],NonNurse[[#This Row],[OT Assistant Hours]],NonNurse[[#This Row],[OT Aide Hours]])/NonNurse[[#This Row],[MDS Census]]</f>
        <v>0.13943518020441101</v>
      </c>
      <c r="W45" s="6">
        <v>0.5320652173913043</v>
      </c>
      <c r="X45" s="6">
        <v>3.5434782608695654</v>
      </c>
      <c r="Y45" s="6">
        <v>0</v>
      </c>
      <c r="Z45" s="6">
        <f>SUM(NonNurse[[#This Row],[Physical Therapist (PT) Hours]],NonNurse[[#This Row],[PT Assistant Hours]],NonNurse[[#This Row],[PT Aide Hours]])/NonNurse[[#This Row],[MDS Census]]</f>
        <v>0.10084722969338356</v>
      </c>
      <c r="AA45" s="6">
        <v>0</v>
      </c>
      <c r="AB45" s="6">
        <v>2.1956521739130435</v>
      </c>
      <c r="AC45" s="6">
        <v>0</v>
      </c>
      <c r="AD45" s="6">
        <v>0</v>
      </c>
      <c r="AE45" s="6">
        <v>0</v>
      </c>
      <c r="AF45" s="6">
        <v>0</v>
      </c>
      <c r="AG45" s="6">
        <v>0</v>
      </c>
      <c r="AH45" s="1">
        <v>185048</v>
      </c>
      <c r="AI45">
        <v>4</v>
      </c>
    </row>
    <row r="46" spans="1:35" x14ac:dyDescent="0.25">
      <c r="A46" t="s">
        <v>289</v>
      </c>
      <c r="B46" t="s">
        <v>202</v>
      </c>
      <c r="C46" t="s">
        <v>508</v>
      </c>
      <c r="D46" t="s">
        <v>375</v>
      </c>
      <c r="E46" s="6">
        <v>71.315217391304344</v>
      </c>
      <c r="F46" s="6">
        <v>1.5652173913043479</v>
      </c>
      <c r="G46" s="6">
        <v>1.8478260869565218E-2</v>
      </c>
      <c r="H46" s="6">
        <v>0.64021739130434785</v>
      </c>
      <c r="I46" s="6">
        <v>0.71739130434782605</v>
      </c>
      <c r="J46" s="6">
        <v>0</v>
      </c>
      <c r="K46" s="6">
        <v>0</v>
      </c>
      <c r="L46" s="6">
        <v>5.0022826086956522</v>
      </c>
      <c r="M46" s="6">
        <v>0.42967391304347829</v>
      </c>
      <c r="N46" s="6">
        <v>0</v>
      </c>
      <c r="O46" s="6">
        <f>SUM(NonNurse[[#This Row],[Qualified Social Work Staff Hours]],NonNurse[[#This Row],[Other Social Work Staff Hours]])/NonNurse[[#This Row],[MDS Census]]</f>
        <v>6.0249961896052442E-3</v>
      </c>
      <c r="P46" s="6">
        <v>5.3879347826086947</v>
      </c>
      <c r="Q46" s="6">
        <v>0</v>
      </c>
      <c r="R46" s="6">
        <f>SUM(NonNurse[[#This Row],[Qualified Activities Professional Hours]],NonNurse[[#This Row],[Other Activities Professional Hours]])/NonNurse[[#This Row],[MDS Census]]</f>
        <v>7.5550983081847267E-2</v>
      </c>
      <c r="S46" s="6">
        <v>19.549456521739131</v>
      </c>
      <c r="T46" s="6">
        <v>0</v>
      </c>
      <c r="U46" s="6">
        <v>0</v>
      </c>
      <c r="V46" s="6">
        <f>SUM(NonNurse[[#This Row],[Occupational Therapist Hours]],NonNurse[[#This Row],[OT Assistant Hours]],NonNurse[[#This Row],[OT Aide Hours]])/NonNurse[[#This Row],[MDS Census]]</f>
        <v>0.27412741960067066</v>
      </c>
      <c r="W46" s="6">
        <v>2.339130434782609</v>
      </c>
      <c r="X46" s="6">
        <v>10.685760869565218</v>
      </c>
      <c r="Y46" s="6">
        <v>0</v>
      </c>
      <c r="Z46" s="6">
        <f>SUM(NonNurse[[#This Row],[Physical Therapist (PT) Hours]],NonNurse[[#This Row],[PT Assistant Hours]],NonNurse[[#This Row],[PT Aide Hours]])/NonNurse[[#This Row],[MDS Census]]</f>
        <v>0.18263831732967539</v>
      </c>
      <c r="AA46" s="6">
        <v>0</v>
      </c>
      <c r="AB46" s="6">
        <v>0</v>
      </c>
      <c r="AC46" s="6">
        <v>0</v>
      </c>
      <c r="AD46" s="6">
        <v>0</v>
      </c>
      <c r="AE46" s="6">
        <v>0</v>
      </c>
      <c r="AF46" s="6">
        <v>0</v>
      </c>
      <c r="AG46" s="6">
        <v>0</v>
      </c>
      <c r="AH46" s="1">
        <v>185366</v>
      </c>
      <c r="AI46">
        <v>4</v>
      </c>
    </row>
    <row r="47" spans="1:35" x14ac:dyDescent="0.25">
      <c r="A47" t="s">
        <v>289</v>
      </c>
      <c r="B47" t="s">
        <v>206</v>
      </c>
      <c r="C47" t="s">
        <v>576</v>
      </c>
      <c r="D47" t="s">
        <v>433</v>
      </c>
      <c r="E47" s="6">
        <v>42.184782608695649</v>
      </c>
      <c r="F47" s="6">
        <v>5.7391304347826084</v>
      </c>
      <c r="G47" s="6">
        <v>0</v>
      </c>
      <c r="H47" s="6">
        <v>0</v>
      </c>
      <c r="I47" s="6">
        <v>0</v>
      </c>
      <c r="J47" s="6">
        <v>0</v>
      </c>
      <c r="K47" s="6">
        <v>0</v>
      </c>
      <c r="L47" s="6">
        <v>5.1911956521739118</v>
      </c>
      <c r="M47" s="6">
        <v>5.3339130434782609</v>
      </c>
      <c r="N47" s="6">
        <v>0</v>
      </c>
      <c r="O47" s="6">
        <f>SUM(NonNurse[[#This Row],[Qualified Social Work Staff Hours]],NonNurse[[#This Row],[Other Social Work Staff Hours]])/NonNurse[[#This Row],[MDS Census]]</f>
        <v>0.12644163875289874</v>
      </c>
      <c r="P47" s="6">
        <v>5.2517391304347836</v>
      </c>
      <c r="Q47" s="6">
        <v>0</v>
      </c>
      <c r="R47" s="6">
        <f>SUM(NonNurse[[#This Row],[Qualified Activities Professional Hours]],NonNurse[[#This Row],[Other Activities Professional Hours]])/NonNurse[[#This Row],[MDS Census]]</f>
        <v>0.12449368719402219</v>
      </c>
      <c r="S47" s="6">
        <v>1.797717391304348</v>
      </c>
      <c r="T47" s="6">
        <v>2.8786956521739127</v>
      </c>
      <c r="U47" s="6">
        <v>0</v>
      </c>
      <c r="V47" s="6">
        <f>SUM(NonNurse[[#This Row],[Occupational Therapist Hours]],NonNurse[[#This Row],[OT Assistant Hours]],NonNurse[[#This Row],[OT Aide Hours]])/NonNurse[[#This Row],[MDS Census]]</f>
        <v>0.11085544962638497</v>
      </c>
      <c r="W47" s="6">
        <v>1.3746739130434782</v>
      </c>
      <c r="X47" s="6">
        <v>3.9894565217391293</v>
      </c>
      <c r="Y47" s="6">
        <v>0</v>
      </c>
      <c r="Z47" s="6">
        <f>SUM(NonNurse[[#This Row],[Physical Therapist (PT) Hours]],NonNurse[[#This Row],[PT Assistant Hours]],NonNurse[[#This Row],[PT Aide Hours]])/NonNurse[[#This Row],[MDS Census]]</f>
        <v>0.12715794898222105</v>
      </c>
      <c r="AA47" s="6">
        <v>0</v>
      </c>
      <c r="AB47" s="6">
        <v>0</v>
      </c>
      <c r="AC47" s="6">
        <v>0</v>
      </c>
      <c r="AD47" s="6">
        <v>0</v>
      </c>
      <c r="AE47" s="6">
        <v>0</v>
      </c>
      <c r="AF47" s="6">
        <v>0</v>
      </c>
      <c r="AG47" s="6">
        <v>0</v>
      </c>
      <c r="AH47" s="1">
        <v>185382</v>
      </c>
      <c r="AI47">
        <v>4</v>
      </c>
    </row>
    <row r="48" spans="1:35" x14ac:dyDescent="0.25">
      <c r="A48" t="s">
        <v>289</v>
      </c>
      <c r="B48" t="s">
        <v>186</v>
      </c>
      <c r="C48" t="s">
        <v>501</v>
      </c>
      <c r="D48" t="s">
        <v>363</v>
      </c>
      <c r="E48" s="6">
        <v>40.923913043478258</v>
      </c>
      <c r="F48" s="6">
        <v>11.304347826086957</v>
      </c>
      <c r="G48" s="6">
        <v>0.13043478260869565</v>
      </c>
      <c r="H48" s="6">
        <v>0.10869565217391304</v>
      </c>
      <c r="I48" s="6">
        <v>0.75</v>
      </c>
      <c r="J48" s="6">
        <v>0</v>
      </c>
      <c r="K48" s="6">
        <v>0</v>
      </c>
      <c r="L48" s="6">
        <v>4.5434782608695649E-2</v>
      </c>
      <c r="M48" s="6">
        <v>0</v>
      </c>
      <c r="N48" s="6">
        <v>0</v>
      </c>
      <c r="O48" s="6">
        <f>SUM(NonNurse[[#This Row],[Qualified Social Work Staff Hours]],NonNurse[[#This Row],[Other Social Work Staff Hours]])/NonNurse[[#This Row],[MDS Census]]</f>
        <v>0</v>
      </c>
      <c r="P48" s="6">
        <v>4.6086956521739131</v>
      </c>
      <c r="Q48" s="6">
        <v>9.4945652173913047</v>
      </c>
      <c r="R48" s="6">
        <f>SUM(NonNurse[[#This Row],[Qualified Activities Professional Hours]],NonNurse[[#This Row],[Other Activities Professional Hours]])/NonNurse[[#This Row],[MDS Census]]</f>
        <v>0.34462151394422313</v>
      </c>
      <c r="S48" s="6">
        <v>1.7947826086956522</v>
      </c>
      <c r="T48" s="6">
        <v>1.8283695652173919</v>
      </c>
      <c r="U48" s="6">
        <v>0</v>
      </c>
      <c r="V48" s="6">
        <f>SUM(NonNurse[[#This Row],[Occupational Therapist Hours]],NonNurse[[#This Row],[OT Assistant Hours]],NonNurse[[#This Row],[OT Aide Hours]])/NonNurse[[#This Row],[MDS Census]]</f>
        <v>8.8533864541832694E-2</v>
      </c>
      <c r="W48" s="6">
        <v>2.822826086956522</v>
      </c>
      <c r="X48" s="6">
        <v>1.4514130434782608</v>
      </c>
      <c r="Y48" s="6">
        <v>5.6413043478260869</v>
      </c>
      <c r="Z48" s="6">
        <f>SUM(NonNurse[[#This Row],[Physical Therapist (PT) Hours]],NonNurse[[#This Row],[PT Assistant Hours]],NonNurse[[#This Row],[PT Aide Hours]])/NonNurse[[#This Row],[MDS Census]]</f>
        <v>0.2422921646746348</v>
      </c>
      <c r="AA48" s="6">
        <v>0</v>
      </c>
      <c r="AB48" s="6">
        <v>0</v>
      </c>
      <c r="AC48" s="6">
        <v>0</v>
      </c>
      <c r="AD48" s="6">
        <v>0</v>
      </c>
      <c r="AE48" s="6">
        <v>0</v>
      </c>
      <c r="AF48" s="6">
        <v>0</v>
      </c>
      <c r="AG48" s="6">
        <v>0</v>
      </c>
      <c r="AH48" s="1">
        <v>185343</v>
      </c>
      <c r="AI48">
        <v>4</v>
      </c>
    </row>
    <row r="49" spans="1:35" x14ac:dyDescent="0.25">
      <c r="A49" t="s">
        <v>289</v>
      </c>
      <c r="B49" t="s">
        <v>161</v>
      </c>
      <c r="C49" t="s">
        <v>442</v>
      </c>
      <c r="D49" t="s">
        <v>352</v>
      </c>
      <c r="E49" s="6">
        <v>88.108695652173907</v>
      </c>
      <c r="F49" s="6">
        <v>6.5470652173913049</v>
      </c>
      <c r="G49" s="6">
        <v>0.19565217391304349</v>
      </c>
      <c r="H49" s="6">
        <v>0</v>
      </c>
      <c r="I49" s="6">
        <v>0</v>
      </c>
      <c r="J49" s="6">
        <v>0</v>
      </c>
      <c r="K49" s="6">
        <v>0</v>
      </c>
      <c r="L49" s="6">
        <v>8.6698913043478285</v>
      </c>
      <c r="M49" s="6">
        <v>4.8293478260869573</v>
      </c>
      <c r="N49" s="6">
        <v>0</v>
      </c>
      <c r="O49" s="6">
        <f>SUM(NonNurse[[#This Row],[Qualified Social Work Staff Hours]],NonNurse[[#This Row],[Other Social Work Staff Hours]])/NonNurse[[#This Row],[MDS Census]]</f>
        <v>5.4811250925240577E-2</v>
      </c>
      <c r="P49" s="6">
        <v>6.1748913043478266</v>
      </c>
      <c r="Q49" s="6">
        <v>4.619782608695651</v>
      </c>
      <c r="R49" s="6">
        <f>SUM(NonNurse[[#This Row],[Qualified Activities Professional Hours]],NonNurse[[#This Row],[Other Activities Professional Hours]])/NonNurse[[#This Row],[MDS Census]]</f>
        <v>0.12251542067604244</v>
      </c>
      <c r="S49" s="6">
        <v>4.4516304347826097</v>
      </c>
      <c r="T49" s="6">
        <v>8.308695652173915</v>
      </c>
      <c r="U49" s="6">
        <v>0</v>
      </c>
      <c r="V49" s="6">
        <f>SUM(NonNurse[[#This Row],[Occupational Therapist Hours]],NonNurse[[#This Row],[OT Assistant Hours]],NonNurse[[#This Row],[OT Aide Hours]])/NonNurse[[#This Row],[MDS Census]]</f>
        <v>0.14482482112015796</v>
      </c>
      <c r="W49" s="6">
        <v>4.7797826086956521</v>
      </c>
      <c r="X49" s="6">
        <v>8.6685869565217395</v>
      </c>
      <c r="Y49" s="6">
        <v>0</v>
      </c>
      <c r="Z49" s="6">
        <f>SUM(NonNurse[[#This Row],[Physical Therapist (PT) Hours]],NonNurse[[#This Row],[PT Assistant Hours]],NonNurse[[#This Row],[PT Aide Hours]])/NonNurse[[#This Row],[MDS Census]]</f>
        <v>0.15263385146804836</v>
      </c>
      <c r="AA49" s="6">
        <v>0</v>
      </c>
      <c r="AB49" s="6">
        <v>0</v>
      </c>
      <c r="AC49" s="6">
        <v>0</v>
      </c>
      <c r="AD49" s="6">
        <v>0</v>
      </c>
      <c r="AE49" s="6">
        <v>0</v>
      </c>
      <c r="AF49" s="6">
        <v>0</v>
      </c>
      <c r="AG49" s="6">
        <v>0</v>
      </c>
      <c r="AH49" s="1">
        <v>185313</v>
      </c>
      <c r="AI49">
        <v>4</v>
      </c>
    </row>
    <row r="50" spans="1:35" x14ac:dyDescent="0.25">
      <c r="A50" t="s">
        <v>289</v>
      </c>
      <c r="B50" t="s">
        <v>221</v>
      </c>
      <c r="C50" t="s">
        <v>479</v>
      </c>
      <c r="D50" t="s">
        <v>333</v>
      </c>
      <c r="E50" s="6">
        <v>55.010869565217391</v>
      </c>
      <c r="F50" s="6">
        <v>5.7391304347826084</v>
      </c>
      <c r="G50" s="6">
        <v>0</v>
      </c>
      <c r="H50" s="6">
        <v>0</v>
      </c>
      <c r="I50" s="6">
        <v>0</v>
      </c>
      <c r="J50" s="6">
        <v>0</v>
      </c>
      <c r="K50" s="6">
        <v>0</v>
      </c>
      <c r="L50" s="6">
        <v>0.69684782608695639</v>
      </c>
      <c r="M50" s="6">
        <v>4.4110869565217401</v>
      </c>
      <c r="N50" s="6">
        <v>0</v>
      </c>
      <c r="O50" s="6">
        <f>SUM(NonNurse[[#This Row],[Qualified Social Work Staff Hours]],NonNurse[[#This Row],[Other Social Work Staff Hours]])/NonNurse[[#This Row],[MDS Census]]</f>
        <v>8.0185734044655219E-2</v>
      </c>
      <c r="P50" s="6">
        <v>5.259130434782608</v>
      </c>
      <c r="Q50" s="6">
        <v>5.266413043478261</v>
      </c>
      <c r="R50" s="6">
        <f>SUM(NonNurse[[#This Row],[Qualified Activities Professional Hours]],NonNurse[[#This Row],[Other Activities Professional Hours]])/NonNurse[[#This Row],[MDS Census]]</f>
        <v>0.19133570440624381</v>
      </c>
      <c r="S50" s="6">
        <v>1.077391304347826</v>
      </c>
      <c r="T50" s="6">
        <v>5.8740217391304332</v>
      </c>
      <c r="U50" s="6">
        <v>0</v>
      </c>
      <c r="V50" s="6">
        <f>SUM(NonNurse[[#This Row],[Occupational Therapist Hours]],NonNurse[[#This Row],[OT Assistant Hours]],NonNurse[[#This Row],[OT Aide Hours]])/NonNurse[[#This Row],[MDS Census]]</f>
        <v>0.12636435487057893</v>
      </c>
      <c r="W50" s="6">
        <v>2.6390217391304356</v>
      </c>
      <c r="X50" s="6">
        <v>8.7352173913043458</v>
      </c>
      <c r="Y50" s="6">
        <v>0</v>
      </c>
      <c r="Z50" s="6">
        <f>SUM(NonNurse[[#This Row],[Physical Therapist (PT) Hours]],NonNurse[[#This Row],[PT Assistant Hours]],NonNurse[[#This Row],[PT Aide Hours]])/NonNurse[[#This Row],[MDS Census]]</f>
        <v>0.20676348547717838</v>
      </c>
      <c r="AA50" s="6">
        <v>0</v>
      </c>
      <c r="AB50" s="6">
        <v>0</v>
      </c>
      <c r="AC50" s="6">
        <v>0</v>
      </c>
      <c r="AD50" s="6">
        <v>0</v>
      </c>
      <c r="AE50" s="6">
        <v>0.34782608695652173</v>
      </c>
      <c r="AF50" s="6">
        <v>0</v>
      </c>
      <c r="AG50" s="6">
        <v>0</v>
      </c>
      <c r="AH50" s="1">
        <v>185409</v>
      </c>
      <c r="AI50">
        <v>4</v>
      </c>
    </row>
    <row r="51" spans="1:35" x14ac:dyDescent="0.25">
      <c r="A51" t="s">
        <v>289</v>
      </c>
      <c r="B51" t="s">
        <v>130</v>
      </c>
      <c r="C51" t="s">
        <v>444</v>
      </c>
      <c r="D51" t="s">
        <v>346</v>
      </c>
      <c r="E51" s="6">
        <v>59</v>
      </c>
      <c r="F51" s="6">
        <v>2.7826086956521738</v>
      </c>
      <c r="G51" s="6">
        <v>6.5217391304347824E-2</v>
      </c>
      <c r="H51" s="6">
        <v>0</v>
      </c>
      <c r="I51" s="6">
        <v>6.2391304347826084</v>
      </c>
      <c r="J51" s="6">
        <v>0</v>
      </c>
      <c r="K51" s="6">
        <v>0.13043478260869565</v>
      </c>
      <c r="L51" s="6">
        <v>1.5319565217391304</v>
      </c>
      <c r="M51" s="6">
        <v>5.0706521739130439</v>
      </c>
      <c r="N51" s="6">
        <v>0</v>
      </c>
      <c r="O51" s="6">
        <f>SUM(NonNurse[[#This Row],[Qualified Social Work Staff Hours]],NonNurse[[#This Row],[Other Social Work Staff Hours]])/NonNurse[[#This Row],[MDS Census]]</f>
        <v>8.5943257184966843E-2</v>
      </c>
      <c r="P51" s="6">
        <v>5.2351086956521744</v>
      </c>
      <c r="Q51" s="6">
        <v>0</v>
      </c>
      <c r="R51" s="6">
        <f>SUM(NonNurse[[#This Row],[Qualified Activities Professional Hours]],NonNurse[[#This Row],[Other Activities Professional Hours]])/NonNurse[[#This Row],[MDS Census]]</f>
        <v>8.8730655858511434E-2</v>
      </c>
      <c r="S51" s="6">
        <v>15.871304347826097</v>
      </c>
      <c r="T51" s="6">
        <v>0</v>
      </c>
      <c r="U51" s="6">
        <v>0</v>
      </c>
      <c r="V51" s="6">
        <f>SUM(NonNurse[[#This Row],[Occupational Therapist Hours]],NonNurse[[#This Row],[OT Assistant Hours]],NonNurse[[#This Row],[OT Aide Hours]])/NonNurse[[#This Row],[MDS Census]]</f>
        <v>0.26900515843773048</v>
      </c>
      <c r="W51" s="6">
        <v>13.09326086956521</v>
      </c>
      <c r="X51" s="6">
        <v>0</v>
      </c>
      <c r="Y51" s="6">
        <v>0</v>
      </c>
      <c r="Z51" s="6">
        <f>SUM(NonNurse[[#This Row],[Physical Therapist (PT) Hours]],NonNurse[[#This Row],[PT Assistant Hours]],NonNurse[[#This Row],[PT Aide Hours]])/NonNurse[[#This Row],[MDS Census]]</f>
        <v>0.22191967575534255</v>
      </c>
      <c r="AA51" s="6">
        <v>0</v>
      </c>
      <c r="AB51" s="6">
        <v>0</v>
      </c>
      <c r="AC51" s="6">
        <v>0</v>
      </c>
      <c r="AD51" s="6">
        <v>0</v>
      </c>
      <c r="AE51" s="6">
        <v>0</v>
      </c>
      <c r="AF51" s="6">
        <v>0</v>
      </c>
      <c r="AG51" s="6">
        <v>0</v>
      </c>
      <c r="AH51" s="1">
        <v>185269</v>
      </c>
      <c r="AI51">
        <v>4</v>
      </c>
    </row>
    <row r="52" spans="1:35" x14ac:dyDescent="0.25">
      <c r="A52" t="s">
        <v>289</v>
      </c>
      <c r="B52" t="s">
        <v>69</v>
      </c>
      <c r="C52" t="s">
        <v>517</v>
      </c>
      <c r="D52" t="s">
        <v>347</v>
      </c>
      <c r="E52" s="6">
        <v>74.597826086956516</v>
      </c>
      <c r="F52" s="6">
        <v>6.4347826086956523</v>
      </c>
      <c r="G52" s="6">
        <v>4.3478260869565216E-2</v>
      </c>
      <c r="H52" s="6">
        <v>0</v>
      </c>
      <c r="I52" s="6">
        <v>0</v>
      </c>
      <c r="J52" s="6">
        <v>0</v>
      </c>
      <c r="K52" s="6">
        <v>0</v>
      </c>
      <c r="L52" s="6">
        <v>0</v>
      </c>
      <c r="M52" s="6">
        <v>5.2954347826086963</v>
      </c>
      <c r="N52" s="6">
        <v>0</v>
      </c>
      <c r="O52" s="6">
        <f>SUM(NonNurse[[#This Row],[Qualified Social Work Staff Hours]],NonNurse[[#This Row],[Other Social Work Staff Hours]])/NonNurse[[#This Row],[MDS Census]]</f>
        <v>7.0986449074748673E-2</v>
      </c>
      <c r="P52" s="6">
        <v>4.6440217391304346</v>
      </c>
      <c r="Q52" s="6">
        <v>3.5639130434782609</v>
      </c>
      <c r="R52" s="6">
        <f>SUM(NonNurse[[#This Row],[Qualified Activities Professional Hours]],NonNurse[[#This Row],[Other Activities Professional Hours]])/NonNurse[[#This Row],[MDS Census]]</f>
        <v>0.11002914177473409</v>
      </c>
      <c r="S52" s="6">
        <v>0</v>
      </c>
      <c r="T52" s="6">
        <v>0</v>
      </c>
      <c r="U52" s="6">
        <v>0</v>
      </c>
      <c r="V52" s="6">
        <f>SUM(NonNurse[[#This Row],[Occupational Therapist Hours]],NonNurse[[#This Row],[OT Assistant Hours]],NonNurse[[#This Row],[OT Aide Hours]])/NonNurse[[#This Row],[MDS Census]]</f>
        <v>0</v>
      </c>
      <c r="W52" s="6">
        <v>0</v>
      </c>
      <c r="X52" s="6">
        <v>0</v>
      </c>
      <c r="Y52" s="6">
        <v>0</v>
      </c>
      <c r="Z52" s="6">
        <f>SUM(NonNurse[[#This Row],[Physical Therapist (PT) Hours]],NonNurse[[#This Row],[PT Assistant Hours]],NonNurse[[#This Row],[PT Aide Hours]])/NonNurse[[#This Row],[MDS Census]]</f>
        <v>0</v>
      </c>
      <c r="AA52" s="6">
        <v>0</v>
      </c>
      <c r="AB52" s="6">
        <v>0</v>
      </c>
      <c r="AC52" s="6">
        <v>0</v>
      </c>
      <c r="AD52" s="6">
        <v>0</v>
      </c>
      <c r="AE52" s="6">
        <v>0</v>
      </c>
      <c r="AF52" s="6">
        <v>0</v>
      </c>
      <c r="AG52" s="6">
        <v>0</v>
      </c>
      <c r="AH52" s="1">
        <v>185173</v>
      </c>
      <c r="AI52">
        <v>4</v>
      </c>
    </row>
    <row r="53" spans="1:35" x14ac:dyDescent="0.25">
      <c r="A53" t="s">
        <v>289</v>
      </c>
      <c r="B53" t="s">
        <v>131</v>
      </c>
      <c r="C53" t="s">
        <v>554</v>
      </c>
      <c r="D53" t="s">
        <v>370</v>
      </c>
      <c r="E53" s="6">
        <v>57.858695652173914</v>
      </c>
      <c r="F53" s="6">
        <v>20.065217391304348</v>
      </c>
      <c r="G53" s="6">
        <v>4.3478260869565216E-2</v>
      </c>
      <c r="H53" s="6">
        <v>0.28804347826086957</v>
      </c>
      <c r="I53" s="6">
        <v>0.34782608695652173</v>
      </c>
      <c r="J53" s="6">
        <v>0</v>
      </c>
      <c r="K53" s="6">
        <v>0</v>
      </c>
      <c r="L53" s="6">
        <v>4.2866304347826061</v>
      </c>
      <c r="M53" s="6">
        <v>0</v>
      </c>
      <c r="N53" s="6">
        <v>5.0027173913043477</v>
      </c>
      <c r="O53" s="6">
        <f>SUM(NonNurse[[#This Row],[Qualified Social Work Staff Hours]],NonNurse[[#This Row],[Other Social Work Staff Hours]])/NonNurse[[#This Row],[MDS Census]]</f>
        <v>8.6464399774563216E-2</v>
      </c>
      <c r="P53" s="6">
        <v>5.5190217391304346</v>
      </c>
      <c r="Q53" s="6">
        <v>4.6168478260869561</v>
      </c>
      <c r="R53" s="6">
        <f>SUM(NonNurse[[#This Row],[Qualified Activities Professional Hours]],NonNurse[[#This Row],[Other Activities Professional Hours]])/NonNurse[[#This Row],[MDS Census]]</f>
        <v>0.17518316738681194</v>
      </c>
      <c r="S53" s="6">
        <v>3.9673913043478262</v>
      </c>
      <c r="T53" s="6">
        <v>3.9848913043478276</v>
      </c>
      <c r="U53" s="6">
        <v>0</v>
      </c>
      <c r="V53" s="6">
        <f>SUM(NonNurse[[#This Row],[Occupational Therapist Hours]],NonNurse[[#This Row],[OT Assistant Hours]],NonNurse[[#This Row],[OT Aide Hours]])/NonNurse[[#This Row],[MDS Census]]</f>
        <v>0.13744317114409171</v>
      </c>
      <c r="W53" s="6">
        <v>2.8950000000000005</v>
      </c>
      <c r="X53" s="6">
        <v>6.0621739130434795</v>
      </c>
      <c r="Y53" s="6">
        <v>0</v>
      </c>
      <c r="Z53" s="6">
        <f>SUM(NonNurse[[#This Row],[Physical Therapist (PT) Hours]],NonNurse[[#This Row],[PT Assistant Hours]],NonNurse[[#This Row],[PT Aide Hours]])/NonNurse[[#This Row],[MDS Census]]</f>
        <v>0.15481119669359386</v>
      </c>
      <c r="AA53" s="6">
        <v>0</v>
      </c>
      <c r="AB53" s="6">
        <v>0</v>
      </c>
      <c r="AC53" s="6">
        <v>0</v>
      </c>
      <c r="AD53" s="6">
        <v>0</v>
      </c>
      <c r="AE53" s="6">
        <v>0</v>
      </c>
      <c r="AF53" s="6">
        <v>0</v>
      </c>
      <c r="AG53" s="6">
        <v>0</v>
      </c>
      <c r="AH53" s="1">
        <v>185270</v>
      </c>
      <c r="AI53">
        <v>4</v>
      </c>
    </row>
    <row r="54" spans="1:35" x14ac:dyDescent="0.25">
      <c r="A54" t="s">
        <v>289</v>
      </c>
      <c r="B54" t="s">
        <v>39</v>
      </c>
      <c r="C54" t="s">
        <v>458</v>
      </c>
      <c r="D54" t="s">
        <v>397</v>
      </c>
      <c r="E54" s="6">
        <v>71.315217391304344</v>
      </c>
      <c r="F54" s="6">
        <v>5.9130434782608692</v>
      </c>
      <c r="G54" s="6">
        <v>0.29347826086956524</v>
      </c>
      <c r="H54" s="6">
        <v>0.33423913043478259</v>
      </c>
      <c r="I54" s="6">
        <v>0</v>
      </c>
      <c r="J54" s="6">
        <v>0</v>
      </c>
      <c r="K54" s="6">
        <v>0</v>
      </c>
      <c r="L54" s="6">
        <v>5.9585869565217369</v>
      </c>
      <c r="M54" s="6">
        <v>5.4994565217391314</v>
      </c>
      <c r="N54" s="6">
        <v>0</v>
      </c>
      <c r="O54" s="6">
        <f>SUM(NonNurse[[#This Row],[Qualified Social Work Staff Hours]],NonNurse[[#This Row],[Other Social Work Staff Hours]])/NonNurse[[#This Row],[MDS Census]]</f>
        <v>7.711476909007775E-2</v>
      </c>
      <c r="P54" s="6">
        <v>6.3859782608695665</v>
      </c>
      <c r="Q54" s="6">
        <v>7.003152173913044</v>
      </c>
      <c r="R54" s="6">
        <f>SUM(NonNurse[[#This Row],[Qualified Activities Professional Hours]],NonNurse[[#This Row],[Other Activities Professional Hours]])/NonNurse[[#This Row],[MDS Census]]</f>
        <v>0.18774577046181989</v>
      </c>
      <c r="S54" s="6">
        <v>15.040434782608699</v>
      </c>
      <c r="T54" s="6">
        <v>0</v>
      </c>
      <c r="U54" s="6">
        <v>0</v>
      </c>
      <c r="V54" s="6">
        <f>SUM(NonNurse[[#This Row],[Occupational Therapist Hours]],NonNurse[[#This Row],[OT Assistant Hours]],NonNurse[[#This Row],[OT Aide Hours]])/NonNurse[[#This Row],[MDS Census]]</f>
        <v>0.21090077732053047</v>
      </c>
      <c r="W54" s="6">
        <v>5.0453260869565213</v>
      </c>
      <c r="X54" s="6">
        <v>5.2010869565217375</v>
      </c>
      <c r="Y54" s="6">
        <v>0</v>
      </c>
      <c r="Z54" s="6">
        <f>SUM(NonNurse[[#This Row],[Physical Therapist (PT) Hours]],NonNurse[[#This Row],[PT Assistant Hours]],NonNurse[[#This Row],[PT Aide Hours]])/NonNurse[[#This Row],[MDS Census]]</f>
        <v>0.14367779301935679</v>
      </c>
      <c r="AA54" s="6">
        <v>0</v>
      </c>
      <c r="AB54" s="6">
        <v>0</v>
      </c>
      <c r="AC54" s="6">
        <v>0</v>
      </c>
      <c r="AD54" s="6">
        <v>0</v>
      </c>
      <c r="AE54" s="6">
        <v>0</v>
      </c>
      <c r="AF54" s="6">
        <v>0</v>
      </c>
      <c r="AG54" s="6">
        <v>0</v>
      </c>
      <c r="AH54" s="1">
        <v>185127</v>
      </c>
      <c r="AI54">
        <v>4</v>
      </c>
    </row>
    <row r="55" spans="1:35" x14ac:dyDescent="0.25">
      <c r="A55" t="s">
        <v>289</v>
      </c>
      <c r="B55" t="s">
        <v>124</v>
      </c>
      <c r="C55" t="s">
        <v>510</v>
      </c>
      <c r="D55" t="s">
        <v>390</v>
      </c>
      <c r="E55" s="6">
        <v>51.532608695652172</v>
      </c>
      <c r="F55" s="6">
        <v>5.1739130434782608</v>
      </c>
      <c r="G55" s="6">
        <v>4.8913043478260872E-2</v>
      </c>
      <c r="H55" s="6">
        <v>0</v>
      </c>
      <c r="I55" s="6">
        <v>1.3043478260869565</v>
      </c>
      <c r="J55" s="6">
        <v>0</v>
      </c>
      <c r="K55" s="6">
        <v>0</v>
      </c>
      <c r="L55" s="6">
        <v>0.30358695652173912</v>
      </c>
      <c r="M55" s="6">
        <v>0</v>
      </c>
      <c r="N55" s="6">
        <v>0</v>
      </c>
      <c r="O55" s="6">
        <f>SUM(NonNurse[[#This Row],[Qualified Social Work Staff Hours]],NonNurse[[#This Row],[Other Social Work Staff Hours]])/NonNurse[[#This Row],[MDS Census]]</f>
        <v>0</v>
      </c>
      <c r="P55" s="6">
        <v>0</v>
      </c>
      <c r="Q55" s="6">
        <v>0</v>
      </c>
      <c r="R55" s="6">
        <f>SUM(NonNurse[[#This Row],[Qualified Activities Professional Hours]],NonNurse[[#This Row],[Other Activities Professional Hours]])/NonNurse[[#This Row],[MDS Census]]</f>
        <v>0</v>
      </c>
      <c r="S55" s="6">
        <v>6.135434782608697</v>
      </c>
      <c r="T55" s="6">
        <v>11.417500000000004</v>
      </c>
      <c r="U55" s="6">
        <v>0</v>
      </c>
      <c r="V55" s="6">
        <f>SUM(NonNurse[[#This Row],[Occupational Therapist Hours]],NonNurse[[#This Row],[OT Assistant Hours]],NonNurse[[#This Row],[OT Aide Hours]])/NonNurse[[#This Row],[MDS Census]]</f>
        <v>0.34061801307740996</v>
      </c>
      <c r="W55" s="6">
        <v>3.2739130434782608</v>
      </c>
      <c r="X55" s="6">
        <v>9.3899999999999988</v>
      </c>
      <c r="Y55" s="6">
        <v>1.75</v>
      </c>
      <c r="Z55" s="6">
        <f>SUM(NonNurse[[#This Row],[Physical Therapist (PT) Hours]],NonNurse[[#This Row],[PT Assistant Hours]],NonNurse[[#This Row],[PT Aide Hours]])/NonNurse[[#This Row],[MDS Census]]</f>
        <v>0.27970470364901917</v>
      </c>
      <c r="AA55" s="6">
        <v>0</v>
      </c>
      <c r="AB55" s="6">
        <v>0</v>
      </c>
      <c r="AC55" s="6">
        <v>0</v>
      </c>
      <c r="AD55" s="6">
        <v>0</v>
      </c>
      <c r="AE55" s="6">
        <v>0</v>
      </c>
      <c r="AF55" s="6">
        <v>0</v>
      </c>
      <c r="AG55" s="6">
        <v>0</v>
      </c>
      <c r="AH55" s="1">
        <v>185263</v>
      </c>
      <c r="AI55">
        <v>4</v>
      </c>
    </row>
    <row r="56" spans="1:35" x14ac:dyDescent="0.25">
      <c r="A56" t="s">
        <v>289</v>
      </c>
      <c r="B56" t="s">
        <v>211</v>
      </c>
      <c r="C56" t="s">
        <v>513</v>
      </c>
      <c r="D56" t="s">
        <v>378</v>
      </c>
      <c r="E56" s="6">
        <v>56.271739130434781</v>
      </c>
      <c r="F56" s="6">
        <v>4.7841304347826084</v>
      </c>
      <c r="G56" s="6">
        <v>0.14130434782608695</v>
      </c>
      <c r="H56" s="6">
        <v>0.19565217391304349</v>
      </c>
      <c r="I56" s="6">
        <v>0.93478260869565222</v>
      </c>
      <c r="J56" s="6">
        <v>0</v>
      </c>
      <c r="K56" s="6">
        <v>0</v>
      </c>
      <c r="L56" s="6">
        <v>0.87652173913043507</v>
      </c>
      <c r="M56" s="6">
        <v>0</v>
      </c>
      <c r="N56" s="6">
        <v>4.6980434782608702</v>
      </c>
      <c r="O56" s="6">
        <f>SUM(NonNurse[[#This Row],[Qualified Social Work Staff Hours]],NonNurse[[#This Row],[Other Social Work Staff Hours]])/NonNurse[[#This Row],[MDS Census]]</f>
        <v>8.3488506857253245E-2</v>
      </c>
      <c r="P56" s="6">
        <v>0</v>
      </c>
      <c r="Q56" s="6">
        <v>12.244565217391305</v>
      </c>
      <c r="R56" s="6">
        <f>SUM(NonNurse[[#This Row],[Qualified Activities Professional Hours]],NonNurse[[#This Row],[Other Activities Professional Hours]])/NonNurse[[#This Row],[MDS Census]]</f>
        <v>0.21759706393664285</v>
      </c>
      <c r="S56" s="6">
        <v>1.3983695652173911</v>
      </c>
      <c r="T56" s="6">
        <v>1.5829347826086952</v>
      </c>
      <c r="U56" s="6">
        <v>0</v>
      </c>
      <c r="V56" s="6">
        <f>SUM(NonNurse[[#This Row],[Occupational Therapist Hours]],NonNurse[[#This Row],[OT Assistant Hours]],NonNurse[[#This Row],[OT Aide Hours]])/NonNurse[[#This Row],[MDS Census]]</f>
        <v>5.2980490631639933E-2</v>
      </c>
      <c r="W56" s="6">
        <v>1.7104347826086954</v>
      </c>
      <c r="X56" s="6">
        <v>1.2460869565217392</v>
      </c>
      <c r="Y56" s="6">
        <v>0.11956521739130435</v>
      </c>
      <c r="Z56" s="6">
        <f>SUM(NonNurse[[#This Row],[Physical Therapist (PT) Hours]],NonNurse[[#This Row],[PT Assistant Hours]],NonNurse[[#This Row],[PT Aide Hours]])/NonNurse[[#This Row],[MDS Census]]</f>
        <v>5.4664863820745598E-2</v>
      </c>
      <c r="AA56" s="6">
        <v>0</v>
      </c>
      <c r="AB56" s="6">
        <v>0</v>
      </c>
      <c r="AC56" s="6">
        <v>0</v>
      </c>
      <c r="AD56" s="6">
        <v>0</v>
      </c>
      <c r="AE56" s="6">
        <v>0</v>
      </c>
      <c r="AF56" s="6">
        <v>0</v>
      </c>
      <c r="AG56" s="6">
        <v>0</v>
      </c>
      <c r="AH56" s="1">
        <v>185389</v>
      </c>
      <c r="AI56">
        <v>4</v>
      </c>
    </row>
    <row r="57" spans="1:35" x14ac:dyDescent="0.25">
      <c r="A57" t="s">
        <v>289</v>
      </c>
      <c r="B57" t="s">
        <v>226</v>
      </c>
      <c r="C57" t="s">
        <v>582</v>
      </c>
      <c r="D57" t="s">
        <v>439</v>
      </c>
      <c r="E57" s="6">
        <v>39.152173913043477</v>
      </c>
      <c r="F57" s="6">
        <v>22.168478260869566</v>
      </c>
      <c r="G57" s="6">
        <v>0</v>
      </c>
      <c r="H57" s="6">
        <v>0</v>
      </c>
      <c r="I57" s="6">
        <v>0</v>
      </c>
      <c r="J57" s="6">
        <v>0</v>
      </c>
      <c r="K57" s="6">
        <v>0</v>
      </c>
      <c r="L57" s="6">
        <v>0.38163043478260866</v>
      </c>
      <c r="M57" s="6">
        <v>0</v>
      </c>
      <c r="N57" s="6">
        <v>5.0108695652173916</v>
      </c>
      <c r="O57" s="6">
        <f>SUM(NonNurse[[#This Row],[Qualified Social Work Staff Hours]],NonNurse[[#This Row],[Other Social Work Staff Hours]])/NonNurse[[#This Row],[MDS Census]]</f>
        <v>0.12798445308162135</v>
      </c>
      <c r="P57" s="6">
        <v>5.3913043478260869</v>
      </c>
      <c r="Q57" s="6">
        <v>8.7989130434782616</v>
      </c>
      <c r="R57" s="6">
        <f>SUM(NonNurse[[#This Row],[Qualified Activities Professional Hours]],NonNurse[[#This Row],[Other Activities Professional Hours]])/NonNurse[[#This Row],[MDS Census]]</f>
        <v>0.36243753470294282</v>
      </c>
      <c r="S57" s="6">
        <v>0</v>
      </c>
      <c r="T57" s="6">
        <v>0</v>
      </c>
      <c r="U57" s="6">
        <v>0</v>
      </c>
      <c r="V57" s="6">
        <f>SUM(NonNurse[[#This Row],[Occupational Therapist Hours]],NonNurse[[#This Row],[OT Assistant Hours]],NonNurse[[#This Row],[OT Aide Hours]])/NonNurse[[#This Row],[MDS Census]]</f>
        <v>0</v>
      </c>
      <c r="W57" s="6">
        <v>8.8804347826086955E-2</v>
      </c>
      <c r="X57" s="6">
        <v>0.61239130434782618</v>
      </c>
      <c r="Y57" s="6">
        <v>0</v>
      </c>
      <c r="Z57" s="6">
        <f>SUM(NonNurse[[#This Row],[Physical Therapist (PT) Hours]],NonNurse[[#This Row],[PT Assistant Hours]],NonNurse[[#This Row],[PT Aide Hours]])/NonNurse[[#This Row],[MDS Census]]</f>
        <v>1.7909494725152696E-2</v>
      </c>
      <c r="AA57" s="6">
        <v>0</v>
      </c>
      <c r="AB57" s="6">
        <v>0</v>
      </c>
      <c r="AC57" s="6">
        <v>0</v>
      </c>
      <c r="AD57" s="6">
        <v>0</v>
      </c>
      <c r="AE57" s="6">
        <v>0</v>
      </c>
      <c r="AF57" s="6">
        <v>0</v>
      </c>
      <c r="AG57" s="6">
        <v>0</v>
      </c>
      <c r="AH57" s="1">
        <v>185423</v>
      </c>
      <c r="AI57">
        <v>4</v>
      </c>
    </row>
    <row r="58" spans="1:35" x14ac:dyDescent="0.25">
      <c r="A58" t="s">
        <v>289</v>
      </c>
      <c r="B58" t="s">
        <v>217</v>
      </c>
      <c r="C58" t="s">
        <v>579</v>
      </c>
      <c r="D58" t="s">
        <v>436</v>
      </c>
      <c r="E58" s="6">
        <v>64.673913043478265</v>
      </c>
      <c r="F58" s="6">
        <v>5.1304347826086953</v>
      </c>
      <c r="G58" s="6">
        <v>0.53260869565217395</v>
      </c>
      <c r="H58" s="6">
        <v>0.29641304347826086</v>
      </c>
      <c r="I58" s="6">
        <v>1.7173913043478262</v>
      </c>
      <c r="J58" s="6">
        <v>0</v>
      </c>
      <c r="K58" s="6">
        <v>4.7826086956521738</v>
      </c>
      <c r="L58" s="6">
        <v>5.2413043478260866</v>
      </c>
      <c r="M58" s="6">
        <v>4.0268478260869562</v>
      </c>
      <c r="N58" s="6">
        <v>0</v>
      </c>
      <c r="O58" s="6">
        <f>SUM(NonNurse[[#This Row],[Qualified Social Work Staff Hours]],NonNurse[[#This Row],[Other Social Work Staff Hours]])/NonNurse[[#This Row],[MDS Census]]</f>
        <v>6.2263865546218482E-2</v>
      </c>
      <c r="P58" s="6">
        <v>0</v>
      </c>
      <c r="Q58" s="6">
        <v>5.5955434782608693</v>
      </c>
      <c r="R58" s="6">
        <f>SUM(NonNurse[[#This Row],[Qualified Activities Professional Hours]],NonNurse[[#This Row],[Other Activities Professional Hours]])/NonNurse[[#This Row],[MDS Census]]</f>
        <v>8.651932773109243E-2</v>
      </c>
      <c r="S58" s="6">
        <v>0.68858695652173918</v>
      </c>
      <c r="T58" s="6">
        <v>3.6611956521739142</v>
      </c>
      <c r="U58" s="6">
        <v>0</v>
      </c>
      <c r="V58" s="6">
        <f>SUM(NonNurse[[#This Row],[Occupational Therapist Hours]],NonNurse[[#This Row],[OT Assistant Hours]],NonNurse[[#This Row],[OT Aide Hours]])/NonNurse[[#This Row],[MDS Census]]</f>
        <v>6.7257142857142863E-2</v>
      </c>
      <c r="W58" s="6">
        <v>0.80532608695652164</v>
      </c>
      <c r="X58" s="6">
        <v>3.9069565217391311</v>
      </c>
      <c r="Y58" s="6">
        <v>0</v>
      </c>
      <c r="Z58" s="6">
        <f>SUM(NonNurse[[#This Row],[Physical Therapist (PT) Hours]],NonNurse[[#This Row],[PT Assistant Hours]],NonNurse[[#This Row],[PT Aide Hours]])/NonNurse[[#This Row],[MDS Census]]</f>
        <v>7.286218487394959E-2</v>
      </c>
      <c r="AA58" s="6">
        <v>0</v>
      </c>
      <c r="AB58" s="6">
        <v>5.0434782608695654</v>
      </c>
      <c r="AC58" s="6">
        <v>0</v>
      </c>
      <c r="AD58" s="6">
        <v>0</v>
      </c>
      <c r="AE58" s="6">
        <v>0</v>
      </c>
      <c r="AF58" s="6">
        <v>0</v>
      </c>
      <c r="AG58" s="6">
        <v>0</v>
      </c>
      <c r="AH58" s="1">
        <v>185401</v>
      </c>
      <c r="AI58">
        <v>4</v>
      </c>
    </row>
    <row r="59" spans="1:35" x14ac:dyDescent="0.25">
      <c r="A59" t="s">
        <v>289</v>
      </c>
      <c r="B59" t="s">
        <v>127</v>
      </c>
      <c r="C59" t="s">
        <v>506</v>
      </c>
      <c r="D59" t="s">
        <v>368</v>
      </c>
      <c r="E59" s="6">
        <v>56.239130434782609</v>
      </c>
      <c r="F59" s="6">
        <v>4.9565217391304346</v>
      </c>
      <c r="G59" s="6">
        <v>0</v>
      </c>
      <c r="H59" s="6">
        <v>0</v>
      </c>
      <c r="I59" s="6">
        <v>0</v>
      </c>
      <c r="J59" s="6">
        <v>0</v>
      </c>
      <c r="K59" s="6">
        <v>0</v>
      </c>
      <c r="L59" s="6">
        <v>3.7175000000000007</v>
      </c>
      <c r="M59" s="6">
        <v>2.9343478260869569</v>
      </c>
      <c r="N59" s="6">
        <v>0</v>
      </c>
      <c r="O59" s="6">
        <f>SUM(NonNurse[[#This Row],[Qualified Social Work Staff Hours]],NonNurse[[#This Row],[Other Social Work Staff Hours]])/NonNurse[[#This Row],[MDS Census]]</f>
        <v>5.217626594511017E-2</v>
      </c>
      <c r="P59" s="6">
        <v>3.9369565217391305</v>
      </c>
      <c r="Q59" s="6">
        <v>4.7554347826086953</v>
      </c>
      <c r="R59" s="6">
        <f>SUM(NonNurse[[#This Row],[Qualified Activities Professional Hours]],NonNurse[[#This Row],[Other Activities Professional Hours]])/NonNurse[[#This Row],[MDS Census]]</f>
        <v>0.15456126787785079</v>
      </c>
      <c r="S59" s="6">
        <v>6.735543478260869</v>
      </c>
      <c r="T59" s="6">
        <v>0</v>
      </c>
      <c r="U59" s="6">
        <v>0</v>
      </c>
      <c r="V59" s="6">
        <f>SUM(NonNurse[[#This Row],[Occupational Therapist Hours]],NonNurse[[#This Row],[OT Assistant Hours]],NonNurse[[#This Row],[OT Aide Hours]])/NonNurse[[#This Row],[MDS Census]]</f>
        <v>0.11976613838422882</v>
      </c>
      <c r="W59" s="6">
        <v>3.1777173913043479</v>
      </c>
      <c r="X59" s="6">
        <v>0</v>
      </c>
      <c r="Y59" s="6">
        <v>4.4239130434782608</v>
      </c>
      <c r="Z59" s="6">
        <f>SUM(NonNurse[[#This Row],[Physical Therapist (PT) Hours]],NonNurse[[#This Row],[PT Assistant Hours]],NonNurse[[#This Row],[PT Aide Hours]])/NonNurse[[#This Row],[MDS Census]]</f>
        <v>0.13516621569385387</v>
      </c>
      <c r="AA59" s="6">
        <v>0</v>
      </c>
      <c r="AB59" s="6">
        <v>0</v>
      </c>
      <c r="AC59" s="6">
        <v>0</v>
      </c>
      <c r="AD59" s="6">
        <v>0</v>
      </c>
      <c r="AE59" s="6">
        <v>0</v>
      </c>
      <c r="AF59" s="6">
        <v>0</v>
      </c>
      <c r="AG59" s="6">
        <v>0</v>
      </c>
      <c r="AH59" s="1">
        <v>185266</v>
      </c>
      <c r="AI59">
        <v>4</v>
      </c>
    </row>
    <row r="60" spans="1:35" x14ac:dyDescent="0.25">
      <c r="A60" t="s">
        <v>289</v>
      </c>
      <c r="B60" t="s">
        <v>224</v>
      </c>
      <c r="C60" t="s">
        <v>581</v>
      </c>
      <c r="D60" t="s">
        <v>438</v>
      </c>
      <c r="E60" s="6">
        <v>66.717391304347828</v>
      </c>
      <c r="F60" s="6">
        <v>5.4782608695652177</v>
      </c>
      <c r="G60" s="6">
        <v>0.67391304347826086</v>
      </c>
      <c r="H60" s="6">
        <v>0</v>
      </c>
      <c r="I60" s="6">
        <v>0</v>
      </c>
      <c r="J60" s="6">
        <v>0</v>
      </c>
      <c r="K60" s="6">
        <v>2.3486956521739146</v>
      </c>
      <c r="L60" s="6">
        <v>3.5110869565217397</v>
      </c>
      <c r="M60" s="6">
        <v>0</v>
      </c>
      <c r="N60" s="6">
        <v>5.1627173913043496</v>
      </c>
      <c r="O60" s="6">
        <f>SUM(NonNurse[[#This Row],[Qualified Social Work Staff Hours]],NonNurse[[#This Row],[Other Social Work Staff Hours]])/NonNurse[[#This Row],[MDS Census]]</f>
        <v>7.7381883349625313E-2</v>
      </c>
      <c r="P60" s="6">
        <v>5.2218478260869547</v>
      </c>
      <c r="Q60" s="6">
        <v>12.053913043478261</v>
      </c>
      <c r="R60" s="6">
        <f>SUM(NonNurse[[#This Row],[Qualified Activities Professional Hours]],NonNurse[[#This Row],[Other Activities Professional Hours]])/NonNurse[[#This Row],[MDS Census]]</f>
        <v>0.25893939393939391</v>
      </c>
      <c r="S60" s="6">
        <v>2.7959782608695654</v>
      </c>
      <c r="T60" s="6">
        <v>7.1218478260869578</v>
      </c>
      <c r="U60" s="6">
        <v>0</v>
      </c>
      <c r="V60" s="6">
        <f>SUM(NonNurse[[#This Row],[Occupational Therapist Hours]],NonNurse[[#This Row],[OT Assistant Hours]],NonNurse[[#This Row],[OT Aide Hours]])/NonNurse[[#This Row],[MDS Census]]</f>
        <v>0.14865428478331708</v>
      </c>
      <c r="W60" s="6">
        <v>0.60478260869565226</v>
      </c>
      <c r="X60" s="6">
        <v>4.7361956521739135</v>
      </c>
      <c r="Y60" s="6">
        <v>0</v>
      </c>
      <c r="Z60" s="6">
        <f>SUM(NonNurse[[#This Row],[Physical Therapist (PT) Hours]],NonNurse[[#This Row],[PT Assistant Hours]],NonNurse[[#This Row],[PT Aide Hours]])/NonNurse[[#This Row],[MDS Census]]</f>
        <v>8.0053763440860223E-2</v>
      </c>
      <c r="AA60" s="6">
        <v>0</v>
      </c>
      <c r="AB60" s="6">
        <v>0</v>
      </c>
      <c r="AC60" s="6">
        <v>0</v>
      </c>
      <c r="AD60" s="6">
        <v>42.558695652173917</v>
      </c>
      <c r="AE60" s="6">
        <v>0</v>
      </c>
      <c r="AF60" s="6">
        <v>0</v>
      </c>
      <c r="AG60" s="6">
        <v>0</v>
      </c>
      <c r="AH60" s="1">
        <v>185415</v>
      </c>
      <c r="AI60">
        <v>4</v>
      </c>
    </row>
    <row r="61" spans="1:35" x14ac:dyDescent="0.25">
      <c r="A61" t="s">
        <v>289</v>
      </c>
      <c r="B61" t="s">
        <v>264</v>
      </c>
      <c r="C61" t="s">
        <v>585</v>
      </c>
      <c r="D61" t="s">
        <v>392</v>
      </c>
      <c r="E61" s="6">
        <v>52.152173913043477</v>
      </c>
      <c r="F61" s="6">
        <v>11.057065217391305</v>
      </c>
      <c r="G61" s="6">
        <v>0.16956521739130434</v>
      </c>
      <c r="H61" s="6">
        <v>0.26086956521739146</v>
      </c>
      <c r="I61" s="6">
        <v>4.6521739130434785</v>
      </c>
      <c r="J61" s="6">
        <v>0</v>
      </c>
      <c r="K61" s="6">
        <v>0</v>
      </c>
      <c r="L61" s="6">
        <v>5.0613043478260877</v>
      </c>
      <c r="M61" s="6">
        <v>9.6195652173913047</v>
      </c>
      <c r="N61" s="6">
        <v>0</v>
      </c>
      <c r="O61" s="6">
        <f>SUM(NonNurse[[#This Row],[Qualified Social Work Staff Hours]],NonNurse[[#This Row],[Other Social Work Staff Hours]])/NonNurse[[#This Row],[MDS Census]]</f>
        <v>0.18445185493955815</v>
      </c>
      <c r="P61" s="6">
        <v>0</v>
      </c>
      <c r="Q61" s="6">
        <v>9.9771739130434796</v>
      </c>
      <c r="R61" s="6">
        <f>SUM(NonNurse[[#This Row],[Qualified Activities Professional Hours]],NonNurse[[#This Row],[Other Activities Professional Hours]])/NonNurse[[#This Row],[MDS Census]]</f>
        <v>0.19130887869945815</v>
      </c>
      <c r="S61" s="6">
        <v>8.7277173913043473</v>
      </c>
      <c r="T61" s="6">
        <v>13.373695652173909</v>
      </c>
      <c r="U61" s="6">
        <v>0</v>
      </c>
      <c r="V61" s="6">
        <f>SUM(NonNurse[[#This Row],[Occupational Therapist Hours]],NonNurse[[#This Row],[OT Assistant Hours]],NonNurse[[#This Row],[OT Aide Hours]])/NonNurse[[#This Row],[MDS Census]]</f>
        <v>0.42378699458107538</v>
      </c>
      <c r="W61" s="6">
        <v>14.314565217391303</v>
      </c>
      <c r="X61" s="6">
        <v>6.6574999999999998</v>
      </c>
      <c r="Y61" s="6">
        <v>0</v>
      </c>
      <c r="Z61" s="6">
        <f>SUM(NonNurse[[#This Row],[Physical Therapist (PT) Hours]],NonNurse[[#This Row],[PT Assistant Hours]],NonNurse[[#This Row],[PT Aide Hours]])/NonNurse[[#This Row],[MDS Census]]</f>
        <v>0.40213213839099626</v>
      </c>
      <c r="AA61" s="6">
        <v>0</v>
      </c>
      <c r="AB61" s="6">
        <v>0</v>
      </c>
      <c r="AC61" s="6">
        <v>0</v>
      </c>
      <c r="AD61" s="6">
        <v>0</v>
      </c>
      <c r="AE61" s="6">
        <v>0</v>
      </c>
      <c r="AF61" s="6">
        <v>0</v>
      </c>
      <c r="AG61" s="6">
        <v>0</v>
      </c>
      <c r="AH61" s="1">
        <v>185481</v>
      </c>
      <c r="AI61">
        <v>4</v>
      </c>
    </row>
    <row r="62" spans="1:35" x14ac:dyDescent="0.25">
      <c r="A62" t="s">
        <v>289</v>
      </c>
      <c r="B62" t="s">
        <v>2</v>
      </c>
      <c r="C62" t="s">
        <v>462</v>
      </c>
      <c r="D62" t="s">
        <v>324</v>
      </c>
      <c r="E62" s="6">
        <v>114.35869565217391</v>
      </c>
      <c r="F62" s="6">
        <v>10.521739130434783</v>
      </c>
      <c r="G62" s="6">
        <v>0</v>
      </c>
      <c r="H62" s="6">
        <v>0.95108695652173914</v>
      </c>
      <c r="I62" s="6">
        <v>0</v>
      </c>
      <c r="J62" s="6">
        <v>0</v>
      </c>
      <c r="K62" s="6">
        <v>0</v>
      </c>
      <c r="L62" s="6">
        <v>3.8459782608695638</v>
      </c>
      <c r="M62" s="6">
        <v>10.255434782608695</v>
      </c>
      <c r="N62" s="6">
        <v>0</v>
      </c>
      <c r="O62" s="6">
        <f>SUM(NonNurse[[#This Row],[Qualified Social Work Staff Hours]],NonNurse[[#This Row],[Other Social Work Staff Hours]])/NonNurse[[#This Row],[MDS Census]]</f>
        <v>8.9677787282577706E-2</v>
      </c>
      <c r="P62" s="6">
        <v>4.5130434782608697</v>
      </c>
      <c r="Q62" s="6">
        <v>1.9456521739130435</v>
      </c>
      <c r="R62" s="6">
        <f>SUM(NonNurse[[#This Row],[Qualified Activities Professional Hours]],NonNurse[[#This Row],[Other Activities Professional Hours]])/NonNurse[[#This Row],[MDS Census]]</f>
        <v>5.6477521148179839E-2</v>
      </c>
      <c r="S62" s="6">
        <v>9.370000000000001</v>
      </c>
      <c r="T62" s="6">
        <v>4.3232608695652166</v>
      </c>
      <c r="U62" s="6">
        <v>0</v>
      </c>
      <c r="V62" s="6">
        <f>SUM(NonNurse[[#This Row],[Occupational Therapist Hours]],NonNurse[[#This Row],[OT Assistant Hours]],NonNurse[[#This Row],[OT Aide Hours]])/NonNurse[[#This Row],[MDS Census]]</f>
        <v>0.11973956848208347</v>
      </c>
      <c r="W62" s="6">
        <v>4.2247826086956533</v>
      </c>
      <c r="X62" s="6">
        <v>5.1764130434782603</v>
      </c>
      <c r="Y62" s="6">
        <v>3.4130434782608696</v>
      </c>
      <c r="Z62" s="6">
        <f>SUM(NonNurse[[#This Row],[Physical Therapist (PT) Hours]],NonNurse[[#This Row],[PT Assistant Hours]],NonNurse[[#This Row],[PT Aide Hours]])/NonNurse[[#This Row],[MDS Census]]</f>
        <v>0.11205303678357573</v>
      </c>
      <c r="AA62" s="6">
        <v>0</v>
      </c>
      <c r="AB62" s="6">
        <v>0</v>
      </c>
      <c r="AC62" s="6">
        <v>0</v>
      </c>
      <c r="AD62" s="6">
        <v>0</v>
      </c>
      <c r="AE62" s="6">
        <v>0</v>
      </c>
      <c r="AF62" s="6">
        <v>0</v>
      </c>
      <c r="AG62" s="6">
        <v>0</v>
      </c>
      <c r="AH62" s="1">
        <v>185288</v>
      </c>
      <c r="AI62">
        <v>4</v>
      </c>
    </row>
    <row r="63" spans="1:35" x14ac:dyDescent="0.25">
      <c r="A63" t="s">
        <v>289</v>
      </c>
      <c r="B63" t="s">
        <v>143</v>
      </c>
      <c r="C63" t="s">
        <v>558</v>
      </c>
      <c r="D63" t="s">
        <v>336</v>
      </c>
      <c r="E63" s="6">
        <v>75.902173913043484</v>
      </c>
      <c r="F63" s="6">
        <v>5.3804347826086953</v>
      </c>
      <c r="G63" s="6">
        <v>0.47347826086956524</v>
      </c>
      <c r="H63" s="6">
        <v>0</v>
      </c>
      <c r="I63" s="6">
        <v>0</v>
      </c>
      <c r="J63" s="6">
        <v>0</v>
      </c>
      <c r="K63" s="6">
        <v>0</v>
      </c>
      <c r="L63" s="6">
        <v>4.6283695652173904</v>
      </c>
      <c r="M63" s="6">
        <v>5.196956521739132</v>
      </c>
      <c r="N63" s="6">
        <v>0</v>
      </c>
      <c r="O63" s="6">
        <f>SUM(NonNurse[[#This Row],[Qualified Social Work Staff Hours]],NonNurse[[#This Row],[Other Social Work Staff Hours]])/NonNurse[[#This Row],[MDS Census]]</f>
        <v>6.8469139338393256E-2</v>
      </c>
      <c r="P63" s="6">
        <v>4.2177173913043466</v>
      </c>
      <c r="Q63" s="6">
        <v>4.6634782608695664</v>
      </c>
      <c r="R63" s="6">
        <f>SUM(NonNurse[[#This Row],[Qualified Activities Professional Hours]],NonNurse[[#This Row],[Other Activities Professional Hours]])/NonNurse[[#This Row],[MDS Census]]</f>
        <v>0.11700844909064871</v>
      </c>
      <c r="S63" s="6">
        <v>5.0346739130434779</v>
      </c>
      <c r="T63" s="6">
        <v>5.1110869565217385</v>
      </c>
      <c r="U63" s="6">
        <v>0</v>
      </c>
      <c r="V63" s="6">
        <f>SUM(NonNurse[[#This Row],[Occupational Therapist Hours]],NonNurse[[#This Row],[OT Assistant Hours]],NonNurse[[#This Row],[OT Aide Hours]])/NonNurse[[#This Row],[MDS Census]]</f>
        <v>0.13366891021051119</v>
      </c>
      <c r="W63" s="6">
        <v>0.41967391304347823</v>
      </c>
      <c r="X63" s="6">
        <v>3.973913043478261</v>
      </c>
      <c r="Y63" s="6">
        <v>0</v>
      </c>
      <c r="Z63" s="6">
        <f>SUM(NonNurse[[#This Row],[Physical Therapist (PT) Hours]],NonNurse[[#This Row],[PT Assistant Hours]],NonNurse[[#This Row],[PT Aide Hours]])/NonNurse[[#This Row],[MDS Census]]</f>
        <v>5.7884863239295425E-2</v>
      </c>
      <c r="AA63" s="6">
        <v>0</v>
      </c>
      <c r="AB63" s="6">
        <v>0</v>
      </c>
      <c r="AC63" s="6">
        <v>0</v>
      </c>
      <c r="AD63" s="6">
        <v>0</v>
      </c>
      <c r="AE63" s="6">
        <v>0</v>
      </c>
      <c r="AF63" s="6">
        <v>0</v>
      </c>
      <c r="AG63" s="6">
        <v>0</v>
      </c>
      <c r="AH63" s="1">
        <v>185286</v>
      </c>
      <c r="AI63">
        <v>4</v>
      </c>
    </row>
    <row r="64" spans="1:35" x14ac:dyDescent="0.25">
      <c r="A64" t="s">
        <v>289</v>
      </c>
      <c r="B64" t="s">
        <v>70</v>
      </c>
      <c r="C64" t="s">
        <v>443</v>
      </c>
      <c r="D64" t="s">
        <v>345</v>
      </c>
      <c r="E64" s="6">
        <v>104.93478260869566</v>
      </c>
      <c r="F64" s="6">
        <v>4.1739130434782608</v>
      </c>
      <c r="G64" s="6">
        <v>2.3043478260869565</v>
      </c>
      <c r="H64" s="6">
        <v>0.28260869565217389</v>
      </c>
      <c r="I64" s="6">
        <v>3.3043478260869565</v>
      </c>
      <c r="J64" s="6">
        <v>0</v>
      </c>
      <c r="K64" s="6">
        <v>3.3913043478260869</v>
      </c>
      <c r="L64" s="6">
        <v>6.2321739130434795</v>
      </c>
      <c r="M64" s="6">
        <v>4.8695652173913047</v>
      </c>
      <c r="N64" s="6">
        <v>0</v>
      </c>
      <c r="O64" s="6">
        <f>SUM(NonNurse[[#This Row],[Qualified Social Work Staff Hours]],NonNurse[[#This Row],[Other Social Work Staff Hours]])/NonNurse[[#This Row],[MDS Census]]</f>
        <v>4.6405634969960641E-2</v>
      </c>
      <c r="P64" s="6">
        <v>4.7934782608695654</v>
      </c>
      <c r="Q64" s="6">
        <v>20.355</v>
      </c>
      <c r="R64" s="6">
        <f>SUM(NonNurse[[#This Row],[Qualified Activities Professional Hours]],NonNurse[[#This Row],[Other Activities Professional Hours]])/NonNurse[[#This Row],[MDS Census]]</f>
        <v>0.23965817277812307</v>
      </c>
      <c r="S64" s="6">
        <v>8.0595652173913042</v>
      </c>
      <c r="T64" s="6">
        <v>7.2848913043478278</v>
      </c>
      <c r="U64" s="6">
        <v>0</v>
      </c>
      <c r="V64" s="6">
        <f>SUM(NonNurse[[#This Row],[Occupational Therapist Hours]],NonNurse[[#This Row],[OT Assistant Hours]],NonNurse[[#This Row],[OT Aide Hours]])/NonNurse[[#This Row],[MDS Census]]</f>
        <v>0.14622850631862441</v>
      </c>
      <c r="W64" s="6">
        <v>1.877826086956522</v>
      </c>
      <c r="X64" s="6">
        <v>8.1688043478260859</v>
      </c>
      <c r="Y64" s="6">
        <v>0</v>
      </c>
      <c r="Z64" s="6">
        <f>SUM(NonNurse[[#This Row],[Physical Therapist (PT) Hours]],NonNurse[[#This Row],[PT Assistant Hours]],NonNurse[[#This Row],[PT Aide Hours]])/NonNurse[[#This Row],[MDS Census]]</f>
        <v>9.5741661487466337E-2</v>
      </c>
      <c r="AA64" s="6">
        <v>0</v>
      </c>
      <c r="AB64" s="6">
        <v>0</v>
      </c>
      <c r="AC64" s="6">
        <v>0</v>
      </c>
      <c r="AD64" s="6">
        <v>0</v>
      </c>
      <c r="AE64" s="6">
        <v>0</v>
      </c>
      <c r="AF64" s="6">
        <v>0</v>
      </c>
      <c r="AG64" s="6">
        <v>0</v>
      </c>
      <c r="AH64" s="1">
        <v>185174</v>
      </c>
      <c r="AI64">
        <v>4</v>
      </c>
    </row>
    <row r="65" spans="1:35" x14ac:dyDescent="0.25">
      <c r="A65" t="s">
        <v>289</v>
      </c>
      <c r="B65" t="s">
        <v>193</v>
      </c>
      <c r="C65" t="s">
        <v>571</v>
      </c>
      <c r="D65" t="s">
        <v>379</v>
      </c>
      <c r="E65" s="6">
        <v>60.391304347826086</v>
      </c>
      <c r="F65" s="6">
        <v>5.5652173913043477</v>
      </c>
      <c r="G65" s="6">
        <v>0</v>
      </c>
      <c r="H65" s="6">
        <v>0</v>
      </c>
      <c r="I65" s="6">
        <v>0</v>
      </c>
      <c r="J65" s="6">
        <v>0</v>
      </c>
      <c r="K65" s="6">
        <v>0</v>
      </c>
      <c r="L65" s="6">
        <v>0</v>
      </c>
      <c r="M65" s="6">
        <v>4.2554347826086953</v>
      </c>
      <c r="N65" s="6">
        <v>0</v>
      </c>
      <c r="O65" s="6">
        <f>SUM(NonNurse[[#This Row],[Qualified Social Work Staff Hours]],NonNurse[[#This Row],[Other Social Work Staff Hours]])/NonNurse[[#This Row],[MDS Census]]</f>
        <v>7.0464362850971921E-2</v>
      </c>
      <c r="P65" s="6">
        <v>4.1331521739130439</v>
      </c>
      <c r="Q65" s="6">
        <v>0</v>
      </c>
      <c r="R65" s="6">
        <f>SUM(NonNurse[[#This Row],[Qualified Activities Professional Hours]],NonNurse[[#This Row],[Other Activities Professional Hours]])/NonNurse[[#This Row],[MDS Census]]</f>
        <v>6.8439524838012966E-2</v>
      </c>
      <c r="S65" s="6">
        <v>0</v>
      </c>
      <c r="T65" s="6">
        <v>0</v>
      </c>
      <c r="U65" s="6">
        <v>0</v>
      </c>
      <c r="V65" s="6">
        <f>SUM(NonNurse[[#This Row],[Occupational Therapist Hours]],NonNurse[[#This Row],[OT Assistant Hours]],NonNurse[[#This Row],[OT Aide Hours]])/NonNurse[[#This Row],[MDS Census]]</f>
        <v>0</v>
      </c>
      <c r="W65" s="6">
        <v>0</v>
      </c>
      <c r="X65" s="6">
        <v>0</v>
      </c>
      <c r="Y65" s="6">
        <v>0</v>
      </c>
      <c r="Z65" s="6">
        <f>SUM(NonNurse[[#This Row],[Physical Therapist (PT) Hours]],NonNurse[[#This Row],[PT Assistant Hours]],NonNurse[[#This Row],[PT Aide Hours]])/NonNurse[[#This Row],[MDS Census]]</f>
        <v>0</v>
      </c>
      <c r="AA65" s="6">
        <v>0</v>
      </c>
      <c r="AB65" s="6">
        <v>0</v>
      </c>
      <c r="AC65" s="6">
        <v>0</v>
      </c>
      <c r="AD65" s="6">
        <v>0</v>
      </c>
      <c r="AE65" s="6">
        <v>0</v>
      </c>
      <c r="AF65" s="6">
        <v>0</v>
      </c>
      <c r="AG65" s="6">
        <v>0</v>
      </c>
      <c r="AH65" s="1">
        <v>185354</v>
      </c>
      <c r="AI65">
        <v>4</v>
      </c>
    </row>
    <row r="66" spans="1:35" x14ac:dyDescent="0.25">
      <c r="A66" t="s">
        <v>289</v>
      </c>
      <c r="B66" t="s">
        <v>262</v>
      </c>
      <c r="C66" t="s">
        <v>462</v>
      </c>
      <c r="D66" t="s">
        <v>324</v>
      </c>
      <c r="E66" s="6">
        <v>52.728260869565219</v>
      </c>
      <c r="F66" s="6">
        <v>34.766195652173913</v>
      </c>
      <c r="G66" s="6">
        <v>0.56521739130434778</v>
      </c>
      <c r="H66" s="6">
        <v>0.15217391304347827</v>
      </c>
      <c r="I66" s="6">
        <v>8.6956521739130432E-2</v>
      </c>
      <c r="J66" s="6">
        <v>0</v>
      </c>
      <c r="K66" s="6">
        <v>0</v>
      </c>
      <c r="L66" s="6">
        <v>4.9991304347826091</v>
      </c>
      <c r="M66" s="6">
        <v>5.3619565217391303</v>
      </c>
      <c r="N66" s="6">
        <v>0</v>
      </c>
      <c r="O66" s="6">
        <f>SUM(NonNurse[[#This Row],[Qualified Social Work Staff Hours]],NonNurse[[#This Row],[Other Social Work Staff Hours]])/NonNurse[[#This Row],[MDS Census]]</f>
        <v>0.10169037311894455</v>
      </c>
      <c r="P66" s="6">
        <v>5.8679347826086961</v>
      </c>
      <c r="Q66" s="6">
        <v>10.960108695652169</v>
      </c>
      <c r="R66" s="6">
        <f>SUM(NonNurse[[#This Row],[Qualified Activities Professional Hours]],NonNurse[[#This Row],[Other Activities Professional Hours]])/NonNurse[[#This Row],[MDS Census]]</f>
        <v>0.31914656771799621</v>
      </c>
      <c r="S66" s="6">
        <v>4.6157608695652161</v>
      </c>
      <c r="T66" s="6">
        <v>4.2176086956521734</v>
      </c>
      <c r="U66" s="6">
        <v>0</v>
      </c>
      <c r="V66" s="6">
        <f>SUM(NonNurse[[#This Row],[Occupational Therapist Hours]],NonNurse[[#This Row],[OT Assistant Hours]],NonNurse[[#This Row],[OT Aide Hours]])/NonNurse[[#This Row],[MDS Census]]</f>
        <v>0.1675262832405689</v>
      </c>
      <c r="W66" s="6">
        <v>6.7332608695652176</v>
      </c>
      <c r="X66" s="6">
        <v>4.2541304347826099</v>
      </c>
      <c r="Y66" s="6">
        <v>0</v>
      </c>
      <c r="Z66" s="6">
        <f>SUM(NonNurse[[#This Row],[Physical Therapist (PT) Hours]],NonNurse[[#This Row],[PT Assistant Hours]],NonNurse[[#This Row],[PT Aide Hours]])/NonNurse[[#This Row],[MDS Census]]</f>
        <v>0.20837765409193984</v>
      </c>
      <c r="AA66" s="6">
        <v>0</v>
      </c>
      <c r="AB66" s="6">
        <v>0</v>
      </c>
      <c r="AC66" s="6">
        <v>0</v>
      </c>
      <c r="AD66" s="6">
        <v>54.771956521739163</v>
      </c>
      <c r="AE66" s="6">
        <v>0</v>
      </c>
      <c r="AF66" s="6">
        <v>0</v>
      </c>
      <c r="AG66" s="6">
        <v>0</v>
      </c>
      <c r="AH66" s="1">
        <v>185478</v>
      </c>
      <c r="AI66">
        <v>4</v>
      </c>
    </row>
    <row r="67" spans="1:35" x14ac:dyDescent="0.25">
      <c r="A67" t="s">
        <v>289</v>
      </c>
      <c r="B67" t="s">
        <v>50</v>
      </c>
      <c r="C67" t="s">
        <v>484</v>
      </c>
      <c r="D67" t="s">
        <v>348</v>
      </c>
      <c r="E67" s="6">
        <v>129.20652173913044</v>
      </c>
      <c r="F67" s="6">
        <v>5.4782608695652177</v>
      </c>
      <c r="G67" s="6">
        <v>0.34782608695652173</v>
      </c>
      <c r="H67" s="6">
        <v>0.54619565217391308</v>
      </c>
      <c r="I67" s="6">
        <v>0</v>
      </c>
      <c r="J67" s="6">
        <v>0</v>
      </c>
      <c r="K67" s="6">
        <v>0</v>
      </c>
      <c r="L67" s="6">
        <v>11.548043478260865</v>
      </c>
      <c r="M67" s="6">
        <v>10.961086956521738</v>
      </c>
      <c r="N67" s="6">
        <v>0</v>
      </c>
      <c r="O67" s="6">
        <f>SUM(NonNurse[[#This Row],[Qualified Social Work Staff Hours]],NonNurse[[#This Row],[Other Social Work Staff Hours]])/NonNurse[[#This Row],[MDS Census]]</f>
        <v>8.4833852107344149E-2</v>
      </c>
      <c r="P67" s="6">
        <v>5.4696739130434766</v>
      </c>
      <c r="Q67" s="6">
        <v>8.1277173913043494</v>
      </c>
      <c r="R67" s="6">
        <f>SUM(NonNurse[[#This Row],[Qualified Activities Professional Hours]],NonNurse[[#This Row],[Other Activities Professional Hours]])/NonNurse[[#This Row],[MDS Census]]</f>
        <v>0.1052376545806343</v>
      </c>
      <c r="S67" s="6">
        <v>10.460217391304345</v>
      </c>
      <c r="T67" s="6">
        <v>9.6460869565217386</v>
      </c>
      <c r="U67" s="6">
        <v>0</v>
      </c>
      <c r="V67" s="6">
        <f>SUM(NonNurse[[#This Row],[Occupational Therapist Hours]],NonNurse[[#This Row],[OT Assistant Hours]],NonNurse[[#This Row],[OT Aide Hours]])/NonNurse[[#This Row],[MDS Census]]</f>
        <v>0.15561369563388572</v>
      </c>
      <c r="W67" s="6">
        <v>8.5390217391304333</v>
      </c>
      <c r="X67" s="6">
        <v>12.515434782608697</v>
      </c>
      <c r="Y67" s="6">
        <v>0</v>
      </c>
      <c r="Z67" s="6">
        <f>SUM(NonNurse[[#This Row],[Physical Therapist (PT) Hours]],NonNurse[[#This Row],[PT Assistant Hours]],NonNurse[[#This Row],[PT Aide Hours]])/NonNurse[[#This Row],[MDS Census]]</f>
        <v>0.16295196433078152</v>
      </c>
      <c r="AA67" s="6">
        <v>0</v>
      </c>
      <c r="AB67" s="6">
        <v>0</v>
      </c>
      <c r="AC67" s="6">
        <v>0</v>
      </c>
      <c r="AD67" s="6">
        <v>0</v>
      </c>
      <c r="AE67" s="6">
        <v>8.8913043478260878</v>
      </c>
      <c r="AF67" s="6">
        <v>0</v>
      </c>
      <c r="AG67" s="6">
        <v>0</v>
      </c>
      <c r="AH67" s="1">
        <v>185146</v>
      </c>
      <c r="AI67">
        <v>4</v>
      </c>
    </row>
    <row r="68" spans="1:35" x14ac:dyDescent="0.25">
      <c r="A68" t="s">
        <v>289</v>
      </c>
      <c r="B68" t="s">
        <v>41</v>
      </c>
      <c r="C68" t="s">
        <v>462</v>
      </c>
      <c r="D68" t="s">
        <v>324</v>
      </c>
      <c r="E68" s="6">
        <v>65.032608695652172</v>
      </c>
      <c r="F68" s="6">
        <v>35.250543478260866</v>
      </c>
      <c r="G68" s="6">
        <v>0</v>
      </c>
      <c r="H68" s="6">
        <v>0.16032608695652173</v>
      </c>
      <c r="I68" s="6">
        <v>8.6956521739130432E-2</v>
      </c>
      <c r="J68" s="6">
        <v>0</v>
      </c>
      <c r="K68" s="6">
        <v>0</v>
      </c>
      <c r="L68" s="6">
        <v>5.821739130434783</v>
      </c>
      <c r="M68" s="6">
        <v>10.052391304347825</v>
      </c>
      <c r="N68" s="6">
        <v>0</v>
      </c>
      <c r="O68" s="6">
        <f>SUM(NonNurse[[#This Row],[Qualified Social Work Staff Hours]],NonNurse[[#This Row],[Other Social Work Staff Hours]])/NonNurse[[#This Row],[MDS Census]]</f>
        <v>0.15457462811298678</v>
      </c>
      <c r="P68" s="6">
        <v>5.0635869565217391</v>
      </c>
      <c r="Q68" s="6">
        <v>10.540869565217392</v>
      </c>
      <c r="R68" s="6">
        <f>SUM(NonNurse[[#This Row],[Qualified Activities Professional Hours]],NonNurse[[#This Row],[Other Activities Professional Hours]])/NonNurse[[#This Row],[MDS Census]]</f>
        <v>0.23994818652849742</v>
      </c>
      <c r="S68" s="6">
        <v>4.4907608695652161</v>
      </c>
      <c r="T68" s="6">
        <v>11.894782608695653</v>
      </c>
      <c r="U68" s="6">
        <v>0</v>
      </c>
      <c r="V68" s="6">
        <f>SUM(NonNurse[[#This Row],[Occupational Therapist Hours]],NonNurse[[#This Row],[OT Assistant Hours]],NonNurse[[#This Row],[OT Aide Hours]])/NonNurse[[#This Row],[MDS Census]]</f>
        <v>0.25195888350325929</v>
      </c>
      <c r="W68" s="6">
        <v>8.6198913043478225</v>
      </c>
      <c r="X68" s="6">
        <v>7.8030434782608697</v>
      </c>
      <c r="Y68" s="6">
        <v>0</v>
      </c>
      <c r="Z68" s="6">
        <f>SUM(NonNurse[[#This Row],[Physical Therapist (PT) Hours]],NonNurse[[#This Row],[PT Assistant Hours]],NonNurse[[#This Row],[PT Aide Hours]])/NonNurse[[#This Row],[MDS Census]]</f>
        <v>0.2525338458967073</v>
      </c>
      <c r="AA68" s="6">
        <v>0</v>
      </c>
      <c r="AB68" s="6">
        <v>0</v>
      </c>
      <c r="AC68" s="6">
        <v>0</v>
      </c>
      <c r="AD68" s="6">
        <v>54.610217391304353</v>
      </c>
      <c r="AE68" s="6">
        <v>0</v>
      </c>
      <c r="AF68" s="6">
        <v>0</v>
      </c>
      <c r="AG68" s="6">
        <v>0</v>
      </c>
      <c r="AH68" s="1">
        <v>185132</v>
      </c>
      <c r="AI68">
        <v>4</v>
      </c>
    </row>
    <row r="69" spans="1:35" x14ac:dyDescent="0.25">
      <c r="A69" t="s">
        <v>289</v>
      </c>
      <c r="B69" t="s">
        <v>58</v>
      </c>
      <c r="C69" t="s">
        <v>485</v>
      </c>
      <c r="D69" t="s">
        <v>323</v>
      </c>
      <c r="E69" s="6">
        <v>71.608695652173907</v>
      </c>
      <c r="F69" s="6">
        <v>5.5788043478260869</v>
      </c>
      <c r="G69" s="6">
        <v>0.2391304347826087</v>
      </c>
      <c r="H69" s="6">
        <v>0</v>
      </c>
      <c r="I69" s="6">
        <v>5.5434782608695654</v>
      </c>
      <c r="J69" s="6">
        <v>0</v>
      </c>
      <c r="K69" s="6">
        <v>0</v>
      </c>
      <c r="L69" s="6">
        <v>5.259239130434783</v>
      </c>
      <c r="M69" s="6">
        <v>3.9130434782608696</v>
      </c>
      <c r="N69" s="6">
        <v>0</v>
      </c>
      <c r="O69" s="6">
        <f>SUM(NonNurse[[#This Row],[Qualified Social Work Staff Hours]],NonNurse[[#This Row],[Other Social Work Staff Hours]])/NonNurse[[#This Row],[MDS Census]]</f>
        <v>5.4644808743169404E-2</v>
      </c>
      <c r="P69" s="6">
        <v>1.8396739130434783</v>
      </c>
      <c r="Q69" s="6">
        <v>0</v>
      </c>
      <c r="R69" s="6">
        <f>SUM(NonNurse[[#This Row],[Qualified Activities Professional Hours]],NonNurse[[#This Row],[Other Activities Professional Hours]])/NonNurse[[#This Row],[MDS Census]]</f>
        <v>2.5690649666059506E-2</v>
      </c>
      <c r="S69" s="6">
        <v>10.681304347826083</v>
      </c>
      <c r="T69" s="6">
        <v>10.81445652173913</v>
      </c>
      <c r="U69" s="6">
        <v>0</v>
      </c>
      <c r="V69" s="6">
        <f>SUM(NonNurse[[#This Row],[Occupational Therapist Hours]],NonNurse[[#This Row],[OT Assistant Hours]],NonNurse[[#This Row],[OT Aide Hours]])/NonNurse[[#This Row],[MDS Census]]</f>
        <v>0.30018366727383117</v>
      </c>
      <c r="W69" s="6">
        <v>4.1918478260869554</v>
      </c>
      <c r="X69" s="6">
        <v>9.5903260869565194</v>
      </c>
      <c r="Y69" s="6">
        <v>0</v>
      </c>
      <c r="Z69" s="6">
        <f>SUM(NonNurse[[#This Row],[Physical Therapist (PT) Hours]],NonNurse[[#This Row],[PT Assistant Hours]],NonNurse[[#This Row],[PT Aide Hours]])/NonNurse[[#This Row],[MDS Census]]</f>
        <v>0.19246508803885851</v>
      </c>
      <c r="AA69" s="6">
        <v>0</v>
      </c>
      <c r="AB69" s="6">
        <v>0</v>
      </c>
      <c r="AC69" s="6">
        <v>0</v>
      </c>
      <c r="AD69" s="6">
        <v>0</v>
      </c>
      <c r="AE69" s="6">
        <v>0</v>
      </c>
      <c r="AF69" s="6">
        <v>0</v>
      </c>
      <c r="AG69" s="6">
        <v>0</v>
      </c>
      <c r="AH69" s="1">
        <v>185159</v>
      </c>
      <c r="AI69">
        <v>4</v>
      </c>
    </row>
    <row r="70" spans="1:35" x14ac:dyDescent="0.25">
      <c r="A70" t="s">
        <v>289</v>
      </c>
      <c r="B70" t="s">
        <v>174</v>
      </c>
      <c r="C70" t="s">
        <v>488</v>
      </c>
      <c r="D70" t="s">
        <v>427</v>
      </c>
      <c r="E70" s="6">
        <v>77.228260869565219</v>
      </c>
      <c r="F70" s="6">
        <v>4.1739130434782608</v>
      </c>
      <c r="G70" s="6">
        <v>0.2608695652173913</v>
      </c>
      <c r="H70" s="6">
        <v>0.21739130434782608</v>
      </c>
      <c r="I70" s="6">
        <v>0.95652173913043481</v>
      </c>
      <c r="J70" s="6">
        <v>0</v>
      </c>
      <c r="K70" s="6">
        <v>0</v>
      </c>
      <c r="L70" s="6">
        <v>0</v>
      </c>
      <c r="M70" s="6">
        <v>7.287826086956521</v>
      </c>
      <c r="N70" s="6">
        <v>0</v>
      </c>
      <c r="O70" s="6">
        <f>SUM(NonNurse[[#This Row],[Qualified Social Work Staff Hours]],NonNurse[[#This Row],[Other Social Work Staff Hours]])/NonNurse[[#This Row],[MDS Census]]</f>
        <v>9.4367346938775493E-2</v>
      </c>
      <c r="P70" s="6">
        <v>4.3861956521739129</v>
      </c>
      <c r="Q70" s="6">
        <v>0.45380434782608697</v>
      </c>
      <c r="R70" s="6">
        <f>SUM(NonNurse[[#This Row],[Qualified Activities Professional Hours]],NonNurse[[#This Row],[Other Activities Professional Hours]])/NonNurse[[#This Row],[MDS Census]]</f>
        <v>6.2671358198451793E-2</v>
      </c>
      <c r="S70" s="6">
        <v>0</v>
      </c>
      <c r="T70" s="6">
        <v>0</v>
      </c>
      <c r="U70" s="6">
        <v>0</v>
      </c>
      <c r="V70" s="6">
        <f>SUM(NonNurse[[#This Row],[Occupational Therapist Hours]],NonNurse[[#This Row],[OT Assistant Hours]],NonNurse[[#This Row],[OT Aide Hours]])/NonNurse[[#This Row],[MDS Census]]</f>
        <v>0</v>
      </c>
      <c r="W70" s="6">
        <v>0</v>
      </c>
      <c r="X70" s="6">
        <v>0</v>
      </c>
      <c r="Y70" s="6">
        <v>0</v>
      </c>
      <c r="Z70" s="6">
        <f>SUM(NonNurse[[#This Row],[Physical Therapist (PT) Hours]],NonNurse[[#This Row],[PT Assistant Hours]],NonNurse[[#This Row],[PT Aide Hours]])/NonNurse[[#This Row],[MDS Census]]</f>
        <v>0</v>
      </c>
      <c r="AA70" s="6">
        <v>0</v>
      </c>
      <c r="AB70" s="6">
        <v>0</v>
      </c>
      <c r="AC70" s="6">
        <v>0</v>
      </c>
      <c r="AD70" s="6">
        <v>0</v>
      </c>
      <c r="AE70" s="6">
        <v>0</v>
      </c>
      <c r="AF70" s="6">
        <v>0</v>
      </c>
      <c r="AG70" s="6">
        <v>0</v>
      </c>
      <c r="AH70" s="1">
        <v>185331</v>
      </c>
      <c r="AI70">
        <v>4</v>
      </c>
    </row>
    <row r="71" spans="1:35" x14ac:dyDescent="0.25">
      <c r="A71" t="s">
        <v>289</v>
      </c>
      <c r="B71" t="s">
        <v>16</v>
      </c>
      <c r="C71" t="s">
        <v>497</v>
      </c>
      <c r="D71" t="s">
        <v>350</v>
      </c>
      <c r="E71" s="6">
        <v>41.5</v>
      </c>
      <c r="F71" s="6">
        <v>5.75</v>
      </c>
      <c r="G71" s="6">
        <v>0.18652173913043479</v>
      </c>
      <c r="H71" s="6">
        <v>0</v>
      </c>
      <c r="I71" s="6">
        <v>0</v>
      </c>
      <c r="J71" s="6">
        <v>0</v>
      </c>
      <c r="K71" s="6">
        <v>0</v>
      </c>
      <c r="L71" s="6">
        <v>2.7811956521739134</v>
      </c>
      <c r="M71" s="6">
        <v>5.7507608695652168</v>
      </c>
      <c r="N71" s="6">
        <v>0</v>
      </c>
      <c r="O71" s="6">
        <f>SUM(NonNurse[[#This Row],[Qualified Social Work Staff Hours]],NonNurse[[#This Row],[Other Social Work Staff Hours]])/NonNurse[[#This Row],[MDS Census]]</f>
        <v>0.13857255107386066</v>
      </c>
      <c r="P71" s="6">
        <v>4.3428260869565216</v>
      </c>
      <c r="Q71" s="6">
        <v>2.3883695652173915</v>
      </c>
      <c r="R71" s="6">
        <f>SUM(NonNurse[[#This Row],[Qualified Activities Professional Hours]],NonNurse[[#This Row],[Other Activities Professional Hours]])/NonNurse[[#This Row],[MDS Census]]</f>
        <v>0.1621974855945521</v>
      </c>
      <c r="S71" s="6">
        <v>1.3584782608695654</v>
      </c>
      <c r="T71" s="6">
        <v>8.6759782608695666</v>
      </c>
      <c r="U71" s="6">
        <v>0</v>
      </c>
      <c r="V71" s="6">
        <f>SUM(NonNurse[[#This Row],[Occupational Therapist Hours]],NonNurse[[#This Row],[OT Assistant Hours]],NonNurse[[#This Row],[OT Aide Hours]])/NonNurse[[#This Row],[MDS Census]]</f>
        <v>0.241794133053955</v>
      </c>
      <c r="W71" s="6">
        <v>1.2247826086956521</v>
      </c>
      <c r="X71" s="6">
        <v>5.3094565217391319</v>
      </c>
      <c r="Y71" s="6">
        <v>0</v>
      </c>
      <c r="Z71" s="6">
        <f>SUM(NonNurse[[#This Row],[Physical Therapist (PT) Hours]],NonNurse[[#This Row],[PT Assistant Hours]],NonNurse[[#This Row],[PT Aide Hours]])/NonNurse[[#This Row],[MDS Census]]</f>
        <v>0.15745154531168154</v>
      </c>
      <c r="AA71" s="6">
        <v>0</v>
      </c>
      <c r="AB71" s="6">
        <v>0</v>
      </c>
      <c r="AC71" s="6">
        <v>0</v>
      </c>
      <c r="AD71" s="6">
        <v>0</v>
      </c>
      <c r="AE71" s="6">
        <v>0</v>
      </c>
      <c r="AF71" s="6">
        <v>0</v>
      </c>
      <c r="AG71" s="6">
        <v>0</v>
      </c>
      <c r="AH71" s="1">
        <v>185047</v>
      </c>
      <c r="AI71">
        <v>4</v>
      </c>
    </row>
    <row r="72" spans="1:35" x14ac:dyDescent="0.25">
      <c r="A72" t="s">
        <v>289</v>
      </c>
      <c r="B72" t="s">
        <v>197</v>
      </c>
      <c r="C72" t="s">
        <v>486</v>
      </c>
      <c r="D72" t="s">
        <v>371</v>
      </c>
      <c r="E72" s="6">
        <v>109.21739130434783</v>
      </c>
      <c r="F72" s="6">
        <v>5.7391304347826084</v>
      </c>
      <c r="G72" s="6">
        <v>0.16304347826086957</v>
      </c>
      <c r="H72" s="6">
        <v>0.60206521739130447</v>
      </c>
      <c r="I72" s="6">
        <v>1.1304347826086956</v>
      </c>
      <c r="J72" s="6">
        <v>0</v>
      </c>
      <c r="K72" s="6">
        <v>0</v>
      </c>
      <c r="L72" s="6">
        <v>4.448586956521738</v>
      </c>
      <c r="M72" s="6">
        <v>0</v>
      </c>
      <c r="N72" s="6">
        <v>10.839782608695652</v>
      </c>
      <c r="O72" s="6">
        <f>SUM(NonNurse[[#This Row],[Qualified Social Work Staff Hours]],NonNurse[[#This Row],[Other Social Work Staff Hours]])/NonNurse[[#This Row],[MDS Census]]</f>
        <v>9.9249601910828017E-2</v>
      </c>
      <c r="P72" s="6">
        <v>5.3495652173913042</v>
      </c>
      <c r="Q72" s="6">
        <v>5.4955434782608696</v>
      </c>
      <c r="R72" s="6">
        <f>SUM(NonNurse[[#This Row],[Qualified Activities Professional Hours]],NonNurse[[#This Row],[Other Activities Professional Hours]])/NonNurse[[#This Row],[MDS Census]]</f>
        <v>9.9298367834394899E-2</v>
      </c>
      <c r="S72" s="6">
        <v>4.6102173913043467</v>
      </c>
      <c r="T72" s="6">
        <v>4.7302173913043468</v>
      </c>
      <c r="U72" s="6">
        <v>0</v>
      </c>
      <c r="V72" s="6">
        <f>SUM(NonNurse[[#This Row],[Occupational Therapist Hours]],NonNurse[[#This Row],[OT Assistant Hours]],NonNurse[[#This Row],[OT Aide Hours]])/NonNurse[[#This Row],[MDS Census]]</f>
        <v>8.5521496815286591E-2</v>
      </c>
      <c r="W72" s="6">
        <v>4.2248913043478264</v>
      </c>
      <c r="X72" s="6">
        <v>5.1304347826086953</v>
      </c>
      <c r="Y72" s="6">
        <v>4.0869565217391308</v>
      </c>
      <c r="Z72" s="6">
        <f>SUM(NonNurse[[#This Row],[Physical Therapist (PT) Hours]],NonNurse[[#This Row],[PT Assistant Hours]],NonNurse[[#This Row],[PT Aide Hours]])/NonNurse[[#This Row],[MDS Census]]</f>
        <v>0.123078224522293</v>
      </c>
      <c r="AA72" s="6">
        <v>0</v>
      </c>
      <c r="AB72" s="6">
        <v>0</v>
      </c>
      <c r="AC72" s="6">
        <v>0</v>
      </c>
      <c r="AD72" s="6">
        <v>0</v>
      </c>
      <c r="AE72" s="6">
        <v>0</v>
      </c>
      <c r="AF72" s="6">
        <v>0</v>
      </c>
      <c r="AG72" s="6">
        <v>0</v>
      </c>
      <c r="AH72" s="1">
        <v>185360</v>
      </c>
      <c r="AI72">
        <v>4</v>
      </c>
    </row>
    <row r="73" spans="1:35" x14ac:dyDescent="0.25">
      <c r="A73" t="s">
        <v>289</v>
      </c>
      <c r="B73" t="s">
        <v>200</v>
      </c>
      <c r="C73" t="s">
        <v>503</v>
      </c>
      <c r="D73" t="s">
        <v>395</v>
      </c>
      <c r="E73" s="6">
        <v>47.282608695652172</v>
      </c>
      <c r="F73" s="6">
        <v>21.899456521739129</v>
      </c>
      <c r="G73" s="6">
        <v>0.49728260869565216</v>
      </c>
      <c r="H73" s="6">
        <v>0</v>
      </c>
      <c r="I73" s="6">
        <v>2.2717391304347827</v>
      </c>
      <c r="J73" s="6">
        <v>0</v>
      </c>
      <c r="K73" s="6">
        <v>0</v>
      </c>
      <c r="L73" s="6">
        <v>8.152173913043478E-3</v>
      </c>
      <c r="M73" s="6">
        <v>0</v>
      </c>
      <c r="N73" s="6">
        <v>0</v>
      </c>
      <c r="O73" s="6">
        <f>SUM(NonNurse[[#This Row],[Qualified Social Work Staff Hours]],NonNurse[[#This Row],[Other Social Work Staff Hours]])/NonNurse[[#This Row],[MDS Census]]</f>
        <v>0</v>
      </c>
      <c r="P73" s="6">
        <v>3.9673913043478262</v>
      </c>
      <c r="Q73" s="6">
        <v>10.440217391304348</v>
      </c>
      <c r="R73" s="6">
        <f>SUM(NonNurse[[#This Row],[Qualified Activities Professional Hours]],NonNurse[[#This Row],[Other Activities Professional Hours]])/NonNurse[[#This Row],[MDS Census]]</f>
        <v>0.30471264367816092</v>
      </c>
      <c r="S73" s="6">
        <v>0</v>
      </c>
      <c r="T73" s="6">
        <v>0</v>
      </c>
      <c r="U73" s="6">
        <v>0</v>
      </c>
      <c r="V73" s="6">
        <f>SUM(NonNurse[[#This Row],[Occupational Therapist Hours]],NonNurse[[#This Row],[OT Assistant Hours]],NonNurse[[#This Row],[OT Aide Hours]])/NonNurse[[#This Row],[MDS Census]]</f>
        <v>0</v>
      </c>
      <c r="W73" s="6">
        <v>0.12771739130434784</v>
      </c>
      <c r="X73" s="6">
        <v>0</v>
      </c>
      <c r="Y73" s="6">
        <v>0</v>
      </c>
      <c r="Z73" s="6">
        <f>SUM(NonNurse[[#This Row],[Physical Therapist (PT) Hours]],NonNurse[[#This Row],[PT Assistant Hours]],NonNurse[[#This Row],[PT Aide Hours]])/NonNurse[[#This Row],[MDS Census]]</f>
        <v>2.7011494252873569E-3</v>
      </c>
      <c r="AA73" s="6">
        <v>0</v>
      </c>
      <c r="AB73" s="6">
        <v>0</v>
      </c>
      <c r="AC73" s="6">
        <v>0</v>
      </c>
      <c r="AD73" s="6">
        <v>0</v>
      </c>
      <c r="AE73" s="6">
        <v>0</v>
      </c>
      <c r="AF73" s="6">
        <v>0</v>
      </c>
      <c r="AG73" s="6">
        <v>0.60869565217391308</v>
      </c>
      <c r="AH73" s="1">
        <v>185363</v>
      </c>
      <c r="AI73">
        <v>4</v>
      </c>
    </row>
    <row r="74" spans="1:35" x14ac:dyDescent="0.25">
      <c r="A74" t="s">
        <v>289</v>
      </c>
      <c r="B74" t="s">
        <v>246</v>
      </c>
      <c r="C74" t="s">
        <v>462</v>
      </c>
      <c r="D74" t="s">
        <v>324</v>
      </c>
      <c r="E74" s="6">
        <v>43.815217391304351</v>
      </c>
      <c r="F74" s="6">
        <v>27.620108695652174</v>
      </c>
      <c r="G74" s="6">
        <v>0.70652173913043481</v>
      </c>
      <c r="H74" s="6">
        <v>0.13043478260869565</v>
      </c>
      <c r="I74" s="6">
        <v>0.10869565217391304</v>
      </c>
      <c r="J74" s="6">
        <v>0</v>
      </c>
      <c r="K74" s="6">
        <v>0</v>
      </c>
      <c r="L74" s="6">
        <v>4.6055434782608708</v>
      </c>
      <c r="M74" s="6">
        <v>8.3143478260869585</v>
      </c>
      <c r="N74" s="6">
        <v>0</v>
      </c>
      <c r="O74" s="6">
        <f>SUM(NonNurse[[#This Row],[Qualified Social Work Staff Hours]],NonNurse[[#This Row],[Other Social Work Staff Hours]])/NonNurse[[#This Row],[MDS Census]]</f>
        <v>0.18975936492185566</v>
      </c>
      <c r="P74" s="6">
        <v>4.5142391304347829</v>
      </c>
      <c r="Q74" s="6">
        <v>11.864347826086954</v>
      </c>
      <c r="R74" s="6">
        <f>SUM(NonNurse[[#This Row],[Qualified Activities Professional Hours]],NonNurse[[#This Row],[Other Activities Professional Hours]])/NonNurse[[#This Row],[MDS Census]]</f>
        <v>0.37381046886628622</v>
      </c>
      <c r="S74" s="6">
        <v>5.2394565217391316</v>
      </c>
      <c r="T74" s="6">
        <v>7.8440217391304348</v>
      </c>
      <c r="U74" s="6">
        <v>0</v>
      </c>
      <c r="V74" s="6">
        <f>SUM(NonNurse[[#This Row],[Occupational Therapist Hours]],NonNurse[[#This Row],[OT Assistant Hours]],NonNurse[[#This Row],[OT Aide Hours]])/NonNurse[[#This Row],[MDS Census]]</f>
        <v>0.29860580501116346</v>
      </c>
      <c r="W74" s="6">
        <v>4.9443478260869549</v>
      </c>
      <c r="X74" s="6">
        <v>7.4167391304347801</v>
      </c>
      <c r="Y74" s="6">
        <v>0</v>
      </c>
      <c r="Z74" s="6">
        <f>SUM(NonNurse[[#This Row],[Physical Therapist (PT) Hours]],NonNurse[[#This Row],[PT Assistant Hours]],NonNurse[[#This Row],[PT Aide Hours]])/NonNurse[[#This Row],[MDS Census]]</f>
        <v>0.28211858099727105</v>
      </c>
      <c r="AA74" s="6">
        <v>0</v>
      </c>
      <c r="AB74" s="6">
        <v>0</v>
      </c>
      <c r="AC74" s="6">
        <v>0</v>
      </c>
      <c r="AD74" s="6">
        <v>43.085543478260846</v>
      </c>
      <c r="AE74" s="6">
        <v>0</v>
      </c>
      <c r="AF74" s="6">
        <v>0</v>
      </c>
      <c r="AG74" s="6">
        <v>0</v>
      </c>
      <c r="AH74" s="1">
        <v>185461</v>
      </c>
      <c r="AI74">
        <v>4</v>
      </c>
    </row>
    <row r="75" spans="1:35" x14ac:dyDescent="0.25">
      <c r="A75" t="s">
        <v>289</v>
      </c>
      <c r="B75" t="s">
        <v>132</v>
      </c>
      <c r="C75" t="s">
        <v>503</v>
      </c>
      <c r="D75" t="s">
        <v>395</v>
      </c>
      <c r="E75" s="6">
        <v>47.358695652173914</v>
      </c>
      <c r="F75" s="6">
        <v>5.7391304347826084</v>
      </c>
      <c r="G75" s="6">
        <v>0.16304347826086957</v>
      </c>
      <c r="H75" s="6">
        <v>0</v>
      </c>
      <c r="I75" s="6">
        <v>0</v>
      </c>
      <c r="J75" s="6">
        <v>0</v>
      </c>
      <c r="K75" s="6">
        <v>0</v>
      </c>
      <c r="L75" s="6">
        <v>3.8929347826086942</v>
      </c>
      <c r="M75" s="6">
        <v>5.5693478260869576</v>
      </c>
      <c r="N75" s="6">
        <v>0</v>
      </c>
      <c r="O75" s="6">
        <f>SUM(NonNurse[[#This Row],[Qualified Social Work Staff Hours]],NonNurse[[#This Row],[Other Social Work Staff Hours]])/NonNurse[[#This Row],[MDS Census]]</f>
        <v>0.11759926554969018</v>
      </c>
      <c r="P75" s="6">
        <v>3.191521739130434</v>
      </c>
      <c r="Q75" s="6">
        <v>0</v>
      </c>
      <c r="R75" s="6">
        <f>SUM(NonNurse[[#This Row],[Qualified Activities Professional Hours]],NonNurse[[#This Row],[Other Activities Professional Hours]])/NonNurse[[#This Row],[MDS Census]]</f>
        <v>6.7390406242827619E-2</v>
      </c>
      <c r="S75" s="6">
        <v>0.53532608695652162</v>
      </c>
      <c r="T75" s="6">
        <v>0</v>
      </c>
      <c r="U75" s="6">
        <v>0</v>
      </c>
      <c r="V75" s="6">
        <f>SUM(NonNurse[[#This Row],[Occupational Therapist Hours]],NonNurse[[#This Row],[OT Assistant Hours]],NonNurse[[#This Row],[OT Aide Hours]])/NonNurse[[#This Row],[MDS Census]]</f>
        <v>1.1303649299977046E-2</v>
      </c>
      <c r="W75" s="6">
        <v>0.26641304347826084</v>
      </c>
      <c r="X75" s="6">
        <v>0.52706521739130441</v>
      </c>
      <c r="Y75" s="6">
        <v>0</v>
      </c>
      <c r="Z75" s="6">
        <f>SUM(NonNurse[[#This Row],[Physical Therapist (PT) Hours]],NonNurse[[#This Row],[PT Assistant Hours]],NonNurse[[#This Row],[PT Aide Hours]])/NonNurse[[#This Row],[MDS Census]]</f>
        <v>1.6754647693366993E-2</v>
      </c>
      <c r="AA75" s="6">
        <v>0</v>
      </c>
      <c r="AB75" s="6">
        <v>0</v>
      </c>
      <c r="AC75" s="6">
        <v>0</v>
      </c>
      <c r="AD75" s="6">
        <v>0</v>
      </c>
      <c r="AE75" s="6">
        <v>0</v>
      </c>
      <c r="AF75" s="6">
        <v>0</v>
      </c>
      <c r="AG75" s="6">
        <v>0</v>
      </c>
      <c r="AH75" s="1">
        <v>185271</v>
      </c>
      <c r="AI75">
        <v>4</v>
      </c>
    </row>
    <row r="76" spans="1:35" x14ac:dyDescent="0.25">
      <c r="A76" t="s">
        <v>289</v>
      </c>
      <c r="B76" t="s">
        <v>96</v>
      </c>
      <c r="C76" t="s">
        <v>537</v>
      </c>
      <c r="D76" t="s">
        <v>340</v>
      </c>
      <c r="E76" s="6">
        <v>108.1195652173913</v>
      </c>
      <c r="F76" s="6">
        <v>5.7391304347826084</v>
      </c>
      <c r="G76" s="6">
        <v>6.5217391304347824E-2</v>
      </c>
      <c r="H76" s="6">
        <v>0.39130434782608697</v>
      </c>
      <c r="I76" s="6">
        <v>1.7065217391304348</v>
      </c>
      <c r="J76" s="6">
        <v>0</v>
      </c>
      <c r="K76" s="6">
        <v>0</v>
      </c>
      <c r="L76" s="6">
        <v>0.57608695652173914</v>
      </c>
      <c r="M76" s="6">
        <v>5.7391304347826084</v>
      </c>
      <c r="N76" s="6">
        <v>0</v>
      </c>
      <c r="O76" s="6">
        <f>SUM(NonNurse[[#This Row],[Qualified Social Work Staff Hours]],NonNurse[[#This Row],[Other Social Work Staff Hours]])/NonNurse[[#This Row],[MDS Census]]</f>
        <v>5.3081331054589322E-2</v>
      </c>
      <c r="P76" s="6">
        <v>9.9045652173913066</v>
      </c>
      <c r="Q76" s="6">
        <v>0</v>
      </c>
      <c r="R76" s="6">
        <f>SUM(NonNurse[[#This Row],[Qualified Activities Professional Hours]],NonNurse[[#This Row],[Other Activities Professional Hours]])/NonNurse[[#This Row],[MDS Census]]</f>
        <v>9.1607519855232758E-2</v>
      </c>
      <c r="S76" s="6">
        <v>1.6577173913043481</v>
      </c>
      <c r="T76" s="6">
        <v>12.979456521739124</v>
      </c>
      <c r="U76" s="6">
        <v>0</v>
      </c>
      <c r="V76" s="6">
        <f>SUM(NonNurse[[#This Row],[Occupational Therapist Hours]],NonNurse[[#This Row],[OT Assistant Hours]],NonNurse[[#This Row],[OT Aide Hours]])/NonNurse[[#This Row],[MDS Census]]</f>
        <v>0.13537951141047547</v>
      </c>
      <c r="W76" s="6">
        <v>2.4574999999999996</v>
      </c>
      <c r="X76" s="6">
        <v>9.8355434782608704</v>
      </c>
      <c r="Y76" s="6">
        <v>0</v>
      </c>
      <c r="Z76" s="6">
        <f>SUM(NonNurse[[#This Row],[Physical Therapist (PT) Hours]],NonNurse[[#This Row],[PT Assistant Hours]],NonNurse[[#This Row],[PT Aide Hours]])/NonNurse[[#This Row],[MDS Census]]</f>
        <v>0.11369860259374687</v>
      </c>
      <c r="AA76" s="6">
        <v>0</v>
      </c>
      <c r="AB76" s="6">
        <v>0</v>
      </c>
      <c r="AC76" s="6">
        <v>0</v>
      </c>
      <c r="AD76" s="6">
        <v>0</v>
      </c>
      <c r="AE76" s="6">
        <v>0</v>
      </c>
      <c r="AF76" s="6">
        <v>0</v>
      </c>
      <c r="AG76" s="6">
        <v>0</v>
      </c>
      <c r="AH76" s="1">
        <v>185222</v>
      </c>
      <c r="AI76">
        <v>4</v>
      </c>
    </row>
    <row r="77" spans="1:35" x14ac:dyDescent="0.25">
      <c r="A77" t="s">
        <v>289</v>
      </c>
      <c r="B77" t="s">
        <v>175</v>
      </c>
      <c r="C77" t="s">
        <v>513</v>
      </c>
      <c r="D77" t="s">
        <v>378</v>
      </c>
      <c r="E77" s="6">
        <v>46.663043478260867</v>
      </c>
      <c r="F77" s="6">
        <v>5.4782608695652177</v>
      </c>
      <c r="G77" s="6">
        <v>0.2608695652173913</v>
      </c>
      <c r="H77" s="6">
        <v>0.22554347826086957</v>
      </c>
      <c r="I77" s="6">
        <v>0.97826086956521741</v>
      </c>
      <c r="J77" s="6">
        <v>0</v>
      </c>
      <c r="K77" s="6">
        <v>0</v>
      </c>
      <c r="L77" s="6">
        <v>1.7732608695652172</v>
      </c>
      <c r="M77" s="6">
        <v>0</v>
      </c>
      <c r="N77" s="6">
        <v>6.7961956521739131</v>
      </c>
      <c r="O77" s="6">
        <f>SUM(NonNurse[[#This Row],[Qualified Social Work Staff Hours]],NonNurse[[#This Row],[Other Social Work Staff Hours]])/NonNurse[[#This Row],[MDS Census]]</f>
        <v>0.14564407174470068</v>
      </c>
      <c r="P77" s="6">
        <v>0</v>
      </c>
      <c r="Q77" s="6">
        <v>8.8858695652173907</v>
      </c>
      <c r="R77" s="6">
        <f>SUM(NonNurse[[#This Row],[Qualified Activities Professional Hours]],NonNurse[[#This Row],[Other Activities Professional Hours]])/NonNurse[[#This Row],[MDS Census]]</f>
        <v>0.19042627533193571</v>
      </c>
      <c r="S77" s="6">
        <v>2.4869565217391307</v>
      </c>
      <c r="T77" s="6">
        <v>2.4344565217391305</v>
      </c>
      <c r="U77" s="6">
        <v>0</v>
      </c>
      <c r="V77" s="6">
        <f>SUM(NonNurse[[#This Row],[Occupational Therapist Hours]],NonNurse[[#This Row],[OT Assistant Hours]],NonNurse[[#This Row],[OT Aide Hours]])/NonNurse[[#This Row],[MDS Census]]</f>
        <v>0.10546703936641044</v>
      </c>
      <c r="W77" s="6">
        <v>2.9634782608695649</v>
      </c>
      <c r="X77" s="6">
        <v>2.7563043478260871</v>
      </c>
      <c r="Y77" s="6">
        <v>0</v>
      </c>
      <c r="Z77" s="6">
        <f>SUM(NonNurse[[#This Row],[Physical Therapist (PT) Hours]],NonNurse[[#This Row],[PT Assistant Hours]],NonNurse[[#This Row],[PT Aide Hours]])/NonNurse[[#This Row],[MDS Census]]</f>
        <v>0.12257628697880271</v>
      </c>
      <c r="AA77" s="6">
        <v>0</v>
      </c>
      <c r="AB77" s="6">
        <v>0</v>
      </c>
      <c r="AC77" s="6">
        <v>0</v>
      </c>
      <c r="AD77" s="6">
        <v>0</v>
      </c>
      <c r="AE77" s="6">
        <v>0</v>
      </c>
      <c r="AF77" s="6">
        <v>0</v>
      </c>
      <c r="AG77" s="6">
        <v>0</v>
      </c>
      <c r="AH77" s="1">
        <v>185332</v>
      </c>
      <c r="AI77">
        <v>4</v>
      </c>
    </row>
    <row r="78" spans="1:35" x14ac:dyDescent="0.25">
      <c r="A78" t="s">
        <v>289</v>
      </c>
      <c r="B78" t="s">
        <v>126</v>
      </c>
      <c r="C78" t="s">
        <v>552</v>
      </c>
      <c r="D78" t="s">
        <v>351</v>
      </c>
      <c r="E78" s="6">
        <v>86.065217391304344</v>
      </c>
      <c r="F78" s="6">
        <v>5.7391304347826084</v>
      </c>
      <c r="G78" s="6">
        <v>0</v>
      </c>
      <c r="H78" s="6">
        <v>0</v>
      </c>
      <c r="I78" s="6">
        <v>0</v>
      </c>
      <c r="J78" s="6">
        <v>0</v>
      </c>
      <c r="K78" s="6">
        <v>0</v>
      </c>
      <c r="L78" s="6">
        <v>4.2723913043478268</v>
      </c>
      <c r="M78" s="6">
        <v>4.1084782608695631</v>
      </c>
      <c r="N78" s="6">
        <v>2.3646739130434771</v>
      </c>
      <c r="O78" s="6">
        <f>SUM(NonNurse[[#This Row],[Qualified Social Work Staff Hours]],NonNurse[[#This Row],[Other Social Work Staff Hours]])/NonNurse[[#This Row],[MDS Census]]</f>
        <v>7.5212174791614003E-2</v>
      </c>
      <c r="P78" s="6">
        <v>5.326739130434782</v>
      </c>
      <c r="Q78" s="6">
        <v>2.9290217391304343</v>
      </c>
      <c r="R78" s="6">
        <f>SUM(NonNurse[[#This Row],[Qualified Activities Professional Hours]],NonNurse[[#This Row],[Other Activities Professional Hours]])/NonNurse[[#This Row],[MDS Census]]</f>
        <v>9.5924475877746898E-2</v>
      </c>
      <c r="S78" s="6">
        <v>2.8592391304347835</v>
      </c>
      <c r="T78" s="6">
        <v>10.918152173913043</v>
      </c>
      <c r="U78" s="6">
        <v>0</v>
      </c>
      <c r="V78" s="6">
        <f>SUM(NonNurse[[#This Row],[Occupational Therapist Hours]],NonNurse[[#This Row],[OT Assistant Hours]],NonNurse[[#This Row],[OT Aide Hours]])/NonNurse[[#This Row],[MDS Census]]</f>
        <v>0.16008082849204347</v>
      </c>
      <c r="W78" s="6">
        <v>4.2019565217391293</v>
      </c>
      <c r="X78" s="6">
        <v>5.202717391304347</v>
      </c>
      <c r="Y78" s="6">
        <v>0</v>
      </c>
      <c r="Z78" s="6">
        <f>SUM(NonNurse[[#This Row],[Physical Therapist (PT) Hours]],NonNurse[[#This Row],[PT Assistant Hours]],NonNurse[[#This Row],[PT Aide Hours]])/NonNurse[[#This Row],[MDS Census]]</f>
        <v>0.10927380651679715</v>
      </c>
      <c r="AA78" s="6">
        <v>0</v>
      </c>
      <c r="AB78" s="6">
        <v>0</v>
      </c>
      <c r="AC78" s="6">
        <v>0</v>
      </c>
      <c r="AD78" s="6">
        <v>0</v>
      </c>
      <c r="AE78" s="6">
        <v>0</v>
      </c>
      <c r="AF78" s="6">
        <v>0</v>
      </c>
      <c r="AG78" s="6">
        <v>0</v>
      </c>
      <c r="AH78" s="1">
        <v>185265</v>
      </c>
      <c r="AI78">
        <v>4</v>
      </c>
    </row>
    <row r="79" spans="1:35" x14ac:dyDescent="0.25">
      <c r="A79" t="s">
        <v>289</v>
      </c>
      <c r="B79" t="s">
        <v>73</v>
      </c>
      <c r="C79" t="s">
        <v>524</v>
      </c>
      <c r="D79" t="s">
        <v>405</v>
      </c>
      <c r="E79" s="6">
        <v>68.260869565217391</v>
      </c>
      <c r="F79" s="6">
        <v>5.4184782608695654</v>
      </c>
      <c r="G79" s="6">
        <v>0.70652173913043481</v>
      </c>
      <c r="H79" s="6">
        <v>0.29347826086956524</v>
      </c>
      <c r="I79" s="6">
        <v>1.1304347826086956</v>
      </c>
      <c r="J79" s="6">
        <v>0</v>
      </c>
      <c r="K79" s="6">
        <v>0</v>
      </c>
      <c r="L79" s="6">
        <v>3.6022826086956514</v>
      </c>
      <c r="M79" s="6">
        <v>0</v>
      </c>
      <c r="N79" s="6">
        <v>0</v>
      </c>
      <c r="O79" s="6">
        <f>SUM(NonNurse[[#This Row],[Qualified Social Work Staff Hours]],NonNurse[[#This Row],[Other Social Work Staff Hours]])/NonNurse[[#This Row],[MDS Census]]</f>
        <v>0</v>
      </c>
      <c r="P79" s="6">
        <v>14.206521739130435</v>
      </c>
      <c r="Q79" s="6">
        <v>0</v>
      </c>
      <c r="R79" s="6">
        <f>SUM(NonNurse[[#This Row],[Qualified Activities Professional Hours]],NonNurse[[#This Row],[Other Activities Professional Hours]])/NonNurse[[#This Row],[MDS Census]]</f>
        <v>0.20812101910828026</v>
      </c>
      <c r="S79" s="6">
        <v>4.8849999999999998</v>
      </c>
      <c r="T79" s="6">
        <v>6.2983695652173903</v>
      </c>
      <c r="U79" s="6">
        <v>0</v>
      </c>
      <c r="V79" s="6">
        <f>SUM(NonNurse[[#This Row],[Occupational Therapist Hours]],NonNurse[[#This Row],[OT Assistant Hours]],NonNurse[[#This Row],[OT Aide Hours]])/NonNurse[[#This Row],[MDS Census]]</f>
        <v>0.16383280254777069</v>
      </c>
      <c r="W79" s="6">
        <v>3.8692391304347824</v>
      </c>
      <c r="X79" s="6">
        <v>5.4381521739130436</v>
      </c>
      <c r="Y79" s="6">
        <v>0</v>
      </c>
      <c r="Z79" s="6">
        <f>SUM(NonNurse[[#This Row],[Physical Therapist (PT) Hours]],NonNurse[[#This Row],[PT Assistant Hours]],NonNurse[[#This Row],[PT Aide Hours]])/NonNurse[[#This Row],[MDS Census]]</f>
        <v>0.13635031847133758</v>
      </c>
      <c r="AA79" s="6">
        <v>0</v>
      </c>
      <c r="AB79" s="6">
        <v>0</v>
      </c>
      <c r="AC79" s="6">
        <v>0</v>
      </c>
      <c r="AD79" s="6">
        <v>0</v>
      </c>
      <c r="AE79" s="6">
        <v>0</v>
      </c>
      <c r="AF79" s="6">
        <v>0</v>
      </c>
      <c r="AG79" s="6">
        <v>0</v>
      </c>
      <c r="AH79" s="1">
        <v>185177</v>
      </c>
      <c r="AI79">
        <v>4</v>
      </c>
    </row>
    <row r="80" spans="1:35" x14ac:dyDescent="0.25">
      <c r="A80" t="s">
        <v>289</v>
      </c>
      <c r="B80" t="s">
        <v>184</v>
      </c>
      <c r="C80" t="s">
        <v>512</v>
      </c>
      <c r="D80" t="s">
        <v>398</v>
      </c>
      <c r="E80" s="6">
        <v>49.945652173913047</v>
      </c>
      <c r="F80" s="6">
        <v>5.8260869565217392</v>
      </c>
      <c r="G80" s="6">
        <v>0.37673913043478258</v>
      </c>
      <c r="H80" s="6">
        <v>0</v>
      </c>
      <c r="I80" s="6">
        <v>0</v>
      </c>
      <c r="J80" s="6">
        <v>0</v>
      </c>
      <c r="K80" s="6">
        <v>0</v>
      </c>
      <c r="L80" s="6">
        <v>5.1592391304347824</v>
      </c>
      <c r="M80" s="6">
        <v>4.5928260869565225</v>
      </c>
      <c r="N80" s="6">
        <v>0</v>
      </c>
      <c r="O80" s="6">
        <f>SUM(NonNurse[[#This Row],[Qualified Social Work Staff Hours]],NonNurse[[#This Row],[Other Social Work Staff Hours]])/NonNurse[[#This Row],[MDS Census]]</f>
        <v>9.1956474428726884E-2</v>
      </c>
      <c r="P80" s="6">
        <v>4.7409782608695652</v>
      </c>
      <c r="Q80" s="6">
        <v>0.71076086956521745</v>
      </c>
      <c r="R80" s="6">
        <f>SUM(NonNurse[[#This Row],[Qualified Activities Professional Hours]],NonNurse[[#This Row],[Other Activities Professional Hours]])/NonNurse[[#This Row],[MDS Census]]</f>
        <v>0.10915342763873775</v>
      </c>
      <c r="S80" s="6">
        <v>4.6029347826086946</v>
      </c>
      <c r="T80" s="6">
        <v>5.5864130434782586</v>
      </c>
      <c r="U80" s="6">
        <v>0</v>
      </c>
      <c r="V80" s="6">
        <f>SUM(NonNurse[[#This Row],[Occupational Therapist Hours]],NonNurse[[#This Row],[OT Assistant Hours]],NonNurse[[#This Row],[OT Aide Hours]])/NonNurse[[#This Row],[MDS Census]]</f>
        <v>0.20400870511425453</v>
      </c>
      <c r="W80" s="6">
        <v>4.2599999999999989</v>
      </c>
      <c r="X80" s="6">
        <v>9.9566304347826069</v>
      </c>
      <c r="Y80" s="6">
        <v>0</v>
      </c>
      <c r="Z80" s="6">
        <f>SUM(NonNurse[[#This Row],[Physical Therapist (PT) Hours]],NonNurse[[#This Row],[PT Assistant Hours]],NonNurse[[#This Row],[PT Aide Hours]])/NonNurse[[#This Row],[MDS Census]]</f>
        <v>0.2846420021762785</v>
      </c>
      <c r="AA80" s="6">
        <v>0</v>
      </c>
      <c r="AB80" s="6">
        <v>0</v>
      </c>
      <c r="AC80" s="6">
        <v>0</v>
      </c>
      <c r="AD80" s="6">
        <v>0</v>
      </c>
      <c r="AE80" s="6">
        <v>0</v>
      </c>
      <c r="AF80" s="6">
        <v>0</v>
      </c>
      <c r="AG80" s="6">
        <v>0</v>
      </c>
      <c r="AH80" s="1">
        <v>185341</v>
      </c>
      <c r="AI80">
        <v>4</v>
      </c>
    </row>
    <row r="81" spans="1:35" x14ac:dyDescent="0.25">
      <c r="A81" t="s">
        <v>289</v>
      </c>
      <c r="B81" t="s">
        <v>120</v>
      </c>
      <c r="C81" t="s">
        <v>489</v>
      </c>
      <c r="D81" t="s">
        <v>420</v>
      </c>
      <c r="E81" s="6">
        <v>87.554347826086953</v>
      </c>
      <c r="F81" s="6">
        <v>5.4782608695652177</v>
      </c>
      <c r="G81" s="6">
        <v>0.2608695652173913</v>
      </c>
      <c r="H81" s="6">
        <v>0</v>
      </c>
      <c r="I81" s="6">
        <v>2.4347826086956523</v>
      </c>
      <c r="J81" s="6">
        <v>0</v>
      </c>
      <c r="K81" s="6">
        <v>0</v>
      </c>
      <c r="L81" s="6">
        <v>4.2746739130434772</v>
      </c>
      <c r="M81" s="6">
        <v>5.2391304347826084</v>
      </c>
      <c r="N81" s="6">
        <v>0</v>
      </c>
      <c r="O81" s="6">
        <f>SUM(NonNurse[[#This Row],[Qualified Social Work Staff Hours]],NonNurse[[#This Row],[Other Social Work Staff Hours]])/NonNurse[[#This Row],[MDS Census]]</f>
        <v>5.983860955927995E-2</v>
      </c>
      <c r="P81" s="6">
        <v>5.0244565217391308</v>
      </c>
      <c r="Q81" s="6">
        <v>3.4510869565217392</v>
      </c>
      <c r="R81" s="6">
        <f>SUM(NonNurse[[#This Row],[Qualified Activities Professional Hours]],NonNurse[[#This Row],[Other Activities Professional Hours]])/NonNurse[[#This Row],[MDS Census]]</f>
        <v>9.6803227808814424E-2</v>
      </c>
      <c r="S81" s="6">
        <v>4.6083695652173908</v>
      </c>
      <c r="T81" s="6">
        <v>8.8635869565217451</v>
      </c>
      <c r="U81" s="6">
        <v>0</v>
      </c>
      <c r="V81" s="6">
        <f>SUM(NonNurse[[#This Row],[Occupational Therapist Hours]],NonNurse[[#This Row],[OT Assistant Hours]],NonNurse[[#This Row],[OT Aide Hours]])/NonNurse[[#This Row],[MDS Census]]</f>
        <v>0.15386964618249541</v>
      </c>
      <c r="W81" s="6">
        <v>4.6909782608695663</v>
      </c>
      <c r="X81" s="6">
        <v>10.922717391304346</v>
      </c>
      <c r="Y81" s="6">
        <v>0</v>
      </c>
      <c r="Z81" s="6">
        <f>SUM(NonNurse[[#This Row],[Physical Therapist (PT) Hours]],NonNurse[[#This Row],[PT Assistant Hours]],NonNurse[[#This Row],[PT Aide Hours]])/NonNurse[[#This Row],[MDS Census]]</f>
        <v>0.17833147113594042</v>
      </c>
      <c r="AA81" s="6">
        <v>0</v>
      </c>
      <c r="AB81" s="6">
        <v>0</v>
      </c>
      <c r="AC81" s="6">
        <v>0</v>
      </c>
      <c r="AD81" s="6">
        <v>0</v>
      </c>
      <c r="AE81" s="6">
        <v>0</v>
      </c>
      <c r="AF81" s="6">
        <v>0</v>
      </c>
      <c r="AG81" s="6">
        <v>0</v>
      </c>
      <c r="AH81" s="1">
        <v>185257</v>
      </c>
      <c r="AI81">
        <v>4</v>
      </c>
    </row>
    <row r="82" spans="1:35" x14ac:dyDescent="0.25">
      <c r="A82" t="s">
        <v>289</v>
      </c>
      <c r="B82" t="s">
        <v>165</v>
      </c>
      <c r="C82" t="s">
        <v>448</v>
      </c>
      <c r="D82" t="s">
        <v>389</v>
      </c>
      <c r="E82" s="6">
        <v>56.717391304347828</v>
      </c>
      <c r="F82" s="6">
        <v>5.4782608695652177</v>
      </c>
      <c r="G82" s="6">
        <v>0.10869565217391304</v>
      </c>
      <c r="H82" s="6">
        <v>0</v>
      </c>
      <c r="I82" s="6">
        <v>0</v>
      </c>
      <c r="J82" s="6">
        <v>0</v>
      </c>
      <c r="K82" s="6">
        <v>1.576086956521739</v>
      </c>
      <c r="L82" s="6">
        <v>4.9363043478260877</v>
      </c>
      <c r="M82" s="6">
        <v>4.8559782608695645</v>
      </c>
      <c r="N82" s="6">
        <v>0</v>
      </c>
      <c r="O82" s="6">
        <f>SUM(NonNurse[[#This Row],[Qualified Social Work Staff Hours]],NonNurse[[#This Row],[Other Social Work Staff Hours]])/NonNurse[[#This Row],[MDS Census]]</f>
        <v>8.5617094672288216E-2</v>
      </c>
      <c r="P82" s="6">
        <v>4.014239130434782</v>
      </c>
      <c r="Q82" s="6">
        <v>1.6213043478260867</v>
      </c>
      <c r="R82" s="6">
        <f>SUM(NonNurse[[#This Row],[Qualified Activities Professional Hours]],NonNurse[[#This Row],[Other Activities Professional Hours]])/NonNurse[[#This Row],[MDS Census]]</f>
        <v>9.9361824453813696E-2</v>
      </c>
      <c r="S82" s="6">
        <v>3.7985869565217372</v>
      </c>
      <c r="T82" s="6">
        <v>1.6155434782608695</v>
      </c>
      <c r="U82" s="6">
        <v>0</v>
      </c>
      <c r="V82" s="6">
        <f>SUM(NonNurse[[#This Row],[Occupational Therapist Hours]],NonNurse[[#This Row],[OT Assistant Hours]],NonNurse[[#This Row],[OT Aide Hours]])/NonNurse[[#This Row],[MDS Census]]</f>
        <v>9.5458029896512031E-2</v>
      </c>
      <c r="W82" s="6">
        <v>3.906195652173913</v>
      </c>
      <c r="X82" s="6">
        <v>4.7193478260869552</v>
      </c>
      <c r="Y82" s="6">
        <v>0</v>
      </c>
      <c r="Z82" s="6">
        <f>SUM(NonNurse[[#This Row],[Physical Therapist (PT) Hours]],NonNurse[[#This Row],[PT Assistant Hours]],NonNurse[[#This Row],[PT Aide Hours]])/NonNurse[[#This Row],[MDS Census]]</f>
        <v>0.15207934074357987</v>
      </c>
      <c r="AA82" s="6">
        <v>0</v>
      </c>
      <c r="AB82" s="6">
        <v>0</v>
      </c>
      <c r="AC82" s="6">
        <v>0</v>
      </c>
      <c r="AD82" s="6">
        <v>1.0097826086956523</v>
      </c>
      <c r="AE82" s="6">
        <v>0</v>
      </c>
      <c r="AF82" s="6">
        <v>0</v>
      </c>
      <c r="AG82" s="6">
        <v>0</v>
      </c>
      <c r="AH82" s="1">
        <v>185317</v>
      </c>
      <c r="AI82">
        <v>4</v>
      </c>
    </row>
    <row r="83" spans="1:35" x14ac:dyDescent="0.25">
      <c r="A83" t="s">
        <v>289</v>
      </c>
      <c r="B83" t="s">
        <v>77</v>
      </c>
      <c r="C83" t="s">
        <v>498</v>
      </c>
      <c r="D83" t="s">
        <v>357</v>
      </c>
      <c r="E83" s="6">
        <v>112.5</v>
      </c>
      <c r="F83" s="6">
        <v>6</v>
      </c>
      <c r="G83" s="6">
        <v>7.0652173913043473E-2</v>
      </c>
      <c r="H83" s="6">
        <v>0.56532608695652176</v>
      </c>
      <c r="I83" s="6">
        <v>0.96739130434782605</v>
      </c>
      <c r="J83" s="6">
        <v>0</v>
      </c>
      <c r="K83" s="6">
        <v>0</v>
      </c>
      <c r="L83" s="6">
        <v>9.1718478260869514</v>
      </c>
      <c r="M83" s="6">
        <v>10.502717391304348</v>
      </c>
      <c r="N83" s="6">
        <v>0</v>
      </c>
      <c r="O83" s="6">
        <f>SUM(NonNurse[[#This Row],[Qualified Social Work Staff Hours]],NonNurse[[#This Row],[Other Social Work Staff Hours]])/NonNurse[[#This Row],[MDS Census]]</f>
        <v>9.3357487922705318E-2</v>
      </c>
      <c r="P83" s="6">
        <v>6.7527173913043477</v>
      </c>
      <c r="Q83" s="6">
        <v>3.5543478260869565</v>
      </c>
      <c r="R83" s="6">
        <f>SUM(NonNurse[[#This Row],[Qualified Activities Professional Hours]],NonNurse[[#This Row],[Other Activities Professional Hours]])/NonNurse[[#This Row],[MDS Census]]</f>
        <v>9.1618357487922714E-2</v>
      </c>
      <c r="S83" s="6">
        <v>8.489782608695652</v>
      </c>
      <c r="T83" s="6">
        <v>12.740543478260872</v>
      </c>
      <c r="U83" s="6">
        <v>0</v>
      </c>
      <c r="V83" s="6">
        <f>SUM(NonNurse[[#This Row],[Occupational Therapist Hours]],NonNurse[[#This Row],[OT Assistant Hours]],NonNurse[[#This Row],[OT Aide Hours]])/NonNurse[[#This Row],[MDS Census]]</f>
        <v>0.18871400966183577</v>
      </c>
      <c r="W83" s="6">
        <v>5.5523913043478252</v>
      </c>
      <c r="X83" s="6">
        <v>7.6223913043478273</v>
      </c>
      <c r="Y83" s="6">
        <v>3.8695652173913042</v>
      </c>
      <c r="Z83" s="6">
        <f>SUM(NonNurse[[#This Row],[Physical Therapist (PT) Hours]],NonNurse[[#This Row],[PT Assistant Hours]],NonNurse[[#This Row],[PT Aide Hours]])/NonNurse[[#This Row],[MDS Census]]</f>
        <v>0.15150531400966183</v>
      </c>
      <c r="AA83" s="6">
        <v>0</v>
      </c>
      <c r="AB83" s="6">
        <v>0</v>
      </c>
      <c r="AC83" s="6">
        <v>0</v>
      </c>
      <c r="AD83" s="6">
        <v>0</v>
      </c>
      <c r="AE83" s="6">
        <v>0</v>
      </c>
      <c r="AF83" s="6">
        <v>0</v>
      </c>
      <c r="AG83" s="6">
        <v>0</v>
      </c>
      <c r="AH83" s="1">
        <v>185187</v>
      </c>
      <c r="AI83">
        <v>4</v>
      </c>
    </row>
    <row r="84" spans="1:35" x14ac:dyDescent="0.25">
      <c r="A84" t="s">
        <v>289</v>
      </c>
      <c r="B84" t="s">
        <v>149</v>
      </c>
      <c r="C84" t="s">
        <v>465</v>
      </c>
      <c r="D84" t="s">
        <v>373</v>
      </c>
      <c r="E84" s="6">
        <v>74.706521739130437</v>
      </c>
      <c r="F84" s="6">
        <v>5.4782608695652177</v>
      </c>
      <c r="G84" s="6">
        <v>0.39130434782608697</v>
      </c>
      <c r="H84" s="6">
        <v>0.32608695652173914</v>
      </c>
      <c r="I84" s="6">
        <v>1.1195652173913044</v>
      </c>
      <c r="J84" s="6">
        <v>0</v>
      </c>
      <c r="K84" s="6">
        <v>0</v>
      </c>
      <c r="L84" s="6">
        <v>5.2690217391304346</v>
      </c>
      <c r="M84" s="6">
        <v>4.7826086956521738</v>
      </c>
      <c r="N84" s="6">
        <v>0</v>
      </c>
      <c r="O84" s="6">
        <f>SUM(NonNurse[[#This Row],[Qualified Social Work Staff Hours]],NonNurse[[#This Row],[Other Social Work Staff Hours]])/NonNurse[[#This Row],[MDS Census]]</f>
        <v>6.4018623599592608E-2</v>
      </c>
      <c r="P84" s="6">
        <v>5.4646739130434785</v>
      </c>
      <c r="Q84" s="6">
        <v>2.5733695652173911</v>
      </c>
      <c r="R84" s="6">
        <f>SUM(NonNurse[[#This Row],[Qualified Activities Professional Hours]],NonNurse[[#This Row],[Other Activities Professional Hours]])/NonNurse[[#This Row],[MDS Census]]</f>
        <v>0.10759493670886075</v>
      </c>
      <c r="S84" s="6">
        <v>4.8369565217391308</v>
      </c>
      <c r="T84" s="6">
        <v>4.0788043478260869</v>
      </c>
      <c r="U84" s="6">
        <v>0</v>
      </c>
      <c r="V84" s="6">
        <f>SUM(NonNurse[[#This Row],[Occupational Therapist Hours]],NonNurse[[#This Row],[OT Assistant Hours]],NonNurse[[#This Row],[OT Aide Hours]])/NonNurse[[#This Row],[MDS Census]]</f>
        <v>0.11934380910810419</v>
      </c>
      <c r="W84" s="6">
        <v>4.0190217391304346</v>
      </c>
      <c r="X84" s="6">
        <v>4.7907608695652177</v>
      </c>
      <c r="Y84" s="6">
        <v>0</v>
      </c>
      <c r="Z84" s="6">
        <f>SUM(NonNurse[[#This Row],[Physical Therapist (PT) Hours]],NonNurse[[#This Row],[PT Assistant Hours]],NonNurse[[#This Row],[PT Aide Hours]])/NonNurse[[#This Row],[MDS Census]]</f>
        <v>0.11792521460788592</v>
      </c>
      <c r="AA84" s="6">
        <v>0</v>
      </c>
      <c r="AB84" s="6">
        <v>0</v>
      </c>
      <c r="AC84" s="6">
        <v>0</v>
      </c>
      <c r="AD84" s="6">
        <v>0</v>
      </c>
      <c r="AE84" s="6">
        <v>0</v>
      </c>
      <c r="AF84" s="6">
        <v>0</v>
      </c>
      <c r="AG84" s="6">
        <v>0</v>
      </c>
      <c r="AH84" s="1">
        <v>185295</v>
      </c>
      <c r="AI84">
        <v>4</v>
      </c>
    </row>
    <row r="85" spans="1:35" x14ac:dyDescent="0.25">
      <c r="A85" t="s">
        <v>289</v>
      </c>
      <c r="B85" t="s">
        <v>153</v>
      </c>
      <c r="C85" t="s">
        <v>557</v>
      </c>
      <c r="D85" t="s">
        <v>422</v>
      </c>
      <c r="E85" s="6">
        <v>56.891304347826086</v>
      </c>
      <c r="F85" s="6">
        <v>4.6086956521739131</v>
      </c>
      <c r="G85" s="6">
        <v>0.10869565217391304</v>
      </c>
      <c r="H85" s="6">
        <v>0.27717391304347827</v>
      </c>
      <c r="I85" s="6">
        <v>0.52173913043478259</v>
      </c>
      <c r="J85" s="6">
        <v>0</v>
      </c>
      <c r="K85" s="6">
        <v>0</v>
      </c>
      <c r="L85" s="6">
        <v>0</v>
      </c>
      <c r="M85" s="6">
        <v>4.7445652173913047</v>
      </c>
      <c r="N85" s="6">
        <v>0</v>
      </c>
      <c r="O85" s="6">
        <f>SUM(NonNurse[[#This Row],[Qualified Social Work Staff Hours]],NonNurse[[#This Row],[Other Social Work Staff Hours]])/NonNurse[[#This Row],[MDS Census]]</f>
        <v>8.3397019487963325E-2</v>
      </c>
      <c r="P85" s="6">
        <v>4.5271739130434785</v>
      </c>
      <c r="Q85" s="6">
        <v>7.9570652173913041</v>
      </c>
      <c r="R85" s="6">
        <f>SUM(NonNurse[[#This Row],[Qualified Activities Professional Hours]],NonNurse[[#This Row],[Other Activities Professional Hours]])/NonNurse[[#This Row],[MDS Census]]</f>
        <v>0.21944019870080247</v>
      </c>
      <c r="S85" s="6">
        <v>0</v>
      </c>
      <c r="T85" s="6">
        <v>0</v>
      </c>
      <c r="U85" s="6">
        <v>0</v>
      </c>
      <c r="V85" s="6">
        <f>SUM(NonNurse[[#This Row],[Occupational Therapist Hours]],NonNurse[[#This Row],[OT Assistant Hours]],NonNurse[[#This Row],[OT Aide Hours]])/NonNurse[[#This Row],[MDS Census]]</f>
        <v>0</v>
      </c>
      <c r="W85" s="6">
        <v>0</v>
      </c>
      <c r="X85" s="6">
        <v>0</v>
      </c>
      <c r="Y85" s="6">
        <v>0</v>
      </c>
      <c r="Z85" s="6">
        <f>SUM(NonNurse[[#This Row],[Physical Therapist (PT) Hours]],NonNurse[[#This Row],[PT Assistant Hours]],NonNurse[[#This Row],[PT Aide Hours]])/NonNurse[[#This Row],[MDS Census]]</f>
        <v>0</v>
      </c>
      <c r="AA85" s="6">
        <v>0</v>
      </c>
      <c r="AB85" s="6">
        <v>0</v>
      </c>
      <c r="AC85" s="6">
        <v>0</v>
      </c>
      <c r="AD85" s="6">
        <v>0</v>
      </c>
      <c r="AE85" s="6">
        <v>0</v>
      </c>
      <c r="AF85" s="6">
        <v>0</v>
      </c>
      <c r="AG85" s="6">
        <v>0</v>
      </c>
      <c r="AH85" s="1">
        <v>185302</v>
      </c>
      <c r="AI85">
        <v>4</v>
      </c>
    </row>
    <row r="86" spans="1:35" x14ac:dyDescent="0.25">
      <c r="A86" t="s">
        <v>289</v>
      </c>
      <c r="B86" t="s">
        <v>62</v>
      </c>
      <c r="C86" t="s">
        <v>475</v>
      </c>
      <c r="D86" t="s">
        <v>403</v>
      </c>
      <c r="E86" s="6">
        <v>116.09782608695652</v>
      </c>
      <c r="F86" s="6">
        <v>5.2608695652173916</v>
      </c>
      <c r="G86" s="6">
        <v>0.12608695652173912</v>
      </c>
      <c r="H86" s="6">
        <v>0.68804347826086965</v>
      </c>
      <c r="I86" s="6">
        <v>0.75</v>
      </c>
      <c r="J86" s="6">
        <v>0</v>
      </c>
      <c r="K86" s="6">
        <v>0</v>
      </c>
      <c r="L86" s="6">
        <v>5.2102173913043472</v>
      </c>
      <c r="M86" s="6">
        <v>4.8713043478260856</v>
      </c>
      <c r="N86" s="6">
        <v>0</v>
      </c>
      <c r="O86" s="6">
        <f>SUM(NonNurse[[#This Row],[Qualified Social Work Staff Hours]],NonNurse[[#This Row],[Other Social Work Staff Hours]])/NonNurse[[#This Row],[MDS Census]]</f>
        <v>4.1958618106918817E-2</v>
      </c>
      <c r="P86" s="6">
        <v>11.310652173913047</v>
      </c>
      <c r="Q86" s="6">
        <v>0</v>
      </c>
      <c r="R86" s="6">
        <f>SUM(NonNurse[[#This Row],[Qualified Activities Professional Hours]],NonNurse[[#This Row],[Other Activities Professional Hours]])/NonNurse[[#This Row],[MDS Census]]</f>
        <v>9.7423462222638368E-2</v>
      </c>
      <c r="S86" s="6">
        <v>7.9799999999999986</v>
      </c>
      <c r="T86" s="6">
        <v>4.5196739130434764</v>
      </c>
      <c r="U86" s="6">
        <v>0</v>
      </c>
      <c r="V86" s="6">
        <f>SUM(NonNurse[[#This Row],[Occupational Therapist Hours]],NonNurse[[#This Row],[OT Assistant Hours]],NonNurse[[#This Row],[OT Aide Hours]])/NonNurse[[#This Row],[MDS Census]]</f>
        <v>0.10766501263926596</v>
      </c>
      <c r="W86" s="6">
        <v>4.1460869565217395</v>
      </c>
      <c r="X86" s="6">
        <v>10.76902173913043</v>
      </c>
      <c r="Y86" s="6">
        <v>0</v>
      </c>
      <c r="Z86" s="6">
        <f>SUM(NonNurse[[#This Row],[Physical Therapist (PT) Hours]],NonNurse[[#This Row],[PT Assistant Hours]],NonNurse[[#This Row],[PT Aide Hours]])/NonNurse[[#This Row],[MDS Census]]</f>
        <v>0.12847018069469146</v>
      </c>
      <c r="AA86" s="6">
        <v>0</v>
      </c>
      <c r="AB86" s="6">
        <v>0</v>
      </c>
      <c r="AC86" s="6">
        <v>0</v>
      </c>
      <c r="AD86" s="6">
        <v>0</v>
      </c>
      <c r="AE86" s="6">
        <v>0</v>
      </c>
      <c r="AF86" s="6">
        <v>0</v>
      </c>
      <c r="AG86" s="6">
        <v>0</v>
      </c>
      <c r="AH86" s="1">
        <v>185166</v>
      </c>
      <c r="AI86">
        <v>4</v>
      </c>
    </row>
    <row r="87" spans="1:35" x14ac:dyDescent="0.25">
      <c r="A87" t="s">
        <v>289</v>
      </c>
      <c r="B87" t="s">
        <v>144</v>
      </c>
      <c r="C87" t="s">
        <v>531</v>
      </c>
      <c r="D87" t="s">
        <v>369</v>
      </c>
      <c r="E87" s="6">
        <v>86.739130434782609</v>
      </c>
      <c r="F87" s="6">
        <v>5.7391304347826084</v>
      </c>
      <c r="G87" s="6">
        <v>0.2608695652173913</v>
      </c>
      <c r="H87" s="6">
        <v>0.39673913043478259</v>
      </c>
      <c r="I87" s="6">
        <v>0</v>
      </c>
      <c r="J87" s="6">
        <v>0</v>
      </c>
      <c r="K87" s="6">
        <v>0</v>
      </c>
      <c r="L87" s="6">
        <v>2.6488043478260868</v>
      </c>
      <c r="M87" s="6">
        <v>5.080869565217391</v>
      </c>
      <c r="N87" s="6">
        <v>0</v>
      </c>
      <c r="O87" s="6">
        <f>SUM(NonNurse[[#This Row],[Qualified Social Work Staff Hours]],NonNurse[[#This Row],[Other Social Work Staff Hours]])/NonNurse[[#This Row],[MDS Census]]</f>
        <v>5.8576441102756886E-2</v>
      </c>
      <c r="P87" s="6">
        <v>6.045326086956524</v>
      </c>
      <c r="Q87" s="6">
        <v>7.4200000000000026</v>
      </c>
      <c r="R87" s="6">
        <f>SUM(NonNurse[[#This Row],[Qualified Activities Professional Hours]],NonNurse[[#This Row],[Other Activities Professional Hours]])/NonNurse[[#This Row],[MDS Census]]</f>
        <v>0.15523934837092737</v>
      </c>
      <c r="S87" s="6">
        <v>9.7436956521739138</v>
      </c>
      <c r="T87" s="6">
        <v>6.8152173913043484E-2</v>
      </c>
      <c r="U87" s="6">
        <v>0</v>
      </c>
      <c r="V87" s="6">
        <f>SUM(NonNurse[[#This Row],[Occupational Therapist Hours]],NonNurse[[#This Row],[OT Assistant Hours]],NonNurse[[#This Row],[OT Aide Hours]])/NonNurse[[#This Row],[MDS Census]]</f>
        <v>0.11311904761904763</v>
      </c>
      <c r="W87" s="6">
        <v>4.3133695652173909</v>
      </c>
      <c r="X87" s="6">
        <v>2.195760869565218</v>
      </c>
      <c r="Y87" s="6">
        <v>0</v>
      </c>
      <c r="Z87" s="6">
        <f>SUM(NonNurse[[#This Row],[Physical Therapist (PT) Hours]],NonNurse[[#This Row],[PT Assistant Hours]],NonNurse[[#This Row],[PT Aide Hours]])/NonNurse[[#This Row],[MDS Census]]</f>
        <v>7.504260651629073E-2</v>
      </c>
      <c r="AA87" s="6">
        <v>0</v>
      </c>
      <c r="AB87" s="6">
        <v>0</v>
      </c>
      <c r="AC87" s="6">
        <v>0</v>
      </c>
      <c r="AD87" s="6">
        <v>0</v>
      </c>
      <c r="AE87" s="6">
        <v>0</v>
      </c>
      <c r="AF87" s="6">
        <v>0</v>
      </c>
      <c r="AG87" s="6">
        <v>0</v>
      </c>
      <c r="AH87" s="1">
        <v>185287</v>
      </c>
      <c r="AI87">
        <v>4</v>
      </c>
    </row>
    <row r="88" spans="1:35" x14ac:dyDescent="0.25">
      <c r="A88" t="s">
        <v>289</v>
      </c>
      <c r="B88" t="s">
        <v>43</v>
      </c>
      <c r="C88" t="s">
        <v>511</v>
      </c>
      <c r="D88" t="s">
        <v>328</v>
      </c>
      <c r="E88" s="6">
        <v>154.78260869565219</v>
      </c>
      <c r="F88" s="6">
        <v>4.4782608695652177</v>
      </c>
      <c r="G88" s="6">
        <v>0.3641304347826087</v>
      </c>
      <c r="H88" s="6">
        <v>0.80108695652173911</v>
      </c>
      <c r="I88" s="6">
        <v>2.0217391304347827</v>
      </c>
      <c r="J88" s="6">
        <v>0</v>
      </c>
      <c r="K88" s="6">
        <v>0</v>
      </c>
      <c r="L88" s="6">
        <v>5.0516304347826084</v>
      </c>
      <c r="M88" s="6">
        <v>5.275652173913044</v>
      </c>
      <c r="N88" s="6">
        <v>0</v>
      </c>
      <c r="O88" s="6">
        <f>SUM(NonNurse[[#This Row],[Qualified Social Work Staff Hours]],NonNurse[[#This Row],[Other Social Work Staff Hours]])/NonNurse[[#This Row],[MDS Census]]</f>
        <v>3.408426966292135E-2</v>
      </c>
      <c r="P88" s="6">
        <v>10.712934782608697</v>
      </c>
      <c r="Q88" s="6">
        <v>0</v>
      </c>
      <c r="R88" s="6">
        <f>SUM(NonNurse[[#This Row],[Qualified Activities Professional Hours]],NonNurse[[#This Row],[Other Activities Professional Hours]])/NonNurse[[#This Row],[MDS Census]]</f>
        <v>6.9212780898876405E-2</v>
      </c>
      <c r="S88" s="6">
        <v>20.112717391304351</v>
      </c>
      <c r="T88" s="6">
        <v>0</v>
      </c>
      <c r="U88" s="6">
        <v>0</v>
      </c>
      <c r="V88" s="6">
        <f>SUM(NonNurse[[#This Row],[Occupational Therapist Hours]],NonNurse[[#This Row],[OT Assistant Hours]],NonNurse[[#This Row],[OT Aide Hours]])/NonNurse[[#This Row],[MDS Census]]</f>
        <v>0.12994171348314607</v>
      </c>
      <c r="W88" s="6">
        <v>8.6711956521739122</v>
      </c>
      <c r="X88" s="6">
        <v>16.902173913043477</v>
      </c>
      <c r="Y88" s="6">
        <v>0</v>
      </c>
      <c r="Z88" s="6">
        <f>SUM(NonNurse[[#This Row],[Physical Therapist (PT) Hours]],NonNurse[[#This Row],[PT Assistant Hours]],NonNurse[[#This Row],[PT Aide Hours]])/NonNurse[[#This Row],[MDS Census]]</f>
        <v>0.16522120786516853</v>
      </c>
      <c r="AA88" s="6">
        <v>0</v>
      </c>
      <c r="AB88" s="6">
        <v>0</v>
      </c>
      <c r="AC88" s="6">
        <v>0</v>
      </c>
      <c r="AD88" s="6">
        <v>0</v>
      </c>
      <c r="AE88" s="6">
        <v>0</v>
      </c>
      <c r="AF88" s="6">
        <v>0</v>
      </c>
      <c r="AG88" s="6">
        <v>0</v>
      </c>
      <c r="AH88" s="1">
        <v>185134</v>
      </c>
      <c r="AI88">
        <v>4</v>
      </c>
    </row>
    <row r="89" spans="1:35" x14ac:dyDescent="0.25">
      <c r="A89" t="s">
        <v>289</v>
      </c>
      <c r="B89" t="s">
        <v>216</v>
      </c>
      <c r="C89" t="s">
        <v>578</v>
      </c>
      <c r="D89" t="s">
        <v>435</v>
      </c>
      <c r="E89" s="6">
        <v>51.293478260869563</v>
      </c>
      <c r="F89" s="6">
        <v>5.4782608695652177</v>
      </c>
      <c r="G89" s="6">
        <v>3.2608695652173912E-2</v>
      </c>
      <c r="H89" s="6">
        <v>0.2608695652173913</v>
      </c>
      <c r="I89" s="6">
        <v>1.4891304347826086</v>
      </c>
      <c r="J89" s="6">
        <v>0</v>
      </c>
      <c r="K89" s="6">
        <v>0</v>
      </c>
      <c r="L89" s="6">
        <v>0.636413043478261</v>
      </c>
      <c r="M89" s="6">
        <v>0</v>
      </c>
      <c r="N89" s="6">
        <v>5.8457608695652166</v>
      </c>
      <c r="O89" s="6">
        <f>SUM(NonNurse[[#This Row],[Qualified Social Work Staff Hours]],NonNurse[[#This Row],[Other Social Work Staff Hours]])/NonNurse[[#This Row],[MDS Census]]</f>
        <v>0.11396694214876033</v>
      </c>
      <c r="P89" s="6">
        <v>0</v>
      </c>
      <c r="Q89" s="6">
        <v>0</v>
      </c>
      <c r="R89" s="6">
        <f>SUM(NonNurse[[#This Row],[Qualified Activities Professional Hours]],NonNurse[[#This Row],[Other Activities Professional Hours]])/NonNurse[[#This Row],[MDS Census]]</f>
        <v>0</v>
      </c>
      <c r="S89" s="6">
        <v>8.7173913043478254E-2</v>
      </c>
      <c r="T89" s="6">
        <v>4.0531521739130429</v>
      </c>
      <c r="U89" s="6">
        <v>0</v>
      </c>
      <c r="V89" s="6">
        <f>SUM(NonNurse[[#This Row],[Occupational Therapist Hours]],NonNurse[[#This Row],[OT Assistant Hours]],NonNurse[[#This Row],[OT Aide Hours]])/NonNurse[[#This Row],[MDS Census]]</f>
        <v>8.0718372536554339E-2</v>
      </c>
      <c r="W89" s="6">
        <v>4.88</v>
      </c>
      <c r="X89" s="6">
        <v>0.21826086956521742</v>
      </c>
      <c r="Y89" s="6">
        <v>0</v>
      </c>
      <c r="Z89" s="6">
        <f>SUM(NonNurse[[#This Row],[Physical Therapist (PT) Hours]],NonNurse[[#This Row],[PT Assistant Hours]],NonNurse[[#This Row],[PT Aide Hours]])/NonNurse[[#This Row],[MDS Census]]</f>
        <v>9.9393939393939396E-2</v>
      </c>
      <c r="AA89" s="6">
        <v>0</v>
      </c>
      <c r="AB89" s="6">
        <v>0</v>
      </c>
      <c r="AC89" s="6">
        <v>0</v>
      </c>
      <c r="AD89" s="6">
        <v>0</v>
      </c>
      <c r="AE89" s="6">
        <v>0</v>
      </c>
      <c r="AF89" s="6">
        <v>0</v>
      </c>
      <c r="AG89" s="6">
        <v>0</v>
      </c>
      <c r="AH89" s="1">
        <v>185400</v>
      </c>
      <c r="AI89">
        <v>4</v>
      </c>
    </row>
    <row r="90" spans="1:35" x14ac:dyDescent="0.25">
      <c r="A90" t="s">
        <v>289</v>
      </c>
      <c r="B90" t="s">
        <v>215</v>
      </c>
      <c r="C90" t="s">
        <v>577</v>
      </c>
      <c r="D90" t="s">
        <v>358</v>
      </c>
      <c r="E90" s="6">
        <v>39.478260869565219</v>
      </c>
      <c r="F90" s="6">
        <v>4.9565217391304346</v>
      </c>
      <c r="G90" s="6">
        <v>0.2608695652173913</v>
      </c>
      <c r="H90" s="6">
        <v>0.17369565217391306</v>
      </c>
      <c r="I90" s="6">
        <v>1.0869565217391304</v>
      </c>
      <c r="J90" s="6">
        <v>0</v>
      </c>
      <c r="K90" s="6">
        <v>0</v>
      </c>
      <c r="L90" s="6">
        <v>5.7616304347826084</v>
      </c>
      <c r="M90" s="6">
        <v>0</v>
      </c>
      <c r="N90" s="6">
        <v>0</v>
      </c>
      <c r="O90" s="6">
        <f>SUM(NonNurse[[#This Row],[Qualified Social Work Staff Hours]],NonNurse[[#This Row],[Other Social Work Staff Hours]])/NonNurse[[#This Row],[MDS Census]]</f>
        <v>0</v>
      </c>
      <c r="P90" s="6">
        <v>0</v>
      </c>
      <c r="Q90" s="6">
        <v>0</v>
      </c>
      <c r="R90" s="6">
        <f>SUM(NonNurse[[#This Row],[Qualified Activities Professional Hours]],NonNurse[[#This Row],[Other Activities Professional Hours]])/NonNurse[[#This Row],[MDS Census]]</f>
        <v>0</v>
      </c>
      <c r="S90" s="6">
        <v>1.1193478260869565</v>
      </c>
      <c r="T90" s="6">
        <v>5.6877173913043473</v>
      </c>
      <c r="U90" s="6">
        <v>0</v>
      </c>
      <c r="V90" s="6">
        <f>SUM(NonNurse[[#This Row],[Occupational Therapist Hours]],NonNurse[[#This Row],[OT Assistant Hours]],NonNurse[[#This Row],[OT Aide Hours]])/NonNurse[[#This Row],[MDS Census]]</f>
        <v>0.17242566079295152</v>
      </c>
      <c r="W90" s="6">
        <v>3.3884782608695652</v>
      </c>
      <c r="X90" s="6">
        <v>3.7239130434782606</v>
      </c>
      <c r="Y90" s="6">
        <v>0</v>
      </c>
      <c r="Z90" s="6">
        <f>SUM(NonNurse[[#This Row],[Physical Therapist (PT) Hours]],NonNurse[[#This Row],[PT Assistant Hours]],NonNurse[[#This Row],[PT Aide Hours]])/NonNurse[[#This Row],[MDS Census]]</f>
        <v>0.18015969162995593</v>
      </c>
      <c r="AA90" s="6">
        <v>0</v>
      </c>
      <c r="AB90" s="6">
        <v>3.5434782608695654</v>
      </c>
      <c r="AC90" s="6">
        <v>0</v>
      </c>
      <c r="AD90" s="6">
        <v>0</v>
      </c>
      <c r="AE90" s="6">
        <v>0</v>
      </c>
      <c r="AF90" s="6">
        <v>0</v>
      </c>
      <c r="AG90" s="6">
        <v>0</v>
      </c>
      <c r="AH90" s="1">
        <v>185399</v>
      </c>
      <c r="AI90">
        <v>4</v>
      </c>
    </row>
    <row r="91" spans="1:35" x14ac:dyDescent="0.25">
      <c r="A91" t="s">
        <v>289</v>
      </c>
      <c r="B91" t="s">
        <v>76</v>
      </c>
      <c r="C91" t="s">
        <v>506</v>
      </c>
      <c r="D91" t="s">
        <v>368</v>
      </c>
      <c r="E91" s="6">
        <v>49.478260869565219</v>
      </c>
      <c r="F91" s="6">
        <v>10.594565217391306</v>
      </c>
      <c r="G91" s="6">
        <v>0.19565217391304349</v>
      </c>
      <c r="H91" s="6">
        <v>0</v>
      </c>
      <c r="I91" s="6">
        <v>0.78260869565217395</v>
      </c>
      <c r="J91" s="6">
        <v>0</v>
      </c>
      <c r="K91" s="6">
        <v>0</v>
      </c>
      <c r="L91" s="6">
        <v>2.4818478260869568</v>
      </c>
      <c r="M91" s="6">
        <v>4.8695652173913047</v>
      </c>
      <c r="N91" s="6">
        <v>0</v>
      </c>
      <c r="O91" s="6">
        <f>SUM(NonNurse[[#This Row],[Qualified Social Work Staff Hours]],NonNurse[[#This Row],[Other Social Work Staff Hours]])/NonNurse[[#This Row],[MDS Census]]</f>
        <v>9.8418277680140595E-2</v>
      </c>
      <c r="P91" s="6">
        <v>4.5380434782608692</v>
      </c>
      <c r="Q91" s="6">
        <v>2.8097826086956523</v>
      </c>
      <c r="R91" s="6">
        <f>SUM(NonNurse[[#This Row],[Qualified Activities Professional Hours]],NonNurse[[#This Row],[Other Activities Professional Hours]])/NonNurse[[#This Row],[MDS Census]]</f>
        <v>0.14850615114235499</v>
      </c>
      <c r="S91" s="6">
        <v>2.4472826086956516</v>
      </c>
      <c r="T91" s="6">
        <v>7.6015217391304351</v>
      </c>
      <c r="U91" s="6">
        <v>0</v>
      </c>
      <c r="V91" s="6">
        <f>SUM(NonNurse[[#This Row],[Occupational Therapist Hours]],NonNurse[[#This Row],[OT Assistant Hours]],NonNurse[[#This Row],[OT Aide Hours]])/NonNurse[[#This Row],[MDS Census]]</f>
        <v>0.20309534270650262</v>
      </c>
      <c r="W91" s="6">
        <v>2.8734782608695646</v>
      </c>
      <c r="X91" s="6">
        <v>4.3665217391304338</v>
      </c>
      <c r="Y91" s="6">
        <v>2.7173913043478262</v>
      </c>
      <c r="Z91" s="6">
        <f>SUM(NonNurse[[#This Row],[Physical Therapist (PT) Hours]],NonNurse[[#This Row],[PT Assistant Hours]],NonNurse[[#This Row],[PT Aide Hours]])/NonNurse[[#This Row],[MDS Census]]</f>
        <v>0.20124780316344459</v>
      </c>
      <c r="AA91" s="6">
        <v>0</v>
      </c>
      <c r="AB91" s="6">
        <v>0</v>
      </c>
      <c r="AC91" s="6">
        <v>0</v>
      </c>
      <c r="AD91" s="6">
        <v>0</v>
      </c>
      <c r="AE91" s="6">
        <v>0</v>
      </c>
      <c r="AF91" s="6">
        <v>0</v>
      </c>
      <c r="AG91" s="6">
        <v>0</v>
      </c>
      <c r="AH91" s="1">
        <v>185183</v>
      </c>
      <c r="AI91">
        <v>4</v>
      </c>
    </row>
    <row r="92" spans="1:35" x14ac:dyDescent="0.25">
      <c r="A92" t="s">
        <v>289</v>
      </c>
      <c r="B92" t="s">
        <v>218</v>
      </c>
      <c r="C92" t="s">
        <v>507</v>
      </c>
      <c r="D92" t="s">
        <v>372</v>
      </c>
      <c r="E92" s="6">
        <v>78.489130434782609</v>
      </c>
      <c r="F92" s="6">
        <v>5.0434782608695654</v>
      </c>
      <c r="G92" s="6">
        <v>0</v>
      </c>
      <c r="H92" s="6">
        <v>8.6956521739130432E-2</v>
      </c>
      <c r="I92" s="6">
        <v>0</v>
      </c>
      <c r="J92" s="6">
        <v>0</v>
      </c>
      <c r="K92" s="6">
        <v>0</v>
      </c>
      <c r="L92" s="6">
        <v>0</v>
      </c>
      <c r="M92" s="6">
        <v>4.3614130434782608</v>
      </c>
      <c r="N92" s="6">
        <v>0</v>
      </c>
      <c r="O92" s="6">
        <f>SUM(NonNurse[[#This Row],[Qualified Social Work Staff Hours]],NonNurse[[#This Row],[Other Social Work Staff Hours]])/NonNurse[[#This Row],[MDS Census]]</f>
        <v>5.5567095970087244E-2</v>
      </c>
      <c r="P92" s="6">
        <v>2.7608695652173911</v>
      </c>
      <c r="Q92" s="6">
        <v>9.3434782608695652</v>
      </c>
      <c r="R92" s="6">
        <f>SUM(NonNurse[[#This Row],[Qualified Activities Professional Hours]],NonNurse[[#This Row],[Other Activities Professional Hours]])/NonNurse[[#This Row],[MDS Census]]</f>
        <v>0.1542168674698795</v>
      </c>
      <c r="S92" s="6">
        <v>0</v>
      </c>
      <c r="T92" s="6">
        <v>0</v>
      </c>
      <c r="U92" s="6">
        <v>0</v>
      </c>
      <c r="V92" s="6">
        <f>SUM(NonNurse[[#This Row],[Occupational Therapist Hours]],NonNurse[[#This Row],[OT Assistant Hours]],NonNurse[[#This Row],[OT Aide Hours]])/NonNurse[[#This Row],[MDS Census]]</f>
        <v>0</v>
      </c>
      <c r="W92" s="6">
        <v>0</v>
      </c>
      <c r="X92" s="6">
        <v>0</v>
      </c>
      <c r="Y92" s="6">
        <v>0</v>
      </c>
      <c r="Z92" s="6">
        <f>SUM(NonNurse[[#This Row],[Physical Therapist (PT) Hours]],NonNurse[[#This Row],[PT Assistant Hours]],NonNurse[[#This Row],[PT Aide Hours]])/NonNurse[[#This Row],[MDS Census]]</f>
        <v>0</v>
      </c>
      <c r="AA92" s="6">
        <v>0</v>
      </c>
      <c r="AB92" s="6">
        <v>0</v>
      </c>
      <c r="AC92" s="6">
        <v>0</v>
      </c>
      <c r="AD92" s="6">
        <v>0</v>
      </c>
      <c r="AE92" s="6">
        <v>0</v>
      </c>
      <c r="AF92" s="6">
        <v>0</v>
      </c>
      <c r="AG92" s="6">
        <v>0</v>
      </c>
      <c r="AH92" s="1">
        <v>185402</v>
      </c>
      <c r="AI92">
        <v>4</v>
      </c>
    </row>
    <row r="93" spans="1:35" x14ac:dyDescent="0.25">
      <c r="A93" t="s">
        <v>289</v>
      </c>
      <c r="B93" t="s">
        <v>188</v>
      </c>
      <c r="C93" t="s">
        <v>502</v>
      </c>
      <c r="D93" t="s">
        <v>376</v>
      </c>
      <c r="E93" s="6">
        <v>84.489130434782609</v>
      </c>
      <c r="F93" s="6">
        <v>5.7391304347826084</v>
      </c>
      <c r="G93" s="6">
        <v>0.39130434782608697</v>
      </c>
      <c r="H93" s="6">
        <v>0.50815217391304346</v>
      </c>
      <c r="I93" s="6">
        <v>0</v>
      </c>
      <c r="J93" s="6">
        <v>0</v>
      </c>
      <c r="K93" s="6">
        <v>0</v>
      </c>
      <c r="L93" s="6">
        <v>4.9689130434782616</v>
      </c>
      <c r="M93" s="6">
        <v>5.0719565217391294</v>
      </c>
      <c r="N93" s="6">
        <v>0.4707608695652174</v>
      </c>
      <c r="O93" s="6">
        <f>SUM(NonNurse[[#This Row],[Qualified Social Work Staff Hours]],NonNurse[[#This Row],[Other Social Work Staff Hours]])/NonNurse[[#This Row],[MDS Census]]</f>
        <v>6.5602727389682217E-2</v>
      </c>
      <c r="P93" s="6">
        <v>5.7972826086956522</v>
      </c>
      <c r="Q93" s="6">
        <v>6.5064130434782603</v>
      </c>
      <c r="R93" s="6">
        <f>SUM(NonNurse[[#This Row],[Qualified Activities Professional Hours]],NonNurse[[#This Row],[Other Activities Professional Hours]])/NonNurse[[#This Row],[MDS Census]]</f>
        <v>0.14562459796732277</v>
      </c>
      <c r="S93" s="6">
        <v>10.668913043478264</v>
      </c>
      <c r="T93" s="6">
        <v>5.3592391304347808</v>
      </c>
      <c r="U93" s="6">
        <v>0</v>
      </c>
      <c r="V93" s="6">
        <f>SUM(NonNurse[[#This Row],[Occupational Therapist Hours]],NonNurse[[#This Row],[OT Assistant Hours]],NonNurse[[#This Row],[OT Aide Hours]])/NonNurse[[#This Row],[MDS Census]]</f>
        <v>0.18970667695870325</v>
      </c>
      <c r="W93" s="6">
        <v>7.6298913043478249</v>
      </c>
      <c r="X93" s="6">
        <v>8.6442391304347872</v>
      </c>
      <c r="Y93" s="6">
        <v>0</v>
      </c>
      <c r="Z93" s="6">
        <f>SUM(NonNurse[[#This Row],[Physical Therapist (PT) Hours]],NonNurse[[#This Row],[PT Assistant Hours]],NonNurse[[#This Row],[PT Aide Hours]])/NonNurse[[#This Row],[MDS Census]]</f>
        <v>0.19261803679403067</v>
      </c>
      <c r="AA93" s="6">
        <v>0</v>
      </c>
      <c r="AB93" s="6">
        <v>0</v>
      </c>
      <c r="AC93" s="6">
        <v>0</v>
      </c>
      <c r="AD93" s="6">
        <v>0</v>
      </c>
      <c r="AE93" s="6">
        <v>5.0108695652173916</v>
      </c>
      <c r="AF93" s="6">
        <v>0</v>
      </c>
      <c r="AG93" s="6">
        <v>0</v>
      </c>
      <c r="AH93" s="1">
        <v>185346</v>
      </c>
      <c r="AI93">
        <v>4</v>
      </c>
    </row>
    <row r="94" spans="1:35" x14ac:dyDescent="0.25">
      <c r="A94" t="s">
        <v>289</v>
      </c>
      <c r="B94" t="s">
        <v>151</v>
      </c>
      <c r="C94" t="s">
        <v>451</v>
      </c>
      <c r="D94" t="s">
        <v>359</v>
      </c>
      <c r="E94" s="6">
        <v>47.619565217391305</v>
      </c>
      <c r="F94" s="6">
        <v>0.67206521739130443</v>
      </c>
      <c r="G94" s="6">
        <v>1.6304347826086956E-2</v>
      </c>
      <c r="H94" s="6">
        <v>0</v>
      </c>
      <c r="I94" s="6">
        <v>0</v>
      </c>
      <c r="J94" s="6">
        <v>0</v>
      </c>
      <c r="K94" s="6">
        <v>0</v>
      </c>
      <c r="L94" s="6">
        <v>0.91043478260869604</v>
      </c>
      <c r="M94" s="6">
        <v>17.287717391304351</v>
      </c>
      <c r="N94" s="6">
        <v>0</v>
      </c>
      <c r="O94" s="6">
        <f>SUM(NonNurse[[#This Row],[Qualified Social Work Staff Hours]],NonNurse[[#This Row],[Other Social Work Staff Hours]])/NonNurse[[#This Row],[MDS Census]]</f>
        <v>0.36303811915087886</v>
      </c>
      <c r="P94" s="6">
        <v>0</v>
      </c>
      <c r="Q94" s="6">
        <v>0</v>
      </c>
      <c r="R94" s="6">
        <f>SUM(NonNurse[[#This Row],[Qualified Activities Professional Hours]],NonNurse[[#This Row],[Other Activities Professional Hours]])/NonNurse[[#This Row],[MDS Census]]</f>
        <v>0</v>
      </c>
      <c r="S94" s="6">
        <v>5.3942391304347828</v>
      </c>
      <c r="T94" s="6">
        <v>8.0760869565217386E-2</v>
      </c>
      <c r="U94" s="6">
        <v>0</v>
      </c>
      <c r="V94" s="6">
        <f>SUM(NonNurse[[#This Row],[Occupational Therapist Hours]],NonNurse[[#This Row],[OT Assistant Hours]],NonNurse[[#This Row],[OT Aide Hours]])/NonNurse[[#This Row],[MDS Census]]</f>
        <v>0.114973750285323</v>
      </c>
      <c r="W94" s="6">
        <v>0.84239130434782605</v>
      </c>
      <c r="X94" s="6">
        <v>4.4161956521739123</v>
      </c>
      <c r="Y94" s="6">
        <v>0</v>
      </c>
      <c r="Z94" s="6">
        <f>SUM(NonNurse[[#This Row],[Physical Therapist (PT) Hours]],NonNurse[[#This Row],[PT Assistant Hours]],NonNurse[[#This Row],[PT Aide Hours]])/NonNurse[[#This Row],[MDS Census]]</f>
        <v>0.11042912577037205</v>
      </c>
      <c r="AA94" s="6">
        <v>0</v>
      </c>
      <c r="AB94" s="6">
        <v>0</v>
      </c>
      <c r="AC94" s="6">
        <v>0</v>
      </c>
      <c r="AD94" s="6">
        <v>24.143478260869578</v>
      </c>
      <c r="AE94" s="6">
        <v>0</v>
      </c>
      <c r="AF94" s="6">
        <v>0</v>
      </c>
      <c r="AG94" s="6">
        <v>0</v>
      </c>
      <c r="AH94" s="1">
        <v>185298</v>
      </c>
      <c r="AI94">
        <v>4</v>
      </c>
    </row>
    <row r="95" spans="1:35" x14ac:dyDescent="0.25">
      <c r="A95" t="s">
        <v>289</v>
      </c>
      <c r="B95" t="s">
        <v>13</v>
      </c>
      <c r="C95" t="s">
        <v>462</v>
      </c>
      <c r="D95" t="s">
        <v>324</v>
      </c>
      <c r="E95" s="6">
        <v>138.86956521739131</v>
      </c>
      <c r="F95" s="6">
        <v>5.4782608695652177</v>
      </c>
      <c r="G95" s="6">
        <v>0</v>
      </c>
      <c r="H95" s="6">
        <v>0</v>
      </c>
      <c r="I95" s="6">
        <v>8.6956521739130432E-2</v>
      </c>
      <c r="J95" s="6">
        <v>0</v>
      </c>
      <c r="K95" s="6">
        <v>0</v>
      </c>
      <c r="L95" s="6">
        <v>5.2910869565217409</v>
      </c>
      <c r="M95" s="6">
        <v>5.1304347826086953</v>
      </c>
      <c r="N95" s="6">
        <v>2.5416304347826086</v>
      </c>
      <c r="O95" s="6">
        <f>SUM(NonNurse[[#This Row],[Qualified Social Work Staff Hours]],NonNurse[[#This Row],[Other Social Work Staff Hours]])/NonNurse[[#This Row],[MDS Census]]</f>
        <v>5.5246556042579831E-2</v>
      </c>
      <c r="P95" s="6">
        <v>5.6953260869565234</v>
      </c>
      <c r="Q95" s="6">
        <v>15.21108695652174</v>
      </c>
      <c r="R95" s="6">
        <f>SUM(NonNurse[[#This Row],[Qualified Activities Professional Hours]],NonNurse[[#This Row],[Other Activities Professional Hours]])/NonNurse[[#This Row],[MDS Census]]</f>
        <v>0.1505471195992486</v>
      </c>
      <c r="S95" s="6">
        <v>4.6177173913043479</v>
      </c>
      <c r="T95" s="6">
        <v>9.8235869565217406</v>
      </c>
      <c r="U95" s="6">
        <v>0</v>
      </c>
      <c r="V95" s="6">
        <f>SUM(NonNurse[[#This Row],[Occupational Therapist Hours]],NonNurse[[#This Row],[OT Assistant Hours]],NonNurse[[#This Row],[OT Aide Hours]])/NonNurse[[#This Row],[MDS Census]]</f>
        <v>0.10399185973700689</v>
      </c>
      <c r="W95" s="6">
        <v>4.976304347826086</v>
      </c>
      <c r="X95" s="6">
        <v>6.475652173913045</v>
      </c>
      <c r="Y95" s="6">
        <v>0</v>
      </c>
      <c r="Z95" s="6">
        <f>SUM(NonNurse[[#This Row],[Physical Therapist (PT) Hours]],NonNurse[[#This Row],[PT Assistant Hours]],NonNurse[[#This Row],[PT Aide Hours]])/NonNurse[[#This Row],[MDS Census]]</f>
        <v>8.2465560425798376E-2</v>
      </c>
      <c r="AA95" s="6">
        <v>0</v>
      </c>
      <c r="AB95" s="6">
        <v>0</v>
      </c>
      <c r="AC95" s="6">
        <v>0</v>
      </c>
      <c r="AD95" s="6">
        <v>36.990326086956529</v>
      </c>
      <c r="AE95" s="6">
        <v>0</v>
      </c>
      <c r="AF95" s="6">
        <v>0</v>
      </c>
      <c r="AG95" s="6">
        <v>0</v>
      </c>
      <c r="AH95" s="1">
        <v>185039</v>
      </c>
      <c r="AI95">
        <v>4</v>
      </c>
    </row>
    <row r="96" spans="1:35" x14ac:dyDescent="0.25">
      <c r="A96" t="s">
        <v>289</v>
      </c>
      <c r="B96" t="s">
        <v>207</v>
      </c>
      <c r="C96" t="s">
        <v>530</v>
      </c>
      <c r="D96" t="s">
        <v>408</v>
      </c>
      <c r="E96" s="6">
        <v>119.66304347826087</v>
      </c>
      <c r="F96" s="6">
        <v>4.3913043478260869</v>
      </c>
      <c r="G96" s="6">
        <v>0.19565217391304349</v>
      </c>
      <c r="H96" s="6">
        <v>0.45195652173913048</v>
      </c>
      <c r="I96" s="6">
        <v>5.3913043478260869</v>
      </c>
      <c r="J96" s="6">
        <v>0</v>
      </c>
      <c r="K96" s="6">
        <v>0</v>
      </c>
      <c r="L96" s="6">
        <v>4.5578260869565206</v>
      </c>
      <c r="M96" s="6">
        <v>5.6521739130434785</v>
      </c>
      <c r="N96" s="6">
        <v>4.9396739130434808</v>
      </c>
      <c r="O96" s="6">
        <f>SUM(NonNurse[[#This Row],[Qualified Social Work Staff Hours]],NonNurse[[#This Row],[Other Social Work Staff Hours]])/NonNurse[[#This Row],[MDS Census]]</f>
        <v>8.8513943137433021E-2</v>
      </c>
      <c r="P96" s="6">
        <v>5.0869565217391308</v>
      </c>
      <c r="Q96" s="6">
        <v>5.7730434782608713</v>
      </c>
      <c r="R96" s="6">
        <f>SUM(NonNurse[[#This Row],[Qualified Activities Professional Hours]],NonNurse[[#This Row],[Other Activities Professional Hours]])/NonNurse[[#This Row],[MDS Census]]</f>
        <v>9.0754836951585094E-2</v>
      </c>
      <c r="S96" s="6">
        <v>10.053152173913043</v>
      </c>
      <c r="T96" s="6">
        <v>9.1094565217391317</v>
      </c>
      <c r="U96" s="6">
        <v>0</v>
      </c>
      <c r="V96" s="6">
        <f>SUM(NonNurse[[#This Row],[Occupational Therapist Hours]],NonNurse[[#This Row],[OT Assistant Hours]],NonNurse[[#This Row],[OT Aide Hours]])/NonNurse[[#This Row],[MDS Census]]</f>
        <v>0.16013806885275683</v>
      </c>
      <c r="W96" s="6">
        <v>11.854999999999999</v>
      </c>
      <c r="X96" s="6">
        <v>9.1191304347826101</v>
      </c>
      <c r="Y96" s="6">
        <v>0</v>
      </c>
      <c r="Z96" s="6">
        <f>SUM(NonNurse[[#This Row],[Physical Therapist (PT) Hours]],NonNurse[[#This Row],[PT Assistant Hours]],NonNurse[[#This Row],[PT Aide Hours]])/NonNurse[[#This Row],[MDS Census]]</f>
        <v>0.17527659187937142</v>
      </c>
      <c r="AA96" s="6">
        <v>0</v>
      </c>
      <c r="AB96" s="6">
        <v>0</v>
      </c>
      <c r="AC96" s="6">
        <v>0</v>
      </c>
      <c r="AD96" s="6">
        <v>0</v>
      </c>
      <c r="AE96" s="6">
        <v>0.30434782608695654</v>
      </c>
      <c r="AF96" s="6">
        <v>0</v>
      </c>
      <c r="AG96" s="6">
        <v>4.3478260869565216E-2</v>
      </c>
      <c r="AH96" s="1">
        <v>185383</v>
      </c>
      <c r="AI96">
        <v>4</v>
      </c>
    </row>
    <row r="97" spans="1:35" x14ac:dyDescent="0.25">
      <c r="A97" t="s">
        <v>289</v>
      </c>
      <c r="B97" t="s">
        <v>30</v>
      </c>
      <c r="C97" t="s">
        <v>462</v>
      </c>
      <c r="D97" t="s">
        <v>324</v>
      </c>
      <c r="E97" s="6">
        <v>132.71739130434781</v>
      </c>
      <c r="F97" s="6">
        <v>5.7391304347826084</v>
      </c>
      <c r="G97" s="6">
        <v>0.2608695652173913</v>
      </c>
      <c r="H97" s="6">
        <v>0</v>
      </c>
      <c r="I97" s="6">
        <v>2.3369565217391304</v>
      </c>
      <c r="J97" s="6">
        <v>0</v>
      </c>
      <c r="K97" s="6">
        <v>0</v>
      </c>
      <c r="L97" s="6">
        <v>3.2946739130434795</v>
      </c>
      <c r="M97" s="6">
        <v>8.0788043478260878</v>
      </c>
      <c r="N97" s="6">
        <v>5.7173913043478262</v>
      </c>
      <c r="O97" s="6">
        <f>SUM(NonNurse[[#This Row],[Qualified Social Work Staff Hours]],NonNurse[[#This Row],[Other Social Work Staff Hours]])/NonNurse[[#This Row],[MDS Census]]</f>
        <v>0.10395167895167896</v>
      </c>
      <c r="P97" s="6">
        <v>4.375</v>
      </c>
      <c r="Q97" s="6">
        <v>4.9184782608695654</v>
      </c>
      <c r="R97" s="6">
        <f>SUM(NonNurse[[#This Row],[Qualified Activities Professional Hours]],NonNurse[[#This Row],[Other Activities Professional Hours]])/NonNurse[[#This Row],[MDS Census]]</f>
        <v>7.0024570024570035E-2</v>
      </c>
      <c r="S97" s="6">
        <v>5.7822826086956525</v>
      </c>
      <c r="T97" s="6">
        <v>6.5988043478260838</v>
      </c>
      <c r="U97" s="6">
        <v>0</v>
      </c>
      <c r="V97" s="6">
        <f>SUM(NonNurse[[#This Row],[Occupational Therapist Hours]],NonNurse[[#This Row],[OT Assistant Hours]],NonNurse[[#This Row],[OT Aide Hours]])/NonNurse[[#This Row],[MDS Census]]</f>
        <v>9.3289107289107276E-2</v>
      </c>
      <c r="W97" s="6">
        <v>1.4413043478260872</v>
      </c>
      <c r="X97" s="6">
        <v>8.0267391304347822</v>
      </c>
      <c r="Y97" s="6">
        <v>0</v>
      </c>
      <c r="Z97" s="6">
        <f>SUM(NonNurse[[#This Row],[Physical Therapist (PT) Hours]],NonNurse[[#This Row],[PT Assistant Hours]],NonNurse[[#This Row],[PT Aide Hours]])/NonNurse[[#This Row],[MDS Census]]</f>
        <v>7.1339885339885348E-2</v>
      </c>
      <c r="AA97" s="6">
        <v>0</v>
      </c>
      <c r="AB97" s="6">
        <v>0</v>
      </c>
      <c r="AC97" s="6">
        <v>0</v>
      </c>
      <c r="AD97" s="6">
        <v>0</v>
      </c>
      <c r="AE97" s="6">
        <v>23.434782608695652</v>
      </c>
      <c r="AF97" s="6">
        <v>0</v>
      </c>
      <c r="AG97" s="6">
        <v>0</v>
      </c>
      <c r="AH97" s="1">
        <v>185095</v>
      </c>
      <c r="AI97">
        <v>4</v>
      </c>
    </row>
    <row r="98" spans="1:35" x14ac:dyDescent="0.25">
      <c r="A98" t="s">
        <v>289</v>
      </c>
      <c r="B98" t="s">
        <v>38</v>
      </c>
      <c r="C98" t="s">
        <v>508</v>
      </c>
      <c r="D98" t="s">
        <v>375</v>
      </c>
      <c r="E98" s="6">
        <v>80.336956521739125</v>
      </c>
      <c r="F98" s="6">
        <v>4.7826086956521738</v>
      </c>
      <c r="G98" s="6">
        <v>0.22934782608695653</v>
      </c>
      <c r="H98" s="6">
        <v>0.75163043478260871</v>
      </c>
      <c r="I98" s="6">
        <v>0.77173913043478259</v>
      </c>
      <c r="J98" s="6">
        <v>0</v>
      </c>
      <c r="K98" s="6">
        <v>0</v>
      </c>
      <c r="L98" s="6">
        <v>4.7105434782608695</v>
      </c>
      <c r="M98" s="6">
        <v>5.2197826086956516</v>
      </c>
      <c r="N98" s="6">
        <v>0</v>
      </c>
      <c r="O98" s="6">
        <f>SUM(NonNurse[[#This Row],[Qualified Social Work Staff Hours]],NonNurse[[#This Row],[Other Social Work Staff Hours]])/NonNurse[[#This Row],[MDS Census]]</f>
        <v>6.4973616560681902E-2</v>
      </c>
      <c r="P98" s="6">
        <v>5.0570652173913029</v>
      </c>
      <c r="Q98" s="6">
        <v>0</v>
      </c>
      <c r="R98" s="6">
        <f>SUM(NonNurse[[#This Row],[Qualified Activities Professional Hours]],NonNurse[[#This Row],[Other Activities Professional Hours]])/NonNurse[[#This Row],[MDS Census]]</f>
        <v>6.2948180219185482E-2</v>
      </c>
      <c r="S98" s="6">
        <v>16.228804347826088</v>
      </c>
      <c r="T98" s="6">
        <v>2.1739130434782608E-2</v>
      </c>
      <c r="U98" s="6">
        <v>0</v>
      </c>
      <c r="V98" s="6">
        <f>SUM(NonNurse[[#This Row],[Occupational Therapist Hours]],NonNurse[[#This Row],[OT Assistant Hours]],NonNurse[[#This Row],[OT Aide Hours]])/NonNurse[[#This Row],[MDS Census]]</f>
        <v>0.20227979975646057</v>
      </c>
      <c r="W98" s="6">
        <v>4.4839130434782604</v>
      </c>
      <c r="X98" s="6">
        <v>10.65021739130435</v>
      </c>
      <c r="Y98" s="6">
        <v>0</v>
      </c>
      <c r="Z98" s="6">
        <f>SUM(NonNurse[[#This Row],[Physical Therapist (PT) Hours]],NonNurse[[#This Row],[PT Assistant Hours]],NonNurse[[#This Row],[PT Aide Hours]])/NonNurse[[#This Row],[MDS Census]]</f>
        <v>0.188383168718712</v>
      </c>
      <c r="AA98" s="6">
        <v>0</v>
      </c>
      <c r="AB98" s="6">
        <v>0</v>
      </c>
      <c r="AC98" s="6">
        <v>0</v>
      </c>
      <c r="AD98" s="6">
        <v>0</v>
      </c>
      <c r="AE98" s="6">
        <v>0</v>
      </c>
      <c r="AF98" s="6">
        <v>0</v>
      </c>
      <c r="AG98" s="6">
        <v>0</v>
      </c>
      <c r="AH98" s="1">
        <v>185125</v>
      </c>
      <c r="AI98">
        <v>4</v>
      </c>
    </row>
    <row r="99" spans="1:35" x14ac:dyDescent="0.25">
      <c r="A99" t="s">
        <v>289</v>
      </c>
      <c r="B99" t="s">
        <v>7</v>
      </c>
      <c r="C99" t="s">
        <v>495</v>
      </c>
      <c r="D99" t="s">
        <v>390</v>
      </c>
      <c r="E99" s="6">
        <v>52.413043478260867</v>
      </c>
      <c r="F99" s="6">
        <v>5.5652173913043477</v>
      </c>
      <c r="G99" s="6">
        <v>4.3478260869565216E-2</v>
      </c>
      <c r="H99" s="6">
        <v>0.21576086956521737</v>
      </c>
      <c r="I99" s="6">
        <v>1.0434782608695652</v>
      </c>
      <c r="J99" s="6">
        <v>0</v>
      </c>
      <c r="K99" s="6">
        <v>0</v>
      </c>
      <c r="L99" s="6">
        <v>5.1422826086956537</v>
      </c>
      <c r="M99" s="6">
        <v>4.2358695652173912</v>
      </c>
      <c r="N99" s="6">
        <v>0</v>
      </c>
      <c r="O99" s="6">
        <f>SUM(NonNurse[[#This Row],[Qualified Social Work Staff Hours]],NonNurse[[#This Row],[Other Social Work Staff Hours]])/NonNurse[[#This Row],[MDS Census]]</f>
        <v>8.0817088345085025E-2</v>
      </c>
      <c r="P99" s="6">
        <v>0</v>
      </c>
      <c r="Q99" s="6">
        <v>5.1411956521739137</v>
      </c>
      <c r="R99" s="6">
        <f>SUM(NonNurse[[#This Row],[Qualified Activities Professional Hours]],NonNurse[[#This Row],[Other Activities Professional Hours]])/NonNurse[[#This Row],[MDS Census]]</f>
        <v>9.809000414765659E-2</v>
      </c>
      <c r="S99" s="6">
        <v>0.85315217391304332</v>
      </c>
      <c r="T99" s="6">
        <v>6.4965217391304346</v>
      </c>
      <c r="U99" s="6">
        <v>0</v>
      </c>
      <c r="V99" s="6">
        <f>SUM(NonNurse[[#This Row],[Occupational Therapist Hours]],NonNurse[[#This Row],[OT Assistant Hours]],NonNurse[[#This Row],[OT Aide Hours]])/NonNurse[[#This Row],[MDS Census]]</f>
        <v>0.14022604728328494</v>
      </c>
      <c r="W99" s="6">
        <v>0.66478260869565209</v>
      </c>
      <c r="X99" s="6">
        <v>8.6072826086956518</v>
      </c>
      <c r="Y99" s="6">
        <v>0</v>
      </c>
      <c r="Z99" s="6">
        <f>SUM(NonNurse[[#This Row],[Physical Therapist (PT) Hours]],NonNurse[[#This Row],[PT Assistant Hours]],NonNurse[[#This Row],[PT Aide Hours]])/NonNurse[[#This Row],[MDS Census]]</f>
        <v>0.17690377436748239</v>
      </c>
      <c r="AA99" s="6">
        <v>0</v>
      </c>
      <c r="AB99" s="6">
        <v>3.8804347826086958</v>
      </c>
      <c r="AC99" s="6">
        <v>0</v>
      </c>
      <c r="AD99" s="6">
        <v>0</v>
      </c>
      <c r="AE99" s="6">
        <v>0</v>
      </c>
      <c r="AF99" s="6">
        <v>0</v>
      </c>
      <c r="AG99" s="6">
        <v>0</v>
      </c>
      <c r="AH99" s="1">
        <v>185012</v>
      </c>
      <c r="AI99">
        <v>4</v>
      </c>
    </row>
    <row r="100" spans="1:35" x14ac:dyDescent="0.25">
      <c r="A100" t="s">
        <v>289</v>
      </c>
      <c r="B100" t="s">
        <v>48</v>
      </c>
      <c r="C100" t="s">
        <v>500</v>
      </c>
      <c r="D100" t="s">
        <v>335</v>
      </c>
      <c r="E100" s="6">
        <v>124.80434782608695</v>
      </c>
      <c r="F100" s="6">
        <v>5.6521739130434785</v>
      </c>
      <c r="G100" s="6">
        <v>0</v>
      </c>
      <c r="H100" s="6">
        <v>0</v>
      </c>
      <c r="I100" s="6">
        <v>0</v>
      </c>
      <c r="J100" s="6">
        <v>0</v>
      </c>
      <c r="K100" s="6">
        <v>0</v>
      </c>
      <c r="L100" s="6">
        <v>4.431304347826087</v>
      </c>
      <c r="M100" s="6">
        <v>0.17391304347826086</v>
      </c>
      <c r="N100" s="6">
        <v>5.0479347826086958</v>
      </c>
      <c r="O100" s="6">
        <f>SUM(NonNurse[[#This Row],[Qualified Social Work Staff Hours]],NonNurse[[#This Row],[Other Social Work Staff Hours]])/NonNurse[[#This Row],[MDS Census]]</f>
        <v>4.1840271729663821E-2</v>
      </c>
      <c r="P100" s="6">
        <v>5.867717391304347</v>
      </c>
      <c r="Q100" s="6">
        <v>6.1185869565217388</v>
      </c>
      <c r="R100" s="6">
        <f>SUM(NonNurse[[#This Row],[Qualified Activities Professional Hours]],NonNurse[[#This Row],[Other Activities Professional Hours]])/NonNurse[[#This Row],[MDS Census]]</f>
        <v>9.6040759449573229E-2</v>
      </c>
      <c r="S100" s="6">
        <v>10.980760869565216</v>
      </c>
      <c r="T100" s="6">
        <v>11.196739130434782</v>
      </c>
      <c r="U100" s="6">
        <v>0</v>
      </c>
      <c r="V100" s="6">
        <f>SUM(NonNurse[[#This Row],[Occupational Therapist Hours]],NonNurse[[#This Row],[OT Assistant Hours]],NonNurse[[#This Row],[OT Aide Hours]])/NonNurse[[#This Row],[MDS Census]]</f>
        <v>0.17769813621320327</v>
      </c>
      <c r="W100" s="6">
        <v>11.064239130434785</v>
      </c>
      <c r="X100" s="6">
        <v>15.958695652173915</v>
      </c>
      <c r="Y100" s="6">
        <v>0</v>
      </c>
      <c r="Z100" s="6">
        <f>SUM(NonNurse[[#This Row],[Physical Therapist (PT) Hours]],NonNurse[[#This Row],[PT Assistant Hours]],NonNurse[[#This Row],[PT Aide Hours]])/NonNurse[[#This Row],[MDS Census]]</f>
        <v>0.21652238286012895</v>
      </c>
      <c r="AA100" s="6">
        <v>0</v>
      </c>
      <c r="AB100" s="6">
        <v>0</v>
      </c>
      <c r="AC100" s="6">
        <v>0</v>
      </c>
      <c r="AD100" s="6">
        <v>0</v>
      </c>
      <c r="AE100" s="6">
        <v>0</v>
      </c>
      <c r="AF100" s="6">
        <v>0</v>
      </c>
      <c r="AG100" s="6">
        <v>0</v>
      </c>
      <c r="AH100" s="1">
        <v>185144</v>
      </c>
      <c r="AI100">
        <v>4</v>
      </c>
    </row>
    <row r="101" spans="1:35" x14ac:dyDescent="0.25">
      <c r="A101" t="s">
        <v>289</v>
      </c>
      <c r="B101" t="s">
        <v>63</v>
      </c>
      <c r="C101" t="s">
        <v>520</v>
      </c>
      <c r="D101" t="s">
        <v>357</v>
      </c>
      <c r="E101" s="6">
        <v>43.619565217391305</v>
      </c>
      <c r="F101" s="6">
        <v>4.9565217391304346</v>
      </c>
      <c r="G101" s="6">
        <v>0.52717391304347827</v>
      </c>
      <c r="H101" s="6">
        <v>0.21543478260869578</v>
      </c>
      <c r="I101" s="6">
        <v>1.1304347826086956</v>
      </c>
      <c r="J101" s="6">
        <v>0</v>
      </c>
      <c r="K101" s="6">
        <v>0</v>
      </c>
      <c r="L101" s="6">
        <v>5.280869565217392</v>
      </c>
      <c r="M101" s="6">
        <v>4.8746739130434795</v>
      </c>
      <c r="N101" s="6">
        <v>0</v>
      </c>
      <c r="O101" s="6">
        <f>SUM(NonNurse[[#This Row],[Qualified Social Work Staff Hours]],NonNurse[[#This Row],[Other Social Work Staff Hours]])/NonNurse[[#This Row],[MDS Census]]</f>
        <v>0.11175429852977825</v>
      </c>
      <c r="P101" s="6">
        <v>0</v>
      </c>
      <c r="Q101" s="6">
        <v>0</v>
      </c>
      <c r="R101" s="6">
        <f>SUM(NonNurse[[#This Row],[Qualified Activities Professional Hours]],NonNurse[[#This Row],[Other Activities Professional Hours]])/NonNurse[[#This Row],[MDS Census]]</f>
        <v>0</v>
      </c>
      <c r="S101" s="6">
        <v>1.1384782608695654</v>
      </c>
      <c r="T101" s="6">
        <v>3.4233695652173917</v>
      </c>
      <c r="U101" s="6">
        <v>0</v>
      </c>
      <c r="V101" s="6">
        <f>SUM(NonNurse[[#This Row],[Occupational Therapist Hours]],NonNurse[[#This Row],[OT Assistant Hours]],NonNurse[[#This Row],[OT Aide Hours]])/NonNurse[[#This Row],[MDS Census]]</f>
        <v>0.10458260652878147</v>
      </c>
      <c r="W101" s="6">
        <v>0.82836956521739125</v>
      </c>
      <c r="X101" s="6">
        <v>3.93717391304348</v>
      </c>
      <c r="Y101" s="6">
        <v>0</v>
      </c>
      <c r="Z101" s="6">
        <f>SUM(NonNurse[[#This Row],[Physical Therapist (PT) Hours]],NonNurse[[#This Row],[PT Assistant Hours]],NonNurse[[#This Row],[PT Aide Hours]])/NonNurse[[#This Row],[MDS Census]]</f>
        <v>0.10925242960378773</v>
      </c>
      <c r="AA101" s="6">
        <v>0</v>
      </c>
      <c r="AB101" s="6">
        <v>5.1956521739130439</v>
      </c>
      <c r="AC101" s="6">
        <v>0</v>
      </c>
      <c r="AD101" s="6">
        <v>0</v>
      </c>
      <c r="AE101" s="6">
        <v>0</v>
      </c>
      <c r="AF101" s="6">
        <v>0</v>
      </c>
      <c r="AG101" s="6">
        <v>0</v>
      </c>
      <c r="AH101" s="1">
        <v>185167</v>
      </c>
      <c r="AI101">
        <v>4</v>
      </c>
    </row>
    <row r="102" spans="1:35" x14ac:dyDescent="0.25">
      <c r="A102" t="s">
        <v>289</v>
      </c>
      <c r="B102" t="s">
        <v>79</v>
      </c>
      <c r="C102" t="s">
        <v>526</v>
      </c>
      <c r="D102" t="s">
        <v>406</v>
      </c>
      <c r="E102" s="6">
        <v>81.554347826086953</v>
      </c>
      <c r="F102" s="6">
        <v>4.7826086956521738</v>
      </c>
      <c r="G102" s="6">
        <v>0.29347826086956524</v>
      </c>
      <c r="H102" s="6">
        <v>0.45652173913043476</v>
      </c>
      <c r="I102" s="6">
        <v>0.59782608695652173</v>
      </c>
      <c r="J102" s="6">
        <v>0</v>
      </c>
      <c r="K102" s="6">
        <v>0</v>
      </c>
      <c r="L102" s="6">
        <v>4.4076086956521729</v>
      </c>
      <c r="M102" s="6">
        <v>0</v>
      </c>
      <c r="N102" s="6">
        <v>4.6448913043478255</v>
      </c>
      <c r="O102" s="6">
        <f>SUM(NonNurse[[#This Row],[Qualified Social Work Staff Hours]],NonNurse[[#This Row],[Other Social Work Staff Hours]])/NonNurse[[#This Row],[MDS Census]]</f>
        <v>5.6954551512728234E-2</v>
      </c>
      <c r="P102" s="6">
        <v>4.7688043478260882</v>
      </c>
      <c r="Q102" s="6">
        <v>0</v>
      </c>
      <c r="R102" s="6">
        <f>SUM(NonNurse[[#This Row],[Qualified Activities Professional Hours]],NonNurse[[#This Row],[Other Activities Professional Hours]])/NonNurse[[#This Row],[MDS Census]]</f>
        <v>5.8473943755831016E-2</v>
      </c>
      <c r="S102" s="6">
        <v>9.6873913043478268</v>
      </c>
      <c r="T102" s="6">
        <v>0</v>
      </c>
      <c r="U102" s="6">
        <v>0</v>
      </c>
      <c r="V102" s="6">
        <f>SUM(NonNurse[[#This Row],[Occupational Therapist Hours]],NonNurse[[#This Row],[OT Assistant Hours]],NonNurse[[#This Row],[OT Aide Hours]])/NonNurse[[#This Row],[MDS Census]]</f>
        <v>0.11878448620551781</v>
      </c>
      <c r="W102" s="6">
        <v>4.7508695652173909</v>
      </c>
      <c r="X102" s="6">
        <v>8.7166304347826085</v>
      </c>
      <c r="Y102" s="6">
        <v>0</v>
      </c>
      <c r="Z102" s="6">
        <f>SUM(NonNurse[[#This Row],[Physical Therapist (PT) Hours]],NonNurse[[#This Row],[PT Assistant Hours]],NonNurse[[#This Row],[PT Aide Hours]])/NonNurse[[#This Row],[MDS Census]]</f>
        <v>0.16513527922164467</v>
      </c>
      <c r="AA102" s="6">
        <v>0</v>
      </c>
      <c r="AB102" s="6">
        <v>0</v>
      </c>
      <c r="AC102" s="6">
        <v>0</v>
      </c>
      <c r="AD102" s="6">
        <v>0</v>
      </c>
      <c r="AE102" s="6">
        <v>0</v>
      </c>
      <c r="AF102" s="6">
        <v>0</v>
      </c>
      <c r="AG102" s="6">
        <v>0</v>
      </c>
      <c r="AH102" s="1">
        <v>185193</v>
      </c>
      <c r="AI102">
        <v>4</v>
      </c>
    </row>
    <row r="103" spans="1:35" x14ac:dyDescent="0.25">
      <c r="A103" t="s">
        <v>289</v>
      </c>
      <c r="B103" t="s">
        <v>182</v>
      </c>
      <c r="C103" t="s">
        <v>461</v>
      </c>
      <c r="D103" t="s">
        <v>428</v>
      </c>
      <c r="E103" s="6">
        <v>76.260869565217391</v>
      </c>
      <c r="F103" s="6">
        <v>5.3913043478260869</v>
      </c>
      <c r="G103" s="6">
        <v>0.34782608695652173</v>
      </c>
      <c r="H103" s="6">
        <v>0</v>
      </c>
      <c r="I103" s="6">
        <v>0</v>
      </c>
      <c r="J103" s="6">
        <v>0</v>
      </c>
      <c r="K103" s="6">
        <v>0</v>
      </c>
      <c r="L103" s="6">
        <v>0</v>
      </c>
      <c r="M103" s="6">
        <v>5.1467391304347823</v>
      </c>
      <c r="N103" s="6">
        <v>0</v>
      </c>
      <c r="O103" s="6">
        <f>SUM(NonNurse[[#This Row],[Qualified Social Work Staff Hours]],NonNurse[[#This Row],[Other Social Work Staff Hours]])/NonNurse[[#This Row],[MDS Census]]</f>
        <v>6.7488597491448116E-2</v>
      </c>
      <c r="P103" s="6">
        <v>5.3152173913043477</v>
      </c>
      <c r="Q103" s="6">
        <v>2.3288043478260869</v>
      </c>
      <c r="R103" s="6">
        <f>SUM(NonNurse[[#This Row],[Qualified Activities Professional Hours]],NonNurse[[#This Row],[Other Activities Professional Hours]])/NonNurse[[#This Row],[MDS Census]]</f>
        <v>0.10023517673888255</v>
      </c>
      <c r="S103" s="6">
        <v>0</v>
      </c>
      <c r="T103" s="6">
        <v>0</v>
      </c>
      <c r="U103" s="6">
        <v>0</v>
      </c>
      <c r="V103" s="6">
        <f>SUM(NonNurse[[#This Row],[Occupational Therapist Hours]],NonNurse[[#This Row],[OT Assistant Hours]],NonNurse[[#This Row],[OT Aide Hours]])/NonNurse[[#This Row],[MDS Census]]</f>
        <v>0</v>
      </c>
      <c r="W103" s="6">
        <v>0</v>
      </c>
      <c r="X103" s="6">
        <v>0</v>
      </c>
      <c r="Y103" s="6">
        <v>0</v>
      </c>
      <c r="Z103" s="6">
        <f>SUM(NonNurse[[#This Row],[Physical Therapist (PT) Hours]],NonNurse[[#This Row],[PT Assistant Hours]],NonNurse[[#This Row],[PT Aide Hours]])/NonNurse[[#This Row],[MDS Census]]</f>
        <v>0</v>
      </c>
      <c r="AA103" s="6">
        <v>0</v>
      </c>
      <c r="AB103" s="6">
        <v>0</v>
      </c>
      <c r="AC103" s="6">
        <v>0</v>
      </c>
      <c r="AD103" s="6">
        <v>0</v>
      </c>
      <c r="AE103" s="6">
        <v>0</v>
      </c>
      <c r="AF103" s="6">
        <v>0</v>
      </c>
      <c r="AG103" s="6">
        <v>0</v>
      </c>
      <c r="AH103" s="1">
        <v>185339</v>
      </c>
      <c r="AI103">
        <v>4</v>
      </c>
    </row>
    <row r="104" spans="1:35" x14ac:dyDescent="0.25">
      <c r="A104" t="s">
        <v>289</v>
      </c>
      <c r="B104" t="s">
        <v>129</v>
      </c>
      <c r="C104" t="s">
        <v>553</v>
      </c>
      <c r="D104" t="s">
        <v>324</v>
      </c>
      <c r="E104" s="6">
        <v>89.554347826086953</v>
      </c>
      <c r="F104" s="6">
        <v>5.7391304347826084</v>
      </c>
      <c r="G104" s="6">
        <v>0</v>
      </c>
      <c r="H104" s="6">
        <v>0</v>
      </c>
      <c r="I104" s="6">
        <v>0</v>
      </c>
      <c r="J104" s="6">
        <v>0</v>
      </c>
      <c r="K104" s="6">
        <v>0</v>
      </c>
      <c r="L104" s="6">
        <v>4.5989130434782606</v>
      </c>
      <c r="M104" s="6">
        <v>5.1091304347826076</v>
      </c>
      <c r="N104" s="6">
        <v>0.32815217391304347</v>
      </c>
      <c r="O104" s="6">
        <f>SUM(NonNurse[[#This Row],[Qualified Social Work Staff Hours]],NonNurse[[#This Row],[Other Social Work Staff Hours]])/NonNurse[[#This Row],[MDS Census]]</f>
        <v>6.0714892584051453E-2</v>
      </c>
      <c r="P104" s="6">
        <v>3.9281521739130452</v>
      </c>
      <c r="Q104" s="6">
        <v>8.4648913043478302</v>
      </c>
      <c r="R104" s="6">
        <f>SUM(NonNurse[[#This Row],[Qualified Activities Professional Hours]],NonNurse[[#This Row],[Other Activities Professional Hours]])/NonNurse[[#This Row],[MDS Census]]</f>
        <v>0.13838572642310967</v>
      </c>
      <c r="S104" s="6">
        <v>3.1406521739130433</v>
      </c>
      <c r="T104" s="6">
        <v>12.540326086956522</v>
      </c>
      <c r="U104" s="6">
        <v>0</v>
      </c>
      <c r="V104" s="6">
        <f>SUM(NonNurse[[#This Row],[Occupational Therapist Hours]],NonNurse[[#This Row],[OT Assistant Hours]],NonNurse[[#This Row],[OT Aide Hours]])/NonNurse[[#This Row],[MDS Census]]</f>
        <v>0.17510013351134848</v>
      </c>
      <c r="W104" s="6">
        <v>6.1297826086956499</v>
      </c>
      <c r="X104" s="6">
        <v>7.9707608695652166</v>
      </c>
      <c r="Y104" s="6">
        <v>0</v>
      </c>
      <c r="Z104" s="6">
        <f>SUM(NonNurse[[#This Row],[Physical Therapist (PT) Hours]],NonNurse[[#This Row],[PT Assistant Hours]],NonNurse[[#This Row],[PT Aide Hours]])/NonNurse[[#This Row],[MDS Census]]</f>
        <v>0.15745236072338875</v>
      </c>
      <c r="AA104" s="6">
        <v>0</v>
      </c>
      <c r="AB104" s="6">
        <v>0</v>
      </c>
      <c r="AC104" s="6">
        <v>0</v>
      </c>
      <c r="AD104" s="6">
        <v>0</v>
      </c>
      <c r="AE104" s="6">
        <v>0</v>
      </c>
      <c r="AF104" s="6">
        <v>0</v>
      </c>
      <c r="AG104" s="6">
        <v>0</v>
      </c>
      <c r="AH104" s="1">
        <v>185268</v>
      </c>
      <c r="AI104">
        <v>4</v>
      </c>
    </row>
    <row r="105" spans="1:35" x14ac:dyDescent="0.25">
      <c r="A105" t="s">
        <v>289</v>
      </c>
      <c r="B105" t="s">
        <v>10</v>
      </c>
      <c r="C105" t="s">
        <v>456</v>
      </c>
      <c r="D105" t="s">
        <v>391</v>
      </c>
      <c r="E105" s="6">
        <v>76.336956521739125</v>
      </c>
      <c r="F105" s="6">
        <v>5.0434782608695654</v>
      </c>
      <c r="G105" s="6">
        <v>1</v>
      </c>
      <c r="H105" s="6">
        <v>0.51086956521739135</v>
      </c>
      <c r="I105" s="6">
        <v>1.6630434782608696</v>
      </c>
      <c r="J105" s="6">
        <v>0</v>
      </c>
      <c r="K105" s="6">
        <v>0</v>
      </c>
      <c r="L105" s="6">
        <v>2.5296739130434784</v>
      </c>
      <c r="M105" s="6">
        <v>2.1983695652173911</v>
      </c>
      <c r="N105" s="6">
        <v>0</v>
      </c>
      <c r="O105" s="6">
        <f>SUM(NonNurse[[#This Row],[Qualified Social Work Staff Hours]],NonNurse[[#This Row],[Other Social Work Staff Hours]])/NonNurse[[#This Row],[MDS Census]]</f>
        <v>2.8798234372775167E-2</v>
      </c>
      <c r="P105" s="6">
        <v>2.5135869565217392</v>
      </c>
      <c r="Q105" s="6">
        <v>0</v>
      </c>
      <c r="R105" s="6">
        <f>SUM(NonNurse[[#This Row],[Qualified Activities Professional Hours]],NonNurse[[#This Row],[Other Activities Professional Hours]])/NonNurse[[#This Row],[MDS Census]]</f>
        <v>3.2927523850206468E-2</v>
      </c>
      <c r="S105" s="6">
        <v>7.868043478260871</v>
      </c>
      <c r="T105" s="6">
        <v>0.37826086956521737</v>
      </c>
      <c r="U105" s="6">
        <v>0</v>
      </c>
      <c r="V105" s="6">
        <f>SUM(NonNurse[[#This Row],[Occupational Therapist Hours]],NonNurse[[#This Row],[OT Assistant Hours]],NonNurse[[#This Row],[OT Aide Hours]])/NonNurse[[#This Row],[MDS Census]]</f>
        <v>0.10802506051544926</v>
      </c>
      <c r="W105" s="6">
        <v>1.0533695652173913</v>
      </c>
      <c r="X105" s="6">
        <v>6.0485869565217403</v>
      </c>
      <c r="Y105" s="6">
        <v>2.5543478260869565</v>
      </c>
      <c r="Z105" s="6">
        <f>SUM(NonNurse[[#This Row],[Physical Therapist (PT) Hours]],NonNurse[[#This Row],[PT Assistant Hours]],NonNurse[[#This Row],[PT Aide Hours]])/NonNurse[[#This Row],[MDS Census]]</f>
        <v>0.12649579951587644</v>
      </c>
      <c r="AA105" s="6">
        <v>0</v>
      </c>
      <c r="AB105" s="6">
        <v>0</v>
      </c>
      <c r="AC105" s="6">
        <v>0</v>
      </c>
      <c r="AD105" s="6">
        <v>0</v>
      </c>
      <c r="AE105" s="6">
        <v>0</v>
      </c>
      <c r="AF105" s="6">
        <v>0</v>
      </c>
      <c r="AG105" s="6">
        <v>0</v>
      </c>
      <c r="AH105" s="1">
        <v>185028</v>
      </c>
      <c r="AI105">
        <v>4</v>
      </c>
    </row>
    <row r="106" spans="1:35" x14ac:dyDescent="0.25">
      <c r="A106" t="s">
        <v>289</v>
      </c>
      <c r="B106" t="s">
        <v>257</v>
      </c>
      <c r="C106" t="s">
        <v>587</v>
      </c>
      <c r="D106" t="s">
        <v>390</v>
      </c>
      <c r="E106" s="6">
        <v>61.586956521739133</v>
      </c>
      <c r="F106" s="6">
        <v>77.105978260869563</v>
      </c>
      <c r="G106" s="6">
        <v>0.53260869565217395</v>
      </c>
      <c r="H106" s="6">
        <v>0</v>
      </c>
      <c r="I106" s="6">
        <v>5.0217391304347823</v>
      </c>
      <c r="J106" s="6">
        <v>0</v>
      </c>
      <c r="K106" s="6">
        <v>4.9483695652173916</v>
      </c>
      <c r="L106" s="6">
        <v>2.3729347826086964</v>
      </c>
      <c r="M106" s="6">
        <v>5.1168478260869561</v>
      </c>
      <c r="N106" s="6">
        <v>4.5054347826086953</v>
      </c>
      <c r="O106" s="6">
        <f>SUM(NonNurse[[#This Row],[Qualified Social Work Staff Hours]],NonNurse[[#This Row],[Other Social Work Staff Hours]])/NonNurse[[#This Row],[MDS Census]]</f>
        <v>0.15623896929050476</v>
      </c>
      <c r="P106" s="6">
        <v>4.9483695652173916</v>
      </c>
      <c r="Q106" s="6">
        <v>10.826086956521738</v>
      </c>
      <c r="R106" s="6">
        <f>SUM(NonNurse[[#This Row],[Qualified Activities Professional Hours]],NonNurse[[#This Row],[Other Activities Professional Hours]])/NonNurse[[#This Row],[MDS Census]]</f>
        <v>0.25613307447935046</v>
      </c>
      <c r="S106" s="6">
        <v>0.62456521739130433</v>
      </c>
      <c r="T106" s="6">
        <v>5.4432608695652167</v>
      </c>
      <c r="U106" s="6">
        <v>0</v>
      </c>
      <c r="V106" s="6">
        <f>SUM(NonNurse[[#This Row],[Occupational Therapist Hours]],NonNurse[[#This Row],[OT Assistant Hours]],NonNurse[[#This Row],[OT Aide Hours]])/NonNurse[[#This Row],[MDS Census]]</f>
        <v>9.8524532297917397E-2</v>
      </c>
      <c r="W106" s="6">
        <v>0.75010869565217386</v>
      </c>
      <c r="X106" s="6">
        <v>2.6333695652173903</v>
      </c>
      <c r="Y106" s="6">
        <v>0</v>
      </c>
      <c r="Z106" s="6">
        <f>SUM(NonNurse[[#This Row],[Physical Therapist (PT) Hours]],NonNurse[[#This Row],[PT Assistant Hours]],NonNurse[[#This Row],[PT Aide Hours]])/NonNurse[[#This Row],[MDS Census]]</f>
        <v>5.4938228026826672E-2</v>
      </c>
      <c r="AA106" s="6">
        <v>0</v>
      </c>
      <c r="AB106" s="6">
        <v>0</v>
      </c>
      <c r="AC106" s="6">
        <v>0</v>
      </c>
      <c r="AD106" s="6">
        <v>0</v>
      </c>
      <c r="AE106" s="6">
        <v>0</v>
      </c>
      <c r="AF106" s="6">
        <v>0</v>
      </c>
      <c r="AG106" s="6">
        <v>0</v>
      </c>
      <c r="AH106" s="1">
        <v>185472</v>
      </c>
      <c r="AI106">
        <v>4</v>
      </c>
    </row>
    <row r="107" spans="1:35" x14ac:dyDescent="0.25">
      <c r="A107" t="s">
        <v>289</v>
      </c>
      <c r="B107" t="s">
        <v>237</v>
      </c>
      <c r="C107" t="s">
        <v>506</v>
      </c>
      <c r="D107" t="s">
        <v>368</v>
      </c>
      <c r="E107" s="6">
        <v>71.380434782608702</v>
      </c>
      <c r="F107" s="6">
        <v>5.0869565217391308</v>
      </c>
      <c r="G107" s="6">
        <v>0.50543478260869568</v>
      </c>
      <c r="H107" s="6">
        <v>0.42152173913043478</v>
      </c>
      <c r="I107" s="6">
        <v>3.8043478260869565</v>
      </c>
      <c r="J107" s="6">
        <v>0</v>
      </c>
      <c r="K107" s="6">
        <v>0</v>
      </c>
      <c r="L107" s="6">
        <v>5.3913043478260869</v>
      </c>
      <c r="M107" s="6">
        <v>5.1647826086956519</v>
      </c>
      <c r="N107" s="6">
        <v>0</v>
      </c>
      <c r="O107" s="6">
        <f>SUM(NonNurse[[#This Row],[Qualified Social Work Staff Hours]],NonNurse[[#This Row],[Other Social Work Staff Hours]])/NonNurse[[#This Row],[MDS Census]]</f>
        <v>7.2355717983858675E-2</v>
      </c>
      <c r="P107" s="6">
        <v>0</v>
      </c>
      <c r="Q107" s="6">
        <v>5.4641304347826081</v>
      </c>
      <c r="R107" s="6">
        <f>SUM(NonNurse[[#This Row],[Qualified Activities Professional Hours]],NonNurse[[#This Row],[Other Activities Professional Hours]])/NonNurse[[#This Row],[MDS Census]]</f>
        <v>7.6549413735343366E-2</v>
      </c>
      <c r="S107" s="6">
        <v>2.1234782608695655</v>
      </c>
      <c r="T107" s="6">
        <v>5.7636956521739133</v>
      </c>
      <c r="U107" s="6">
        <v>0</v>
      </c>
      <c r="V107" s="6">
        <f>SUM(NonNurse[[#This Row],[Occupational Therapist Hours]],NonNurse[[#This Row],[OT Assistant Hours]],NonNurse[[#This Row],[OT Aide Hours]])/NonNurse[[#This Row],[MDS Census]]</f>
        <v>0.11049489873610477</v>
      </c>
      <c r="W107" s="6">
        <v>5.1269565217391282</v>
      </c>
      <c r="X107" s="6">
        <v>4.5091304347826071</v>
      </c>
      <c r="Y107" s="6">
        <v>0</v>
      </c>
      <c r="Z107" s="6">
        <f>SUM(NonNurse[[#This Row],[Physical Therapist (PT) Hours]],NonNurse[[#This Row],[PT Assistant Hours]],NonNurse[[#This Row],[PT Aide Hours]])/NonNurse[[#This Row],[MDS Census]]</f>
        <v>0.13499619308664529</v>
      </c>
      <c r="AA107" s="6">
        <v>0</v>
      </c>
      <c r="AB107" s="6">
        <v>5.0217391304347823</v>
      </c>
      <c r="AC107" s="6">
        <v>0</v>
      </c>
      <c r="AD107" s="6">
        <v>0</v>
      </c>
      <c r="AE107" s="6">
        <v>5.434782608695652E-2</v>
      </c>
      <c r="AF107" s="6">
        <v>0</v>
      </c>
      <c r="AG107" s="6">
        <v>0</v>
      </c>
      <c r="AH107" s="1">
        <v>185443</v>
      </c>
      <c r="AI107">
        <v>4</v>
      </c>
    </row>
    <row r="108" spans="1:35" x14ac:dyDescent="0.25">
      <c r="A108" t="s">
        <v>289</v>
      </c>
      <c r="B108" t="s">
        <v>21</v>
      </c>
      <c r="C108" t="s">
        <v>459</v>
      </c>
      <c r="D108" t="s">
        <v>329</v>
      </c>
      <c r="E108" s="6">
        <v>70.217391304347828</v>
      </c>
      <c r="F108" s="6">
        <v>4.8695652173913047</v>
      </c>
      <c r="G108" s="6">
        <v>0.13043478260869565</v>
      </c>
      <c r="H108" s="6">
        <v>0</v>
      </c>
      <c r="I108" s="6">
        <v>1.0869565217391304</v>
      </c>
      <c r="J108" s="6">
        <v>0</v>
      </c>
      <c r="K108" s="6">
        <v>0</v>
      </c>
      <c r="L108" s="6">
        <v>4.9771739130434778</v>
      </c>
      <c r="M108" s="6">
        <v>5.3342391304347823</v>
      </c>
      <c r="N108" s="6">
        <v>0</v>
      </c>
      <c r="O108" s="6">
        <f>SUM(NonNurse[[#This Row],[Qualified Social Work Staff Hours]],NonNurse[[#This Row],[Other Social Work Staff Hours]])/NonNurse[[#This Row],[MDS Census]]</f>
        <v>7.5967492260061914E-2</v>
      </c>
      <c r="P108" s="6">
        <v>5.1820652173913047</v>
      </c>
      <c r="Q108" s="6">
        <v>6.7880434782608692</v>
      </c>
      <c r="R108" s="6">
        <f>SUM(NonNurse[[#This Row],[Qualified Activities Professional Hours]],NonNurse[[#This Row],[Other Activities Professional Hours]])/NonNurse[[#This Row],[MDS Census]]</f>
        <v>0.17047213622291021</v>
      </c>
      <c r="S108" s="6">
        <v>9.838369565217393</v>
      </c>
      <c r="T108" s="6">
        <v>0</v>
      </c>
      <c r="U108" s="6">
        <v>0.11956521739130435</v>
      </c>
      <c r="V108" s="6">
        <f>SUM(NonNurse[[#This Row],[Occupational Therapist Hours]],NonNurse[[#This Row],[OT Assistant Hours]],NonNurse[[#This Row],[OT Aide Hours]])/NonNurse[[#This Row],[MDS Census]]</f>
        <v>0.14181578947368423</v>
      </c>
      <c r="W108" s="6">
        <v>5.0730434782608702</v>
      </c>
      <c r="X108" s="6">
        <v>0</v>
      </c>
      <c r="Y108" s="6">
        <v>8.3260869565217384</v>
      </c>
      <c r="Z108" s="6">
        <f>SUM(NonNurse[[#This Row],[Physical Therapist (PT) Hours]],NonNurse[[#This Row],[PT Assistant Hours]],NonNurse[[#This Row],[PT Aide Hours]])/NonNurse[[#This Row],[MDS Census]]</f>
        <v>0.19082352941176473</v>
      </c>
      <c r="AA108" s="6">
        <v>0</v>
      </c>
      <c r="AB108" s="6">
        <v>0</v>
      </c>
      <c r="AC108" s="6">
        <v>0</v>
      </c>
      <c r="AD108" s="6">
        <v>0</v>
      </c>
      <c r="AE108" s="6">
        <v>0</v>
      </c>
      <c r="AF108" s="6">
        <v>0</v>
      </c>
      <c r="AG108" s="6">
        <v>0</v>
      </c>
      <c r="AH108" s="1">
        <v>185061</v>
      </c>
      <c r="AI108">
        <v>4</v>
      </c>
    </row>
    <row r="109" spans="1:35" x14ac:dyDescent="0.25">
      <c r="A109" t="s">
        <v>289</v>
      </c>
      <c r="B109" t="s">
        <v>198</v>
      </c>
      <c r="C109" t="s">
        <v>462</v>
      </c>
      <c r="D109" t="s">
        <v>324</v>
      </c>
      <c r="E109" s="6">
        <v>38.086956521739133</v>
      </c>
      <c r="F109" s="6">
        <v>5.7391304347826084</v>
      </c>
      <c r="G109" s="6">
        <v>0</v>
      </c>
      <c r="H109" s="6">
        <v>0.15782608695652173</v>
      </c>
      <c r="I109" s="6">
        <v>3.847826086956522</v>
      </c>
      <c r="J109" s="6">
        <v>0</v>
      </c>
      <c r="K109" s="6">
        <v>0</v>
      </c>
      <c r="L109" s="6">
        <v>3.1027173913043482</v>
      </c>
      <c r="M109" s="6">
        <v>4.0869565217391308</v>
      </c>
      <c r="N109" s="6">
        <v>0</v>
      </c>
      <c r="O109" s="6">
        <f>SUM(NonNurse[[#This Row],[Qualified Social Work Staff Hours]],NonNurse[[#This Row],[Other Social Work Staff Hours]])/NonNurse[[#This Row],[MDS Census]]</f>
        <v>0.10730593607305937</v>
      </c>
      <c r="P109" s="6">
        <v>6.824456521739128</v>
      </c>
      <c r="Q109" s="6">
        <v>0</v>
      </c>
      <c r="R109" s="6">
        <f>SUM(NonNurse[[#This Row],[Qualified Activities Professional Hours]],NonNurse[[#This Row],[Other Activities Professional Hours]])/NonNurse[[#This Row],[MDS Census]]</f>
        <v>0.17918093607305929</v>
      </c>
      <c r="S109" s="6">
        <v>4.6127173913043462</v>
      </c>
      <c r="T109" s="6">
        <v>6.2197826086956525</v>
      </c>
      <c r="U109" s="6">
        <v>0</v>
      </c>
      <c r="V109" s="6">
        <f>SUM(NonNurse[[#This Row],[Occupational Therapist Hours]],NonNurse[[#This Row],[OT Assistant Hours]],NonNurse[[#This Row],[OT Aide Hours]])/NonNurse[[#This Row],[MDS Census]]</f>
        <v>0.28441495433789954</v>
      </c>
      <c r="W109" s="6">
        <v>3.4433695652173895</v>
      </c>
      <c r="X109" s="6">
        <v>2.0510869565217393</v>
      </c>
      <c r="Y109" s="6">
        <v>0</v>
      </c>
      <c r="Z109" s="6">
        <f>SUM(NonNurse[[#This Row],[Physical Therapist (PT) Hours]],NonNurse[[#This Row],[PT Assistant Hours]],NonNurse[[#This Row],[PT Aide Hours]])/NonNurse[[#This Row],[MDS Census]]</f>
        <v>0.14426084474885839</v>
      </c>
      <c r="AA109" s="6">
        <v>0</v>
      </c>
      <c r="AB109" s="6">
        <v>0</v>
      </c>
      <c r="AC109" s="6">
        <v>0</v>
      </c>
      <c r="AD109" s="6">
        <v>0</v>
      </c>
      <c r="AE109" s="6">
        <v>90.543478260869563</v>
      </c>
      <c r="AF109" s="6">
        <v>0</v>
      </c>
      <c r="AG109" s="6">
        <v>0.65217391304347827</v>
      </c>
      <c r="AH109" s="1">
        <v>185361</v>
      </c>
      <c r="AI109">
        <v>4</v>
      </c>
    </row>
    <row r="110" spans="1:35" x14ac:dyDescent="0.25">
      <c r="A110" t="s">
        <v>289</v>
      </c>
      <c r="B110" t="s">
        <v>242</v>
      </c>
      <c r="C110" t="s">
        <v>445</v>
      </c>
      <c r="D110" t="s">
        <v>434</v>
      </c>
      <c r="E110" s="6">
        <v>109.79347826086956</v>
      </c>
      <c r="F110" s="6">
        <v>3.8804347826086958</v>
      </c>
      <c r="G110" s="6">
        <v>0</v>
      </c>
      <c r="H110" s="6">
        <v>0</v>
      </c>
      <c r="I110" s="6">
        <v>4.8695652173913047</v>
      </c>
      <c r="J110" s="6">
        <v>0</v>
      </c>
      <c r="K110" s="6">
        <v>0</v>
      </c>
      <c r="L110" s="6">
        <v>7.7152173913043471</v>
      </c>
      <c r="M110" s="6">
        <v>4.5625</v>
      </c>
      <c r="N110" s="6">
        <v>4.9684782608695635</v>
      </c>
      <c r="O110" s="6">
        <f>SUM(NonNurse[[#This Row],[Qualified Social Work Staff Hours]],NonNurse[[#This Row],[Other Social Work Staff Hours]])/NonNurse[[#This Row],[MDS Census]]</f>
        <v>8.6808236808236794E-2</v>
      </c>
      <c r="P110" s="6">
        <v>4.4021739130434785</v>
      </c>
      <c r="Q110" s="6">
        <v>33.180434782608707</v>
      </c>
      <c r="R110" s="6">
        <f>SUM(NonNurse[[#This Row],[Qualified Activities Professional Hours]],NonNurse[[#This Row],[Other Activities Professional Hours]])/NonNurse[[#This Row],[MDS Census]]</f>
        <v>0.34230274230274238</v>
      </c>
      <c r="S110" s="6">
        <v>3.0891304347826085</v>
      </c>
      <c r="T110" s="6">
        <v>14.494565217391299</v>
      </c>
      <c r="U110" s="6">
        <v>0</v>
      </c>
      <c r="V110" s="6">
        <f>SUM(NonNurse[[#This Row],[Occupational Therapist Hours]],NonNurse[[#This Row],[OT Assistant Hours]],NonNurse[[#This Row],[OT Aide Hours]])/NonNurse[[#This Row],[MDS Census]]</f>
        <v>0.16015246015246012</v>
      </c>
      <c r="W110" s="6">
        <v>5.4315217391304342</v>
      </c>
      <c r="X110" s="6">
        <v>12.741304347826086</v>
      </c>
      <c r="Y110" s="6">
        <v>0</v>
      </c>
      <c r="Z110" s="6">
        <f>SUM(NonNurse[[#This Row],[Physical Therapist (PT) Hours]],NonNurse[[#This Row],[PT Assistant Hours]],NonNurse[[#This Row],[PT Aide Hours]])/NonNurse[[#This Row],[MDS Census]]</f>
        <v>0.16551826551826548</v>
      </c>
      <c r="AA110" s="6">
        <v>0</v>
      </c>
      <c r="AB110" s="6">
        <v>0</v>
      </c>
      <c r="AC110" s="6">
        <v>0</v>
      </c>
      <c r="AD110" s="6">
        <v>0</v>
      </c>
      <c r="AE110" s="6">
        <v>0</v>
      </c>
      <c r="AF110" s="6">
        <v>0</v>
      </c>
      <c r="AG110" s="6">
        <v>0</v>
      </c>
      <c r="AH110" s="1">
        <v>185449</v>
      </c>
      <c r="AI110">
        <v>4</v>
      </c>
    </row>
    <row r="111" spans="1:35" x14ac:dyDescent="0.25">
      <c r="A111" t="s">
        <v>289</v>
      </c>
      <c r="B111" t="s">
        <v>176</v>
      </c>
      <c r="C111" t="s">
        <v>462</v>
      </c>
      <c r="D111" t="s">
        <v>324</v>
      </c>
      <c r="E111" s="6">
        <v>60.586956521739133</v>
      </c>
      <c r="F111" s="6">
        <v>5.3913043478260869</v>
      </c>
      <c r="G111" s="6">
        <v>0.32608695652173914</v>
      </c>
      <c r="H111" s="6">
        <v>0.25858695652173913</v>
      </c>
      <c r="I111" s="6">
        <v>1.5</v>
      </c>
      <c r="J111" s="6">
        <v>0</v>
      </c>
      <c r="K111" s="6">
        <v>0</v>
      </c>
      <c r="L111" s="6">
        <v>5.33</v>
      </c>
      <c r="M111" s="6">
        <v>5.0904347826086953</v>
      </c>
      <c r="N111" s="6">
        <v>0</v>
      </c>
      <c r="O111" s="6">
        <f>SUM(NonNurse[[#This Row],[Qualified Social Work Staff Hours]],NonNurse[[#This Row],[Other Social Work Staff Hours]])/NonNurse[[#This Row],[MDS Census]]</f>
        <v>8.4018658055256545E-2</v>
      </c>
      <c r="P111" s="6">
        <v>0</v>
      </c>
      <c r="Q111" s="6">
        <v>4.3960869565217395</v>
      </c>
      <c r="R111" s="6">
        <f>SUM(NonNurse[[#This Row],[Qualified Activities Professional Hours]],NonNurse[[#This Row],[Other Activities Professional Hours]])/NonNurse[[#This Row],[MDS Census]]</f>
        <v>7.2558306422676716E-2</v>
      </c>
      <c r="S111" s="6">
        <v>1.2274999999999996</v>
      </c>
      <c r="T111" s="6">
        <v>4.6255434782608713</v>
      </c>
      <c r="U111" s="6">
        <v>0</v>
      </c>
      <c r="V111" s="6">
        <f>SUM(NonNurse[[#This Row],[Occupational Therapist Hours]],NonNurse[[#This Row],[OT Assistant Hours]],NonNurse[[#This Row],[OT Aide Hours]])/NonNurse[[#This Row],[MDS Census]]</f>
        <v>9.6605669178327969E-2</v>
      </c>
      <c r="W111" s="6">
        <v>2.3492391304347833</v>
      </c>
      <c r="X111" s="6">
        <v>3.4032608695652184</v>
      </c>
      <c r="Y111" s="6">
        <v>0</v>
      </c>
      <c r="Z111" s="6">
        <f>SUM(NonNurse[[#This Row],[Physical Therapist (PT) Hours]],NonNurse[[#This Row],[PT Assistant Hours]],NonNurse[[#This Row],[PT Aide Hours]])/NonNurse[[#This Row],[MDS Census]]</f>
        <v>9.4946178686759974E-2</v>
      </c>
      <c r="AA111" s="6">
        <v>0</v>
      </c>
      <c r="AB111" s="6">
        <v>5.0543478260869561</v>
      </c>
      <c r="AC111" s="6">
        <v>0</v>
      </c>
      <c r="AD111" s="6">
        <v>0</v>
      </c>
      <c r="AE111" s="6">
        <v>0</v>
      </c>
      <c r="AF111" s="6">
        <v>0</v>
      </c>
      <c r="AG111" s="6">
        <v>0</v>
      </c>
      <c r="AH111" s="1">
        <v>185333</v>
      </c>
      <c r="AI111">
        <v>4</v>
      </c>
    </row>
    <row r="112" spans="1:35" x14ac:dyDescent="0.25">
      <c r="A112" t="s">
        <v>289</v>
      </c>
      <c r="B112" t="s">
        <v>53</v>
      </c>
      <c r="C112" t="s">
        <v>515</v>
      </c>
      <c r="D112" t="s">
        <v>400</v>
      </c>
      <c r="E112" s="6">
        <v>76.413043478260875</v>
      </c>
      <c r="F112" s="6">
        <v>5.4782608695652177</v>
      </c>
      <c r="G112" s="6">
        <v>0.35978260869565221</v>
      </c>
      <c r="H112" s="6">
        <v>0.478804347826087</v>
      </c>
      <c r="I112" s="6">
        <v>0.46739130434782611</v>
      </c>
      <c r="J112" s="6">
        <v>0</v>
      </c>
      <c r="K112" s="6">
        <v>0</v>
      </c>
      <c r="L112" s="6">
        <v>3.6729347826086953</v>
      </c>
      <c r="M112" s="6">
        <v>0</v>
      </c>
      <c r="N112" s="6">
        <v>0</v>
      </c>
      <c r="O112" s="6">
        <f>SUM(NonNurse[[#This Row],[Qualified Social Work Staff Hours]],NonNurse[[#This Row],[Other Social Work Staff Hours]])/NonNurse[[#This Row],[MDS Census]]</f>
        <v>0</v>
      </c>
      <c r="P112" s="6">
        <v>5.8773913043478254</v>
      </c>
      <c r="Q112" s="6">
        <v>4.7963043478260881</v>
      </c>
      <c r="R112" s="6">
        <f>SUM(NonNurse[[#This Row],[Qualified Activities Professional Hours]],NonNurse[[#This Row],[Other Activities Professional Hours]])/NonNurse[[#This Row],[MDS Census]]</f>
        <v>0.1396842105263158</v>
      </c>
      <c r="S112" s="6">
        <v>10.293478260869565</v>
      </c>
      <c r="T112" s="6">
        <v>8.8369565217391297E-2</v>
      </c>
      <c r="U112" s="6">
        <v>0</v>
      </c>
      <c r="V112" s="6">
        <f>SUM(NonNurse[[#This Row],[Occupational Therapist Hours]],NonNurse[[#This Row],[OT Assistant Hours]],NonNurse[[#This Row],[OT Aide Hours]])/NonNurse[[#This Row],[MDS Census]]</f>
        <v>0.13586486486486485</v>
      </c>
      <c r="W112" s="6">
        <v>4.6777173913043484</v>
      </c>
      <c r="X112" s="6">
        <v>5.5321739130434784</v>
      </c>
      <c r="Y112" s="6">
        <v>0</v>
      </c>
      <c r="Z112" s="6">
        <f>SUM(NonNurse[[#This Row],[Physical Therapist (PT) Hours]],NonNurse[[#This Row],[PT Assistant Hours]],NonNurse[[#This Row],[PT Aide Hours]])/NonNurse[[#This Row],[MDS Census]]</f>
        <v>0.1336145092460882</v>
      </c>
      <c r="AA112" s="6">
        <v>0</v>
      </c>
      <c r="AB112" s="6">
        <v>0</v>
      </c>
      <c r="AC112" s="6">
        <v>0</v>
      </c>
      <c r="AD112" s="6">
        <v>0</v>
      </c>
      <c r="AE112" s="6">
        <v>0</v>
      </c>
      <c r="AF112" s="6">
        <v>0</v>
      </c>
      <c r="AG112" s="6">
        <v>0</v>
      </c>
      <c r="AH112" s="1">
        <v>185150</v>
      </c>
      <c r="AI112">
        <v>4</v>
      </c>
    </row>
    <row r="113" spans="1:35" x14ac:dyDescent="0.25">
      <c r="A113" t="s">
        <v>289</v>
      </c>
      <c r="B113" t="s">
        <v>219</v>
      </c>
      <c r="C113" t="s">
        <v>517</v>
      </c>
      <c r="D113" t="s">
        <v>347</v>
      </c>
      <c r="E113" s="6">
        <v>8.929577464788732</v>
      </c>
      <c r="F113" s="6">
        <v>0.25</v>
      </c>
      <c r="G113" s="6">
        <v>0.14084507042253522</v>
      </c>
      <c r="H113" s="6">
        <v>0.25704225352112675</v>
      </c>
      <c r="I113" s="6">
        <v>0.21126760563380281</v>
      </c>
      <c r="J113" s="6">
        <v>0</v>
      </c>
      <c r="K113" s="6">
        <v>0</v>
      </c>
      <c r="L113" s="6">
        <v>0.65704225352112677</v>
      </c>
      <c r="M113" s="6">
        <v>0</v>
      </c>
      <c r="N113" s="6">
        <v>0</v>
      </c>
      <c r="O113" s="6">
        <f>SUM(NonNurse[[#This Row],[Qualified Social Work Staff Hours]],NonNurse[[#This Row],[Other Social Work Staff Hours]])/NonNurse[[#This Row],[MDS Census]]</f>
        <v>0</v>
      </c>
      <c r="P113" s="6">
        <v>0</v>
      </c>
      <c r="Q113" s="6">
        <v>2.0985915492957745</v>
      </c>
      <c r="R113" s="6">
        <f>SUM(NonNurse[[#This Row],[Qualified Activities Professional Hours]],NonNurse[[#This Row],[Other Activities Professional Hours]])/NonNurse[[#This Row],[MDS Census]]</f>
        <v>0.23501577287066244</v>
      </c>
      <c r="S113" s="6">
        <v>6.1852112676056343</v>
      </c>
      <c r="T113" s="6">
        <v>0</v>
      </c>
      <c r="U113" s="6">
        <v>0</v>
      </c>
      <c r="V113" s="6">
        <f>SUM(NonNurse[[#This Row],[Occupational Therapist Hours]],NonNurse[[#This Row],[OT Assistant Hours]],NonNurse[[#This Row],[OT Aide Hours]])/NonNurse[[#This Row],[MDS Census]]</f>
        <v>0.6926656151419559</v>
      </c>
      <c r="W113" s="6">
        <v>0.85295774647887324</v>
      </c>
      <c r="X113" s="6">
        <v>4.591267605633802</v>
      </c>
      <c r="Y113" s="6">
        <v>3.76056338028169</v>
      </c>
      <c r="Z113" s="6">
        <f>SUM(NonNurse[[#This Row],[Physical Therapist (PT) Hours]],NonNurse[[#This Row],[PT Assistant Hours]],NonNurse[[#This Row],[PT Aide Hours]])/NonNurse[[#This Row],[MDS Census]]</f>
        <v>1.030820189274448</v>
      </c>
      <c r="AA113" s="6">
        <v>0</v>
      </c>
      <c r="AB113" s="6">
        <v>0</v>
      </c>
      <c r="AC113" s="6">
        <v>0</v>
      </c>
      <c r="AD113" s="6">
        <v>0</v>
      </c>
      <c r="AE113" s="6">
        <v>0</v>
      </c>
      <c r="AF113" s="6">
        <v>0</v>
      </c>
      <c r="AG113" s="6">
        <v>0</v>
      </c>
      <c r="AH113" s="1">
        <v>185407</v>
      </c>
      <c r="AI113">
        <v>4</v>
      </c>
    </row>
    <row r="114" spans="1:35" x14ac:dyDescent="0.25">
      <c r="A114" t="s">
        <v>289</v>
      </c>
      <c r="B114" t="s">
        <v>121</v>
      </c>
      <c r="C114" t="s">
        <v>452</v>
      </c>
      <c r="D114" t="s">
        <v>326</v>
      </c>
      <c r="E114" s="6">
        <v>62.434782608695649</v>
      </c>
      <c r="F114" s="6">
        <v>4.8804347826086953</v>
      </c>
      <c r="G114" s="6">
        <v>8.4239130434782608E-2</v>
      </c>
      <c r="H114" s="6">
        <v>0.44565217391304346</v>
      </c>
      <c r="I114" s="6">
        <v>0</v>
      </c>
      <c r="J114" s="6">
        <v>0</v>
      </c>
      <c r="K114" s="6">
        <v>0</v>
      </c>
      <c r="L114" s="6">
        <v>2.0611956521739132</v>
      </c>
      <c r="M114" s="6">
        <v>5.1241304347826091</v>
      </c>
      <c r="N114" s="6">
        <v>0</v>
      </c>
      <c r="O114" s="6">
        <f>SUM(NonNurse[[#This Row],[Qualified Social Work Staff Hours]],NonNurse[[#This Row],[Other Social Work Staff Hours]])/NonNurse[[#This Row],[MDS Census]]</f>
        <v>8.2071727019498622E-2</v>
      </c>
      <c r="P114" s="6">
        <v>1.0869565217391304</v>
      </c>
      <c r="Q114" s="6">
        <v>5.1630434782608692</v>
      </c>
      <c r="R114" s="6">
        <f>SUM(NonNurse[[#This Row],[Qualified Activities Professional Hours]],NonNurse[[#This Row],[Other Activities Professional Hours]])/NonNurse[[#This Row],[MDS Census]]</f>
        <v>0.10010445682451254</v>
      </c>
      <c r="S114" s="6">
        <v>4.3758695652173918</v>
      </c>
      <c r="T114" s="6">
        <v>3.8765217391304327</v>
      </c>
      <c r="U114" s="6">
        <v>0</v>
      </c>
      <c r="V114" s="6">
        <f>SUM(NonNurse[[#This Row],[Occupational Therapist Hours]],NonNurse[[#This Row],[OT Assistant Hours]],NonNurse[[#This Row],[OT Aide Hours]])/NonNurse[[#This Row],[MDS Census]]</f>
        <v>0.13217618384401111</v>
      </c>
      <c r="W114" s="6">
        <v>0.94978260869565212</v>
      </c>
      <c r="X114" s="6">
        <v>6.4770652173913046</v>
      </c>
      <c r="Y114" s="6">
        <v>4.1521739130434785</v>
      </c>
      <c r="Z114" s="6">
        <f>SUM(NonNurse[[#This Row],[Physical Therapist (PT) Hours]],NonNurse[[#This Row],[PT Assistant Hours]],NonNurse[[#This Row],[PT Aide Hours]])/NonNurse[[#This Row],[MDS Census]]</f>
        <v>0.18545786908077996</v>
      </c>
      <c r="AA114" s="6">
        <v>0</v>
      </c>
      <c r="AB114" s="6">
        <v>0</v>
      </c>
      <c r="AC114" s="6">
        <v>0</v>
      </c>
      <c r="AD114" s="6">
        <v>0.77228260869565213</v>
      </c>
      <c r="AE114" s="6">
        <v>0</v>
      </c>
      <c r="AF114" s="6">
        <v>0</v>
      </c>
      <c r="AG114" s="6">
        <v>0</v>
      </c>
      <c r="AH114" s="1">
        <v>185258</v>
      </c>
      <c r="AI114">
        <v>4</v>
      </c>
    </row>
    <row r="115" spans="1:35" x14ac:dyDescent="0.25">
      <c r="A115" t="s">
        <v>289</v>
      </c>
      <c r="B115" t="s">
        <v>52</v>
      </c>
      <c r="C115" t="s">
        <v>514</v>
      </c>
      <c r="D115" t="s">
        <v>399</v>
      </c>
      <c r="E115" s="6">
        <v>71.489130434782609</v>
      </c>
      <c r="F115" s="6">
        <v>5.1521739130434785</v>
      </c>
      <c r="G115" s="6">
        <v>0</v>
      </c>
      <c r="H115" s="6">
        <v>0</v>
      </c>
      <c r="I115" s="6">
        <v>0</v>
      </c>
      <c r="J115" s="6">
        <v>0</v>
      </c>
      <c r="K115" s="6">
        <v>0</v>
      </c>
      <c r="L115" s="6">
        <v>4.2195652173913043</v>
      </c>
      <c r="M115" s="6">
        <v>0</v>
      </c>
      <c r="N115" s="6">
        <v>4.9573913043478255</v>
      </c>
      <c r="O115" s="6">
        <f>SUM(NonNurse[[#This Row],[Qualified Social Work Staff Hours]],NonNurse[[#This Row],[Other Social Work Staff Hours]])/NonNurse[[#This Row],[MDS Census]]</f>
        <v>6.9344686027064006E-2</v>
      </c>
      <c r="P115" s="6">
        <v>5.8668478260869561</v>
      </c>
      <c r="Q115" s="6">
        <v>3.3152173913043477</v>
      </c>
      <c r="R115" s="6">
        <f>SUM(NonNurse[[#This Row],[Qualified Activities Professional Hours]],NonNurse[[#This Row],[Other Activities Professional Hours]])/NonNurse[[#This Row],[MDS Census]]</f>
        <v>0.12844001824540063</v>
      </c>
      <c r="S115" s="6">
        <v>7.6731521739130413</v>
      </c>
      <c r="T115" s="6">
        <v>0.18945652173913044</v>
      </c>
      <c r="U115" s="6">
        <v>0</v>
      </c>
      <c r="V115" s="6">
        <f>SUM(NonNurse[[#This Row],[Occupational Therapist Hours]],NonNurse[[#This Row],[OT Assistant Hours]],NonNurse[[#This Row],[OT Aide Hours]])/NonNurse[[#This Row],[MDS Census]]</f>
        <v>0.1099832750494146</v>
      </c>
      <c r="W115" s="6">
        <v>0.90054347826086956</v>
      </c>
      <c r="X115" s="6">
        <v>6.3868478260869566</v>
      </c>
      <c r="Y115" s="6">
        <v>0</v>
      </c>
      <c r="Z115" s="6">
        <f>SUM(NonNurse[[#This Row],[Physical Therapist (PT) Hours]],NonNurse[[#This Row],[PT Assistant Hours]],NonNurse[[#This Row],[PT Aide Hours]])/NonNurse[[#This Row],[MDS Census]]</f>
        <v>0.10193705336779688</v>
      </c>
      <c r="AA115" s="6">
        <v>0</v>
      </c>
      <c r="AB115" s="6">
        <v>0</v>
      </c>
      <c r="AC115" s="6">
        <v>0</v>
      </c>
      <c r="AD115" s="6">
        <v>0</v>
      </c>
      <c r="AE115" s="6">
        <v>0</v>
      </c>
      <c r="AF115" s="6">
        <v>0</v>
      </c>
      <c r="AG115" s="6">
        <v>0</v>
      </c>
      <c r="AH115" s="1">
        <v>185149</v>
      </c>
      <c r="AI115">
        <v>4</v>
      </c>
    </row>
    <row r="116" spans="1:35" x14ac:dyDescent="0.25">
      <c r="A116" t="s">
        <v>289</v>
      </c>
      <c r="B116" t="s">
        <v>125</v>
      </c>
      <c r="C116" t="s">
        <v>458</v>
      </c>
      <c r="D116" t="s">
        <v>397</v>
      </c>
      <c r="E116" s="6">
        <v>64.478260869565219</v>
      </c>
      <c r="F116" s="6">
        <v>5.4510869565217392</v>
      </c>
      <c r="G116" s="6">
        <v>0</v>
      </c>
      <c r="H116" s="6">
        <v>0</v>
      </c>
      <c r="I116" s="6">
        <v>0</v>
      </c>
      <c r="J116" s="6">
        <v>0</v>
      </c>
      <c r="K116" s="6">
        <v>0</v>
      </c>
      <c r="L116" s="6">
        <v>2.3139130434782609</v>
      </c>
      <c r="M116" s="6">
        <v>5.2690217391304346</v>
      </c>
      <c r="N116" s="6">
        <v>0</v>
      </c>
      <c r="O116" s="6">
        <f>SUM(NonNurse[[#This Row],[Qualified Social Work Staff Hours]],NonNurse[[#This Row],[Other Social Work Staff Hours]])/NonNurse[[#This Row],[MDS Census]]</f>
        <v>8.1717801753202965E-2</v>
      </c>
      <c r="P116" s="6">
        <v>5.4782608695652177</v>
      </c>
      <c r="Q116" s="6">
        <v>5.0380434782608692</v>
      </c>
      <c r="R116" s="6">
        <f>SUM(NonNurse[[#This Row],[Qualified Activities Professional Hours]],NonNurse[[#This Row],[Other Activities Professional Hours]])/NonNurse[[#This Row],[MDS Census]]</f>
        <v>0.16309844908968305</v>
      </c>
      <c r="S116" s="6">
        <v>4.8489130434782606</v>
      </c>
      <c r="T116" s="6">
        <v>4.4220652173913058</v>
      </c>
      <c r="U116" s="6">
        <v>0</v>
      </c>
      <c r="V116" s="6">
        <f>SUM(NonNurse[[#This Row],[Occupational Therapist Hours]],NonNurse[[#This Row],[OT Assistant Hours]],NonNurse[[#This Row],[OT Aide Hours]])/NonNurse[[#This Row],[MDS Census]]</f>
        <v>0.14378455832771408</v>
      </c>
      <c r="W116" s="6">
        <v>2.0539130434782606</v>
      </c>
      <c r="X116" s="6">
        <v>3.6223913043478273</v>
      </c>
      <c r="Y116" s="6">
        <v>0.18478260869565216</v>
      </c>
      <c r="Z116" s="6">
        <f>SUM(NonNurse[[#This Row],[Physical Therapist (PT) Hours]],NonNurse[[#This Row],[PT Assistant Hours]],NonNurse[[#This Row],[PT Aide Hours]])/NonNurse[[#This Row],[MDS Census]]</f>
        <v>9.0900202292650056E-2</v>
      </c>
      <c r="AA116" s="6">
        <v>0</v>
      </c>
      <c r="AB116" s="6">
        <v>0</v>
      </c>
      <c r="AC116" s="6">
        <v>0</v>
      </c>
      <c r="AD116" s="6">
        <v>0</v>
      </c>
      <c r="AE116" s="6">
        <v>0</v>
      </c>
      <c r="AF116" s="6">
        <v>0</v>
      </c>
      <c r="AG116" s="6">
        <v>0</v>
      </c>
      <c r="AH116" s="1">
        <v>185264</v>
      </c>
      <c r="AI116">
        <v>4</v>
      </c>
    </row>
    <row r="117" spans="1:35" x14ac:dyDescent="0.25">
      <c r="A117" t="s">
        <v>289</v>
      </c>
      <c r="B117" t="s">
        <v>102</v>
      </c>
      <c r="C117" t="s">
        <v>538</v>
      </c>
      <c r="D117" t="s">
        <v>340</v>
      </c>
      <c r="E117" s="6">
        <v>89.086956521739125</v>
      </c>
      <c r="F117" s="6">
        <v>5.1304347826086953</v>
      </c>
      <c r="G117" s="6">
        <v>0.54347826086956519</v>
      </c>
      <c r="H117" s="6">
        <v>0</v>
      </c>
      <c r="I117" s="6">
        <v>1.1195652173913044</v>
      </c>
      <c r="J117" s="6">
        <v>0</v>
      </c>
      <c r="K117" s="6">
        <v>0</v>
      </c>
      <c r="L117" s="6">
        <v>2.9550000000000001</v>
      </c>
      <c r="M117" s="6">
        <v>5.0869565217391308</v>
      </c>
      <c r="N117" s="6">
        <v>0</v>
      </c>
      <c r="O117" s="6">
        <f>SUM(NonNurse[[#This Row],[Qualified Social Work Staff Hours]],NonNurse[[#This Row],[Other Social Work Staff Hours]])/NonNurse[[#This Row],[MDS Census]]</f>
        <v>5.7101024890190345E-2</v>
      </c>
      <c r="P117" s="6">
        <v>0</v>
      </c>
      <c r="Q117" s="6">
        <v>5.3695652173913047</v>
      </c>
      <c r="R117" s="6">
        <f>SUM(NonNurse[[#This Row],[Qualified Activities Professional Hours]],NonNurse[[#This Row],[Other Activities Professional Hours]])/NonNurse[[#This Row],[MDS Census]]</f>
        <v>6.0273304050756475E-2</v>
      </c>
      <c r="S117" s="6">
        <v>5.5739130434782602</v>
      </c>
      <c r="T117" s="6">
        <v>10.220760869565215</v>
      </c>
      <c r="U117" s="6">
        <v>0</v>
      </c>
      <c r="V117" s="6">
        <f>SUM(NonNurse[[#This Row],[Occupational Therapist Hours]],NonNurse[[#This Row],[OT Assistant Hours]],NonNurse[[#This Row],[OT Aide Hours]])/NonNurse[[#This Row],[MDS Census]]</f>
        <v>0.17729502196193261</v>
      </c>
      <c r="W117" s="6">
        <v>4.9980434782608674</v>
      </c>
      <c r="X117" s="6">
        <v>11.500869565217393</v>
      </c>
      <c r="Y117" s="6">
        <v>0</v>
      </c>
      <c r="Z117" s="6">
        <f>SUM(NonNurse[[#This Row],[Physical Therapist (PT) Hours]],NonNurse[[#This Row],[PT Assistant Hours]],NonNurse[[#This Row],[PT Aide Hours]])/NonNurse[[#This Row],[MDS Census]]</f>
        <v>0.18520009760858958</v>
      </c>
      <c r="AA117" s="6">
        <v>0</v>
      </c>
      <c r="AB117" s="6">
        <v>0</v>
      </c>
      <c r="AC117" s="6">
        <v>0</v>
      </c>
      <c r="AD117" s="6">
        <v>0</v>
      </c>
      <c r="AE117" s="6">
        <v>0</v>
      </c>
      <c r="AF117" s="6">
        <v>0</v>
      </c>
      <c r="AG117" s="6">
        <v>0</v>
      </c>
      <c r="AH117" s="1">
        <v>185230</v>
      </c>
      <c r="AI117">
        <v>4</v>
      </c>
    </row>
    <row r="118" spans="1:35" x14ac:dyDescent="0.25">
      <c r="A118" t="s">
        <v>289</v>
      </c>
      <c r="B118" t="s">
        <v>31</v>
      </c>
      <c r="C118" t="s">
        <v>462</v>
      </c>
      <c r="D118" t="s">
        <v>324</v>
      </c>
      <c r="E118" s="6">
        <v>83.326086956521735</v>
      </c>
      <c r="F118" s="6">
        <v>5.3043478260869561</v>
      </c>
      <c r="G118" s="6">
        <v>0</v>
      </c>
      <c r="H118" s="6">
        <v>0</v>
      </c>
      <c r="I118" s="6">
        <v>0</v>
      </c>
      <c r="J118" s="6">
        <v>0</v>
      </c>
      <c r="K118" s="6">
        <v>0</v>
      </c>
      <c r="L118" s="6">
        <v>5.3508695652173905</v>
      </c>
      <c r="M118" s="6">
        <v>5.4701086956521738</v>
      </c>
      <c r="N118" s="6">
        <v>0</v>
      </c>
      <c r="O118" s="6">
        <f>SUM(NonNurse[[#This Row],[Qualified Social Work Staff Hours]],NonNurse[[#This Row],[Other Social Work Staff Hours]])/NonNurse[[#This Row],[MDS Census]]</f>
        <v>6.5647012783720329E-2</v>
      </c>
      <c r="P118" s="6">
        <v>4.3858695652173916</v>
      </c>
      <c r="Q118" s="6">
        <v>7.2690217391304346</v>
      </c>
      <c r="R118" s="6">
        <f>SUM(NonNurse[[#This Row],[Qualified Activities Professional Hours]],NonNurse[[#This Row],[Other Activities Professional Hours]])/NonNurse[[#This Row],[MDS Census]]</f>
        <v>0.13987085833550744</v>
      </c>
      <c r="S118" s="6">
        <v>6.7697826086956514</v>
      </c>
      <c r="T118" s="6">
        <v>4.5394565217391296</v>
      </c>
      <c r="U118" s="6">
        <v>0</v>
      </c>
      <c r="V118" s="6">
        <f>SUM(NonNurse[[#This Row],[Occupational Therapist Hours]],NonNurse[[#This Row],[OT Assistant Hours]],NonNurse[[#This Row],[OT Aide Hours]])/NonNurse[[#This Row],[MDS Census]]</f>
        <v>0.13572267153665535</v>
      </c>
      <c r="W118" s="6">
        <v>1.0018478260869565</v>
      </c>
      <c r="X118" s="6">
        <v>7.4976086956521746</v>
      </c>
      <c r="Y118" s="6">
        <v>0</v>
      </c>
      <c r="Z118" s="6">
        <f>SUM(NonNurse[[#This Row],[Physical Therapist (PT) Hours]],NonNurse[[#This Row],[PT Assistant Hours]],NonNurse[[#This Row],[PT Aide Hours]])/NonNurse[[#This Row],[MDS Census]]</f>
        <v>0.10200234803026351</v>
      </c>
      <c r="AA118" s="6">
        <v>0</v>
      </c>
      <c r="AB118" s="6">
        <v>0</v>
      </c>
      <c r="AC118" s="6">
        <v>0</v>
      </c>
      <c r="AD118" s="6">
        <v>0</v>
      </c>
      <c r="AE118" s="6">
        <v>0</v>
      </c>
      <c r="AF118" s="6">
        <v>0</v>
      </c>
      <c r="AG118" s="6">
        <v>0</v>
      </c>
      <c r="AH118" s="1">
        <v>185096</v>
      </c>
      <c r="AI118">
        <v>4</v>
      </c>
    </row>
    <row r="119" spans="1:35" x14ac:dyDescent="0.25">
      <c r="A119" t="s">
        <v>289</v>
      </c>
      <c r="B119" t="s">
        <v>166</v>
      </c>
      <c r="C119" t="s">
        <v>562</v>
      </c>
      <c r="D119" t="s">
        <v>382</v>
      </c>
      <c r="E119" s="6">
        <v>47.652173913043477</v>
      </c>
      <c r="F119" s="6">
        <v>6.0489130434782608</v>
      </c>
      <c r="G119" s="6">
        <v>0</v>
      </c>
      <c r="H119" s="6">
        <v>0</v>
      </c>
      <c r="I119" s="6">
        <v>0</v>
      </c>
      <c r="J119" s="6">
        <v>0</v>
      </c>
      <c r="K119" s="6">
        <v>0</v>
      </c>
      <c r="L119" s="6">
        <v>5.733586956521739</v>
      </c>
      <c r="M119" s="6">
        <v>4.875</v>
      </c>
      <c r="N119" s="6">
        <v>0</v>
      </c>
      <c r="O119" s="6">
        <f>SUM(NonNurse[[#This Row],[Qualified Social Work Staff Hours]],NonNurse[[#This Row],[Other Social Work Staff Hours]])/NonNurse[[#This Row],[MDS Census]]</f>
        <v>0.10230383211678833</v>
      </c>
      <c r="P119" s="6">
        <v>4.5706521739130439</v>
      </c>
      <c r="Q119" s="6">
        <v>0</v>
      </c>
      <c r="R119" s="6">
        <f>SUM(NonNurse[[#This Row],[Qualified Activities Professional Hours]],NonNurse[[#This Row],[Other Activities Professional Hours]])/NonNurse[[#This Row],[MDS Census]]</f>
        <v>9.5916970802919721E-2</v>
      </c>
      <c r="S119" s="6">
        <v>2.6309782608695653</v>
      </c>
      <c r="T119" s="6">
        <v>9.3413043478260871</v>
      </c>
      <c r="U119" s="6">
        <v>0</v>
      </c>
      <c r="V119" s="6">
        <f>SUM(NonNurse[[#This Row],[Occupational Therapist Hours]],NonNurse[[#This Row],[OT Assistant Hours]],NonNurse[[#This Row],[OT Aide Hours]])/NonNurse[[#This Row],[MDS Census]]</f>
        <v>0.2512431569343066</v>
      </c>
      <c r="W119" s="6">
        <v>0.89956521739130435</v>
      </c>
      <c r="X119" s="6">
        <v>7.2119565217391308</v>
      </c>
      <c r="Y119" s="6">
        <v>0</v>
      </c>
      <c r="Z119" s="6">
        <f>SUM(NonNurse[[#This Row],[Physical Therapist (PT) Hours]],NonNurse[[#This Row],[PT Assistant Hours]],NonNurse[[#This Row],[PT Aide Hours]])/NonNurse[[#This Row],[MDS Census]]</f>
        <v>0.1702235401459854</v>
      </c>
      <c r="AA119" s="6">
        <v>0</v>
      </c>
      <c r="AB119" s="6">
        <v>0</v>
      </c>
      <c r="AC119" s="6">
        <v>0</v>
      </c>
      <c r="AD119" s="6">
        <v>0</v>
      </c>
      <c r="AE119" s="6">
        <v>0</v>
      </c>
      <c r="AF119" s="6">
        <v>0</v>
      </c>
      <c r="AG119" s="6">
        <v>0</v>
      </c>
      <c r="AH119" s="1">
        <v>185318</v>
      </c>
      <c r="AI119">
        <v>4</v>
      </c>
    </row>
    <row r="120" spans="1:35" x14ac:dyDescent="0.25">
      <c r="A120" t="s">
        <v>289</v>
      </c>
      <c r="B120" t="s">
        <v>22</v>
      </c>
      <c r="C120" t="s">
        <v>460</v>
      </c>
      <c r="D120" t="s">
        <v>394</v>
      </c>
      <c r="E120" s="6">
        <v>81.695652173913047</v>
      </c>
      <c r="F120" s="6">
        <v>5.6521739130434785</v>
      </c>
      <c r="G120" s="6">
        <v>0</v>
      </c>
      <c r="H120" s="6">
        <v>0</v>
      </c>
      <c r="I120" s="6">
        <v>1.0326086956521738</v>
      </c>
      <c r="J120" s="6">
        <v>0</v>
      </c>
      <c r="K120" s="6">
        <v>0</v>
      </c>
      <c r="L120" s="6">
        <v>3.6598913043478252</v>
      </c>
      <c r="M120" s="6">
        <v>3.1457608695652168</v>
      </c>
      <c r="N120" s="6">
        <v>0</v>
      </c>
      <c r="O120" s="6">
        <f>SUM(NonNurse[[#This Row],[Qualified Social Work Staff Hours]],NonNurse[[#This Row],[Other Social Work Staff Hours]])/NonNurse[[#This Row],[MDS Census]]</f>
        <v>3.8505854177754116E-2</v>
      </c>
      <c r="P120" s="6">
        <v>6.3913043478260869</v>
      </c>
      <c r="Q120" s="6">
        <v>9.3478260869565215</v>
      </c>
      <c r="R120" s="6">
        <f>SUM(NonNurse[[#This Row],[Qualified Activities Professional Hours]],NonNurse[[#This Row],[Other Activities Professional Hours]])/NonNurse[[#This Row],[MDS Census]]</f>
        <v>0.19265566790846195</v>
      </c>
      <c r="S120" s="6">
        <v>5.5845652173913054</v>
      </c>
      <c r="T120" s="6">
        <v>5.3290217391304333</v>
      </c>
      <c r="U120" s="6">
        <v>0</v>
      </c>
      <c r="V120" s="6">
        <f>SUM(NonNurse[[#This Row],[Occupational Therapist Hours]],NonNurse[[#This Row],[OT Assistant Hours]],NonNurse[[#This Row],[OT Aide Hours]])/NonNurse[[#This Row],[MDS Census]]</f>
        <v>0.1335883448642895</v>
      </c>
      <c r="W120" s="6">
        <v>4.2505434782608686</v>
      </c>
      <c r="X120" s="6">
        <v>9.2890217391304351</v>
      </c>
      <c r="Y120" s="6">
        <v>1.3369565217391304</v>
      </c>
      <c r="Z120" s="6">
        <f>SUM(NonNurse[[#This Row],[Physical Therapist (PT) Hours]],NonNurse[[#This Row],[PT Assistant Hours]],NonNurse[[#This Row],[PT Aide Hours]])/NonNurse[[#This Row],[MDS Census]]</f>
        <v>0.18209686003193185</v>
      </c>
      <c r="AA120" s="6">
        <v>0</v>
      </c>
      <c r="AB120" s="6">
        <v>0</v>
      </c>
      <c r="AC120" s="6">
        <v>0</v>
      </c>
      <c r="AD120" s="6">
        <v>0</v>
      </c>
      <c r="AE120" s="6">
        <v>0</v>
      </c>
      <c r="AF120" s="6">
        <v>0</v>
      </c>
      <c r="AG120" s="6">
        <v>0</v>
      </c>
      <c r="AH120" s="1">
        <v>185065</v>
      </c>
      <c r="AI120">
        <v>4</v>
      </c>
    </row>
    <row r="121" spans="1:35" x14ac:dyDescent="0.25">
      <c r="A121" t="s">
        <v>289</v>
      </c>
      <c r="B121" t="s">
        <v>147</v>
      </c>
      <c r="C121" t="s">
        <v>464</v>
      </c>
      <c r="D121" t="s">
        <v>331</v>
      </c>
      <c r="E121" s="6">
        <v>90.923913043478265</v>
      </c>
      <c r="F121" s="6">
        <v>5.3043478260869561</v>
      </c>
      <c r="G121" s="6">
        <v>0.21739130434782608</v>
      </c>
      <c r="H121" s="6">
        <v>0</v>
      </c>
      <c r="I121" s="6">
        <v>1.076086956521739</v>
      </c>
      <c r="J121" s="6">
        <v>0</v>
      </c>
      <c r="K121" s="6">
        <v>0</v>
      </c>
      <c r="L121" s="6">
        <v>7.4435869565217363</v>
      </c>
      <c r="M121" s="6">
        <v>5.1304347826086953</v>
      </c>
      <c r="N121" s="6">
        <v>0</v>
      </c>
      <c r="O121" s="6">
        <f>SUM(NonNurse[[#This Row],[Qualified Social Work Staff Hours]],NonNurse[[#This Row],[Other Social Work Staff Hours]])/NonNurse[[#This Row],[MDS Census]]</f>
        <v>5.6425582785415415E-2</v>
      </c>
      <c r="P121" s="6">
        <v>5.2173913043478262</v>
      </c>
      <c r="Q121" s="6">
        <v>5.2336956521739131</v>
      </c>
      <c r="R121" s="6">
        <f>SUM(NonNurse[[#This Row],[Qualified Activities Professional Hours]],NonNurse[[#This Row],[Other Activities Professional Hours]])/NonNurse[[#This Row],[MDS Census]]</f>
        <v>0.11494321578003584</v>
      </c>
      <c r="S121" s="6">
        <v>12.926413043478259</v>
      </c>
      <c r="T121" s="6">
        <v>0</v>
      </c>
      <c r="U121" s="6">
        <v>0</v>
      </c>
      <c r="V121" s="6">
        <f>SUM(NonNurse[[#This Row],[Occupational Therapist Hours]],NonNurse[[#This Row],[OT Assistant Hours]],NonNurse[[#This Row],[OT Aide Hours]])/NonNurse[[#This Row],[MDS Census]]</f>
        <v>0.14216736401673638</v>
      </c>
      <c r="W121" s="6">
        <v>1.8292391304347821</v>
      </c>
      <c r="X121" s="6">
        <v>8.0586956521739133</v>
      </c>
      <c r="Y121" s="6">
        <v>1.3152173913043479</v>
      </c>
      <c r="Z121" s="6">
        <f>SUM(NonNurse[[#This Row],[Physical Therapist (PT) Hours]],NonNurse[[#This Row],[PT Assistant Hours]],NonNurse[[#This Row],[PT Aide Hours]])/NonNurse[[#This Row],[MDS Census]]</f>
        <v>0.12321458457860131</v>
      </c>
      <c r="AA121" s="6">
        <v>0</v>
      </c>
      <c r="AB121" s="6">
        <v>0</v>
      </c>
      <c r="AC121" s="6">
        <v>0</v>
      </c>
      <c r="AD121" s="6">
        <v>0</v>
      </c>
      <c r="AE121" s="6">
        <v>0</v>
      </c>
      <c r="AF121" s="6">
        <v>0</v>
      </c>
      <c r="AG121" s="6">
        <v>0</v>
      </c>
      <c r="AH121" s="1">
        <v>185293</v>
      </c>
      <c r="AI121">
        <v>4</v>
      </c>
    </row>
    <row r="122" spans="1:35" x14ac:dyDescent="0.25">
      <c r="A122" t="s">
        <v>289</v>
      </c>
      <c r="B122" t="s">
        <v>36</v>
      </c>
      <c r="C122" t="s">
        <v>462</v>
      </c>
      <c r="D122" t="s">
        <v>324</v>
      </c>
      <c r="E122" s="6">
        <v>173.04347826086956</v>
      </c>
      <c r="F122" s="6">
        <v>3.5652173913043477</v>
      </c>
      <c r="G122" s="6">
        <v>0</v>
      </c>
      <c r="H122" s="6">
        <v>0</v>
      </c>
      <c r="I122" s="6">
        <v>0</v>
      </c>
      <c r="J122" s="6">
        <v>0</v>
      </c>
      <c r="K122" s="6">
        <v>0</v>
      </c>
      <c r="L122" s="6">
        <v>6.9657608695652176</v>
      </c>
      <c r="M122" s="6">
        <v>16.035326086956523</v>
      </c>
      <c r="N122" s="6">
        <v>0</v>
      </c>
      <c r="O122" s="6">
        <f>SUM(NonNurse[[#This Row],[Qualified Social Work Staff Hours]],NonNurse[[#This Row],[Other Social Work Staff Hours]])/NonNurse[[#This Row],[MDS Census]]</f>
        <v>9.2666457286432177E-2</v>
      </c>
      <c r="P122" s="6">
        <v>6.6630434782608692</v>
      </c>
      <c r="Q122" s="6">
        <v>21.263586956521738</v>
      </c>
      <c r="R122" s="6">
        <f>SUM(NonNurse[[#This Row],[Qualified Activities Professional Hours]],NonNurse[[#This Row],[Other Activities Professional Hours]])/NonNurse[[#This Row],[MDS Census]]</f>
        <v>0.1613850502512563</v>
      </c>
      <c r="S122" s="6">
        <v>11.104565217391304</v>
      </c>
      <c r="T122" s="6">
        <v>10.270869565217389</v>
      </c>
      <c r="U122" s="6">
        <v>0</v>
      </c>
      <c r="V122" s="6">
        <f>SUM(NonNurse[[#This Row],[Occupational Therapist Hours]],NonNurse[[#This Row],[OT Assistant Hours]],NonNurse[[#This Row],[OT Aide Hours]])/NonNurse[[#This Row],[MDS Census]]</f>
        <v>0.12352638190954772</v>
      </c>
      <c r="W122" s="6">
        <v>13.683804347826088</v>
      </c>
      <c r="X122" s="6">
        <v>9.4838043478260872</v>
      </c>
      <c r="Y122" s="6">
        <v>4.5108695652173916</v>
      </c>
      <c r="Z122" s="6">
        <f>SUM(NonNurse[[#This Row],[Physical Therapist (PT) Hours]],NonNurse[[#This Row],[PT Assistant Hours]],NonNurse[[#This Row],[PT Aide Hours]])/NonNurse[[#This Row],[MDS Census]]</f>
        <v>0.15995100502512566</v>
      </c>
      <c r="AA122" s="6">
        <v>0</v>
      </c>
      <c r="AB122" s="6">
        <v>0</v>
      </c>
      <c r="AC122" s="6">
        <v>0</v>
      </c>
      <c r="AD122" s="6">
        <v>0</v>
      </c>
      <c r="AE122" s="6">
        <v>0</v>
      </c>
      <c r="AF122" s="6">
        <v>0</v>
      </c>
      <c r="AG122" s="6">
        <v>0</v>
      </c>
      <c r="AH122" s="1">
        <v>185122</v>
      </c>
      <c r="AI122">
        <v>4</v>
      </c>
    </row>
    <row r="123" spans="1:35" x14ac:dyDescent="0.25">
      <c r="A123" t="s">
        <v>289</v>
      </c>
      <c r="B123" t="s">
        <v>253</v>
      </c>
      <c r="C123" t="s">
        <v>462</v>
      </c>
      <c r="D123" t="s">
        <v>324</v>
      </c>
      <c r="E123" s="6">
        <v>60.336956521739133</v>
      </c>
      <c r="F123" s="6">
        <v>5.8315217391304346</v>
      </c>
      <c r="G123" s="6">
        <v>0</v>
      </c>
      <c r="H123" s="6">
        <v>0</v>
      </c>
      <c r="I123" s="6">
        <v>0</v>
      </c>
      <c r="J123" s="6">
        <v>0</v>
      </c>
      <c r="K123" s="6">
        <v>0</v>
      </c>
      <c r="L123" s="6">
        <v>2.6893478260869563</v>
      </c>
      <c r="M123" s="6">
        <v>5.3233695652173916</v>
      </c>
      <c r="N123" s="6">
        <v>0</v>
      </c>
      <c r="O123" s="6">
        <f>SUM(NonNurse[[#This Row],[Qualified Social Work Staff Hours]],NonNurse[[#This Row],[Other Social Work Staff Hours]])/NonNurse[[#This Row],[MDS Census]]</f>
        <v>8.8227346424067737E-2</v>
      </c>
      <c r="P123" s="6">
        <v>4.6603260869565215</v>
      </c>
      <c r="Q123" s="6">
        <v>6.1739130434782608</v>
      </c>
      <c r="R123" s="6">
        <f>SUM(NonNurse[[#This Row],[Qualified Activities Professional Hours]],NonNurse[[#This Row],[Other Activities Professional Hours]])/NonNurse[[#This Row],[MDS Census]]</f>
        <v>0.17956224103765084</v>
      </c>
      <c r="S123" s="6">
        <v>3.4609782608695654</v>
      </c>
      <c r="T123" s="6">
        <v>7.2065217391304351E-2</v>
      </c>
      <c r="U123" s="6">
        <v>0</v>
      </c>
      <c r="V123" s="6">
        <f>SUM(NonNurse[[#This Row],[Occupational Therapist Hours]],NonNurse[[#This Row],[OT Assistant Hours]],NonNurse[[#This Row],[OT Aide Hours]])/NonNurse[[#This Row],[MDS Census]]</f>
        <v>5.8555215276526754E-2</v>
      </c>
      <c r="W123" s="6">
        <v>3.2625000000000002</v>
      </c>
      <c r="X123" s="6">
        <v>8.5760869565217404E-2</v>
      </c>
      <c r="Y123" s="6">
        <v>5.434782608695652E-2</v>
      </c>
      <c r="Z123" s="6">
        <f>SUM(NonNurse[[#This Row],[Physical Therapist (PT) Hours]],NonNurse[[#This Row],[PT Assistant Hours]],NonNurse[[#This Row],[PT Aide Hours]])/NonNurse[[#This Row],[MDS Census]]</f>
        <v>5.6393442622950818E-2</v>
      </c>
      <c r="AA123" s="6">
        <v>0</v>
      </c>
      <c r="AB123" s="6">
        <v>0</v>
      </c>
      <c r="AC123" s="6">
        <v>0</v>
      </c>
      <c r="AD123" s="6">
        <v>0</v>
      </c>
      <c r="AE123" s="6">
        <v>0</v>
      </c>
      <c r="AF123" s="6">
        <v>0</v>
      </c>
      <c r="AG123" s="6">
        <v>0</v>
      </c>
      <c r="AH123" s="1">
        <v>185468</v>
      </c>
      <c r="AI123">
        <v>4</v>
      </c>
    </row>
    <row r="124" spans="1:35" x14ac:dyDescent="0.25">
      <c r="A124" t="s">
        <v>289</v>
      </c>
      <c r="B124" t="s">
        <v>3</v>
      </c>
      <c r="C124" t="s">
        <v>493</v>
      </c>
      <c r="D124" t="s">
        <v>387</v>
      </c>
      <c r="E124" s="6">
        <v>136.4891304347826</v>
      </c>
      <c r="F124" s="6">
        <v>5.6521739130434785</v>
      </c>
      <c r="G124" s="6">
        <v>0</v>
      </c>
      <c r="H124" s="6">
        <v>10.869565217391305</v>
      </c>
      <c r="I124" s="6">
        <v>1.5434782608695652</v>
      </c>
      <c r="J124" s="6">
        <v>0</v>
      </c>
      <c r="K124" s="6">
        <v>0</v>
      </c>
      <c r="L124" s="6">
        <v>2.2220652173913042</v>
      </c>
      <c r="M124" s="6">
        <v>10.855978260869565</v>
      </c>
      <c r="N124" s="6">
        <v>0</v>
      </c>
      <c r="O124" s="6">
        <f>SUM(NonNurse[[#This Row],[Qualified Social Work Staff Hours]],NonNurse[[#This Row],[Other Social Work Staff Hours]])/NonNurse[[#This Row],[MDS Census]]</f>
        <v>7.9537309867006453E-2</v>
      </c>
      <c r="P124" s="6">
        <v>5.1304347826086953</v>
      </c>
      <c r="Q124" s="6">
        <v>28.47271739130435</v>
      </c>
      <c r="R124" s="6">
        <f>SUM(NonNurse[[#This Row],[Qualified Activities Professional Hours]],NonNurse[[#This Row],[Other Activities Professional Hours]])/NonNurse[[#This Row],[MDS Census]]</f>
        <v>0.24619654376045239</v>
      </c>
      <c r="S124" s="6">
        <v>8.8141304347826086</v>
      </c>
      <c r="T124" s="6">
        <v>0</v>
      </c>
      <c r="U124" s="6">
        <v>0</v>
      </c>
      <c r="V124" s="6">
        <f>SUM(NonNurse[[#This Row],[Occupational Therapist Hours]],NonNurse[[#This Row],[OT Assistant Hours]],NonNurse[[#This Row],[OT Aide Hours]])/NonNurse[[#This Row],[MDS Census]]</f>
        <v>6.4577526479254604E-2</v>
      </c>
      <c r="W124" s="6">
        <v>0</v>
      </c>
      <c r="X124" s="6">
        <v>9.3659782608695661</v>
      </c>
      <c r="Y124" s="6">
        <v>0</v>
      </c>
      <c r="Z124" s="6">
        <f>SUM(NonNurse[[#This Row],[Physical Therapist (PT) Hours]],NonNurse[[#This Row],[PT Assistant Hours]],NonNurse[[#This Row],[PT Aide Hours]])/NonNurse[[#This Row],[MDS Census]]</f>
        <v>6.8620689655172429E-2</v>
      </c>
      <c r="AA124" s="6">
        <v>0</v>
      </c>
      <c r="AB124" s="6">
        <v>0</v>
      </c>
      <c r="AC124" s="6">
        <v>0</v>
      </c>
      <c r="AD124" s="6">
        <v>78.788478260869567</v>
      </c>
      <c r="AE124" s="6">
        <v>5.1956521739130439</v>
      </c>
      <c r="AF124" s="6">
        <v>0</v>
      </c>
      <c r="AG124" s="6">
        <v>0</v>
      </c>
      <c r="AH124" s="1">
        <v>185003</v>
      </c>
      <c r="AI124">
        <v>4</v>
      </c>
    </row>
    <row r="125" spans="1:35" x14ac:dyDescent="0.25">
      <c r="A125" t="s">
        <v>289</v>
      </c>
      <c r="B125" t="s">
        <v>180</v>
      </c>
      <c r="C125" t="s">
        <v>568</v>
      </c>
      <c r="D125" t="s">
        <v>339</v>
      </c>
      <c r="E125" s="6">
        <v>100.71739130434783</v>
      </c>
      <c r="F125" s="6">
        <v>5.7391304347826084</v>
      </c>
      <c r="G125" s="6">
        <v>0.2608695652173913</v>
      </c>
      <c r="H125" s="6">
        <v>0.44565217391304346</v>
      </c>
      <c r="I125" s="6">
        <v>0</v>
      </c>
      <c r="J125" s="6">
        <v>0</v>
      </c>
      <c r="K125" s="6">
        <v>0</v>
      </c>
      <c r="L125" s="6">
        <v>6.2213043478260888</v>
      </c>
      <c r="M125" s="6">
        <v>5.8576086956521722</v>
      </c>
      <c r="N125" s="6">
        <v>0</v>
      </c>
      <c r="O125" s="6">
        <f>SUM(NonNurse[[#This Row],[Qualified Social Work Staff Hours]],NonNurse[[#This Row],[Other Social Work Staff Hours]])/NonNurse[[#This Row],[MDS Census]]</f>
        <v>5.8158860349665428E-2</v>
      </c>
      <c r="P125" s="6">
        <v>7.2723913043478232</v>
      </c>
      <c r="Q125" s="6">
        <v>3.3623913043478257</v>
      </c>
      <c r="R125" s="6">
        <f>SUM(NonNurse[[#This Row],[Qualified Activities Professional Hours]],NonNurse[[#This Row],[Other Activities Professional Hours]])/NonNurse[[#This Row],[MDS Census]]</f>
        <v>0.10559033023958554</v>
      </c>
      <c r="S125" s="6">
        <v>16.040978260869569</v>
      </c>
      <c r="T125" s="6">
        <v>9.9307608695652156</v>
      </c>
      <c r="U125" s="6">
        <v>0</v>
      </c>
      <c r="V125" s="6">
        <f>SUM(NonNurse[[#This Row],[Occupational Therapist Hours]],NonNurse[[#This Row],[OT Assistant Hours]],NonNurse[[#This Row],[OT Aide Hours]])/NonNurse[[#This Row],[MDS Census]]</f>
        <v>0.25786747248003455</v>
      </c>
      <c r="W125" s="6">
        <v>5.4284782608695652</v>
      </c>
      <c r="X125" s="6">
        <v>10.39086956521739</v>
      </c>
      <c r="Y125" s="6">
        <v>0</v>
      </c>
      <c r="Z125" s="6">
        <f>SUM(NonNurse[[#This Row],[Physical Therapist (PT) Hours]],NonNurse[[#This Row],[PT Assistant Hours]],NonNurse[[#This Row],[PT Aide Hours]])/NonNurse[[#This Row],[MDS Census]]</f>
        <v>0.1570666954457155</v>
      </c>
      <c r="AA125" s="6">
        <v>0</v>
      </c>
      <c r="AB125" s="6">
        <v>0</v>
      </c>
      <c r="AC125" s="6">
        <v>0</v>
      </c>
      <c r="AD125" s="6">
        <v>0</v>
      </c>
      <c r="AE125" s="6">
        <v>9.2173913043478262</v>
      </c>
      <c r="AF125" s="6">
        <v>0</v>
      </c>
      <c r="AG125" s="6">
        <v>0</v>
      </c>
      <c r="AH125" s="1">
        <v>185337</v>
      </c>
      <c r="AI125">
        <v>4</v>
      </c>
    </row>
    <row r="126" spans="1:35" x14ac:dyDescent="0.25">
      <c r="A126" t="s">
        <v>289</v>
      </c>
      <c r="B126" t="s">
        <v>82</v>
      </c>
      <c r="C126" t="s">
        <v>528</v>
      </c>
      <c r="D126" t="s">
        <v>407</v>
      </c>
      <c r="E126" s="6">
        <v>106.39130434782609</v>
      </c>
      <c r="F126" s="6">
        <v>5.6521739130434785</v>
      </c>
      <c r="G126" s="6">
        <v>3.4239130434782605E-2</v>
      </c>
      <c r="H126" s="6">
        <v>0.36956521739130432</v>
      </c>
      <c r="I126" s="6">
        <v>2.0652173913043477</v>
      </c>
      <c r="J126" s="6">
        <v>0</v>
      </c>
      <c r="K126" s="6">
        <v>0</v>
      </c>
      <c r="L126" s="6">
        <v>4.9967391304347828</v>
      </c>
      <c r="M126" s="6">
        <v>4.9565217391304346</v>
      </c>
      <c r="N126" s="6">
        <v>0.4947826086956521</v>
      </c>
      <c r="O126" s="6">
        <f>SUM(NonNurse[[#This Row],[Qualified Social Work Staff Hours]],NonNurse[[#This Row],[Other Social Work Staff Hours]])/NonNurse[[#This Row],[MDS Census]]</f>
        <v>5.1238250919493251E-2</v>
      </c>
      <c r="P126" s="6">
        <v>1.5393478260869566</v>
      </c>
      <c r="Q126" s="6">
        <v>9.3008695652173898</v>
      </c>
      <c r="R126" s="6">
        <f>SUM(NonNurse[[#This Row],[Qualified Activities Professional Hours]],NonNurse[[#This Row],[Other Activities Professional Hours]])/NonNurse[[#This Row],[MDS Census]]</f>
        <v>0.10189006947282385</v>
      </c>
      <c r="S126" s="6">
        <v>10.019891304347826</v>
      </c>
      <c r="T126" s="6">
        <v>6.6184782608695629</v>
      </c>
      <c r="U126" s="6">
        <v>0</v>
      </c>
      <c r="V126" s="6">
        <f>SUM(NonNurse[[#This Row],[Occupational Therapist Hours]],NonNurse[[#This Row],[OT Assistant Hours]],NonNurse[[#This Row],[OT Aide Hours]])/NonNurse[[#This Row],[MDS Census]]</f>
        <v>0.15638843481814463</v>
      </c>
      <c r="W126" s="6">
        <v>4.7539130434782608</v>
      </c>
      <c r="X126" s="6">
        <v>10.854673913043474</v>
      </c>
      <c r="Y126" s="6">
        <v>0</v>
      </c>
      <c r="Z126" s="6">
        <f>SUM(NonNurse[[#This Row],[Physical Therapist (PT) Hours]],NonNurse[[#This Row],[PT Assistant Hours]],NonNurse[[#This Row],[PT Aide Hours]])/NonNurse[[#This Row],[MDS Census]]</f>
        <v>0.14670923579893741</v>
      </c>
      <c r="AA126" s="6">
        <v>0</v>
      </c>
      <c r="AB126" s="6">
        <v>0</v>
      </c>
      <c r="AC126" s="6">
        <v>0</v>
      </c>
      <c r="AD126" s="6">
        <v>0</v>
      </c>
      <c r="AE126" s="6">
        <v>0</v>
      </c>
      <c r="AF126" s="6">
        <v>0</v>
      </c>
      <c r="AG126" s="6">
        <v>0</v>
      </c>
      <c r="AH126" s="1">
        <v>185200</v>
      </c>
      <c r="AI126">
        <v>4</v>
      </c>
    </row>
    <row r="127" spans="1:35" x14ac:dyDescent="0.25">
      <c r="A127" t="s">
        <v>289</v>
      </c>
      <c r="B127" t="s">
        <v>59</v>
      </c>
      <c r="C127" t="s">
        <v>500</v>
      </c>
      <c r="D127" t="s">
        <v>335</v>
      </c>
      <c r="E127" s="6">
        <v>64.065217391304344</v>
      </c>
      <c r="F127" s="6">
        <v>5.7391304347826084</v>
      </c>
      <c r="G127" s="6">
        <v>0.32608695652173914</v>
      </c>
      <c r="H127" s="6">
        <v>0.32608695652173914</v>
      </c>
      <c r="I127" s="6">
        <v>5.7391304347826084</v>
      </c>
      <c r="J127" s="6">
        <v>0</v>
      </c>
      <c r="K127" s="6">
        <v>2.2608695652173911</v>
      </c>
      <c r="L127" s="6">
        <v>3.872065217391305</v>
      </c>
      <c r="M127" s="6">
        <v>10.460978260869565</v>
      </c>
      <c r="N127" s="6">
        <v>0</v>
      </c>
      <c r="O127" s="6">
        <f>SUM(NonNurse[[#This Row],[Qualified Social Work Staff Hours]],NonNurse[[#This Row],[Other Social Work Staff Hours]])/NonNurse[[#This Row],[MDS Census]]</f>
        <v>0.16328639294197489</v>
      </c>
      <c r="P127" s="6">
        <v>5.6440217391304346</v>
      </c>
      <c r="Q127" s="6">
        <v>7.2434782608695665</v>
      </c>
      <c r="R127" s="6">
        <f>SUM(NonNurse[[#This Row],[Qualified Activities Professional Hours]],NonNurse[[#This Row],[Other Activities Professional Hours]])/NonNurse[[#This Row],[MDS Census]]</f>
        <v>0.20116219884628439</v>
      </c>
      <c r="S127" s="6">
        <v>6.0831521739130432</v>
      </c>
      <c r="T127" s="6">
        <v>4.2189130434782616</v>
      </c>
      <c r="U127" s="6">
        <v>0</v>
      </c>
      <c r="V127" s="6">
        <f>SUM(NonNurse[[#This Row],[Occupational Therapist Hours]],NonNurse[[#This Row],[OT Assistant Hours]],NonNurse[[#This Row],[OT Aide Hours]])/NonNurse[[#This Row],[MDS Census]]</f>
        <v>0.16080590430946728</v>
      </c>
      <c r="W127" s="6">
        <v>7.0518478260869548</v>
      </c>
      <c r="X127" s="6">
        <v>2.8264130434782611</v>
      </c>
      <c r="Y127" s="6">
        <v>0</v>
      </c>
      <c r="Z127" s="6">
        <f>SUM(NonNurse[[#This Row],[Physical Therapist (PT) Hours]],NonNurse[[#This Row],[PT Assistant Hours]],NonNurse[[#This Row],[PT Aide Hours]])/NonNurse[[#This Row],[MDS Census]]</f>
        <v>0.15419070240922969</v>
      </c>
      <c r="AA127" s="6">
        <v>0.32608695652173914</v>
      </c>
      <c r="AB127" s="6">
        <v>0</v>
      </c>
      <c r="AC127" s="6">
        <v>0</v>
      </c>
      <c r="AD127" s="6">
        <v>0</v>
      </c>
      <c r="AE127" s="6">
        <v>0</v>
      </c>
      <c r="AF127" s="6">
        <v>0</v>
      </c>
      <c r="AG127" s="6">
        <v>0</v>
      </c>
      <c r="AH127" s="1">
        <v>185160</v>
      </c>
      <c r="AI127">
        <v>4</v>
      </c>
    </row>
    <row r="128" spans="1:35" x14ac:dyDescent="0.25">
      <c r="A128" t="s">
        <v>289</v>
      </c>
      <c r="B128" t="s">
        <v>248</v>
      </c>
      <c r="C128" t="s">
        <v>500</v>
      </c>
      <c r="D128" t="s">
        <v>335</v>
      </c>
      <c r="E128" s="6">
        <v>79.380434782608702</v>
      </c>
      <c r="F128" s="6">
        <v>5.2175000000000011</v>
      </c>
      <c r="G128" s="6">
        <v>2.1518478260869567</v>
      </c>
      <c r="H128" s="6">
        <v>0</v>
      </c>
      <c r="I128" s="6">
        <v>1.1195652173913044</v>
      </c>
      <c r="J128" s="6">
        <v>0</v>
      </c>
      <c r="K128" s="6">
        <v>0</v>
      </c>
      <c r="L128" s="6">
        <v>5.2710869565217413</v>
      </c>
      <c r="M128" s="6">
        <v>2.4791304347826091</v>
      </c>
      <c r="N128" s="6">
        <v>2.1253260869565209</v>
      </c>
      <c r="O128" s="6">
        <f>SUM(NonNurse[[#This Row],[Qualified Social Work Staff Hours]],NonNurse[[#This Row],[Other Social Work Staff Hours]])/NonNurse[[#This Row],[MDS Census]]</f>
        <v>5.8004929481035181E-2</v>
      </c>
      <c r="P128" s="6">
        <v>2.4460869565217389</v>
      </c>
      <c r="Q128" s="6">
        <v>8.436304347826086</v>
      </c>
      <c r="R128" s="6">
        <f>SUM(NonNurse[[#This Row],[Qualified Activities Professional Hours]],NonNurse[[#This Row],[Other Activities Professional Hours]])/NonNurse[[#This Row],[MDS Census]]</f>
        <v>0.13709160618923727</v>
      </c>
      <c r="S128" s="6">
        <v>1.5295652173913046</v>
      </c>
      <c r="T128" s="6">
        <v>0</v>
      </c>
      <c r="U128" s="6">
        <v>0</v>
      </c>
      <c r="V128" s="6">
        <f>SUM(NonNurse[[#This Row],[Occupational Therapist Hours]],NonNurse[[#This Row],[OT Assistant Hours]],NonNurse[[#This Row],[OT Aide Hours]])/NonNurse[[#This Row],[MDS Census]]</f>
        <v>1.9268793646446666E-2</v>
      </c>
      <c r="W128" s="6">
        <v>17.890108695652174</v>
      </c>
      <c r="X128" s="6">
        <v>0</v>
      </c>
      <c r="Y128" s="6">
        <v>2.3586956521739131</v>
      </c>
      <c r="Z128" s="6">
        <f>SUM(NonNurse[[#This Row],[Physical Therapist (PT) Hours]],NonNurse[[#This Row],[PT Assistant Hours]],NonNurse[[#This Row],[PT Aide Hours]])/NonNurse[[#This Row],[MDS Census]]</f>
        <v>0.25508558126797204</v>
      </c>
      <c r="AA128" s="6">
        <v>0</v>
      </c>
      <c r="AB128" s="6">
        <v>0</v>
      </c>
      <c r="AC128" s="6">
        <v>0</v>
      </c>
      <c r="AD128" s="6">
        <v>0</v>
      </c>
      <c r="AE128" s="6">
        <v>0</v>
      </c>
      <c r="AF128" s="6">
        <v>0</v>
      </c>
      <c r="AG128" s="6">
        <v>0</v>
      </c>
      <c r="AH128" s="1">
        <v>185463</v>
      </c>
      <c r="AI128">
        <v>4</v>
      </c>
    </row>
    <row r="129" spans="1:35" x14ac:dyDescent="0.25">
      <c r="A129" t="s">
        <v>289</v>
      </c>
      <c r="B129" t="s">
        <v>220</v>
      </c>
      <c r="C129" t="s">
        <v>490</v>
      </c>
      <c r="D129" t="s">
        <v>437</v>
      </c>
      <c r="E129" s="6">
        <v>71.260869565217391</v>
      </c>
      <c r="F129" s="6">
        <v>5.7391304347826084</v>
      </c>
      <c r="G129" s="6">
        <v>0.29347826086956524</v>
      </c>
      <c r="H129" s="6">
        <v>0.35054347826086957</v>
      </c>
      <c r="I129" s="6">
        <v>0</v>
      </c>
      <c r="J129" s="6">
        <v>0</v>
      </c>
      <c r="K129" s="6">
        <v>0</v>
      </c>
      <c r="L129" s="6">
        <v>9.6870652173913054</v>
      </c>
      <c r="M129" s="6">
        <v>6.6228260869565201</v>
      </c>
      <c r="N129" s="6">
        <v>0</v>
      </c>
      <c r="O129" s="6">
        <f>SUM(NonNurse[[#This Row],[Qualified Social Work Staff Hours]],NonNurse[[#This Row],[Other Social Work Staff Hours]])/NonNurse[[#This Row],[MDS Census]]</f>
        <v>9.2937766931055502E-2</v>
      </c>
      <c r="P129" s="6">
        <v>5.2392391304347816</v>
      </c>
      <c r="Q129" s="6">
        <v>5.0630434782608695</v>
      </c>
      <c r="R129" s="6">
        <f>SUM(NonNurse[[#This Row],[Qualified Activities Professional Hours]],NonNurse[[#This Row],[Other Activities Professional Hours]])/NonNurse[[#This Row],[MDS Census]]</f>
        <v>0.14457138499084807</v>
      </c>
      <c r="S129" s="6">
        <v>3.6754347826086966</v>
      </c>
      <c r="T129" s="6">
        <v>0.12989130434782609</v>
      </c>
      <c r="U129" s="6">
        <v>0</v>
      </c>
      <c r="V129" s="6">
        <f>SUM(NonNurse[[#This Row],[Occupational Therapist Hours]],NonNurse[[#This Row],[OT Assistant Hours]],NonNurse[[#This Row],[OT Aide Hours]])/NonNurse[[#This Row],[MDS Census]]</f>
        <v>5.3399938987187326E-2</v>
      </c>
      <c r="W129" s="6">
        <v>2.0281521739130439</v>
      </c>
      <c r="X129" s="6">
        <v>2.4645652173913044</v>
      </c>
      <c r="Y129" s="6">
        <v>0</v>
      </c>
      <c r="Z129" s="6">
        <f>SUM(NonNurse[[#This Row],[Physical Therapist (PT) Hours]],NonNurse[[#This Row],[PT Assistant Hours]],NonNurse[[#This Row],[PT Aide Hours]])/NonNurse[[#This Row],[MDS Census]]</f>
        <v>6.3046064673581453E-2</v>
      </c>
      <c r="AA129" s="6">
        <v>0</v>
      </c>
      <c r="AB129" s="6">
        <v>0</v>
      </c>
      <c r="AC129" s="6">
        <v>0</v>
      </c>
      <c r="AD129" s="6">
        <v>0</v>
      </c>
      <c r="AE129" s="6">
        <v>0</v>
      </c>
      <c r="AF129" s="6">
        <v>0</v>
      </c>
      <c r="AG129" s="6">
        <v>0</v>
      </c>
      <c r="AH129" s="1">
        <v>185408</v>
      </c>
      <c r="AI129">
        <v>4</v>
      </c>
    </row>
    <row r="130" spans="1:35" x14ac:dyDescent="0.25">
      <c r="A130" t="s">
        <v>289</v>
      </c>
      <c r="B130" t="s">
        <v>167</v>
      </c>
      <c r="C130" t="s">
        <v>563</v>
      </c>
      <c r="D130" t="s">
        <v>425</v>
      </c>
      <c r="E130" s="6">
        <v>50.804347826086953</v>
      </c>
      <c r="F130" s="6">
        <v>28.141086956521736</v>
      </c>
      <c r="G130" s="6">
        <v>0.30978260869565216</v>
      </c>
      <c r="H130" s="6">
        <v>0.18478260869565216</v>
      </c>
      <c r="I130" s="6">
        <v>1.0434782608695652</v>
      </c>
      <c r="J130" s="6">
        <v>0</v>
      </c>
      <c r="K130" s="6">
        <v>0</v>
      </c>
      <c r="L130" s="6">
        <v>4.9091304347826066</v>
      </c>
      <c r="M130" s="6">
        <v>4.0028260869565226</v>
      </c>
      <c r="N130" s="6">
        <v>0</v>
      </c>
      <c r="O130" s="6">
        <f>SUM(NonNurse[[#This Row],[Qualified Social Work Staff Hours]],NonNurse[[#This Row],[Other Social Work Staff Hours]])/NonNurse[[#This Row],[MDS Census]]</f>
        <v>7.8789045785194717E-2</v>
      </c>
      <c r="P130" s="6">
        <v>5.1344565217391311</v>
      </c>
      <c r="Q130" s="6">
        <v>5.591195652173913</v>
      </c>
      <c r="R130" s="6">
        <f>SUM(NonNurse[[#This Row],[Qualified Activities Professional Hours]],NonNurse[[#This Row],[Other Activities Professional Hours]])/NonNurse[[#This Row],[MDS Census]]</f>
        <v>0.21111681643132224</v>
      </c>
      <c r="S130" s="6">
        <v>5.1208695652173937</v>
      </c>
      <c r="T130" s="6">
        <v>6.2930434782608691</v>
      </c>
      <c r="U130" s="6">
        <v>0</v>
      </c>
      <c r="V130" s="6">
        <f>SUM(NonNurse[[#This Row],[Occupational Therapist Hours]],NonNurse[[#This Row],[OT Assistant Hours]],NonNurse[[#This Row],[OT Aide Hours]])/NonNurse[[#This Row],[MDS Census]]</f>
        <v>0.22466409927257175</v>
      </c>
      <c r="W130" s="6">
        <v>2.1048913043478263</v>
      </c>
      <c r="X130" s="6">
        <v>6.6730434782608681</v>
      </c>
      <c r="Y130" s="6">
        <v>0</v>
      </c>
      <c r="Z130" s="6">
        <f>SUM(NonNurse[[#This Row],[Physical Therapist (PT) Hours]],NonNurse[[#This Row],[PT Assistant Hours]],NonNurse[[#This Row],[PT Aide Hours]])/NonNurse[[#This Row],[MDS Census]]</f>
        <v>0.17277920410783054</v>
      </c>
      <c r="AA130" s="6">
        <v>0</v>
      </c>
      <c r="AB130" s="6">
        <v>0</v>
      </c>
      <c r="AC130" s="6">
        <v>0</v>
      </c>
      <c r="AD130" s="6">
        <v>0</v>
      </c>
      <c r="AE130" s="6">
        <v>0</v>
      </c>
      <c r="AF130" s="6">
        <v>0</v>
      </c>
      <c r="AG130" s="6">
        <v>0</v>
      </c>
      <c r="AH130" s="1">
        <v>185320</v>
      </c>
      <c r="AI130">
        <v>4</v>
      </c>
    </row>
    <row r="131" spans="1:35" x14ac:dyDescent="0.25">
      <c r="A131" t="s">
        <v>289</v>
      </c>
      <c r="B131" t="s">
        <v>56</v>
      </c>
      <c r="C131" t="s">
        <v>518</v>
      </c>
      <c r="D131" t="s">
        <v>401</v>
      </c>
      <c r="E131" s="6">
        <v>85.956521739130437</v>
      </c>
      <c r="F131" s="6">
        <v>29.469891304347833</v>
      </c>
      <c r="G131" s="6">
        <v>0.30978260869565216</v>
      </c>
      <c r="H131" s="6">
        <v>0.35793478260869566</v>
      </c>
      <c r="I131" s="6">
        <v>1.3369565217391304</v>
      </c>
      <c r="J131" s="6">
        <v>0</v>
      </c>
      <c r="K131" s="6">
        <v>0</v>
      </c>
      <c r="L131" s="6">
        <v>4.1295652173913044</v>
      </c>
      <c r="M131" s="6">
        <v>3.0627173913043482</v>
      </c>
      <c r="N131" s="6">
        <v>0.98565217391304338</v>
      </c>
      <c r="O131" s="6">
        <f>SUM(NonNurse[[#This Row],[Qualified Social Work Staff Hours]],NonNurse[[#This Row],[Other Social Work Staff Hours]])/NonNurse[[#This Row],[MDS Census]]</f>
        <v>4.7097875569044004E-2</v>
      </c>
      <c r="P131" s="6">
        <v>5.5628260869565223</v>
      </c>
      <c r="Q131" s="6">
        <v>4.942608695652174</v>
      </c>
      <c r="R131" s="6">
        <f>SUM(NonNurse[[#This Row],[Qualified Activities Professional Hours]],NonNurse[[#This Row],[Other Activities Professional Hours]])/NonNurse[[#This Row],[MDS Census]]</f>
        <v>0.12221800708143651</v>
      </c>
      <c r="S131" s="6">
        <v>5.8530434782608687</v>
      </c>
      <c r="T131" s="6">
        <v>2.1138043478260871</v>
      </c>
      <c r="U131" s="6">
        <v>0</v>
      </c>
      <c r="V131" s="6">
        <f>SUM(NonNurse[[#This Row],[Occupational Therapist Hours]],NonNurse[[#This Row],[OT Assistant Hours]],NonNurse[[#This Row],[OT Aide Hours]])/NonNurse[[#This Row],[MDS Census]]</f>
        <v>9.2684623166413752E-2</v>
      </c>
      <c r="W131" s="6">
        <v>2.1756521739130439</v>
      </c>
      <c r="X131" s="6">
        <v>9.0223913043478259</v>
      </c>
      <c r="Y131" s="6">
        <v>0</v>
      </c>
      <c r="Z131" s="6">
        <f>SUM(NonNurse[[#This Row],[Physical Therapist (PT) Hours]],NonNurse[[#This Row],[PT Assistant Hours]],NonNurse[[#This Row],[PT Aide Hours]])/NonNurse[[#This Row],[MDS Census]]</f>
        <v>0.13027567020738492</v>
      </c>
      <c r="AA131" s="6">
        <v>0</v>
      </c>
      <c r="AB131" s="6">
        <v>0</v>
      </c>
      <c r="AC131" s="6">
        <v>0</v>
      </c>
      <c r="AD131" s="6">
        <v>0</v>
      </c>
      <c r="AE131" s="6">
        <v>0</v>
      </c>
      <c r="AF131" s="6">
        <v>0</v>
      </c>
      <c r="AG131" s="6">
        <v>0</v>
      </c>
      <c r="AH131" s="1">
        <v>185155</v>
      </c>
      <c r="AI131">
        <v>4</v>
      </c>
    </row>
    <row r="132" spans="1:35" x14ac:dyDescent="0.25">
      <c r="A132" t="s">
        <v>289</v>
      </c>
      <c r="B132" t="s">
        <v>0</v>
      </c>
      <c r="C132" t="s">
        <v>462</v>
      </c>
      <c r="D132" t="s">
        <v>324</v>
      </c>
      <c r="E132" s="6">
        <v>34.086956521739133</v>
      </c>
      <c r="F132" s="6">
        <v>5.5652173913043477</v>
      </c>
      <c r="G132" s="6">
        <v>0.22554347826086957</v>
      </c>
      <c r="H132" s="6">
        <v>0.125</v>
      </c>
      <c r="I132" s="6">
        <v>1.1847826086956521</v>
      </c>
      <c r="J132" s="6">
        <v>0</v>
      </c>
      <c r="K132" s="6">
        <v>0</v>
      </c>
      <c r="L132" s="6">
        <v>1.2230434782608695</v>
      </c>
      <c r="M132" s="6">
        <v>5.0434782608695654</v>
      </c>
      <c r="N132" s="6">
        <v>0</v>
      </c>
      <c r="O132" s="6">
        <f>SUM(NonNurse[[#This Row],[Qualified Social Work Staff Hours]],NonNurse[[#This Row],[Other Social Work Staff Hours]])/NonNurse[[#This Row],[MDS Census]]</f>
        <v>0.14795918367346939</v>
      </c>
      <c r="P132" s="6">
        <v>5.6076086956521749</v>
      </c>
      <c r="Q132" s="6">
        <v>4.8000000000000007</v>
      </c>
      <c r="R132" s="6">
        <f>SUM(NonNurse[[#This Row],[Qualified Activities Professional Hours]],NonNurse[[#This Row],[Other Activities Professional Hours]])/NonNurse[[#This Row],[MDS Census]]</f>
        <v>0.30532525510204084</v>
      </c>
      <c r="S132" s="6">
        <v>4.4529347826086942</v>
      </c>
      <c r="T132" s="6">
        <v>3.0558695652173906</v>
      </c>
      <c r="U132" s="6">
        <v>0</v>
      </c>
      <c r="V132" s="6">
        <f>SUM(NonNurse[[#This Row],[Occupational Therapist Hours]],NonNurse[[#This Row],[OT Assistant Hours]],NonNurse[[#This Row],[OT Aide Hours]])/NonNurse[[#This Row],[MDS Census]]</f>
        <v>0.22028380102040809</v>
      </c>
      <c r="W132" s="6">
        <v>3.7664130434782619</v>
      </c>
      <c r="X132" s="6">
        <v>0</v>
      </c>
      <c r="Y132" s="6">
        <v>0</v>
      </c>
      <c r="Z132" s="6">
        <f>SUM(NonNurse[[#This Row],[Physical Therapist (PT) Hours]],NonNurse[[#This Row],[PT Assistant Hours]],NonNurse[[#This Row],[PT Aide Hours]])/NonNurse[[#This Row],[MDS Census]]</f>
        <v>0.11049426020408165</v>
      </c>
      <c r="AA132" s="6">
        <v>0</v>
      </c>
      <c r="AB132" s="6">
        <v>0</v>
      </c>
      <c r="AC132" s="6">
        <v>0</v>
      </c>
      <c r="AD132" s="6">
        <v>0</v>
      </c>
      <c r="AE132" s="6">
        <v>0</v>
      </c>
      <c r="AF132" s="6">
        <v>0</v>
      </c>
      <c r="AG132" s="6">
        <v>0</v>
      </c>
      <c r="AH132" s="1">
        <v>185260</v>
      </c>
      <c r="AI132">
        <v>4</v>
      </c>
    </row>
    <row r="133" spans="1:35" x14ac:dyDescent="0.25">
      <c r="A133" t="s">
        <v>289</v>
      </c>
      <c r="B133" t="s">
        <v>137</v>
      </c>
      <c r="C133" t="s">
        <v>555</v>
      </c>
      <c r="D133" t="s">
        <v>334</v>
      </c>
      <c r="E133" s="6">
        <v>40.630434782608695</v>
      </c>
      <c r="F133" s="6">
        <v>7.9021739130434785</v>
      </c>
      <c r="G133" s="6">
        <v>3.2608695652173912E-2</v>
      </c>
      <c r="H133" s="6">
        <v>0.20108695652173914</v>
      </c>
      <c r="I133" s="6">
        <v>0.67391304347826086</v>
      </c>
      <c r="J133" s="6">
        <v>0</v>
      </c>
      <c r="K133" s="6">
        <v>0</v>
      </c>
      <c r="L133" s="6">
        <v>5.9782608695652176E-2</v>
      </c>
      <c r="M133" s="6">
        <v>0</v>
      </c>
      <c r="N133" s="6">
        <v>4.5652173913043477</v>
      </c>
      <c r="O133" s="6">
        <f>SUM(NonNurse[[#This Row],[Qualified Social Work Staff Hours]],NonNurse[[#This Row],[Other Social Work Staff Hours]])/NonNurse[[#This Row],[MDS Census]]</f>
        <v>0.11235955056179775</v>
      </c>
      <c r="P133" s="6">
        <v>4.9510869565217392</v>
      </c>
      <c r="Q133" s="6">
        <v>21.133152173913043</v>
      </c>
      <c r="R133" s="6">
        <f>SUM(NonNurse[[#This Row],[Qualified Activities Professional Hours]],NonNurse[[#This Row],[Other Activities Professional Hours]])/NonNurse[[#This Row],[MDS Census]]</f>
        <v>0.64198769395398603</v>
      </c>
      <c r="S133" s="6">
        <v>0.51086956521739135</v>
      </c>
      <c r="T133" s="6">
        <v>0</v>
      </c>
      <c r="U133" s="6">
        <v>0</v>
      </c>
      <c r="V133" s="6">
        <f>SUM(NonNurse[[#This Row],[Occupational Therapist Hours]],NonNurse[[#This Row],[OT Assistant Hours]],NonNurse[[#This Row],[OT Aide Hours]])/NonNurse[[#This Row],[MDS Census]]</f>
        <v>1.2573568753344035E-2</v>
      </c>
      <c r="W133" s="6">
        <v>0.15760869565217392</v>
      </c>
      <c r="X133" s="6">
        <v>5.2853260869565215</v>
      </c>
      <c r="Y133" s="6">
        <v>0</v>
      </c>
      <c r="Z133" s="6">
        <f>SUM(NonNurse[[#This Row],[Physical Therapist (PT) Hours]],NonNurse[[#This Row],[PT Assistant Hours]],NonNurse[[#This Row],[PT Aide Hours]])/NonNurse[[#This Row],[MDS Census]]</f>
        <v>0.13396201177100053</v>
      </c>
      <c r="AA133" s="6">
        <v>4.0108695652173916</v>
      </c>
      <c r="AB133" s="6">
        <v>0</v>
      </c>
      <c r="AC133" s="6">
        <v>0</v>
      </c>
      <c r="AD133" s="6">
        <v>0</v>
      </c>
      <c r="AE133" s="6">
        <v>0</v>
      </c>
      <c r="AF133" s="6">
        <v>0</v>
      </c>
      <c r="AG133" s="6">
        <v>2.1739130434782608E-2</v>
      </c>
      <c r="AH133" s="1">
        <v>185276</v>
      </c>
      <c r="AI133">
        <v>4</v>
      </c>
    </row>
    <row r="134" spans="1:35" x14ac:dyDescent="0.25">
      <c r="A134" t="s">
        <v>289</v>
      </c>
      <c r="B134" t="s">
        <v>74</v>
      </c>
      <c r="C134" t="s">
        <v>462</v>
      </c>
      <c r="D134" t="s">
        <v>324</v>
      </c>
      <c r="E134" s="6">
        <v>169.61956521739131</v>
      </c>
      <c r="F134" s="6">
        <v>8.6956521739130432E-2</v>
      </c>
      <c r="G134" s="6">
        <v>0</v>
      </c>
      <c r="H134" s="6">
        <v>0</v>
      </c>
      <c r="I134" s="6">
        <v>0</v>
      </c>
      <c r="J134" s="6">
        <v>0</v>
      </c>
      <c r="K134" s="6">
        <v>0</v>
      </c>
      <c r="L134" s="6">
        <v>21.802391304347836</v>
      </c>
      <c r="M134" s="6">
        <v>0.91282608695652179</v>
      </c>
      <c r="N134" s="6">
        <v>0</v>
      </c>
      <c r="O134" s="6">
        <f>SUM(NonNurse[[#This Row],[Qualified Social Work Staff Hours]],NonNurse[[#This Row],[Other Social Work Staff Hours]])/NonNurse[[#This Row],[MDS Census]]</f>
        <v>5.3816084588272986E-3</v>
      </c>
      <c r="P134" s="6">
        <v>5.6064130434782609</v>
      </c>
      <c r="Q134" s="6">
        <v>2.8575000000000004</v>
      </c>
      <c r="R134" s="6">
        <f>SUM(NonNurse[[#This Row],[Qualified Activities Professional Hours]],NonNurse[[#This Row],[Other Activities Professional Hours]])/NonNurse[[#This Row],[MDS Census]]</f>
        <v>4.9899391220762576E-2</v>
      </c>
      <c r="S134" s="6">
        <v>24.243695652173923</v>
      </c>
      <c r="T134" s="6">
        <v>14.773260869565219</v>
      </c>
      <c r="U134" s="6">
        <v>0</v>
      </c>
      <c r="V134" s="6">
        <f>SUM(NonNurse[[#This Row],[Occupational Therapist Hours]],NonNurse[[#This Row],[OT Assistant Hours]],NonNurse[[#This Row],[OT Aide Hours]])/NonNurse[[#This Row],[MDS Census]]</f>
        <v>0.23002627363024675</v>
      </c>
      <c r="W134" s="6">
        <v>14.910434782608695</v>
      </c>
      <c r="X134" s="6">
        <v>22.915760869565212</v>
      </c>
      <c r="Y134" s="6">
        <v>0</v>
      </c>
      <c r="Z134" s="6">
        <f>SUM(NonNurse[[#This Row],[Physical Therapist (PT) Hours]],NonNurse[[#This Row],[PT Assistant Hours]],NonNurse[[#This Row],[PT Aide Hours]])/NonNurse[[#This Row],[MDS Census]]</f>
        <v>0.22300608779237419</v>
      </c>
      <c r="AA134" s="6">
        <v>0</v>
      </c>
      <c r="AB134" s="6">
        <v>0</v>
      </c>
      <c r="AC134" s="6">
        <v>0</v>
      </c>
      <c r="AD134" s="6">
        <v>0</v>
      </c>
      <c r="AE134" s="6">
        <v>0</v>
      </c>
      <c r="AF134" s="6">
        <v>0</v>
      </c>
      <c r="AG134" s="6">
        <v>0</v>
      </c>
      <c r="AH134" s="1">
        <v>185178</v>
      </c>
      <c r="AI134">
        <v>4</v>
      </c>
    </row>
    <row r="135" spans="1:35" x14ac:dyDescent="0.25">
      <c r="A135" t="s">
        <v>289</v>
      </c>
      <c r="B135" t="s">
        <v>61</v>
      </c>
      <c r="C135" t="s">
        <v>462</v>
      </c>
      <c r="D135" t="s">
        <v>324</v>
      </c>
      <c r="E135" s="6">
        <v>115.52173913043478</v>
      </c>
      <c r="F135" s="6">
        <v>4.2228260869565215</v>
      </c>
      <c r="G135" s="6">
        <v>0.2608695652173913</v>
      </c>
      <c r="H135" s="6">
        <v>0</v>
      </c>
      <c r="I135" s="6">
        <v>5.3913043478260869</v>
      </c>
      <c r="J135" s="6">
        <v>0</v>
      </c>
      <c r="K135" s="6">
        <v>0</v>
      </c>
      <c r="L135" s="6">
        <v>11.526086956521739</v>
      </c>
      <c r="M135" s="6">
        <v>5.3913043478260869</v>
      </c>
      <c r="N135" s="6">
        <v>4.8260869565217392</v>
      </c>
      <c r="O135" s="6">
        <f>SUM(NonNurse[[#This Row],[Qualified Social Work Staff Hours]],NonNurse[[#This Row],[Other Social Work Staff Hours]])/NonNurse[[#This Row],[MDS Census]]</f>
        <v>8.8445615355664281E-2</v>
      </c>
      <c r="P135" s="6">
        <v>6.2119565217391308</v>
      </c>
      <c r="Q135" s="6">
        <v>5.1440217391304346</v>
      </c>
      <c r="R135" s="6">
        <f>SUM(NonNurse[[#This Row],[Qualified Activities Professional Hours]],NonNurse[[#This Row],[Other Activities Professional Hours]])/NonNurse[[#This Row],[MDS Census]]</f>
        <v>9.8301656003010926E-2</v>
      </c>
      <c r="S135" s="6">
        <v>5.6141304347826084</v>
      </c>
      <c r="T135" s="6">
        <v>11.069021739130434</v>
      </c>
      <c r="U135" s="6">
        <v>0</v>
      </c>
      <c r="V135" s="6">
        <f>SUM(NonNurse[[#This Row],[Occupational Therapist Hours]],NonNurse[[#This Row],[OT Assistant Hours]],NonNurse[[#This Row],[OT Aide Hours]])/NonNurse[[#This Row],[MDS Census]]</f>
        <v>0.14441569439217164</v>
      </c>
      <c r="W135" s="6">
        <v>8.4522826086956542</v>
      </c>
      <c r="X135" s="6">
        <v>1.9470652173913046</v>
      </c>
      <c r="Y135" s="6">
        <v>0</v>
      </c>
      <c r="Z135" s="6">
        <f>SUM(NonNurse[[#This Row],[Physical Therapist (PT) Hours]],NonNurse[[#This Row],[PT Assistant Hours]],NonNurse[[#This Row],[PT Aide Hours]])/NonNurse[[#This Row],[MDS Census]]</f>
        <v>9.0020700037636459E-2</v>
      </c>
      <c r="AA135" s="6">
        <v>0</v>
      </c>
      <c r="AB135" s="6">
        <v>0</v>
      </c>
      <c r="AC135" s="6">
        <v>0</v>
      </c>
      <c r="AD135" s="6">
        <v>0</v>
      </c>
      <c r="AE135" s="6">
        <v>0</v>
      </c>
      <c r="AF135" s="6">
        <v>0</v>
      </c>
      <c r="AG135" s="6">
        <v>0</v>
      </c>
      <c r="AH135" s="1">
        <v>185165</v>
      </c>
      <c r="AI135">
        <v>4</v>
      </c>
    </row>
    <row r="136" spans="1:35" x14ac:dyDescent="0.25">
      <c r="A136" t="s">
        <v>289</v>
      </c>
      <c r="B136" t="s">
        <v>1</v>
      </c>
      <c r="C136" t="s">
        <v>459</v>
      </c>
      <c r="D136" t="s">
        <v>329</v>
      </c>
      <c r="E136" s="6">
        <v>73.717391304347828</v>
      </c>
      <c r="F136" s="6">
        <v>6.7744565217391308</v>
      </c>
      <c r="G136" s="6">
        <v>0.2608695652173913</v>
      </c>
      <c r="H136" s="6">
        <v>0</v>
      </c>
      <c r="I136" s="6">
        <v>1.1304347826086956</v>
      </c>
      <c r="J136" s="6">
        <v>0</v>
      </c>
      <c r="K136" s="6">
        <v>0</v>
      </c>
      <c r="L136" s="6">
        <v>0</v>
      </c>
      <c r="M136" s="6">
        <v>4.1032608695652177</v>
      </c>
      <c r="N136" s="6">
        <v>0</v>
      </c>
      <c r="O136" s="6">
        <f>SUM(NonNurse[[#This Row],[Qualified Social Work Staff Hours]],NonNurse[[#This Row],[Other Social Work Staff Hours]])/NonNurse[[#This Row],[MDS Census]]</f>
        <v>5.5662046593925096E-2</v>
      </c>
      <c r="P136" s="6">
        <v>5.7228260869565215</v>
      </c>
      <c r="Q136" s="6">
        <v>2.7309782608695654</v>
      </c>
      <c r="R136" s="6">
        <f>SUM(NonNurse[[#This Row],[Qualified Activities Professional Hours]],NonNurse[[#This Row],[Other Activities Professional Hours]])/NonNurse[[#This Row],[MDS Census]]</f>
        <v>0.1146785608964907</v>
      </c>
      <c r="S136" s="6">
        <v>0</v>
      </c>
      <c r="T136" s="6">
        <v>0</v>
      </c>
      <c r="U136" s="6">
        <v>0</v>
      </c>
      <c r="V136" s="6">
        <f>SUM(NonNurse[[#This Row],[Occupational Therapist Hours]],NonNurse[[#This Row],[OT Assistant Hours]],NonNurse[[#This Row],[OT Aide Hours]])/NonNurse[[#This Row],[MDS Census]]</f>
        <v>0</v>
      </c>
      <c r="W136" s="6">
        <v>0</v>
      </c>
      <c r="X136" s="6">
        <v>0</v>
      </c>
      <c r="Y136" s="6">
        <v>0</v>
      </c>
      <c r="Z136" s="6">
        <f>SUM(NonNurse[[#This Row],[Physical Therapist (PT) Hours]],NonNurse[[#This Row],[PT Assistant Hours]],NonNurse[[#This Row],[PT Aide Hours]])/NonNurse[[#This Row],[MDS Census]]</f>
        <v>0</v>
      </c>
      <c r="AA136" s="6">
        <v>0</v>
      </c>
      <c r="AB136" s="6">
        <v>0</v>
      </c>
      <c r="AC136" s="6">
        <v>0</v>
      </c>
      <c r="AD136" s="6">
        <v>0</v>
      </c>
      <c r="AE136" s="6">
        <v>7.8695652173913047</v>
      </c>
      <c r="AF136" s="6">
        <v>0</v>
      </c>
      <c r="AG136" s="6">
        <v>0</v>
      </c>
      <c r="AH136" s="1">
        <v>185262</v>
      </c>
      <c r="AI136">
        <v>4</v>
      </c>
    </row>
    <row r="137" spans="1:35" x14ac:dyDescent="0.25">
      <c r="A137" t="s">
        <v>289</v>
      </c>
      <c r="B137" t="s">
        <v>9</v>
      </c>
      <c r="C137" t="s">
        <v>495</v>
      </c>
      <c r="D137" t="s">
        <v>390</v>
      </c>
      <c r="E137" s="6">
        <v>77.641304347826093</v>
      </c>
      <c r="F137" s="6">
        <v>5.5543478260869561</v>
      </c>
      <c r="G137" s="6">
        <v>3.8043478260869568E-2</v>
      </c>
      <c r="H137" s="6">
        <v>0</v>
      </c>
      <c r="I137" s="6">
        <v>0</v>
      </c>
      <c r="J137" s="6">
        <v>0</v>
      </c>
      <c r="K137" s="6">
        <v>0</v>
      </c>
      <c r="L137" s="6">
        <v>4.0888043478260885</v>
      </c>
      <c r="M137" s="6">
        <v>5.283913043478262</v>
      </c>
      <c r="N137" s="6">
        <v>0</v>
      </c>
      <c r="O137" s="6">
        <f>SUM(NonNurse[[#This Row],[Qualified Social Work Staff Hours]],NonNurse[[#This Row],[Other Social Work Staff Hours]])/NonNurse[[#This Row],[MDS Census]]</f>
        <v>6.8055438891222189E-2</v>
      </c>
      <c r="P137" s="6">
        <v>5.1176086956521747</v>
      </c>
      <c r="Q137" s="6">
        <v>10.727500000000003</v>
      </c>
      <c r="R137" s="6">
        <f>SUM(NonNurse[[#This Row],[Qualified Activities Professional Hours]],NonNurse[[#This Row],[Other Activities Professional Hours]])/NonNurse[[#This Row],[MDS Census]]</f>
        <v>0.20408091838163239</v>
      </c>
      <c r="S137" s="6">
        <v>4.0026086956521727</v>
      </c>
      <c r="T137" s="6">
        <v>14.274239130434784</v>
      </c>
      <c r="U137" s="6">
        <v>0</v>
      </c>
      <c r="V137" s="6">
        <f>SUM(NonNurse[[#This Row],[Occupational Therapist Hours]],NonNurse[[#This Row],[OT Assistant Hours]],NonNurse[[#This Row],[OT Aide Hours]])/NonNurse[[#This Row],[MDS Census]]</f>
        <v>0.23540109197816042</v>
      </c>
      <c r="W137" s="6">
        <v>3.1733695652173917</v>
      </c>
      <c r="X137" s="6">
        <v>12.970978260869567</v>
      </c>
      <c r="Y137" s="6">
        <v>0</v>
      </c>
      <c r="Z137" s="6">
        <f>SUM(NonNurse[[#This Row],[Physical Therapist (PT) Hours]],NonNurse[[#This Row],[PT Assistant Hours]],NonNurse[[#This Row],[PT Aide Hours]])/NonNurse[[#This Row],[MDS Census]]</f>
        <v>0.20793504129917401</v>
      </c>
      <c r="AA137" s="6">
        <v>0</v>
      </c>
      <c r="AB137" s="6">
        <v>0</v>
      </c>
      <c r="AC137" s="6">
        <v>0</v>
      </c>
      <c r="AD137" s="6">
        <v>0</v>
      </c>
      <c r="AE137" s="6">
        <v>0</v>
      </c>
      <c r="AF137" s="6">
        <v>0</v>
      </c>
      <c r="AG137" s="6">
        <v>0</v>
      </c>
      <c r="AH137" s="1">
        <v>185015</v>
      </c>
      <c r="AI137">
        <v>4</v>
      </c>
    </row>
    <row r="138" spans="1:35" x14ac:dyDescent="0.25">
      <c r="A138" t="s">
        <v>289</v>
      </c>
      <c r="B138" t="s">
        <v>108</v>
      </c>
      <c r="C138" t="s">
        <v>541</v>
      </c>
      <c r="D138" t="s">
        <v>392</v>
      </c>
      <c r="E138" s="6">
        <v>46.923913043478258</v>
      </c>
      <c r="F138" s="6">
        <v>0</v>
      </c>
      <c r="G138" s="6">
        <v>1.0652173913043479</v>
      </c>
      <c r="H138" s="6">
        <v>0.17902173913043476</v>
      </c>
      <c r="I138" s="6">
        <v>0</v>
      </c>
      <c r="J138" s="6">
        <v>0</v>
      </c>
      <c r="K138" s="6">
        <v>0</v>
      </c>
      <c r="L138" s="6">
        <v>0</v>
      </c>
      <c r="M138" s="6">
        <v>5.3913043478260869</v>
      </c>
      <c r="N138" s="6">
        <v>0</v>
      </c>
      <c r="O138" s="6">
        <f>SUM(NonNurse[[#This Row],[Qualified Social Work Staff Hours]],NonNurse[[#This Row],[Other Social Work Staff Hours]])/NonNurse[[#This Row],[MDS Census]]</f>
        <v>0.11489460273337966</v>
      </c>
      <c r="P138" s="6">
        <v>0</v>
      </c>
      <c r="Q138" s="6">
        <v>6.4375</v>
      </c>
      <c r="R138" s="6">
        <f>SUM(NonNurse[[#This Row],[Qualified Activities Professional Hours]],NonNurse[[#This Row],[Other Activities Professional Hours]])/NonNurse[[#This Row],[MDS Census]]</f>
        <v>0.13719017836460506</v>
      </c>
      <c r="S138" s="6">
        <v>0</v>
      </c>
      <c r="T138" s="6">
        <v>0</v>
      </c>
      <c r="U138" s="6">
        <v>0</v>
      </c>
      <c r="V138" s="6">
        <f>SUM(NonNurse[[#This Row],[Occupational Therapist Hours]],NonNurse[[#This Row],[OT Assistant Hours]],NonNurse[[#This Row],[OT Aide Hours]])/NonNurse[[#This Row],[MDS Census]]</f>
        <v>0</v>
      </c>
      <c r="W138" s="6">
        <v>0</v>
      </c>
      <c r="X138" s="6">
        <v>0</v>
      </c>
      <c r="Y138" s="6">
        <v>0</v>
      </c>
      <c r="Z138" s="6">
        <f>SUM(NonNurse[[#This Row],[Physical Therapist (PT) Hours]],NonNurse[[#This Row],[PT Assistant Hours]],NonNurse[[#This Row],[PT Aide Hours]])/NonNurse[[#This Row],[MDS Census]]</f>
        <v>0</v>
      </c>
      <c r="AA138" s="6">
        <v>0</v>
      </c>
      <c r="AB138" s="6">
        <v>0</v>
      </c>
      <c r="AC138" s="6">
        <v>0</v>
      </c>
      <c r="AD138" s="6">
        <v>0</v>
      </c>
      <c r="AE138" s="6">
        <v>0</v>
      </c>
      <c r="AF138" s="6">
        <v>0</v>
      </c>
      <c r="AG138" s="6">
        <v>0</v>
      </c>
      <c r="AH138" s="1">
        <v>185241</v>
      </c>
      <c r="AI138">
        <v>4</v>
      </c>
    </row>
    <row r="139" spans="1:35" x14ac:dyDescent="0.25">
      <c r="A139" t="s">
        <v>289</v>
      </c>
      <c r="B139" t="s">
        <v>231</v>
      </c>
      <c r="C139" t="s">
        <v>498</v>
      </c>
      <c r="D139" t="s">
        <v>357</v>
      </c>
      <c r="E139" s="6">
        <v>46.75</v>
      </c>
      <c r="F139" s="6">
        <v>5.2173913043478262</v>
      </c>
      <c r="G139" s="6">
        <v>8.6956521739130432E-2</v>
      </c>
      <c r="H139" s="6">
        <v>0.22391304347826085</v>
      </c>
      <c r="I139" s="6">
        <v>1.0434782608695652</v>
      </c>
      <c r="J139" s="6">
        <v>0</v>
      </c>
      <c r="K139" s="6">
        <v>0</v>
      </c>
      <c r="L139" s="6">
        <v>2.2416304347826088</v>
      </c>
      <c r="M139" s="6">
        <v>5.5054347826086953</v>
      </c>
      <c r="N139" s="6">
        <v>0</v>
      </c>
      <c r="O139" s="6">
        <f>SUM(NonNurse[[#This Row],[Qualified Social Work Staff Hours]],NonNurse[[#This Row],[Other Social Work Staff Hours]])/NonNurse[[#This Row],[MDS Census]]</f>
        <v>0.11776331085794001</v>
      </c>
      <c r="P139" s="6">
        <v>0</v>
      </c>
      <c r="Q139" s="6">
        <v>16.787500000000001</v>
      </c>
      <c r="R139" s="6">
        <f>SUM(NonNurse[[#This Row],[Qualified Activities Professional Hours]],NonNurse[[#This Row],[Other Activities Professional Hours]])/NonNurse[[#This Row],[MDS Census]]</f>
        <v>0.35909090909090913</v>
      </c>
      <c r="S139" s="6">
        <v>1.2644565217391306</v>
      </c>
      <c r="T139" s="6">
        <v>4.0652173913043477</v>
      </c>
      <c r="U139" s="6">
        <v>0</v>
      </c>
      <c r="V139" s="6">
        <f>SUM(NonNurse[[#This Row],[Occupational Therapist Hours]],NonNurse[[#This Row],[OT Assistant Hours]],NonNurse[[#This Row],[OT Aide Hours]])/NonNurse[[#This Row],[MDS Census]]</f>
        <v>0.11400372006510115</v>
      </c>
      <c r="W139" s="6">
        <v>0.7098913043478261</v>
      </c>
      <c r="X139" s="6">
        <v>3.7743478260869567</v>
      </c>
      <c r="Y139" s="6">
        <v>0</v>
      </c>
      <c r="Z139" s="6">
        <f>SUM(NonNurse[[#This Row],[Physical Therapist (PT) Hours]],NonNurse[[#This Row],[PT Assistant Hours]],NonNurse[[#This Row],[PT Aide Hours]])/NonNurse[[#This Row],[MDS Census]]</f>
        <v>9.5919553592187859E-2</v>
      </c>
      <c r="AA139" s="6">
        <v>0</v>
      </c>
      <c r="AB139" s="6">
        <v>0.35869565217391303</v>
      </c>
      <c r="AC139" s="6">
        <v>0</v>
      </c>
      <c r="AD139" s="6">
        <v>0</v>
      </c>
      <c r="AE139" s="6">
        <v>0</v>
      </c>
      <c r="AF139" s="6">
        <v>0</v>
      </c>
      <c r="AG139" s="6">
        <v>0</v>
      </c>
      <c r="AH139" s="1">
        <v>185435</v>
      </c>
      <c r="AI139">
        <v>4</v>
      </c>
    </row>
    <row r="140" spans="1:35" x14ac:dyDescent="0.25">
      <c r="A140" t="s">
        <v>289</v>
      </c>
      <c r="B140" t="s">
        <v>148</v>
      </c>
      <c r="C140" t="s">
        <v>448</v>
      </c>
      <c r="D140" t="s">
        <v>389</v>
      </c>
      <c r="E140" s="6">
        <v>88.478260869565219</v>
      </c>
      <c r="F140" s="6">
        <v>5.7391304347826084</v>
      </c>
      <c r="G140" s="6">
        <v>0.45652173913043476</v>
      </c>
      <c r="H140" s="6">
        <v>0</v>
      </c>
      <c r="I140" s="6">
        <v>0</v>
      </c>
      <c r="J140" s="6">
        <v>0</v>
      </c>
      <c r="K140" s="6">
        <v>0</v>
      </c>
      <c r="L140" s="6">
        <v>5.2929347826086977</v>
      </c>
      <c r="M140" s="6">
        <v>5.2343478260869558</v>
      </c>
      <c r="N140" s="6">
        <v>0</v>
      </c>
      <c r="O140" s="6">
        <f>SUM(NonNurse[[#This Row],[Qualified Social Work Staff Hours]],NonNurse[[#This Row],[Other Social Work Staff Hours]])/NonNurse[[#This Row],[MDS Census]]</f>
        <v>5.9159705159705152E-2</v>
      </c>
      <c r="P140" s="6">
        <v>7.8293478260869565</v>
      </c>
      <c r="Q140" s="6">
        <v>9.4753260869565228</v>
      </c>
      <c r="R140" s="6">
        <f>SUM(NonNurse[[#This Row],[Qualified Activities Professional Hours]],NonNurse[[#This Row],[Other Activities Professional Hours]])/NonNurse[[#This Row],[MDS Census]]</f>
        <v>0.1955810810810811</v>
      </c>
      <c r="S140" s="6">
        <v>3.7610869565217397</v>
      </c>
      <c r="T140" s="6">
        <v>13.296195652173916</v>
      </c>
      <c r="U140" s="6">
        <v>0</v>
      </c>
      <c r="V140" s="6">
        <f>SUM(NonNurse[[#This Row],[Occupational Therapist Hours]],NonNurse[[#This Row],[OT Assistant Hours]],NonNurse[[#This Row],[OT Aide Hours]])/NonNurse[[#This Row],[MDS Census]]</f>
        <v>0.1927850122850123</v>
      </c>
      <c r="W140" s="6">
        <v>4.9534782608695664</v>
      </c>
      <c r="X140" s="6">
        <v>7.8739130434782609</v>
      </c>
      <c r="Y140" s="6">
        <v>0</v>
      </c>
      <c r="Z140" s="6">
        <f>SUM(NonNurse[[#This Row],[Physical Therapist (PT) Hours]],NonNurse[[#This Row],[PT Assistant Hours]],NonNurse[[#This Row],[PT Aide Hours]])/NonNurse[[#This Row],[MDS Census]]</f>
        <v>0.14497788697788699</v>
      </c>
      <c r="AA140" s="6">
        <v>0</v>
      </c>
      <c r="AB140" s="6">
        <v>0</v>
      </c>
      <c r="AC140" s="6">
        <v>0</v>
      </c>
      <c r="AD140" s="6">
        <v>0</v>
      </c>
      <c r="AE140" s="6">
        <v>0</v>
      </c>
      <c r="AF140" s="6">
        <v>0</v>
      </c>
      <c r="AG140" s="6">
        <v>0</v>
      </c>
      <c r="AH140" s="1">
        <v>185294</v>
      </c>
      <c r="AI140">
        <v>4</v>
      </c>
    </row>
    <row r="141" spans="1:35" x14ac:dyDescent="0.25">
      <c r="A141" t="s">
        <v>289</v>
      </c>
      <c r="B141" t="s">
        <v>204</v>
      </c>
      <c r="C141" t="s">
        <v>574</v>
      </c>
      <c r="D141" t="s">
        <v>354</v>
      </c>
      <c r="E141" s="6">
        <v>60.293478260869563</v>
      </c>
      <c r="F141" s="6">
        <v>4.8695652173913047</v>
      </c>
      <c r="G141" s="6">
        <v>0.19565217391304349</v>
      </c>
      <c r="H141" s="6">
        <v>0.22282608695652173</v>
      </c>
      <c r="I141" s="6">
        <v>0.81521739130434778</v>
      </c>
      <c r="J141" s="6">
        <v>0</v>
      </c>
      <c r="K141" s="6">
        <v>0</v>
      </c>
      <c r="L141" s="6">
        <v>5.6539130434782603</v>
      </c>
      <c r="M141" s="6">
        <v>5.3913043478260869</v>
      </c>
      <c r="N141" s="6">
        <v>0</v>
      </c>
      <c r="O141" s="6">
        <f>SUM(NonNurse[[#This Row],[Qualified Social Work Staff Hours]],NonNurse[[#This Row],[Other Social Work Staff Hours]])/NonNurse[[#This Row],[MDS Census]]</f>
        <v>8.9417703263025061E-2</v>
      </c>
      <c r="P141" s="6">
        <v>10.119239130434782</v>
      </c>
      <c r="Q141" s="6">
        <v>0</v>
      </c>
      <c r="R141" s="6">
        <f>SUM(NonNurse[[#This Row],[Qualified Activities Professional Hours]],NonNurse[[#This Row],[Other Activities Professional Hours]])/NonNurse[[#This Row],[MDS Census]]</f>
        <v>0.16783306291689201</v>
      </c>
      <c r="S141" s="6">
        <v>5.5193478260869551</v>
      </c>
      <c r="T141" s="6">
        <v>1.1636956521739132</v>
      </c>
      <c r="U141" s="6">
        <v>0</v>
      </c>
      <c r="V141" s="6">
        <f>SUM(NonNurse[[#This Row],[Occupational Therapist Hours]],NonNurse[[#This Row],[OT Assistant Hours]],NonNurse[[#This Row],[OT Aide Hours]])/NonNurse[[#This Row],[MDS Census]]</f>
        <v>0.11084189652064178</v>
      </c>
      <c r="W141" s="6">
        <v>1.545434782608696</v>
      </c>
      <c r="X141" s="6">
        <v>9.4754347826086978</v>
      </c>
      <c r="Y141" s="6">
        <v>0</v>
      </c>
      <c r="Z141" s="6">
        <f>SUM(NonNurse[[#This Row],[Physical Therapist (PT) Hours]],NonNurse[[#This Row],[PT Assistant Hours]],NonNurse[[#This Row],[PT Aide Hours]])/NonNurse[[#This Row],[MDS Census]]</f>
        <v>0.18278709212186772</v>
      </c>
      <c r="AA141" s="6">
        <v>0</v>
      </c>
      <c r="AB141" s="6">
        <v>0</v>
      </c>
      <c r="AC141" s="6">
        <v>0</v>
      </c>
      <c r="AD141" s="6">
        <v>0</v>
      </c>
      <c r="AE141" s="6">
        <v>0</v>
      </c>
      <c r="AF141" s="6">
        <v>0</v>
      </c>
      <c r="AG141" s="6">
        <v>0</v>
      </c>
      <c r="AH141" s="1">
        <v>185379</v>
      </c>
      <c r="AI141">
        <v>4</v>
      </c>
    </row>
    <row r="142" spans="1:35" x14ac:dyDescent="0.25">
      <c r="A142" t="s">
        <v>289</v>
      </c>
      <c r="B142" t="s">
        <v>210</v>
      </c>
      <c r="C142" t="s">
        <v>271</v>
      </c>
      <c r="D142" t="s">
        <v>324</v>
      </c>
      <c r="E142" s="6">
        <v>214.35869565217391</v>
      </c>
      <c r="F142" s="6">
        <v>5.7391304347826084</v>
      </c>
      <c r="G142" s="6">
        <v>0.92554347826086947</v>
      </c>
      <c r="H142" s="6">
        <v>0.95793478260869669</v>
      </c>
      <c r="I142" s="6">
        <v>0</v>
      </c>
      <c r="J142" s="6">
        <v>0</v>
      </c>
      <c r="K142" s="6">
        <v>7.1864130434782592</v>
      </c>
      <c r="L142" s="6">
        <v>8.9071739130434793</v>
      </c>
      <c r="M142" s="6">
        <v>5.3913043478260869</v>
      </c>
      <c r="N142" s="6">
        <v>13.934782608695652</v>
      </c>
      <c r="O142" s="6">
        <f>SUM(NonNurse[[#This Row],[Qualified Social Work Staff Hours]],NonNurse[[#This Row],[Other Social Work Staff Hours]])/NonNurse[[#This Row],[MDS Census]]</f>
        <v>9.0157699913797476E-2</v>
      </c>
      <c r="P142" s="6">
        <v>14.529891304347826</v>
      </c>
      <c r="Q142" s="6">
        <v>10.3125</v>
      </c>
      <c r="R142" s="6">
        <f>SUM(NonNurse[[#This Row],[Qualified Activities Professional Hours]],NonNurse[[#This Row],[Other Activities Professional Hours]])/NonNurse[[#This Row],[MDS Census]]</f>
        <v>0.11589168906242078</v>
      </c>
      <c r="S142" s="6">
        <v>23.351956521739133</v>
      </c>
      <c r="T142" s="6">
        <v>22.291086956521745</v>
      </c>
      <c r="U142" s="6">
        <v>0</v>
      </c>
      <c r="V142" s="6">
        <f>SUM(NonNurse[[#This Row],[Occupational Therapist Hours]],NonNurse[[#This Row],[OT Assistant Hours]],NonNurse[[#This Row],[OT Aide Hours]])/NonNurse[[#This Row],[MDS Census]]</f>
        <v>0.21292835048932615</v>
      </c>
      <c r="W142" s="6">
        <v>20.899021739130436</v>
      </c>
      <c r="X142" s="6">
        <v>26.161956521739143</v>
      </c>
      <c r="Y142" s="6">
        <v>0</v>
      </c>
      <c r="Z142" s="6">
        <f>SUM(NonNurse[[#This Row],[Physical Therapist (PT) Hours]],NonNurse[[#This Row],[PT Assistant Hours]],NonNurse[[#This Row],[PT Aide Hours]])/NonNurse[[#This Row],[MDS Census]]</f>
        <v>0.21954312661629741</v>
      </c>
      <c r="AA142" s="6">
        <v>0</v>
      </c>
      <c r="AB142" s="6">
        <v>0</v>
      </c>
      <c r="AC142" s="6">
        <v>0</v>
      </c>
      <c r="AD142" s="6">
        <v>0</v>
      </c>
      <c r="AE142" s="6">
        <v>0</v>
      </c>
      <c r="AF142" s="6">
        <v>0</v>
      </c>
      <c r="AG142" s="6">
        <v>7.0652173913043473E-2</v>
      </c>
      <c r="AH142" s="1">
        <v>185388</v>
      </c>
      <c r="AI142">
        <v>4</v>
      </c>
    </row>
    <row r="143" spans="1:35" x14ac:dyDescent="0.25">
      <c r="A143" t="s">
        <v>289</v>
      </c>
      <c r="B143" t="s">
        <v>203</v>
      </c>
      <c r="C143" t="s">
        <v>479</v>
      </c>
      <c r="D143" t="s">
        <v>333</v>
      </c>
      <c r="E143" s="6">
        <v>77.706521739130437</v>
      </c>
      <c r="F143" s="6">
        <v>5.6521739130434785</v>
      </c>
      <c r="G143" s="6">
        <v>0.34782608695652173</v>
      </c>
      <c r="H143" s="6">
        <v>0.4332608695652177</v>
      </c>
      <c r="I143" s="6">
        <v>0</v>
      </c>
      <c r="J143" s="6">
        <v>0</v>
      </c>
      <c r="K143" s="6">
        <v>2.4402173913043477</v>
      </c>
      <c r="L143" s="6">
        <v>1.9018478260869565</v>
      </c>
      <c r="M143" s="6">
        <v>9.9673913043478262</v>
      </c>
      <c r="N143" s="6">
        <v>0</v>
      </c>
      <c r="O143" s="6">
        <f>SUM(NonNurse[[#This Row],[Qualified Social Work Staff Hours]],NonNurse[[#This Row],[Other Social Work Staff Hours]])/NonNurse[[#This Row],[MDS Census]]</f>
        <v>0.12826968806826128</v>
      </c>
      <c r="P143" s="6">
        <v>4.2173913043478262</v>
      </c>
      <c r="Q143" s="6">
        <v>7.9994565217391349</v>
      </c>
      <c r="R143" s="6">
        <f>SUM(NonNurse[[#This Row],[Qualified Activities Professional Hours]],NonNurse[[#This Row],[Other Activities Professional Hours]])/NonNurse[[#This Row],[MDS Census]]</f>
        <v>0.15721779269827954</v>
      </c>
      <c r="S143" s="6">
        <v>7.4361956521739145</v>
      </c>
      <c r="T143" s="6">
        <v>5.1203260869565206</v>
      </c>
      <c r="U143" s="6">
        <v>0</v>
      </c>
      <c r="V143" s="6">
        <f>SUM(NonNurse[[#This Row],[Occupational Therapist Hours]],NonNurse[[#This Row],[OT Assistant Hours]],NonNurse[[#This Row],[OT Aide Hours]])/NonNurse[[#This Row],[MDS Census]]</f>
        <v>0.16158903343124911</v>
      </c>
      <c r="W143" s="6">
        <v>5.5236956521739122</v>
      </c>
      <c r="X143" s="6">
        <v>11.797282608695653</v>
      </c>
      <c r="Y143" s="6">
        <v>0</v>
      </c>
      <c r="Z143" s="6">
        <f>SUM(NonNurse[[#This Row],[Physical Therapist (PT) Hours]],NonNurse[[#This Row],[PT Assistant Hours]],NonNurse[[#This Row],[PT Aide Hours]])/NonNurse[[#This Row],[MDS Census]]</f>
        <v>0.22290250384669186</v>
      </c>
      <c r="AA143" s="6">
        <v>0</v>
      </c>
      <c r="AB143" s="6">
        <v>0</v>
      </c>
      <c r="AC143" s="6">
        <v>0</v>
      </c>
      <c r="AD143" s="6">
        <v>0</v>
      </c>
      <c r="AE143" s="6">
        <v>0</v>
      </c>
      <c r="AF143" s="6">
        <v>0</v>
      </c>
      <c r="AG143" s="6">
        <v>0</v>
      </c>
      <c r="AH143" s="1">
        <v>185378</v>
      </c>
      <c r="AI143">
        <v>4</v>
      </c>
    </row>
    <row r="144" spans="1:35" x14ac:dyDescent="0.25">
      <c r="A144" t="s">
        <v>289</v>
      </c>
      <c r="B144" t="s">
        <v>23</v>
      </c>
      <c r="C144" t="s">
        <v>500</v>
      </c>
      <c r="D144" t="s">
        <v>335</v>
      </c>
      <c r="E144" s="6">
        <v>83.489130434782609</v>
      </c>
      <c r="F144" s="6">
        <v>5.7391304347826084</v>
      </c>
      <c r="G144" s="6">
        <v>0.2608695652173913</v>
      </c>
      <c r="H144" s="6">
        <v>0.39945652173913043</v>
      </c>
      <c r="I144" s="6">
        <v>0</v>
      </c>
      <c r="J144" s="6">
        <v>0</v>
      </c>
      <c r="K144" s="6">
        <v>0</v>
      </c>
      <c r="L144" s="6">
        <v>5.2792391304347825</v>
      </c>
      <c r="M144" s="6">
        <v>5.5482608695652154</v>
      </c>
      <c r="N144" s="6">
        <v>0</v>
      </c>
      <c r="O144" s="6">
        <f>SUM(NonNurse[[#This Row],[Qualified Social Work Staff Hours]],NonNurse[[#This Row],[Other Social Work Staff Hours]])/NonNurse[[#This Row],[MDS Census]]</f>
        <v>6.6454888686368938E-2</v>
      </c>
      <c r="P144" s="6">
        <v>4.9458695652173921</v>
      </c>
      <c r="Q144" s="6">
        <v>4.8807608695652167</v>
      </c>
      <c r="R144" s="6">
        <f>SUM(NonNurse[[#This Row],[Qualified Activities Professional Hours]],NonNurse[[#This Row],[Other Activities Professional Hours]])/NonNurse[[#This Row],[MDS Census]]</f>
        <v>0.11769951829188907</v>
      </c>
      <c r="S144" s="6">
        <v>13.955108695652168</v>
      </c>
      <c r="T144" s="6">
        <v>4.4334782608695624</v>
      </c>
      <c r="U144" s="6">
        <v>0</v>
      </c>
      <c r="V144" s="6">
        <f>SUM(NonNurse[[#This Row],[Occupational Therapist Hours]],NonNurse[[#This Row],[OT Assistant Hours]],NonNurse[[#This Row],[OT Aide Hours]])/NonNurse[[#This Row],[MDS Census]]</f>
        <v>0.22025126936596787</v>
      </c>
      <c r="W144" s="6">
        <v>5.592065217391303</v>
      </c>
      <c r="X144" s="6">
        <v>7.2630434782608679</v>
      </c>
      <c r="Y144" s="6">
        <v>0</v>
      </c>
      <c r="Z144" s="6">
        <f>SUM(NonNurse[[#This Row],[Physical Therapist (PT) Hours]],NonNurse[[#This Row],[PT Assistant Hours]],NonNurse[[#This Row],[PT Aide Hours]])/NonNurse[[#This Row],[MDS Census]]</f>
        <v>0.15397344095820853</v>
      </c>
      <c r="AA144" s="6">
        <v>0</v>
      </c>
      <c r="AB144" s="6">
        <v>0</v>
      </c>
      <c r="AC144" s="6">
        <v>0</v>
      </c>
      <c r="AD144" s="6">
        <v>0</v>
      </c>
      <c r="AE144" s="6">
        <v>9.8260869565217384</v>
      </c>
      <c r="AF144" s="6">
        <v>0</v>
      </c>
      <c r="AG144" s="6">
        <v>0</v>
      </c>
      <c r="AH144" s="1">
        <v>185069</v>
      </c>
      <c r="AI144">
        <v>4</v>
      </c>
    </row>
    <row r="145" spans="1:35" x14ac:dyDescent="0.25">
      <c r="A145" t="s">
        <v>289</v>
      </c>
      <c r="B145" t="s">
        <v>47</v>
      </c>
      <c r="C145" t="s">
        <v>512</v>
      </c>
      <c r="D145" t="s">
        <v>398</v>
      </c>
      <c r="E145" s="6">
        <v>54.097826086956523</v>
      </c>
      <c r="F145" s="6">
        <v>5.7391304347826084</v>
      </c>
      <c r="G145" s="6">
        <v>2.1739130434782608E-2</v>
      </c>
      <c r="H145" s="6">
        <v>0</v>
      </c>
      <c r="I145" s="6">
        <v>0</v>
      </c>
      <c r="J145" s="6">
        <v>0</v>
      </c>
      <c r="K145" s="6">
        <v>0</v>
      </c>
      <c r="L145" s="6">
        <v>3.6331521739130435</v>
      </c>
      <c r="M145" s="6">
        <v>4.3146739130434781</v>
      </c>
      <c r="N145" s="6">
        <v>0</v>
      </c>
      <c r="O145" s="6">
        <f>SUM(NonNurse[[#This Row],[Qualified Social Work Staff Hours]],NonNurse[[#This Row],[Other Social Work Staff Hours]])/NonNurse[[#This Row],[MDS Census]]</f>
        <v>7.9756881655615827E-2</v>
      </c>
      <c r="P145" s="6">
        <v>5.0291304347826093</v>
      </c>
      <c r="Q145" s="6">
        <v>4.1883695652173909</v>
      </c>
      <c r="R145" s="6">
        <f>SUM(NonNurse[[#This Row],[Qualified Activities Professional Hours]],NonNurse[[#This Row],[Other Activities Professional Hours]])/NonNurse[[#This Row],[MDS Census]]</f>
        <v>0.17038577456298976</v>
      </c>
      <c r="S145" s="6">
        <v>2.7673913043478255</v>
      </c>
      <c r="T145" s="6">
        <v>6.0186956521739132</v>
      </c>
      <c r="U145" s="6">
        <v>0</v>
      </c>
      <c r="V145" s="6">
        <f>SUM(NonNurse[[#This Row],[Occupational Therapist Hours]],NonNurse[[#This Row],[OT Assistant Hours]],NonNurse[[#This Row],[OT Aide Hours]])/NonNurse[[#This Row],[MDS Census]]</f>
        <v>0.16241109101868595</v>
      </c>
      <c r="W145" s="6">
        <v>2.0285869565217394</v>
      </c>
      <c r="X145" s="6">
        <v>6.778913043478263</v>
      </c>
      <c r="Y145" s="6">
        <v>0</v>
      </c>
      <c r="Z145" s="6">
        <f>SUM(NonNurse[[#This Row],[Physical Therapist (PT) Hours]],NonNurse[[#This Row],[PT Assistant Hours]],NonNurse[[#This Row],[PT Aide Hours]])/NonNurse[[#This Row],[MDS Census]]</f>
        <v>0.16280691179425361</v>
      </c>
      <c r="AA145" s="6">
        <v>0</v>
      </c>
      <c r="AB145" s="6">
        <v>0</v>
      </c>
      <c r="AC145" s="6">
        <v>0</v>
      </c>
      <c r="AD145" s="6">
        <v>0</v>
      </c>
      <c r="AE145" s="6">
        <v>0</v>
      </c>
      <c r="AF145" s="6">
        <v>0</v>
      </c>
      <c r="AG145" s="6">
        <v>0</v>
      </c>
      <c r="AH145" s="1">
        <v>185142</v>
      </c>
      <c r="AI145">
        <v>4</v>
      </c>
    </row>
    <row r="146" spans="1:35" x14ac:dyDescent="0.25">
      <c r="A146" t="s">
        <v>289</v>
      </c>
      <c r="B146" t="s">
        <v>85</v>
      </c>
      <c r="C146" t="s">
        <v>529</v>
      </c>
      <c r="D146" t="s">
        <v>367</v>
      </c>
      <c r="E146" s="6">
        <v>98.673913043478265</v>
      </c>
      <c r="F146" s="6">
        <v>5.1304347826086953</v>
      </c>
      <c r="G146" s="6">
        <v>0.30978260869565216</v>
      </c>
      <c r="H146" s="6">
        <v>0.39130434782608697</v>
      </c>
      <c r="I146" s="6">
        <v>2.6195652173913042</v>
      </c>
      <c r="J146" s="6">
        <v>0</v>
      </c>
      <c r="K146" s="6">
        <v>0</v>
      </c>
      <c r="L146" s="6">
        <v>2.4000000000000004</v>
      </c>
      <c r="M146" s="6">
        <v>5.5589130434782614</v>
      </c>
      <c r="N146" s="6">
        <v>0</v>
      </c>
      <c r="O146" s="6">
        <f>SUM(NonNurse[[#This Row],[Qualified Social Work Staff Hours]],NonNurse[[#This Row],[Other Social Work Staff Hours]])/NonNurse[[#This Row],[MDS Census]]</f>
        <v>5.6336197400308444E-2</v>
      </c>
      <c r="P146" s="6">
        <v>5.0496739130434767</v>
      </c>
      <c r="Q146" s="6">
        <v>9.7040217391304378</v>
      </c>
      <c r="R146" s="6">
        <f>SUM(NonNurse[[#This Row],[Qualified Activities Professional Hours]],NonNurse[[#This Row],[Other Activities Professional Hours]])/NonNurse[[#This Row],[MDS Census]]</f>
        <v>0.14951971799955938</v>
      </c>
      <c r="S146" s="6">
        <v>4.6597826086956529</v>
      </c>
      <c r="T146" s="6">
        <v>9.3786956521739118</v>
      </c>
      <c r="U146" s="6">
        <v>0</v>
      </c>
      <c r="V146" s="6">
        <f>SUM(NonNurse[[#This Row],[Occupational Therapist Hours]],NonNurse[[#This Row],[OT Assistant Hours]],NonNurse[[#This Row],[OT Aide Hours]])/NonNurse[[#This Row],[MDS Census]]</f>
        <v>0.1422714254241022</v>
      </c>
      <c r="W146" s="6">
        <v>4.0803260869565214</v>
      </c>
      <c r="X146" s="6">
        <v>14.46673913043478</v>
      </c>
      <c r="Y146" s="6">
        <v>0</v>
      </c>
      <c r="Z146" s="6">
        <f>SUM(NonNurse[[#This Row],[Physical Therapist (PT) Hours]],NonNurse[[#This Row],[PT Assistant Hours]],NonNurse[[#This Row],[PT Aide Hours]])/NonNurse[[#This Row],[MDS Census]]</f>
        <v>0.18796320775501207</v>
      </c>
      <c r="AA146" s="6">
        <v>0</v>
      </c>
      <c r="AB146" s="6">
        <v>0</v>
      </c>
      <c r="AC146" s="6">
        <v>0</v>
      </c>
      <c r="AD146" s="6">
        <v>0</v>
      </c>
      <c r="AE146" s="6">
        <v>0</v>
      </c>
      <c r="AF146" s="6">
        <v>0</v>
      </c>
      <c r="AG146" s="6">
        <v>0</v>
      </c>
      <c r="AH146" s="1">
        <v>185207</v>
      </c>
      <c r="AI146">
        <v>4</v>
      </c>
    </row>
    <row r="147" spans="1:35" x14ac:dyDescent="0.25">
      <c r="A147" t="s">
        <v>289</v>
      </c>
      <c r="B147" t="s">
        <v>92</v>
      </c>
      <c r="C147" t="s">
        <v>534</v>
      </c>
      <c r="D147" t="s">
        <v>411</v>
      </c>
      <c r="E147" s="6">
        <v>60.391304347826086</v>
      </c>
      <c r="F147" s="6">
        <v>20.125</v>
      </c>
      <c r="G147" s="6">
        <v>3.2608695652173912E-2</v>
      </c>
      <c r="H147" s="6">
        <v>0.25815217391304346</v>
      </c>
      <c r="I147" s="6">
        <v>1.0108695652173914</v>
      </c>
      <c r="J147" s="6">
        <v>0</v>
      </c>
      <c r="K147" s="6">
        <v>0</v>
      </c>
      <c r="L147" s="6">
        <v>1.9742391304347819</v>
      </c>
      <c r="M147" s="6">
        <v>5.7391304347826084</v>
      </c>
      <c r="N147" s="6">
        <v>0</v>
      </c>
      <c r="O147" s="6">
        <f>SUM(NonNurse[[#This Row],[Qualified Social Work Staff Hours]],NonNurse[[#This Row],[Other Social Work Staff Hours]])/NonNurse[[#This Row],[MDS Census]]</f>
        <v>9.5032397408207334E-2</v>
      </c>
      <c r="P147" s="6">
        <v>5.0978260869565215</v>
      </c>
      <c r="Q147" s="6">
        <v>4.5135869565217392</v>
      </c>
      <c r="R147" s="6">
        <f>SUM(NonNurse[[#This Row],[Qualified Activities Professional Hours]],NonNurse[[#This Row],[Other Activities Professional Hours]])/NonNurse[[#This Row],[MDS Census]]</f>
        <v>0.15915226781857453</v>
      </c>
      <c r="S147" s="6">
        <v>2.8054347826086947</v>
      </c>
      <c r="T147" s="6">
        <v>3.7924999999999995</v>
      </c>
      <c r="U147" s="6">
        <v>0</v>
      </c>
      <c r="V147" s="6">
        <f>SUM(NonNurse[[#This Row],[Occupational Therapist Hours]],NonNurse[[#This Row],[OT Assistant Hours]],NonNurse[[#This Row],[OT Aide Hours]])/NonNurse[[#This Row],[MDS Census]]</f>
        <v>0.10925305975521957</v>
      </c>
      <c r="W147" s="6">
        <v>2.8026086956521743</v>
      </c>
      <c r="X147" s="6">
        <v>2.5065217391304349</v>
      </c>
      <c r="Y147" s="6">
        <v>0</v>
      </c>
      <c r="Z147" s="6">
        <f>SUM(NonNurse[[#This Row],[Physical Therapist (PT) Hours]],NonNurse[[#This Row],[PT Assistant Hours]],NonNurse[[#This Row],[PT Aide Hours]])/NonNurse[[#This Row],[MDS Census]]</f>
        <v>8.7912167026637886E-2</v>
      </c>
      <c r="AA147" s="6">
        <v>0</v>
      </c>
      <c r="AB147" s="6">
        <v>0</v>
      </c>
      <c r="AC147" s="6">
        <v>0</v>
      </c>
      <c r="AD147" s="6">
        <v>0</v>
      </c>
      <c r="AE147" s="6">
        <v>0</v>
      </c>
      <c r="AF147" s="6">
        <v>0</v>
      </c>
      <c r="AG147" s="6">
        <v>0</v>
      </c>
      <c r="AH147" s="1">
        <v>185217</v>
      </c>
      <c r="AI147">
        <v>4</v>
      </c>
    </row>
    <row r="148" spans="1:35" x14ac:dyDescent="0.25">
      <c r="A148" t="s">
        <v>289</v>
      </c>
      <c r="B148" t="s">
        <v>107</v>
      </c>
      <c r="C148" t="s">
        <v>540</v>
      </c>
      <c r="D148" t="s">
        <v>415</v>
      </c>
      <c r="E148" s="6">
        <v>90.608695652173907</v>
      </c>
      <c r="F148" s="6">
        <v>5.0434782608695654</v>
      </c>
      <c r="G148" s="6">
        <v>0.48097826086956524</v>
      </c>
      <c r="H148" s="6">
        <v>0.30434782608695654</v>
      </c>
      <c r="I148" s="6">
        <v>0.54347826086956519</v>
      </c>
      <c r="J148" s="6">
        <v>0</v>
      </c>
      <c r="K148" s="6">
        <v>0</v>
      </c>
      <c r="L148" s="6">
        <v>11.197934782608691</v>
      </c>
      <c r="M148" s="6">
        <v>0</v>
      </c>
      <c r="N148" s="6">
        <v>5.3355434782608695</v>
      </c>
      <c r="O148" s="6">
        <f>SUM(NonNurse[[#This Row],[Qualified Social Work Staff Hours]],NonNurse[[#This Row],[Other Social Work Staff Hours]])/NonNurse[[#This Row],[MDS Census]]</f>
        <v>5.8885556621881004E-2</v>
      </c>
      <c r="P148" s="6">
        <v>1.620108695652174</v>
      </c>
      <c r="Q148" s="6">
        <v>11.819021739130434</v>
      </c>
      <c r="R148" s="6">
        <f>SUM(NonNurse[[#This Row],[Qualified Activities Professional Hours]],NonNurse[[#This Row],[Other Activities Professional Hours]])/NonNurse[[#This Row],[MDS Census]]</f>
        <v>0.14832053742802304</v>
      </c>
      <c r="S148" s="6">
        <v>8.4655434782608694</v>
      </c>
      <c r="T148" s="6">
        <v>14.303043478260868</v>
      </c>
      <c r="U148" s="6">
        <v>0</v>
      </c>
      <c r="V148" s="6">
        <f>SUM(NonNurse[[#This Row],[Occupational Therapist Hours]],NonNurse[[#This Row],[OT Assistant Hours]],NonNurse[[#This Row],[OT Aide Hours]])/NonNurse[[#This Row],[MDS Census]]</f>
        <v>0.25128478886756239</v>
      </c>
      <c r="W148" s="6">
        <v>5.4383695652173909</v>
      </c>
      <c r="X148" s="6">
        <v>15.304456521739128</v>
      </c>
      <c r="Y148" s="6">
        <v>0</v>
      </c>
      <c r="Z148" s="6">
        <f>SUM(NonNurse[[#This Row],[Physical Therapist (PT) Hours]],NonNurse[[#This Row],[PT Assistant Hours]],NonNurse[[#This Row],[PT Aide Hours]])/NonNurse[[#This Row],[MDS Census]]</f>
        <v>0.22892754318618042</v>
      </c>
      <c r="AA148" s="6">
        <v>0</v>
      </c>
      <c r="AB148" s="6">
        <v>0</v>
      </c>
      <c r="AC148" s="6">
        <v>0</v>
      </c>
      <c r="AD148" s="6">
        <v>4.4684782608695661</v>
      </c>
      <c r="AE148" s="6">
        <v>0</v>
      </c>
      <c r="AF148" s="6">
        <v>0</v>
      </c>
      <c r="AG148" s="6">
        <v>0</v>
      </c>
      <c r="AH148" s="1">
        <v>185240</v>
      </c>
      <c r="AI148">
        <v>4</v>
      </c>
    </row>
    <row r="149" spans="1:35" x14ac:dyDescent="0.25">
      <c r="A149" t="s">
        <v>289</v>
      </c>
      <c r="B149" t="s">
        <v>139</v>
      </c>
      <c r="C149" t="s">
        <v>512</v>
      </c>
      <c r="D149" t="s">
        <v>398</v>
      </c>
      <c r="E149" s="6">
        <v>88.217391304347828</v>
      </c>
      <c r="F149" s="6">
        <v>5.7391304347826084</v>
      </c>
      <c r="G149" s="6">
        <v>2.1739130434782608E-2</v>
      </c>
      <c r="H149" s="6">
        <v>0</v>
      </c>
      <c r="I149" s="6">
        <v>0</v>
      </c>
      <c r="J149" s="6">
        <v>0</v>
      </c>
      <c r="K149" s="6">
        <v>0</v>
      </c>
      <c r="L149" s="6">
        <v>7.2640217391304356</v>
      </c>
      <c r="M149" s="6">
        <v>5.0989130434782615</v>
      </c>
      <c r="N149" s="6">
        <v>0</v>
      </c>
      <c r="O149" s="6">
        <f>SUM(NonNurse[[#This Row],[Qualified Social Work Staff Hours]],NonNurse[[#This Row],[Other Social Work Staff Hours]])/NonNurse[[#This Row],[MDS Census]]</f>
        <v>5.7799408575653036E-2</v>
      </c>
      <c r="P149" s="6">
        <v>5.7573913043478253</v>
      </c>
      <c r="Q149" s="6">
        <v>5.0590217391304346</v>
      </c>
      <c r="R149" s="6">
        <f>SUM(NonNurse[[#This Row],[Qualified Activities Professional Hours]],NonNurse[[#This Row],[Other Activities Professional Hours]])/NonNurse[[#This Row],[MDS Census]]</f>
        <v>0.12261089206505667</v>
      </c>
      <c r="S149" s="6">
        <v>5.8429347826086939</v>
      </c>
      <c r="T149" s="6">
        <v>12.032391304347829</v>
      </c>
      <c r="U149" s="6">
        <v>0</v>
      </c>
      <c r="V149" s="6">
        <f>SUM(NonNurse[[#This Row],[Occupational Therapist Hours]],NonNurse[[#This Row],[OT Assistant Hours]],NonNurse[[#This Row],[OT Aide Hours]])/NonNurse[[#This Row],[MDS Census]]</f>
        <v>0.20262814194184328</v>
      </c>
      <c r="W149" s="6">
        <v>1.6468478260869563</v>
      </c>
      <c r="X149" s="6">
        <v>17.137608695652172</v>
      </c>
      <c r="Y149" s="6">
        <v>0</v>
      </c>
      <c r="Z149" s="6">
        <f>SUM(NonNurse[[#This Row],[Physical Therapist (PT) Hours]],NonNurse[[#This Row],[PT Assistant Hours]],NonNurse[[#This Row],[PT Aide Hours]])/NonNurse[[#This Row],[MDS Census]]</f>
        <v>0.21293371118777724</v>
      </c>
      <c r="AA149" s="6">
        <v>0</v>
      </c>
      <c r="AB149" s="6">
        <v>0</v>
      </c>
      <c r="AC149" s="6">
        <v>0</v>
      </c>
      <c r="AD149" s="6">
        <v>0</v>
      </c>
      <c r="AE149" s="6">
        <v>0</v>
      </c>
      <c r="AF149" s="6">
        <v>0</v>
      </c>
      <c r="AG149" s="6">
        <v>0</v>
      </c>
      <c r="AH149" s="1">
        <v>185279</v>
      </c>
      <c r="AI149">
        <v>4</v>
      </c>
    </row>
    <row r="150" spans="1:35" x14ac:dyDescent="0.25">
      <c r="A150" t="s">
        <v>289</v>
      </c>
      <c r="B150" t="s">
        <v>172</v>
      </c>
      <c r="C150" t="s">
        <v>566</v>
      </c>
      <c r="D150" t="s">
        <v>344</v>
      </c>
      <c r="E150" s="6">
        <v>54.206521739130437</v>
      </c>
      <c r="F150" s="6">
        <v>5.1304347826086953</v>
      </c>
      <c r="G150" s="6">
        <v>0</v>
      </c>
      <c r="H150" s="6">
        <v>0</v>
      </c>
      <c r="I150" s="6">
        <v>0.43478260869565216</v>
      </c>
      <c r="J150" s="6">
        <v>0</v>
      </c>
      <c r="K150" s="6">
        <v>0</v>
      </c>
      <c r="L150" s="6">
        <v>0</v>
      </c>
      <c r="M150" s="6">
        <v>5.1005434782608692</v>
      </c>
      <c r="N150" s="6">
        <v>0</v>
      </c>
      <c r="O150" s="6">
        <f>SUM(NonNurse[[#This Row],[Qualified Social Work Staff Hours]],NonNurse[[#This Row],[Other Social Work Staff Hours]])/NonNurse[[#This Row],[MDS Census]]</f>
        <v>9.4094646079807484E-2</v>
      </c>
      <c r="P150" s="6">
        <v>4.7690217391304346</v>
      </c>
      <c r="Q150" s="6">
        <v>8.1684782608695645</v>
      </c>
      <c r="R150" s="6">
        <f>SUM(NonNurse[[#This Row],[Qualified Activities Professional Hours]],NonNurse[[#This Row],[Other Activities Professional Hours]])/NonNurse[[#This Row],[MDS Census]]</f>
        <v>0.23867054341287347</v>
      </c>
      <c r="S150" s="6">
        <v>0</v>
      </c>
      <c r="T150" s="6">
        <v>0</v>
      </c>
      <c r="U150" s="6">
        <v>0</v>
      </c>
      <c r="V150" s="6">
        <f>SUM(NonNurse[[#This Row],[Occupational Therapist Hours]],NonNurse[[#This Row],[OT Assistant Hours]],NonNurse[[#This Row],[OT Aide Hours]])/NonNurse[[#This Row],[MDS Census]]</f>
        <v>0</v>
      </c>
      <c r="W150" s="6">
        <v>0</v>
      </c>
      <c r="X150" s="6">
        <v>0</v>
      </c>
      <c r="Y150" s="6">
        <v>0</v>
      </c>
      <c r="Z150" s="6">
        <f>SUM(NonNurse[[#This Row],[Physical Therapist (PT) Hours]],NonNurse[[#This Row],[PT Assistant Hours]],NonNurse[[#This Row],[PT Aide Hours]])/NonNurse[[#This Row],[MDS Census]]</f>
        <v>0</v>
      </c>
      <c r="AA150" s="6">
        <v>0</v>
      </c>
      <c r="AB150" s="6">
        <v>0</v>
      </c>
      <c r="AC150" s="6">
        <v>0</v>
      </c>
      <c r="AD150" s="6">
        <v>0</v>
      </c>
      <c r="AE150" s="6">
        <v>0</v>
      </c>
      <c r="AF150" s="6">
        <v>0</v>
      </c>
      <c r="AG150" s="6">
        <v>0</v>
      </c>
      <c r="AH150" s="1">
        <v>185329</v>
      </c>
      <c r="AI150">
        <v>4</v>
      </c>
    </row>
    <row r="151" spans="1:35" x14ac:dyDescent="0.25">
      <c r="A151" t="s">
        <v>289</v>
      </c>
      <c r="B151" t="s">
        <v>5</v>
      </c>
      <c r="C151" t="s">
        <v>492</v>
      </c>
      <c r="D151" t="s">
        <v>337</v>
      </c>
      <c r="E151" s="6">
        <v>107.04347826086956</v>
      </c>
      <c r="F151" s="6">
        <v>5.7391304347826084</v>
      </c>
      <c r="G151" s="6">
        <v>0.39130434782608697</v>
      </c>
      <c r="H151" s="6">
        <v>0.60326086956521741</v>
      </c>
      <c r="I151" s="6">
        <v>0</v>
      </c>
      <c r="J151" s="6">
        <v>0</v>
      </c>
      <c r="K151" s="6">
        <v>0</v>
      </c>
      <c r="L151" s="6">
        <v>11.559239130434783</v>
      </c>
      <c r="M151" s="6">
        <v>5.0750000000000002</v>
      </c>
      <c r="N151" s="6">
        <v>4.4304347826086943</v>
      </c>
      <c r="O151" s="6">
        <f>SUM(NonNurse[[#This Row],[Qualified Social Work Staff Hours]],NonNurse[[#This Row],[Other Social Work Staff Hours]])/NonNurse[[#This Row],[MDS Census]]</f>
        <v>8.879975629569456E-2</v>
      </c>
      <c r="P151" s="6">
        <v>7.5199999999999969</v>
      </c>
      <c r="Q151" s="6">
        <v>10.78869565217391</v>
      </c>
      <c r="R151" s="6">
        <f>SUM(NonNurse[[#This Row],[Qualified Activities Professional Hours]],NonNurse[[#This Row],[Other Activities Professional Hours]])/NonNurse[[#This Row],[MDS Census]]</f>
        <v>0.17103980503655558</v>
      </c>
      <c r="S151" s="6">
        <v>7.7685869565217383</v>
      </c>
      <c r="T151" s="6">
        <v>6.0528260869565234</v>
      </c>
      <c r="U151" s="6">
        <v>0</v>
      </c>
      <c r="V151" s="6">
        <f>SUM(NonNurse[[#This Row],[Occupational Therapist Hours]],NonNurse[[#This Row],[OT Assistant Hours]],NonNurse[[#This Row],[OT Aide Hours]])/NonNurse[[#This Row],[MDS Census]]</f>
        <v>0.12911961819658815</v>
      </c>
      <c r="W151" s="6">
        <v>7.6345652173913079</v>
      </c>
      <c r="X151" s="6">
        <v>5.1951086956521744</v>
      </c>
      <c r="Y151" s="6">
        <v>0</v>
      </c>
      <c r="Z151" s="6">
        <f>SUM(NonNurse[[#This Row],[Physical Therapist (PT) Hours]],NonNurse[[#This Row],[PT Assistant Hours]],NonNurse[[#This Row],[PT Aide Hours]])/NonNurse[[#This Row],[MDS Census]]</f>
        <v>0.11985479285134042</v>
      </c>
      <c r="AA151" s="6">
        <v>0</v>
      </c>
      <c r="AB151" s="6">
        <v>0</v>
      </c>
      <c r="AC151" s="6">
        <v>0</v>
      </c>
      <c r="AD151" s="6">
        <v>0</v>
      </c>
      <c r="AE151" s="6">
        <v>9.8586956521739122</v>
      </c>
      <c r="AF151" s="6">
        <v>0</v>
      </c>
      <c r="AG151" s="6">
        <v>0</v>
      </c>
      <c r="AH151" s="1">
        <v>185006</v>
      </c>
      <c r="AI151">
        <v>4</v>
      </c>
    </row>
    <row r="152" spans="1:35" x14ac:dyDescent="0.25">
      <c r="A152" t="s">
        <v>289</v>
      </c>
      <c r="B152" t="s">
        <v>223</v>
      </c>
      <c r="C152" t="s">
        <v>580</v>
      </c>
      <c r="D152" t="s">
        <v>343</v>
      </c>
      <c r="E152" s="6">
        <v>93.706521739130437</v>
      </c>
      <c r="F152" s="6">
        <v>12.456521739130435</v>
      </c>
      <c r="G152" s="6">
        <v>6.5217391304347824E-2</v>
      </c>
      <c r="H152" s="6">
        <v>0</v>
      </c>
      <c r="I152" s="6">
        <v>56.891304347826086</v>
      </c>
      <c r="J152" s="6">
        <v>0</v>
      </c>
      <c r="K152" s="6">
        <v>0</v>
      </c>
      <c r="L152" s="6">
        <v>4.7959782608695658</v>
      </c>
      <c r="M152" s="6">
        <v>0</v>
      </c>
      <c r="N152" s="6">
        <v>9.2777173913043498</v>
      </c>
      <c r="O152" s="6">
        <f>SUM(NonNurse[[#This Row],[Qualified Social Work Staff Hours]],NonNurse[[#This Row],[Other Social Work Staff Hours]])/NonNurse[[#This Row],[MDS Census]]</f>
        <v>9.9008235703514691E-2</v>
      </c>
      <c r="P152" s="6">
        <v>5.1426086956521742</v>
      </c>
      <c r="Q152" s="6">
        <v>10.072499999999993</v>
      </c>
      <c r="R152" s="6">
        <f>SUM(NonNurse[[#This Row],[Qualified Activities Professional Hours]],NonNurse[[#This Row],[Other Activities Professional Hours]])/NonNurse[[#This Row],[MDS Census]]</f>
        <v>0.16236979468739116</v>
      </c>
      <c r="S152" s="6">
        <v>2.2070652173913046</v>
      </c>
      <c r="T152" s="6">
        <v>8.5269565217391339</v>
      </c>
      <c r="U152" s="6">
        <v>0</v>
      </c>
      <c r="V152" s="6">
        <f>SUM(NonNurse[[#This Row],[Occupational Therapist Hours]],NonNurse[[#This Row],[OT Assistant Hours]],NonNurse[[#This Row],[OT Aide Hours]])/NonNurse[[#This Row],[MDS Census]]</f>
        <v>0.11454935622317601</v>
      </c>
      <c r="W152" s="6">
        <v>4.4597826086956509</v>
      </c>
      <c r="X152" s="6">
        <v>7.939347826086955</v>
      </c>
      <c r="Y152" s="6">
        <v>0</v>
      </c>
      <c r="Z152" s="6">
        <f>SUM(NonNurse[[#This Row],[Physical Therapist (PT) Hours]],NonNurse[[#This Row],[PT Assistant Hours]],NonNurse[[#This Row],[PT Aide Hours]])/NonNurse[[#This Row],[MDS Census]]</f>
        <v>0.13231875652476507</v>
      </c>
      <c r="AA152" s="6">
        <v>0</v>
      </c>
      <c r="AB152" s="6">
        <v>0</v>
      </c>
      <c r="AC152" s="6">
        <v>0</v>
      </c>
      <c r="AD152" s="6">
        <v>0</v>
      </c>
      <c r="AE152" s="6">
        <v>0</v>
      </c>
      <c r="AF152" s="6">
        <v>0</v>
      </c>
      <c r="AG152" s="6">
        <v>0.15217391304347827</v>
      </c>
      <c r="AH152" s="1">
        <v>185414</v>
      </c>
      <c r="AI152">
        <v>4</v>
      </c>
    </row>
    <row r="153" spans="1:35" x14ac:dyDescent="0.25">
      <c r="A153" t="s">
        <v>289</v>
      </c>
      <c r="B153" t="s">
        <v>110</v>
      </c>
      <c r="C153" t="s">
        <v>542</v>
      </c>
      <c r="D153" t="s">
        <v>415</v>
      </c>
      <c r="E153" s="6">
        <v>58.815217391304351</v>
      </c>
      <c r="F153" s="6">
        <v>5.3913043478260869</v>
      </c>
      <c r="G153" s="6">
        <v>8.1521739130434784E-2</v>
      </c>
      <c r="H153" s="6">
        <v>0.44021739130434784</v>
      </c>
      <c r="I153" s="6">
        <v>0.77173913043478259</v>
      </c>
      <c r="J153" s="6">
        <v>0</v>
      </c>
      <c r="K153" s="6">
        <v>0</v>
      </c>
      <c r="L153" s="6">
        <v>5.3868478260869566</v>
      </c>
      <c r="M153" s="6">
        <v>5.7989130434782608</v>
      </c>
      <c r="N153" s="6">
        <v>0</v>
      </c>
      <c r="O153" s="6">
        <f>SUM(NonNurse[[#This Row],[Qualified Social Work Staff Hours]],NonNurse[[#This Row],[Other Social Work Staff Hours]])/NonNurse[[#This Row],[MDS Census]]</f>
        <v>9.8595453705414893E-2</v>
      </c>
      <c r="P153" s="6">
        <v>5.7255434782608692</v>
      </c>
      <c r="Q153" s="6">
        <v>5.8426086956521734</v>
      </c>
      <c r="R153" s="6">
        <f>SUM(NonNurse[[#This Row],[Qualified Activities Professional Hours]],NonNurse[[#This Row],[Other Activities Professional Hours]])/NonNurse[[#This Row],[MDS Census]]</f>
        <v>0.19668637959711693</v>
      </c>
      <c r="S153" s="6">
        <v>4.0710869565217385</v>
      </c>
      <c r="T153" s="6">
        <v>10.093260869565217</v>
      </c>
      <c r="U153" s="6">
        <v>0</v>
      </c>
      <c r="V153" s="6">
        <f>SUM(NonNurse[[#This Row],[Occupational Therapist Hours]],NonNurse[[#This Row],[OT Assistant Hours]],NonNurse[[#This Row],[OT Aide Hours]])/NonNurse[[#This Row],[MDS Census]]</f>
        <v>0.24082794307891331</v>
      </c>
      <c r="W153" s="6">
        <v>2.8763043478260868</v>
      </c>
      <c r="X153" s="6">
        <v>14.696739130434784</v>
      </c>
      <c r="Y153" s="6">
        <v>3.347826086956522</v>
      </c>
      <c r="Z153" s="6">
        <f>SUM(NonNurse[[#This Row],[Physical Therapist (PT) Hours]],NonNurse[[#This Row],[PT Assistant Hours]],NonNurse[[#This Row],[PT Aide Hours]])/NonNurse[[#This Row],[MDS Census]]</f>
        <v>0.35570504527813718</v>
      </c>
      <c r="AA153" s="6">
        <v>0</v>
      </c>
      <c r="AB153" s="6">
        <v>0</v>
      </c>
      <c r="AC153" s="6">
        <v>0</v>
      </c>
      <c r="AD153" s="6">
        <v>0</v>
      </c>
      <c r="AE153" s="6">
        <v>0</v>
      </c>
      <c r="AF153" s="6">
        <v>0</v>
      </c>
      <c r="AG153" s="6">
        <v>0</v>
      </c>
      <c r="AH153" s="1">
        <v>185243</v>
      </c>
      <c r="AI153">
        <v>4</v>
      </c>
    </row>
    <row r="154" spans="1:35" x14ac:dyDescent="0.25">
      <c r="A154" t="s">
        <v>289</v>
      </c>
      <c r="B154" t="s">
        <v>45</v>
      </c>
      <c r="C154" t="s">
        <v>462</v>
      </c>
      <c r="D154" t="s">
        <v>324</v>
      </c>
      <c r="E154" s="6">
        <v>111.3695652173913</v>
      </c>
      <c r="F154" s="6">
        <v>6.1602173913043483</v>
      </c>
      <c r="G154" s="6">
        <v>0.34782608695652173</v>
      </c>
      <c r="H154" s="6">
        <v>0</v>
      </c>
      <c r="I154" s="6">
        <v>2.7826086956521738</v>
      </c>
      <c r="J154" s="6">
        <v>0</v>
      </c>
      <c r="K154" s="6">
        <v>0</v>
      </c>
      <c r="L154" s="6">
        <v>4.255108695652174</v>
      </c>
      <c r="M154" s="6">
        <v>5.1304347826086953</v>
      </c>
      <c r="N154" s="6">
        <v>20.608695652173914</v>
      </c>
      <c r="O154" s="6">
        <f>SUM(NonNurse[[#This Row],[Qualified Social Work Staff Hours]],NonNurse[[#This Row],[Other Social Work Staff Hours]])/NonNurse[[#This Row],[MDS Census]]</f>
        <v>0.23111458130001955</v>
      </c>
      <c r="P154" s="6">
        <v>5.0434782608695654</v>
      </c>
      <c r="Q154" s="6">
        <v>22.780978260869571</v>
      </c>
      <c r="R154" s="6">
        <f>SUM(NonNurse[[#This Row],[Qualified Activities Professional Hours]],NonNurse[[#This Row],[Other Activities Professional Hours]])/NonNurse[[#This Row],[MDS Census]]</f>
        <v>0.24983896154596924</v>
      </c>
      <c r="S154" s="6">
        <v>10.182826086956524</v>
      </c>
      <c r="T154" s="6">
        <v>12.335000000000003</v>
      </c>
      <c r="U154" s="6">
        <v>0</v>
      </c>
      <c r="V154" s="6">
        <f>SUM(NonNurse[[#This Row],[Occupational Therapist Hours]],NonNurse[[#This Row],[OT Assistant Hours]],NonNurse[[#This Row],[OT Aide Hours]])/NonNurse[[#This Row],[MDS Census]]</f>
        <v>0.20219012297481948</v>
      </c>
      <c r="W154" s="6">
        <v>7.4375</v>
      </c>
      <c r="X154" s="6">
        <v>17.305326086956512</v>
      </c>
      <c r="Y154" s="6">
        <v>0</v>
      </c>
      <c r="Z154" s="6">
        <f>SUM(NonNurse[[#This Row],[Physical Therapist (PT) Hours]],NonNurse[[#This Row],[PT Assistant Hours]],NonNurse[[#This Row],[PT Aide Hours]])/NonNurse[[#This Row],[MDS Census]]</f>
        <v>0.22216865118094858</v>
      </c>
      <c r="AA154" s="6">
        <v>0</v>
      </c>
      <c r="AB154" s="6">
        <v>0</v>
      </c>
      <c r="AC154" s="6">
        <v>0</v>
      </c>
      <c r="AD154" s="6">
        <v>0</v>
      </c>
      <c r="AE154" s="6">
        <v>0</v>
      </c>
      <c r="AF154" s="6">
        <v>0</v>
      </c>
      <c r="AG154" s="6">
        <v>0</v>
      </c>
      <c r="AH154" s="1">
        <v>185138</v>
      </c>
      <c r="AI154">
        <v>4</v>
      </c>
    </row>
    <row r="155" spans="1:35" x14ac:dyDescent="0.25">
      <c r="A155" t="s">
        <v>289</v>
      </c>
      <c r="B155" t="s">
        <v>236</v>
      </c>
      <c r="C155" t="s">
        <v>462</v>
      </c>
      <c r="D155" t="s">
        <v>324</v>
      </c>
      <c r="E155" s="6">
        <v>86.891304347826093</v>
      </c>
      <c r="F155" s="6">
        <v>9.1304347826086953</v>
      </c>
      <c r="G155" s="6">
        <v>1.0869565217391304</v>
      </c>
      <c r="H155" s="6">
        <v>0</v>
      </c>
      <c r="I155" s="6">
        <v>1.5652173913043479</v>
      </c>
      <c r="J155" s="6">
        <v>0</v>
      </c>
      <c r="K155" s="6">
        <v>0</v>
      </c>
      <c r="L155" s="6">
        <v>4.6923913043478276</v>
      </c>
      <c r="M155" s="6">
        <v>5.3043478260869561</v>
      </c>
      <c r="N155" s="6">
        <v>4.8695652173913047</v>
      </c>
      <c r="O155" s="6">
        <f>SUM(NonNurse[[#This Row],[Qualified Social Work Staff Hours]],NonNurse[[#This Row],[Other Social Work Staff Hours]])/NonNurse[[#This Row],[MDS Census]]</f>
        <v>0.11708781586189643</v>
      </c>
      <c r="P155" s="6">
        <v>5.3043478260869561</v>
      </c>
      <c r="Q155" s="6">
        <v>10.271739130434783</v>
      </c>
      <c r="R155" s="6">
        <f>SUM(NonNurse[[#This Row],[Qualified Activities Professional Hours]],NonNurse[[#This Row],[Other Activities Professional Hours]])/NonNurse[[#This Row],[MDS Census]]</f>
        <v>0.17925944458343757</v>
      </c>
      <c r="S155" s="6">
        <v>3.8069565217391306</v>
      </c>
      <c r="T155" s="6">
        <v>8.8877173913043492</v>
      </c>
      <c r="U155" s="6">
        <v>0</v>
      </c>
      <c r="V155" s="6">
        <f>SUM(NonNurse[[#This Row],[Occupational Therapist Hours]],NonNurse[[#This Row],[OT Assistant Hours]],NonNurse[[#This Row],[OT Aide Hours]])/NonNurse[[#This Row],[MDS Census]]</f>
        <v>0.14609832374280712</v>
      </c>
      <c r="W155" s="6">
        <v>9.349021739130432</v>
      </c>
      <c r="X155" s="6">
        <v>9.7136956521739108</v>
      </c>
      <c r="Y155" s="6">
        <v>0</v>
      </c>
      <c r="Z155" s="6">
        <f>SUM(NonNurse[[#This Row],[Physical Therapist (PT) Hours]],NonNurse[[#This Row],[PT Assistant Hours]],NonNurse[[#This Row],[PT Aide Hours]])/NonNurse[[#This Row],[MDS Census]]</f>
        <v>0.21938578934200642</v>
      </c>
      <c r="AA155" s="6">
        <v>0</v>
      </c>
      <c r="AB155" s="6">
        <v>0</v>
      </c>
      <c r="AC155" s="6">
        <v>0</v>
      </c>
      <c r="AD155" s="6">
        <v>0</v>
      </c>
      <c r="AE155" s="6">
        <v>0</v>
      </c>
      <c r="AF155" s="6">
        <v>0</v>
      </c>
      <c r="AG155" s="6">
        <v>0</v>
      </c>
      <c r="AH155" s="1">
        <v>185442</v>
      </c>
      <c r="AI155">
        <v>4</v>
      </c>
    </row>
    <row r="156" spans="1:35" x14ac:dyDescent="0.25">
      <c r="A156" t="s">
        <v>289</v>
      </c>
      <c r="B156" t="s">
        <v>199</v>
      </c>
      <c r="C156" t="s">
        <v>466</v>
      </c>
      <c r="D156" t="s">
        <v>342</v>
      </c>
      <c r="E156" s="6">
        <v>57.434782608695649</v>
      </c>
      <c r="F156" s="6">
        <v>5.2989130434782608</v>
      </c>
      <c r="G156" s="6">
        <v>0</v>
      </c>
      <c r="H156" s="6">
        <v>0</v>
      </c>
      <c r="I156" s="6">
        <v>0</v>
      </c>
      <c r="J156" s="6">
        <v>0</v>
      </c>
      <c r="K156" s="6">
        <v>0</v>
      </c>
      <c r="L156" s="6">
        <v>4.2765217391304367</v>
      </c>
      <c r="M156" s="6">
        <v>6.0695652173913057</v>
      </c>
      <c r="N156" s="6">
        <v>0</v>
      </c>
      <c r="O156" s="6">
        <f>SUM(NonNurse[[#This Row],[Qualified Social Work Staff Hours]],NonNurse[[#This Row],[Other Social Work Staff Hours]])/NonNurse[[#This Row],[MDS Census]]</f>
        <v>0.10567751703255113</v>
      </c>
      <c r="P156" s="6">
        <v>4.3526086956521741</v>
      </c>
      <c r="Q156" s="6">
        <v>0</v>
      </c>
      <c r="R156" s="6">
        <f>SUM(NonNurse[[#This Row],[Qualified Activities Professional Hours]],NonNurse[[#This Row],[Other Activities Professional Hours]])/NonNurse[[#This Row],[MDS Census]]</f>
        <v>7.5783497350492057E-2</v>
      </c>
      <c r="S156" s="6">
        <v>7.2692391304347836</v>
      </c>
      <c r="T156" s="6">
        <v>0.70108695652173914</v>
      </c>
      <c r="U156" s="6">
        <v>4.9565217391304346</v>
      </c>
      <c r="V156" s="6">
        <f>SUM(NonNurse[[#This Row],[Occupational Therapist Hours]],NonNurse[[#This Row],[OT Assistant Hours]],NonNurse[[#This Row],[OT Aide Hours]])/NonNurse[[#This Row],[MDS Census]]</f>
        <v>0.22507002271006815</v>
      </c>
      <c r="W156" s="6">
        <v>3.8176086956521731</v>
      </c>
      <c r="X156" s="6">
        <v>1.9891304347826089E-2</v>
      </c>
      <c r="Y156" s="6">
        <v>3.9239130434782608</v>
      </c>
      <c r="Z156" s="6">
        <f>SUM(NonNurse[[#This Row],[Physical Therapist (PT) Hours]],NonNurse[[#This Row],[PT Assistant Hours]],NonNurse[[#This Row],[PT Aide Hours]])/NonNurse[[#This Row],[MDS Census]]</f>
        <v>0.13513436790310371</v>
      </c>
      <c r="AA156" s="6">
        <v>0</v>
      </c>
      <c r="AB156" s="6">
        <v>0</v>
      </c>
      <c r="AC156" s="6">
        <v>0</v>
      </c>
      <c r="AD156" s="6">
        <v>0</v>
      </c>
      <c r="AE156" s="6">
        <v>0</v>
      </c>
      <c r="AF156" s="6">
        <v>0</v>
      </c>
      <c r="AG156" s="6">
        <v>0</v>
      </c>
      <c r="AH156" s="1">
        <v>185362</v>
      </c>
      <c r="AI156">
        <v>4</v>
      </c>
    </row>
    <row r="157" spans="1:35" x14ac:dyDescent="0.25">
      <c r="A157" t="s">
        <v>289</v>
      </c>
      <c r="B157" t="s">
        <v>28</v>
      </c>
      <c r="C157" t="s">
        <v>503</v>
      </c>
      <c r="D157" t="s">
        <v>395</v>
      </c>
      <c r="E157" s="6">
        <v>152.38043478260869</v>
      </c>
      <c r="F157" s="6">
        <v>5.1304347826086953</v>
      </c>
      <c r="G157" s="6">
        <v>1.0869565217391304E-2</v>
      </c>
      <c r="H157" s="6">
        <v>0.88043478260869568</v>
      </c>
      <c r="I157" s="6">
        <v>11</v>
      </c>
      <c r="J157" s="6">
        <v>0</v>
      </c>
      <c r="K157" s="6">
        <v>0</v>
      </c>
      <c r="L157" s="6">
        <v>1.9911956521739129</v>
      </c>
      <c r="M157" s="6">
        <v>10.695652173913043</v>
      </c>
      <c r="N157" s="6">
        <v>9.6590217391304343</v>
      </c>
      <c r="O157" s="6">
        <f>SUM(NonNurse[[#This Row],[Qualified Social Work Staff Hours]],NonNurse[[#This Row],[Other Social Work Staff Hours]])/NonNurse[[#This Row],[MDS Census]]</f>
        <v>0.13357800128397176</v>
      </c>
      <c r="P157" s="6">
        <v>6.1956521739130439</v>
      </c>
      <c r="Q157" s="6">
        <v>10.016304347826088</v>
      </c>
      <c r="R157" s="6">
        <f>SUM(NonNurse[[#This Row],[Qualified Activities Professional Hours]],NonNurse[[#This Row],[Other Activities Professional Hours]])/NonNurse[[#This Row],[MDS Census]]</f>
        <v>0.10639132605749342</v>
      </c>
      <c r="S157" s="6">
        <v>11.320652173913043</v>
      </c>
      <c r="T157" s="6">
        <v>5.0677173913043481</v>
      </c>
      <c r="U157" s="6">
        <v>12.369565217391305</v>
      </c>
      <c r="V157" s="6">
        <f>SUM(NonNurse[[#This Row],[Occupational Therapist Hours]],NonNurse[[#This Row],[OT Assistant Hours]],NonNurse[[#This Row],[OT Aide Hours]])/NonNurse[[#This Row],[MDS Census]]</f>
        <v>0.18872458805906273</v>
      </c>
      <c r="W157" s="6">
        <v>7.6603260869565215</v>
      </c>
      <c r="X157" s="6">
        <v>10.709239130434783</v>
      </c>
      <c r="Y157" s="6">
        <v>1.826086956521739</v>
      </c>
      <c r="Z157" s="6">
        <f>SUM(NonNurse[[#This Row],[Physical Therapist (PT) Hours]],NonNurse[[#This Row],[PT Assistant Hours]],NonNurse[[#This Row],[PT Aide Hours]])/NonNurse[[#This Row],[MDS Census]]</f>
        <v>0.13253441757614667</v>
      </c>
      <c r="AA157" s="6">
        <v>0</v>
      </c>
      <c r="AB157" s="6">
        <v>0</v>
      </c>
      <c r="AC157" s="6">
        <v>0</v>
      </c>
      <c r="AD157" s="6">
        <v>0</v>
      </c>
      <c r="AE157" s="6">
        <v>4.2173913043478262</v>
      </c>
      <c r="AF157" s="6">
        <v>0</v>
      </c>
      <c r="AG157" s="6">
        <v>2.1739130434782608E-2</v>
      </c>
      <c r="AH157" s="1">
        <v>185093</v>
      </c>
      <c r="AI157">
        <v>4</v>
      </c>
    </row>
    <row r="158" spans="1:35" x14ac:dyDescent="0.25">
      <c r="A158" t="s">
        <v>289</v>
      </c>
      <c r="B158" t="s">
        <v>94</v>
      </c>
      <c r="C158" t="s">
        <v>535</v>
      </c>
      <c r="D158" t="s">
        <v>412</v>
      </c>
      <c r="E158" s="6">
        <v>63.032608695652172</v>
      </c>
      <c r="F158" s="6">
        <v>5.4782608695652177</v>
      </c>
      <c r="G158" s="6">
        <v>0</v>
      </c>
      <c r="H158" s="6">
        <v>0</v>
      </c>
      <c r="I158" s="6">
        <v>0</v>
      </c>
      <c r="J158" s="6">
        <v>0</v>
      </c>
      <c r="K158" s="6">
        <v>0</v>
      </c>
      <c r="L158" s="6">
        <v>4.8120652173913054</v>
      </c>
      <c r="M158" s="6">
        <v>5.4347826086956523</v>
      </c>
      <c r="N158" s="6">
        <v>0</v>
      </c>
      <c r="O158" s="6">
        <f>SUM(NonNurse[[#This Row],[Qualified Social Work Staff Hours]],NonNurse[[#This Row],[Other Social Work Staff Hours]])/NonNurse[[#This Row],[MDS Census]]</f>
        <v>8.6221762372822905E-2</v>
      </c>
      <c r="P158" s="6">
        <v>5.0691304347826103</v>
      </c>
      <c r="Q158" s="6">
        <v>0</v>
      </c>
      <c r="R158" s="6">
        <f>SUM(NonNurse[[#This Row],[Qualified Activities Professional Hours]],NonNurse[[#This Row],[Other Activities Professional Hours]])/NonNurse[[#This Row],[MDS Census]]</f>
        <v>8.04207622003794E-2</v>
      </c>
      <c r="S158" s="6">
        <v>5.4271739130434788</v>
      </c>
      <c r="T158" s="6">
        <v>4.4330434782608688</v>
      </c>
      <c r="U158" s="6">
        <v>0</v>
      </c>
      <c r="V158" s="6">
        <f>SUM(NonNurse[[#This Row],[Occupational Therapist Hours]],NonNurse[[#This Row],[OT Assistant Hours]],NonNurse[[#This Row],[OT Aide Hours]])/NonNurse[[#This Row],[MDS Census]]</f>
        <v>0.15643041903776514</v>
      </c>
      <c r="W158" s="6">
        <v>4.8072826086956519</v>
      </c>
      <c r="X158" s="6">
        <v>2.7092391304347827</v>
      </c>
      <c r="Y158" s="6">
        <v>0</v>
      </c>
      <c r="Z158" s="6">
        <f>SUM(NonNurse[[#This Row],[Physical Therapist (PT) Hours]],NonNurse[[#This Row],[PT Assistant Hours]],NonNurse[[#This Row],[PT Aide Hours]])/NonNurse[[#This Row],[MDS Census]]</f>
        <v>0.11924814623210898</v>
      </c>
      <c r="AA158" s="6">
        <v>0</v>
      </c>
      <c r="AB158" s="6">
        <v>0</v>
      </c>
      <c r="AC158" s="6">
        <v>0</v>
      </c>
      <c r="AD158" s="6">
        <v>0.73206521739130426</v>
      </c>
      <c r="AE158" s="6">
        <v>0</v>
      </c>
      <c r="AF158" s="6">
        <v>0</v>
      </c>
      <c r="AG158" s="6">
        <v>0</v>
      </c>
      <c r="AH158" s="1">
        <v>185220</v>
      </c>
      <c r="AI158">
        <v>4</v>
      </c>
    </row>
    <row r="159" spans="1:35" x14ac:dyDescent="0.25">
      <c r="A159" t="s">
        <v>289</v>
      </c>
      <c r="B159" t="s">
        <v>33</v>
      </c>
      <c r="C159" t="s">
        <v>447</v>
      </c>
      <c r="D159" t="s">
        <v>396</v>
      </c>
      <c r="E159" s="6">
        <v>16.739130434782609</v>
      </c>
      <c r="F159" s="6">
        <v>3.9130434782608696</v>
      </c>
      <c r="G159" s="6">
        <v>0.69565217391304346</v>
      </c>
      <c r="H159" s="6">
        <v>7.0652173913043473E-2</v>
      </c>
      <c r="I159" s="6">
        <v>0.78260869565217395</v>
      </c>
      <c r="J159" s="6">
        <v>0</v>
      </c>
      <c r="K159" s="6">
        <v>0</v>
      </c>
      <c r="L159" s="6">
        <v>0.62565217391304362</v>
      </c>
      <c r="M159" s="6">
        <v>2.5760869565217392</v>
      </c>
      <c r="N159" s="6">
        <v>0</v>
      </c>
      <c r="O159" s="6">
        <f>SUM(NonNurse[[#This Row],[Qualified Social Work Staff Hours]],NonNurse[[#This Row],[Other Social Work Staff Hours]])/NonNurse[[#This Row],[MDS Census]]</f>
        <v>0.15389610389610389</v>
      </c>
      <c r="P159" s="6">
        <v>3.4076086956521738</v>
      </c>
      <c r="Q159" s="6">
        <v>0</v>
      </c>
      <c r="R159" s="6">
        <f>SUM(NonNurse[[#This Row],[Qualified Activities Professional Hours]],NonNurse[[#This Row],[Other Activities Professional Hours]])/NonNurse[[#This Row],[MDS Census]]</f>
        <v>0.20357142857142857</v>
      </c>
      <c r="S159" s="6">
        <v>0.91032608695652184</v>
      </c>
      <c r="T159" s="6">
        <v>4.6500000000000004</v>
      </c>
      <c r="U159" s="6">
        <v>0</v>
      </c>
      <c r="V159" s="6">
        <f>SUM(NonNurse[[#This Row],[Occupational Therapist Hours]],NonNurse[[#This Row],[OT Assistant Hours]],NonNurse[[#This Row],[OT Aide Hours]])/NonNurse[[#This Row],[MDS Census]]</f>
        <v>0.33217532467532468</v>
      </c>
      <c r="W159" s="6">
        <v>0.88423913043478275</v>
      </c>
      <c r="X159" s="6">
        <v>3.3709782608695664</v>
      </c>
      <c r="Y159" s="6">
        <v>0</v>
      </c>
      <c r="Z159" s="6">
        <f>SUM(NonNurse[[#This Row],[Physical Therapist (PT) Hours]],NonNurse[[#This Row],[PT Assistant Hours]],NonNurse[[#This Row],[PT Aide Hours]])/NonNurse[[#This Row],[MDS Census]]</f>
        <v>0.25420779220779227</v>
      </c>
      <c r="AA159" s="6">
        <v>0</v>
      </c>
      <c r="AB159" s="6">
        <v>0</v>
      </c>
      <c r="AC159" s="6">
        <v>0</v>
      </c>
      <c r="AD159" s="6">
        <v>0</v>
      </c>
      <c r="AE159" s="6">
        <v>0</v>
      </c>
      <c r="AF159" s="6">
        <v>0</v>
      </c>
      <c r="AG159" s="6">
        <v>0</v>
      </c>
      <c r="AH159" s="1">
        <v>185112</v>
      </c>
      <c r="AI159">
        <v>4</v>
      </c>
    </row>
    <row r="160" spans="1:35" x14ac:dyDescent="0.25">
      <c r="A160" t="s">
        <v>289</v>
      </c>
      <c r="B160" t="s">
        <v>81</v>
      </c>
      <c r="C160" t="s">
        <v>500</v>
      </c>
      <c r="D160" t="s">
        <v>335</v>
      </c>
      <c r="E160" s="6">
        <v>107.41304347826087</v>
      </c>
      <c r="F160" s="6">
        <v>4.6086956521739131</v>
      </c>
      <c r="G160" s="6">
        <v>0.32608695652173914</v>
      </c>
      <c r="H160" s="6">
        <v>0.46739130434782611</v>
      </c>
      <c r="I160" s="6">
        <v>5</v>
      </c>
      <c r="J160" s="6">
        <v>0</v>
      </c>
      <c r="K160" s="6">
        <v>0</v>
      </c>
      <c r="L160" s="6">
        <v>5.4331521739130446</v>
      </c>
      <c r="M160" s="6">
        <v>5.6521739130434785</v>
      </c>
      <c r="N160" s="6">
        <v>4.9673913043478262</v>
      </c>
      <c r="O160" s="6">
        <f>SUM(NonNurse[[#This Row],[Qualified Social Work Staff Hours]],NonNurse[[#This Row],[Other Social Work Staff Hours]])/NonNurse[[#This Row],[MDS Census]]</f>
        <v>9.8866626189030554E-2</v>
      </c>
      <c r="P160" s="6">
        <v>0</v>
      </c>
      <c r="Q160" s="6">
        <v>16.475543478260871</v>
      </c>
      <c r="R160" s="6">
        <f>SUM(NonNurse[[#This Row],[Qualified Activities Professional Hours]],NonNurse[[#This Row],[Other Activities Professional Hours]])/NonNurse[[#This Row],[MDS Census]]</f>
        <v>0.15338494231936856</v>
      </c>
      <c r="S160" s="6">
        <v>11.406521739130433</v>
      </c>
      <c r="T160" s="6">
        <v>0.31228260869565216</v>
      </c>
      <c r="U160" s="6">
        <v>0</v>
      </c>
      <c r="V160" s="6">
        <f>SUM(NonNurse[[#This Row],[Occupational Therapist Hours]],NonNurse[[#This Row],[OT Assistant Hours]],NonNurse[[#This Row],[OT Aide Hours]])/NonNurse[[#This Row],[MDS Census]]</f>
        <v>0.10910038453754298</v>
      </c>
      <c r="W160" s="6">
        <v>5.1715217391304336</v>
      </c>
      <c r="X160" s="6">
        <v>5.629999999999999</v>
      </c>
      <c r="Y160" s="6">
        <v>0</v>
      </c>
      <c r="Z160" s="6">
        <f>SUM(NonNurse[[#This Row],[Physical Therapist (PT) Hours]],NonNurse[[#This Row],[PT Assistant Hours]],NonNurse[[#This Row],[PT Aide Hours]])/NonNurse[[#This Row],[MDS Census]]</f>
        <v>0.10056061526006879</v>
      </c>
      <c r="AA160" s="6">
        <v>0</v>
      </c>
      <c r="AB160" s="6">
        <v>0</v>
      </c>
      <c r="AC160" s="6">
        <v>0</v>
      </c>
      <c r="AD160" s="6">
        <v>0</v>
      </c>
      <c r="AE160" s="6">
        <v>8.9673913043478262</v>
      </c>
      <c r="AF160" s="6">
        <v>0</v>
      </c>
      <c r="AG160" s="6">
        <v>0</v>
      </c>
      <c r="AH160" s="1">
        <v>185197</v>
      </c>
      <c r="AI160">
        <v>4</v>
      </c>
    </row>
    <row r="161" spans="1:35" x14ac:dyDescent="0.25">
      <c r="A161" t="s">
        <v>289</v>
      </c>
      <c r="B161" t="s">
        <v>115</v>
      </c>
      <c r="C161" t="s">
        <v>546</v>
      </c>
      <c r="D161" t="s">
        <v>416</v>
      </c>
      <c r="E161" s="6">
        <v>77.010869565217391</v>
      </c>
      <c r="F161" s="6">
        <v>5.5652173913043477</v>
      </c>
      <c r="G161" s="6">
        <v>0.49456521739130432</v>
      </c>
      <c r="H161" s="6">
        <v>0.34239130434782611</v>
      </c>
      <c r="I161" s="6">
        <v>1.6413043478260869</v>
      </c>
      <c r="J161" s="6">
        <v>0</v>
      </c>
      <c r="K161" s="6">
        <v>0</v>
      </c>
      <c r="L161" s="6">
        <v>4.1827173913043483</v>
      </c>
      <c r="M161" s="6">
        <v>6.010326086956522</v>
      </c>
      <c r="N161" s="6">
        <v>0</v>
      </c>
      <c r="O161" s="6">
        <f>SUM(NonNurse[[#This Row],[Qualified Social Work Staff Hours]],NonNurse[[#This Row],[Other Social Work Staff Hours]])/NonNurse[[#This Row],[MDS Census]]</f>
        <v>7.8045165843330988E-2</v>
      </c>
      <c r="P161" s="6">
        <v>5.3038043478260866</v>
      </c>
      <c r="Q161" s="6">
        <v>10.046304347826089</v>
      </c>
      <c r="R161" s="6">
        <f>SUM(NonNurse[[#This Row],[Qualified Activities Professional Hours]],NonNurse[[#This Row],[Other Activities Professional Hours]])/NonNurse[[#This Row],[MDS Census]]</f>
        <v>0.19932392378263938</v>
      </c>
      <c r="S161" s="6">
        <v>3.3998913043478258</v>
      </c>
      <c r="T161" s="6">
        <v>10.260000000000002</v>
      </c>
      <c r="U161" s="6">
        <v>0</v>
      </c>
      <c r="V161" s="6">
        <f>SUM(NonNurse[[#This Row],[Occupational Therapist Hours]],NonNurse[[#This Row],[OT Assistant Hours]],NonNurse[[#This Row],[OT Aide Hours]])/NonNurse[[#This Row],[MDS Census]]</f>
        <v>0.17737614678899083</v>
      </c>
      <c r="W161" s="6">
        <v>3.5131521739130438</v>
      </c>
      <c r="X161" s="6">
        <v>16.703043478260867</v>
      </c>
      <c r="Y161" s="6">
        <v>0</v>
      </c>
      <c r="Z161" s="6">
        <f>SUM(NonNurse[[#This Row],[Physical Therapist (PT) Hours]],NonNurse[[#This Row],[PT Assistant Hours]],NonNurse[[#This Row],[PT Aide Hours]])/NonNurse[[#This Row],[MDS Census]]</f>
        <v>0.26251093860268165</v>
      </c>
      <c r="AA161" s="6">
        <v>0</v>
      </c>
      <c r="AB161" s="6">
        <v>0</v>
      </c>
      <c r="AC161" s="6">
        <v>0</v>
      </c>
      <c r="AD161" s="6">
        <v>0</v>
      </c>
      <c r="AE161" s="6">
        <v>0</v>
      </c>
      <c r="AF161" s="6">
        <v>0</v>
      </c>
      <c r="AG161" s="6">
        <v>0</v>
      </c>
      <c r="AH161" s="1">
        <v>185250</v>
      </c>
      <c r="AI161">
        <v>4</v>
      </c>
    </row>
    <row r="162" spans="1:35" x14ac:dyDescent="0.25">
      <c r="A162" t="s">
        <v>289</v>
      </c>
      <c r="B162" t="s">
        <v>80</v>
      </c>
      <c r="C162" t="s">
        <v>527</v>
      </c>
      <c r="D162" t="s">
        <v>326</v>
      </c>
      <c r="E162" s="6">
        <v>69.532608695652172</v>
      </c>
      <c r="F162" s="6">
        <v>5.7391304347826084</v>
      </c>
      <c r="G162" s="6">
        <v>0.39130434782608697</v>
      </c>
      <c r="H162" s="6">
        <v>0.44021739130434784</v>
      </c>
      <c r="I162" s="6">
        <v>0</v>
      </c>
      <c r="J162" s="6">
        <v>0</v>
      </c>
      <c r="K162" s="6">
        <v>0</v>
      </c>
      <c r="L162" s="6">
        <v>15.658586956521743</v>
      </c>
      <c r="M162" s="6">
        <v>4.4555434782608705</v>
      </c>
      <c r="N162" s="6">
        <v>0</v>
      </c>
      <c r="O162" s="6">
        <f>SUM(NonNurse[[#This Row],[Qualified Social Work Staff Hours]],NonNurse[[#This Row],[Other Social Work Staff Hours]])/NonNurse[[#This Row],[MDS Census]]</f>
        <v>6.4078474284821024E-2</v>
      </c>
      <c r="P162" s="6">
        <v>5.6884782608695668</v>
      </c>
      <c r="Q162" s="6">
        <v>4.1958695652173921</v>
      </c>
      <c r="R162" s="6">
        <f>SUM(NonNurse[[#This Row],[Qualified Activities Professional Hours]],NonNurse[[#This Row],[Other Activities Professional Hours]])/NonNurse[[#This Row],[MDS Census]]</f>
        <v>0.14215413475066441</v>
      </c>
      <c r="S162" s="6">
        <v>5.1365217391304343</v>
      </c>
      <c r="T162" s="6">
        <v>4.022391304347825</v>
      </c>
      <c r="U162" s="6">
        <v>0</v>
      </c>
      <c r="V162" s="6">
        <f>SUM(NonNurse[[#This Row],[Occupational Therapist Hours]],NonNurse[[#This Row],[OT Assistant Hours]],NonNurse[[#This Row],[OT Aide Hours]])/NonNurse[[#This Row],[MDS Census]]</f>
        <v>0.13172111927465999</v>
      </c>
      <c r="W162" s="6">
        <v>3.7942391304347827</v>
      </c>
      <c r="X162" s="6">
        <v>3.5435869565217395</v>
      </c>
      <c r="Y162" s="6">
        <v>0</v>
      </c>
      <c r="Z162" s="6">
        <f>SUM(NonNurse[[#This Row],[Physical Therapist (PT) Hours]],NonNurse[[#This Row],[PT Assistant Hours]],NonNurse[[#This Row],[PT Aide Hours]])/NonNurse[[#This Row],[MDS Census]]</f>
        <v>0.1055307175238393</v>
      </c>
      <c r="AA162" s="6">
        <v>0</v>
      </c>
      <c r="AB162" s="6">
        <v>0</v>
      </c>
      <c r="AC162" s="6">
        <v>0</v>
      </c>
      <c r="AD162" s="6">
        <v>0</v>
      </c>
      <c r="AE162" s="6">
        <v>0</v>
      </c>
      <c r="AF162" s="6">
        <v>0</v>
      </c>
      <c r="AG162" s="6">
        <v>0</v>
      </c>
      <c r="AH162" s="1">
        <v>185195</v>
      </c>
      <c r="AI162">
        <v>4</v>
      </c>
    </row>
    <row r="163" spans="1:35" x14ac:dyDescent="0.25">
      <c r="A163" t="s">
        <v>289</v>
      </c>
      <c r="B163" t="s">
        <v>6</v>
      </c>
      <c r="C163" t="s">
        <v>448</v>
      </c>
      <c r="D163" t="s">
        <v>389</v>
      </c>
      <c r="E163" s="6">
        <v>42.489130434782609</v>
      </c>
      <c r="F163" s="6">
        <v>0</v>
      </c>
      <c r="G163" s="6">
        <v>0</v>
      </c>
      <c r="H163" s="6">
        <v>0.62217391304347824</v>
      </c>
      <c r="I163" s="6">
        <v>5.4347826086956523</v>
      </c>
      <c r="J163" s="6">
        <v>0</v>
      </c>
      <c r="K163" s="6">
        <v>0</v>
      </c>
      <c r="L163" s="6">
        <v>0.16304347826086957</v>
      </c>
      <c r="M163" s="6">
        <v>5.1548913043478262</v>
      </c>
      <c r="N163" s="6">
        <v>0</v>
      </c>
      <c r="O163" s="6">
        <f>SUM(NonNurse[[#This Row],[Qualified Social Work Staff Hours]],NonNurse[[#This Row],[Other Social Work Staff Hours]])/NonNurse[[#This Row],[MDS Census]]</f>
        <v>0.12132258889741622</v>
      </c>
      <c r="P163" s="6">
        <v>4.6331521739130439</v>
      </c>
      <c r="Q163" s="6">
        <v>0</v>
      </c>
      <c r="R163" s="6">
        <f>SUM(NonNurse[[#This Row],[Qualified Activities Professional Hours]],NonNurse[[#This Row],[Other Activities Professional Hours]])/NonNurse[[#This Row],[MDS Census]]</f>
        <v>0.10904323356357125</v>
      </c>
      <c r="S163" s="6">
        <v>0.19565217391304349</v>
      </c>
      <c r="T163" s="6">
        <v>0.42119565217391303</v>
      </c>
      <c r="U163" s="6">
        <v>0</v>
      </c>
      <c r="V163" s="6">
        <f>SUM(NonNurse[[#This Row],[Occupational Therapist Hours]],NonNurse[[#This Row],[OT Assistant Hours]],NonNurse[[#This Row],[OT Aide Hours]])/NonNurse[[#This Row],[MDS Census]]</f>
        <v>1.4517779483243797E-2</v>
      </c>
      <c r="W163" s="6">
        <v>0.22282608695652173</v>
      </c>
      <c r="X163" s="6">
        <v>3.5842391304347827</v>
      </c>
      <c r="Y163" s="6">
        <v>0</v>
      </c>
      <c r="Z163" s="6">
        <f>SUM(NonNurse[[#This Row],[Physical Therapist (PT) Hours]],NonNurse[[#This Row],[PT Assistant Hours]],NonNurse[[#This Row],[PT Aide Hours]])/NonNurse[[#This Row],[MDS Census]]</f>
        <v>8.9600920951650051E-2</v>
      </c>
      <c r="AA163" s="6">
        <v>0</v>
      </c>
      <c r="AB163" s="6">
        <v>0</v>
      </c>
      <c r="AC163" s="6">
        <v>0</v>
      </c>
      <c r="AD163" s="6">
        <v>0</v>
      </c>
      <c r="AE163" s="6">
        <v>0</v>
      </c>
      <c r="AF163" s="6">
        <v>0</v>
      </c>
      <c r="AG163" s="6">
        <v>0</v>
      </c>
      <c r="AH163" s="1">
        <v>185008</v>
      </c>
      <c r="AI163">
        <v>4</v>
      </c>
    </row>
    <row r="164" spans="1:35" x14ac:dyDescent="0.25">
      <c r="A164" t="s">
        <v>289</v>
      </c>
      <c r="B164" t="s">
        <v>201</v>
      </c>
      <c r="C164" t="s">
        <v>573</v>
      </c>
      <c r="D164" t="s">
        <v>380</v>
      </c>
      <c r="E164" s="6">
        <v>83.706521739130437</v>
      </c>
      <c r="F164" s="6">
        <v>5.7391304347826084</v>
      </c>
      <c r="G164" s="6">
        <v>0</v>
      </c>
      <c r="H164" s="6">
        <v>0</v>
      </c>
      <c r="I164" s="6">
        <v>0</v>
      </c>
      <c r="J164" s="6">
        <v>0</v>
      </c>
      <c r="K164" s="6">
        <v>0</v>
      </c>
      <c r="L164" s="6">
        <v>1.8435869565217395</v>
      </c>
      <c r="M164" s="6">
        <v>0.62663043478260871</v>
      </c>
      <c r="N164" s="6">
        <v>2.9864130434782608</v>
      </c>
      <c r="O164" s="6">
        <f>SUM(NonNurse[[#This Row],[Qualified Social Work Staff Hours]],NonNurse[[#This Row],[Other Social Work Staff Hours]])/NonNurse[[#This Row],[MDS Census]]</f>
        <v>4.3163225555122704E-2</v>
      </c>
      <c r="P164" s="6">
        <v>5.8691304347826092</v>
      </c>
      <c r="Q164" s="6">
        <v>5.5996739130434792</v>
      </c>
      <c r="R164" s="6">
        <f>SUM(NonNurse[[#This Row],[Qualified Activities Professional Hours]],NonNurse[[#This Row],[Other Activities Professional Hours]])/NonNurse[[#This Row],[MDS Census]]</f>
        <v>0.13701207635372031</v>
      </c>
      <c r="S164" s="6">
        <v>2.7793478260869571</v>
      </c>
      <c r="T164" s="6">
        <v>10.061304347826088</v>
      </c>
      <c r="U164" s="6">
        <v>0</v>
      </c>
      <c r="V164" s="6">
        <f>SUM(NonNurse[[#This Row],[Occupational Therapist Hours]],NonNurse[[#This Row],[OT Assistant Hours]],NonNurse[[#This Row],[OT Aide Hours]])/NonNurse[[#This Row],[MDS Census]]</f>
        <v>0.15340085703155434</v>
      </c>
      <c r="W164" s="6">
        <v>1.8538043478260868</v>
      </c>
      <c r="X164" s="6">
        <v>6.9013043478260876</v>
      </c>
      <c r="Y164" s="6">
        <v>0</v>
      </c>
      <c r="Z164" s="6">
        <f>SUM(NonNurse[[#This Row],[Physical Therapist (PT) Hours]],NonNurse[[#This Row],[PT Assistant Hours]],NonNurse[[#This Row],[PT Aide Hours]])/NonNurse[[#This Row],[MDS Census]]</f>
        <v>0.10459291001168679</v>
      </c>
      <c r="AA164" s="6">
        <v>0</v>
      </c>
      <c r="AB164" s="6">
        <v>0</v>
      </c>
      <c r="AC164" s="6">
        <v>0</v>
      </c>
      <c r="AD164" s="6">
        <v>0</v>
      </c>
      <c r="AE164" s="6">
        <v>0</v>
      </c>
      <c r="AF164" s="6">
        <v>0</v>
      </c>
      <c r="AG164" s="6">
        <v>0</v>
      </c>
      <c r="AH164" s="1">
        <v>185364</v>
      </c>
      <c r="AI164">
        <v>4</v>
      </c>
    </row>
    <row r="165" spans="1:35" x14ac:dyDescent="0.25">
      <c r="A165" t="s">
        <v>289</v>
      </c>
      <c r="B165" t="s">
        <v>134</v>
      </c>
      <c r="C165" t="s">
        <v>455</v>
      </c>
      <c r="D165" t="s">
        <v>421</v>
      </c>
      <c r="E165" s="6">
        <v>66.934782608695656</v>
      </c>
      <c r="F165" s="6">
        <v>5.4782608695652177</v>
      </c>
      <c r="G165" s="6">
        <v>0.2608695652173913</v>
      </c>
      <c r="H165" s="6">
        <v>0.28804347826086951</v>
      </c>
      <c r="I165" s="6">
        <v>1.1956521739130435</v>
      </c>
      <c r="J165" s="6">
        <v>0</v>
      </c>
      <c r="K165" s="6">
        <v>0</v>
      </c>
      <c r="L165" s="6">
        <v>0.87847826086956515</v>
      </c>
      <c r="M165" s="6">
        <v>0</v>
      </c>
      <c r="N165" s="6">
        <v>4.8885869565217392</v>
      </c>
      <c r="O165" s="6">
        <f>SUM(NonNurse[[#This Row],[Qualified Social Work Staff Hours]],NonNurse[[#This Row],[Other Social Work Staff Hours]])/NonNurse[[#This Row],[MDS Census]]</f>
        <v>7.3035076323481649E-2</v>
      </c>
      <c r="P165" s="6">
        <v>5.2146739130434785</v>
      </c>
      <c r="Q165" s="6">
        <v>1.5652173913043479</v>
      </c>
      <c r="R165" s="6">
        <f>SUM(NonNurse[[#This Row],[Qualified Activities Professional Hours]],NonNurse[[#This Row],[Other Activities Professional Hours]])/NonNurse[[#This Row],[MDS Census]]</f>
        <v>0.10129100357258849</v>
      </c>
      <c r="S165" s="6">
        <v>9.8546739130434791</v>
      </c>
      <c r="T165" s="6">
        <v>0.20043478260869563</v>
      </c>
      <c r="U165" s="6">
        <v>0</v>
      </c>
      <c r="V165" s="6">
        <f>SUM(NonNurse[[#This Row],[Occupational Therapist Hours]],NonNurse[[#This Row],[OT Assistant Hours]],NonNurse[[#This Row],[OT Aide Hours]])/NonNurse[[#This Row],[MDS Census]]</f>
        <v>0.15022247482949011</v>
      </c>
      <c r="W165" s="6">
        <v>4.6084782608695658</v>
      </c>
      <c r="X165" s="6">
        <v>5.5096739130434784</v>
      </c>
      <c r="Y165" s="6">
        <v>0</v>
      </c>
      <c r="Z165" s="6">
        <f>SUM(NonNurse[[#This Row],[Physical Therapist (PT) Hours]],NonNurse[[#This Row],[PT Assistant Hours]],NonNurse[[#This Row],[PT Aide Hours]])/NonNurse[[#This Row],[MDS Census]]</f>
        <v>0.151164339071127</v>
      </c>
      <c r="AA165" s="6">
        <v>0</v>
      </c>
      <c r="AB165" s="6">
        <v>0</v>
      </c>
      <c r="AC165" s="6">
        <v>0</v>
      </c>
      <c r="AD165" s="6">
        <v>0</v>
      </c>
      <c r="AE165" s="6">
        <v>0</v>
      </c>
      <c r="AF165" s="6">
        <v>0</v>
      </c>
      <c r="AG165" s="6">
        <v>0</v>
      </c>
      <c r="AH165" s="1">
        <v>185273</v>
      </c>
      <c r="AI165">
        <v>4</v>
      </c>
    </row>
    <row r="166" spans="1:35" x14ac:dyDescent="0.25">
      <c r="A166" t="s">
        <v>289</v>
      </c>
      <c r="B166" t="s">
        <v>247</v>
      </c>
      <c r="C166" t="s">
        <v>462</v>
      </c>
      <c r="D166" t="s">
        <v>324</v>
      </c>
      <c r="E166" s="6">
        <v>59.728260869565219</v>
      </c>
      <c r="F166" s="6">
        <v>29.178260869565225</v>
      </c>
      <c r="G166" s="6">
        <v>2.1195652173913042</v>
      </c>
      <c r="H166" s="6">
        <v>0.10597826086956522</v>
      </c>
      <c r="I166" s="6">
        <v>7.6086956521739135E-2</v>
      </c>
      <c r="J166" s="6">
        <v>0</v>
      </c>
      <c r="K166" s="6">
        <v>0</v>
      </c>
      <c r="L166" s="6">
        <v>0.35652173913043483</v>
      </c>
      <c r="M166" s="6">
        <v>4.8694565217391297</v>
      </c>
      <c r="N166" s="6">
        <v>0</v>
      </c>
      <c r="O166" s="6">
        <f>SUM(NonNurse[[#This Row],[Qualified Social Work Staff Hours]],NonNurse[[#This Row],[Other Social Work Staff Hours]])/NonNurse[[#This Row],[MDS Census]]</f>
        <v>8.1526842584167411E-2</v>
      </c>
      <c r="P166" s="6">
        <v>5.4798913043478255</v>
      </c>
      <c r="Q166" s="6">
        <v>14.127499999999998</v>
      </c>
      <c r="R166" s="6">
        <f>SUM(NonNurse[[#This Row],[Qualified Activities Professional Hours]],NonNurse[[#This Row],[Other Activities Professional Hours]])/NonNurse[[#This Row],[MDS Census]]</f>
        <v>0.32827661510464051</v>
      </c>
      <c r="S166" s="6">
        <v>1.8278260869565217</v>
      </c>
      <c r="T166" s="6">
        <v>7.4144565217391287</v>
      </c>
      <c r="U166" s="6">
        <v>0</v>
      </c>
      <c r="V166" s="6">
        <f>SUM(NonNurse[[#This Row],[Occupational Therapist Hours]],NonNurse[[#This Row],[OT Assistant Hours]],NonNurse[[#This Row],[OT Aide Hours]])/NonNurse[[#This Row],[MDS Census]]</f>
        <v>0.15473885350318467</v>
      </c>
      <c r="W166" s="6">
        <v>3.1740217391304348</v>
      </c>
      <c r="X166" s="6">
        <v>4.9751086956521746</v>
      </c>
      <c r="Y166" s="6">
        <v>0</v>
      </c>
      <c r="Z166" s="6">
        <f>SUM(NonNurse[[#This Row],[Physical Therapist (PT) Hours]],NonNurse[[#This Row],[PT Assistant Hours]],NonNurse[[#This Row],[PT Aide Hours]])/NonNurse[[#This Row],[MDS Census]]</f>
        <v>0.13643676069153776</v>
      </c>
      <c r="AA166" s="6">
        <v>0</v>
      </c>
      <c r="AB166" s="6">
        <v>0</v>
      </c>
      <c r="AC166" s="6">
        <v>0</v>
      </c>
      <c r="AD166" s="6">
        <v>47.192934782608702</v>
      </c>
      <c r="AE166" s="6">
        <v>0</v>
      </c>
      <c r="AF166" s="6">
        <v>0</v>
      </c>
      <c r="AG166" s="6">
        <v>0</v>
      </c>
      <c r="AH166" s="1">
        <v>185462</v>
      </c>
      <c r="AI166">
        <v>4</v>
      </c>
    </row>
    <row r="167" spans="1:35" x14ac:dyDescent="0.25">
      <c r="A167" t="s">
        <v>289</v>
      </c>
      <c r="B167" t="s">
        <v>67</v>
      </c>
      <c r="C167" t="s">
        <v>522</v>
      </c>
      <c r="D167" t="s">
        <v>404</v>
      </c>
      <c r="E167" s="6">
        <v>165.29347826086956</v>
      </c>
      <c r="F167" s="6">
        <v>80.297282608695667</v>
      </c>
      <c r="G167" s="6">
        <v>0.61956521739130432</v>
      </c>
      <c r="H167" s="6">
        <v>0.4891304347826087</v>
      </c>
      <c r="I167" s="6">
        <v>5.0543478260869561</v>
      </c>
      <c r="J167" s="6">
        <v>0</v>
      </c>
      <c r="K167" s="6">
        <v>0</v>
      </c>
      <c r="L167" s="6">
        <v>12.778369565217391</v>
      </c>
      <c r="M167" s="6">
        <v>5.2356521739130431</v>
      </c>
      <c r="N167" s="6">
        <v>11.205652173913039</v>
      </c>
      <c r="O167" s="6">
        <f>SUM(NonNurse[[#This Row],[Qualified Social Work Staff Hours]],NonNurse[[#This Row],[Other Social Work Staff Hours]])/NonNurse[[#This Row],[MDS Census]]</f>
        <v>9.9467350562241055E-2</v>
      </c>
      <c r="P167" s="6">
        <v>4.9877173913043471</v>
      </c>
      <c r="Q167" s="6">
        <v>15.122499999999995</v>
      </c>
      <c r="R167" s="6">
        <f>SUM(NonNurse[[#This Row],[Qualified Activities Professional Hours]],NonNurse[[#This Row],[Other Activities Professional Hours]])/NonNurse[[#This Row],[MDS Census]]</f>
        <v>0.12166370750312352</v>
      </c>
      <c r="S167" s="6">
        <v>14.489021739130433</v>
      </c>
      <c r="T167" s="6">
        <v>10.979565217391308</v>
      </c>
      <c r="U167" s="6">
        <v>0</v>
      </c>
      <c r="V167" s="6">
        <f>SUM(NonNurse[[#This Row],[Occupational Therapist Hours]],NonNurse[[#This Row],[OT Assistant Hours]],NonNurse[[#This Row],[OT Aide Hours]])/NonNurse[[#This Row],[MDS Census]]</f>
        <v>0.15408101532189125</v>
      </c>
      <c r="W167" s="6">
        <v>8.5381521739130442</v>
      </c>
      <c r="X167" s="6">
        <v>18.305326086956519</v>
      </c>
      <c r="Y167" s="6">
        <v>4.0869565217391308</v>
      </c>
      <c r="Z167" s="6">
        <f>SUM(NonNurse[[#This Row],[Physical Therapist (PT) Hours]],NonNurse[[#This Row],[PT Assistant Hours]],NonNurse[[#This Row],[PT Aide Hours]])/NonNurse[[#This Row],[MDS Census]]</f>
        <v>0.18712435062800026</v>
      </c>
      <c r="AA167" s="6">
        <v>0</v>
      </c>
      <c r="AB167" s="6">
        <v>0</v>
      </c>
      <c r="AC167" s="6">
        <v>0</v>
      </c>
      <c r="AD167" s="6">
        <v>0</v>
      </c>
      <c r="AE167" s="6">
        <v>0</v>
      </c>
      <c r="AF167" s="6">
        <v>0</v>
      </c>
      <c r="AG167" s="6">
        <v>0</v>
      </c>
      <c r="AH167" s="1">
        <v>185171</v>
      </c>
      <c r="AI167">
        <v>4</v>
      </c>
    </row>
    <row r="168" spans="1:35" x14ac:dyDescent="0.25">
      <c r="A168" t="s">
        <v>289</v>
      </c>
      <c r="B168" t="s">
        <v>119</v>
      </c>
      <c r="C168" t="s">
        <v>504</v>
      </c>
      <c r="D168" t="s">
        <v>340</v>
      </c>
      <c r="E168" s="6">
        <v>95.945652173913047</v>
      </c>
      <c r="F168" s="6">
        <v>5.7391304347826084</v>
      </c>
      <c r="G168" s="6">
        <v>6.5217391304347824E-2</v>
      </c>
      <c r="H168" s="6">
        <v>0.39130434782608697</v>
      </c>
      <c r="I168" s="6">
        <v>0.55434782608695654</v>
      </c>
      <c r="J168" s="6">
        <v>0</v>
      </c>
      <c r="K168" s="6">
        <v>0</v>
      </c>
      <c r="L168" s="6">
        <v>5.7135869565217385</v>
      </c>
      <c r="M168" s="6">
        <v>0</v>
      </c>
      <c r="N168" s="6">
        <v>5.7391304347826084</v>
      </c>
      <c r="O168" s="6">
        <f>SUM(NonNurse[[#This Row],[Qualified Social Work Staff Hours]],NonNurse[[#This Row],[Other Social Work Staff Hours]])/NonNurse[[#This Row],[MDS Census]]</f>
        <v>5.9816472187606204E-2</v>
      </c>
      <c r="P168" s="6">
        <v>6.3831521739130457</v>
      </c>
      <c r="Q168" s="6">
        <v>10.561195652173913</v>
      </c>
      <c r="R168" s="6">
        <f>SUM(NonNurse[[#This Row],[Qualified Activities Professional Hours]],NonNurse[[#This Row],[Other Activities Professional Hours]])/NonNurse[[#This Row],[MDS Census]]</f>
        <v>0.17660360258298402</v>
      </c>
      <c r="S168" s="6">
        <v>10.801739130434779</v>
      </c>
      <c r="T168" s="6">
        <v>11.288260869565217</v>
      </c>
      <c r="U168" s="6">
        <v>0</v>
      </c>
      <c r="V168" s="6">
        <f>SUM(NonNurse[[#This Row],[Occupational Therapist Hours]],NonNurse[[#This Row],[OT Assistant Hours]],NonNurse[[#This Row],[OT Aide Hours]])/NonNurse[[#This Row],[MDS Census]]</f>
        <v>0.2302345077602809</v>
      </c>
      <c r="W168" s="6">
        <v>3.156413043478262</v>
      </c>
      <c r="X168" s="6">
        <v>12.547391304347824</v>
      </c>
      <c r="Y168" s="6">
        <v>0</v>
      </c>
      <c r="Z168" s="6">
        <f>SUM(NonNurse[[#This Row],[Physical Therapist (PT) Hours]],NonNurse[[#This Row],[PT Assistant Hours]],NonNurse[[#This Row],[PT Aide Hours]])/NonNurse[[#This Row],[MDS Census]]</f>
        <v>0.16367395491106829</v>
      </c>
      <c r="AA168" s="6">
        <v>0</v>
      </c>
      <c r="AB168" s="6">
        <v>0</v>
      </c>
      <c r="AC168" s="6">
        <v>0</v>
      </c>
      <c r="AD168" s="6">
        <v>0</v>
      </c>
      <c r="AE168" s="6">
        <v>0</v>
      </c>
      <c r="AF168" s="6">
        <v>0</v>
      </c>
      <c r="AG168" s="6">
        <v>0</v>
      </c>
      <c r="AH168" s="1">
        <v>185256</v>
      </c>
      <c r="AI168">
        <v>4</v>
      </c>
    </row>
    <row r="169" spans="1:35" x14ac:dyDescent="0.25">
      <c r="A169" t="s">
        <v>289</v>
      </c>
      <c r="B169" t="s">
        <v>256</v>
      </c>
      <c r="C169" t="s">
        <v>511</v>
      </c>
      <c r="D169" t="s">
        <v>328</v>
      </c>
      <c r="E169" s="6">
        <v>75.239130434782609</v>
      </c>
      <c r="F169" s="6">
        <v>70.875</v>
      </c>
      <c r="G169" s="6">
        <v>0.60326086956521741</v>
      </c>
      <c r="H169" s="6">
        <v>0.3233695652173913</v>
      </c>
      <c r="I169" s="6">
        <v>9.8260869565217384</v>
      </c>
      <c r="J169" s="6">
        <v>0</v>
      </c>
      <c r="K169" s="6">
        <v>1.2798913043478262</v>
      </c>
      <c r="L169" s="6">
        <v>1.0869565217391304E-2</v>
      </c>
      <c r="M169" s="6">
        <v>4.8152173913043477</v>
      </c>
      <c r="N169" s="6">
        <v>4.3097826086956523</v>
      </c>
      <c r="O169" s="6">
        <f>SUM(NonNurse[[#This Row],[Qualified Social Work Staff Hours]],NonNurse[[#This Row],[Other Social Work Staff Hours]])/NonNurse[[#This Row],[MDS Census]]</f>
        <v>0.12127997688529327</v>
      </c>
      <c r="P169" s="6">
        <v>0</v>
      </c>
      <c r="Q169" s="6">
        <v>20.298913043478262</v>
      </c>
      <c r="R169" s="6">
        <f>SUM(NonNurse[[#This Row],[Qualified Activities Professional Hours]],NonNurse[[#This Row],[Other Activities Professional Hours]])/NonNurse[[#This Row],[MDS Census]]</f>
        <v>0.2697919676394106</v>
      </c>
      <c r="S169" s="6">
        <v>4.2469565217391292</v>
      </c>
      <c r="T169" s="6">
        <v>3.8966304347826082</v>
      </c>
      <c r="U169" s="6">
        <v>0</v>
      </c>
      <c r="V169" s="6">
        <f>SUM(NonNurse[[#This Row],[Occupational Therapist Hours]],NonNurse[[#This Row],[OT Assistant Hours]],NonNurse[[#This Row],[OT Aide Hours]])/NonNurse[[#This Row],[MDS Census]]</f>
        <v>0.10823605894250214</v>
      </c>
      <c r="W169" s="6">
        <v>0.94413043478260883</v>
      </c>
      <c r="X169" s="6">
        <v>5.680326086956522</v>
      </c>
      <c r="Y169" s="6">
        <v>0</v>
      </c>
      <c r="Z169" s="6">
        <f>SUM(NonNurse[[#This Row],[Physical Therapist (PT) Hours]],NonNurse[[#This Row],[PT Assistant Hours]],NonNurse[[#This Row],[PT Aide Hours]])/NonNurse[[#This Row],[MDS Census]]</f>
        <v>8.8045362611961858E-2</v>
      </c>
      <c r="AA169" s="6">
        <v>0</v>
      </c>
      <c r="AB169" s="6">
        <v>0</v>
      </c>
      <c r="AC169" s="6">
        <v>0</v>
      </c>
      <c r="AD169" s="6">
        <v>0</v>
      </c>
      <c r="AE169" s="6">
        <v>0</v>
      </c>
      <c r="AF169" s="6">
        <v>0</v>
      </c>
      <c r="AG169" s="6">
        <v>0.45652173913043476</v>
      </c>
      <c r="AH169" s="1">
        <v>185471</v>
      </c>
      <c r="AI169">
        <v>4</v>
      </c>
    </row>
    <row r="170" spans="1:35" x14ac:dyDescent="0.25">
      <c r="A170" t="s">
        <v>289</v>
      </c>
      <c r="B170" t="s">
        <v>29</v>
      </c>
      <c r="C170" t="s">
        <v>504</v>
      </c>
      <c r="D170" t="s">
        <v>340</v>
      </c>
      <c r="E170" s="6">
        <v>82.293478260869563</v>
      </c>
      <c r="F170" s="6">
        <v>5.1850000000000014</v>
      </c>
      <c r="G170" s="6">
        <v>0</v>
      </c>
      <c r="H170" s="6">
        <v>0</v>
      </c>
      <c r="I170" s="6">
        <v>0</v>
      </c>
      <c r="J170" s="6">
        <v>0</v>
      </c>
      <c r="K170" s="6">
        <v>0</v>
      </c>
      <c r="L170" s="6">
        <v>6.3839130434782625</v>
      </c>
      <c r="M170" s="6">
        <v>5.4368478260869573</v>
      </c>
      <c r="N170" s="6">
        <v>3.3756521739130441</v>
      </c>
      <c r="O170" s="6">
        <f>SUM(NonNurse[[#This Row],[Qualified Social Work Staff Hours]],NonNurse[[#This Row],[Other Social Work Staff Hours]])/NonNurse[[#This Row],[MDS Census]]</f>
        <v>0.10708625016510372</v>
      </c>
      <c r="P170" s="6">
        <v>5.0506521739130426</v>
      </c>
      <c r="Q170" s="6">
        <v>3.0698913043478262</v>
      </c>
      <c r="R170" s="6">
        <f>SUM(NonNurse[[#This Row],[Qualified Activities Professional Hours]],NonNurse[[#This Row],[Other Activities Professional Hours]])/NonNurse[[#This Row],[MDS Census]]</f>
        <v>9.8677849689605066E-2</v>
      </c>
      <c r="S170" s="6">
        <v>7.9559782608695633</v>
      </c>
      <c r="T170" s="6">
        <v>0</v>
      </c>
      <c r="U170" s="6">
        <v>13.728260869565217</v>
      </c>
      <c r="V170" s="6">
        <f>SUM(NonNurse[[#This Row],[Occupational Therapist Hours]],NonNurse[[#This Row],[OT Assistant Hours]],NonNurse[[#This Row],[OT Aide Hours]])/NonNurse[[#This Row],[MDS Census]]</f>
        <v>0.2634988772949412</v>
      </c>
      <c r="W170" s="6">
        <v>10.789565217391303</v>
      </c>
      <c r="X170" s="6">
        <v>0</v>
      </c>
      <c r="Y170" s="6">
        <v>21.75</v>
      </c>
      <c r="Z170" s="6">
        <f>SUM(NonNurse[[#This Row],[Physical Therapist (PT) Hours]],NonNurse[[#This Row],[PT Assistant Hours]],NonNurse[[#This Row],[PT Aide Hours]])/NonNurse[[#This Row],[MDS Census]]</f>
        <v>0.39540879672434281</v>
      </c>
      <c r="AA170" s="6">
        <v>0</v>
      </c>
      <c r="AB170" s="6">
        <v>0</v>
      </c>
      <c r="AC170" s="6">
        <v>0</v>
      </c>
      <c r="AD170" s="6">
        <v>0</v>
      </c>
      <c r="AE170" s="6">
        <v>0</v>
      </c>
      <c r="AF170" s="6">
        <v>0</v>
      </c>
      <c r="AG170" s="6">
        <v>0</v>
      </c>
      <c r="AH170" s="1">
        <v>185094</v>
      </c>
      <c r="AI170">
        <v>4</v>
      </c>
    </row>
    <row r="171" spans="1:35" x14ac:dyDescent="0.25">
      <c r="A171" t="s">
        <v>289</v>
      </c>
      <c r="B171" t="s">
        <v>91</v>
      </c>
      <c r="C171" t="s">
        <v>500</v>
      </c>
      <c r="D171" t="s">
        <v>335</v>
      </c>
      <c r="E171" s="6">
        <v>108.90217391304348</v>
      </c>
      <c r="F171" s="6">
        <v>5.3913043478260869</v>
      </c>
      <c r="G171" s="6">
        <v>0.34782608695652173</v>
      </c>
      <c r="H171" s="6">
        <v>0</v>
      </c>
      <c r="I171" s="6">
        <v>2.7717391304347827</v>
      </c>
      <c r="J171" s="6">
        <v>0</v>
      </c>
      <c r="K171" s="6">
        <v>0</v>
      </c>
      <c r="L171" s="6">
        <v>9.7965217391304318</v>
      </c>
      <c r="M171" s="6">
        <v>0</v>
      </c>
      <c r="N171" s="6">
        <v>0</v>
      </c>
      <c r="O171" s="6">
        <f>SUM(NonNurse[[#This Row],[Qualified Social Work Staff Hours]],NonNurse[[#This Row],[Other Social Work Staff Hours]])/NonNurse[[#This Row],[MDS Census]]</f>
        <v>0</v>
      </c>
      <c r="P171" s="6">
        <v>5.308478260869566</v>
      </c>
      <c r="Q171" s="6">
        <v>5.1423913043478251</v>
      </c>
      <c r="R171" s="6">
        <f>SUM(NonNurse[[#This Row],[Qualified Activities Professional Hours]],NonNurse[[#This Row],[Other Activities Professional Hours]])/NonNurse[[#This Row],[MDS Census]]</f>
        <v>9.5965665236051503E-2</v>
      </c>
      <c r="S171" s="6">
        <v>13.099673913043482</v>
      </c>
      <c r="T171" s="6">
        <v>10.170434782608693</v>
      </c>
      <c r="U171" s="6">
        <v>0</v>
      </c>
      <c r="V171" s="6">
        <f>SUM(NonNurse[[#This Row],[Occupational Therapist Hours]],NonNurse[[#This Row],[OT Assistant Hours]],NonNurse[[#This Row],[OT Aide Hours]])/NonNurse[[#This Row],[MDS Census]]</f>
        <v>0.21367900988122568</v>
      </c>
      <c r="W171" s="6">
        <v>11.619891304347826</v>
      </c>
      <c r="X171" s="6">
        <v>6.1150000000000002</v>
      </c>
      <c r="Y171" s="6">
        <v>0</v>
      </c>
      <c r="Z171" s="6">
        <f>SUM(NonNurse[[#This Row],[Physical Therapist (PT) Hours]],NonNurse[[#This Row],[PT Assistant Hours]],NonNurse[[#This Row],[PT Aide Hours]])/NonNurse[[#This Row],[MDS Census]]</f>
        <v>0.16285158199421099</v>
      </c>
      <c r="AA171" s="6">
        <v>0</v>
      </c>
      <c r="AB171" s="6">
        <v>0</v>
      </c>
      <c r="AC171" s="6">
        <v>0</v>
      </c>
      <c r="AD171" s="6">
        <v>0</v>
      </c>
      <c r="AE171" s="6">
        <v>0</v>
      </c>
      <c r="AF171" s="6">
        <v>0</v>
      </c>
      <c r="AG171" s="6">
        <v>0</v>
      </c>
      <c r="AH171" s="1">
        <v>185215</v>
      </c>
      <c r="AI171">
        <v>4</v>
      </c>
    </row>
    <row r="172" spans="1:35" x14ac:dyDescent="0.25">
      <c r="A172" t="s">
        <v>289</v>
      </c>
      <c r="B172" t="s">
        <v>162</v>
      </c>
      <c r="C172" t="s">
        <v>561</v>
      </c>
      <c r="D172" t="s">
        <v>423</v>
      </c>
      <c r="E172" s="6">
        <v>61.206521739130437</v>
      </c>
      <c r="F172" s="6">
        <v>5.7391304347826084</v>
      </c>
      <c r="G172" s="6">
        <v>0.65217391304347827</v>
      </c>
      <c r="H172" s="6">
        <v>0.65217391304347827</v>
      </c>
      <c r="I172" s="6">
        <v>0.78260869565217395</v>
      </c>
      <c r="J172" s="6">
        <v>0</v>
      </c>
      <c r="K172" s="6">
        <v>0</v>
      </c>
      <c r="L172" s="6">
        <v>3.7657608695652174</v>
      </c>
      <c r="M172" s="6">
        <v>4.1161956521739125</v>
      </c>
      <c r="N172" s="6">
        <v>0</v>
      </c>
      <c r="O172" s="6">
        <f>SUM(NonNurse[[#This Row],[Qualified Social Work Staff Hours]],NonNurse[[#This Row],[Other Social Work Staff Hours]])/NonNurse[[#This Row],[MDS Census]]</f>
        <v>6.7250932338838554E-2</v>
      </c>
      <c r="P172" s="6">
        <v>5.6332608695652171</v>
      </c>
      <c r="Q172" s="6">
        <v>6.2495652173913037</v>
      </c>
      <c r="R172" s="6">
        <f>SUM(NonNurse[[#This Row],[Qualified Activities Professional Hours]],NonNurse[[#This Row],[Other Activities Professional Hours]])/NonNurse[[#This Row],[MDS Census]]</f>
        <v>0.19414313621026458</v>
      </c>
      <c r="S172" s="6">
        <v>4.4351086956521737</v>
      </c>
      <c r="T172" s="6">
        <v>9.6273913043478281</v>
      </c>
      <c r="U172" s="6">
        <v>0</v>
      </c>
      <c r="V172" s="6">
        <f>SUM(NonNurse[[#This Row],[Occupational Therapist Hours]],NonNurse[[#This Row],[OT Assistant Hours]],NonNurse[[#This Row],[OT Aide Hours]])/NonNurse[[#This Row],[MDS Census]]</f>
        <v>0.22975492807671818</v>
      </c>
      <c r="W172" s="6">
        <v>2.8039130434782611</v>
      </c>
      <c r="X172" s="6">
        <v>3.9788043478260873</v>
      </c>
      <c r="Y172" s="6">
        <v>0</v>
      </c>
      <c r="Z172" s="6">
        <f>SUM(NonNurse[[#This Row],[Physical Therapist (PT) Hours]],NonNurse[[#This Row],[PT Assistant Hours]],NonNurse[[#This Row],[PT Aide Hours]])/NonNurse[[#This Row],[MDS Census]]</f>
        <v>0.11081690641093946</v>
      </c>
      <c r="AA172" s="6">
        <v>0</v>
      </c>
      <c r="AB172" s="6">
        <v>0</v>
      </c>
      <c r="AC172" s="6">
        <v>0</v>
      </c>
      <c r="AD172" s="6">
        <v>0</v>
      </c>
      <c r="AE172" s="6">
        <v>0</v>
      </c>
      <c r="AF172" s="6">
        <v>0</v>
      </c>
      <c r="AG172" s="6">
        <v>0</v>
      </c>
      <c r="AH172" s="1">
        <v>185314</v>
      </c>
      <c r="AI172">
        <v>4</v>
      </c>
    </row>
    <row r="173" spans="1:35" x14ac:dyDescent="0.25">
      <c r="A173" t="s">
        <v>289</v>
      </c>
      <c r="B173" t="s">
        <v>154</v>
      </c>
      <c r="C173" t="s">
        <v>516</v>
      </c>
      <c r="D173" t="s">
        <v>356</v>
      </c>
      <c r="E173" s="6">
        <v>47.315217391304351</v>
      </c>
      <c r="F173" s="6">
        <v>5.7391304347826084</v>
      </c>
      <c r="G173" s="6">
        <v>0.32608695652173914</v>
      </c>
      <c r="H173" s="6">
        <v>0.20652173913043478</v>
      </c>
      <c r="I173" s="6">
        <v>0</v>
      </c>
      <c r="J173" s="6">
        <v>0</v>
      </c>
      <c r="K173" s="6">
        <v>0</v>
      </c>
      <c r="L173" s="6">
        <v>4.7156521739130444</v>
      </c>
      <c r="M173" s="6">
        <v>0</v>
      </c>
      <c r="N173" s="6">
        <v>0</v>
      </c>
      <c r="O173" s="6">
        <f>SUM(NonNurse[[#This Row],[Qualified Social Work Staff Hours]],NonNurse[[#This Row],[Other Social Work Staff Hours]])/NonNurse[[#This Row],[MDS Census]]</f>
        <v>0</v>
      </c>
      <c r="P173" s="6">
        <v>5.6488043478260872</v>
      </c>
      <c r="Q173" s="6">
        <v>0</v>
      </c>
      <c r="R173" s="6">
        <f>SUM(NonNurse[[#This Row],[Qualified Activities Professional Hours]],NonNurse[[#This Row],[Other Activities Professional Hours]])/NonNurse[[#This Row],[MDS Census]]</f>
        <v>0.11938662991040662</v>
      </c>
      <c r="S173" s="6">
        <v>5.5240217391304389</v>
      </c>
      <c r="T173" s="6">
        <v>4.7144565217391312</v>
      </c>
      <c r="U173" s="6">
        <v>0</v>
      </c>
      <c r="V173" s="6">
        <f>SUM(NonNurse[[#This Row],[Occupational Therapist Hours]],NonNurse[[#This Row],[OT Assistant Hours]],NonNurse[[#This Row],[OT Aide Hours]])/NonNurse[[#This Row],[MDS Census]]</f>
        <v>0.21638869745003456</v>
      </c>
      <c r="W173" s="6">
        <v>5.9061956521739143</v>
      </c>
      <c r="X173" s="6">
        <v>5.9463043478260866</v>
      </c>
      <c r="Y173" s="6">
        <v>0</v>
      </c>
      <c r="Z173" s="6">
        <f>SUM(NonNurse[[#This Row],[Physical Therapist (PT) Hours]],NonNurse[[#This Row],[PT Assistant Hours]],NonNurse[[#This Row],[PT Aide Hours]])/NonNurse[[#This Row],[MDS Census]]</f>
        <v>0.25050080404318859</v>
      </c>
      <c r="AA173" s="6">
        <v>0</v>
      </c>
      <c r="AB173" s="6">
        <v>0</v>
      </c>
      <c r="AC173" s="6">
        <v>0</v>
      </c>
      <c r="AD173" s="6">
        <v>0</v>
      </c>
      <c r="AE173" s="6">
        <v>0</v>
      </c>
      <c r="AF173" s="6">
        <v>0</v>
      </c>
      <c r="AG173" s="6">
        <v>0</v>
      </c>
      <c r="AH173" s="1">
        <v>185304</v>
      </c>
      <c r="AI173">
        <v>4</v>
      </c>
    </row>
    <row r="174" spans="1:35" x14ac:dyDescent="0.25">
      <c r="A174" t="s">
        <v>289</v>
      </c>
      <c r="B174" t="s">
        <v>164</v>
      </c>
      <c r="C174" t="s">
        <v>478</v>
      </c>
      <c r="D174" t="s">
        <v>424</v>
      </c>
      <c r="E174" s="6">
        <v>88.489130434782609</v>
      </c>
      <c r="F174" s="6">
        <v>5.7391304347826084</v>
      </c>
      <c r="G174" s="6">
        <v>0</v>
      </c>
      <c r="H174" s="6">
        <v>0</v>
      </c>
      <c r="I174" s="6">
        <v>0</v>
      </c>
      <c r="J174" s="6">
        <v>0</v>
      </c>
      <c r="K174" s="6">
        <v>0</v>
      </c>
      <c r="L174" s="6">
        <v>3.3484782608695651</v>
      </c>
      <c r="M174" s="6">
        <v>4.6842391304347828</v>
      </c>
      <c r="N174" s="6">
        <v>0</v>
      </c>
      <c r="O174" s="6">
        <f>SUM(NonNurse[[#This Row],[Qualified Social Work Staff Hours]],NonNurse[[#This Row],[Other Social Work Staff Hours]])/NonNurse[[#This Row],[MDS Census]]</f>
        <v>5.2935757277975677E-2</v>
      </c>
      <c r="P174" s="6">
        <v>4.9047826086956521</v>
      </c>
      <c r="Q174" s="6">
        <v>9.2803260869565189</v>
      </c>
      <c r="R174" s="6">
        <f>SUM(NonNurse[[#This Row],[Qualified Activities Professional Hours]],NonNurse[[#This Row],[Other Activities Professional Hours]])/NonNurse[[#This Row],[MDS Census]]</f>
        <v>0.16030340253040165</v>
      </c>
      <c r="S174" s="6">
        <v>1.8958695652173916</v>
      </c>
      <c r="T174" s="6">
        <v>9.3605434782608654</v>
      </c>
      <c r="U174" s="6">
        <v>0</v>
      </c>
      <c r="V174" s="6">
        <f>SUM(NonNurse[[#This Row],[Occupational Therapist Hours]],NonNurse[[#This Row],[OT Assistant Hours]],NonNurse[[#This Row],[OT Aide Hours]])/NonNurse[[#This Row],[MDS Census]]</f>
        <v>0.12720673135978378</v>
      </c>
      <c r="W174" s="6">
        <v>2.5920652173913039</v>
      </c>
      <c r="X174" s="6">
        <v>11.052608695652175</v>
      </c>
      <c r="Y174" s="6">
        <v>0</v>
      </c>
      <c r="Z174" s="6">
        <f>SUM(NonNurse[[#This Row],[Physical Therapist (PT) Hours]],NonNurse[[#This Row],[PT Assistant Hours]],NonNurse[[#This Row],[PT Aide Hours]])/NonNurse[[#This Row],[MDS Census]]</f>
        <v>0.15419604471195186</v>
      </c>
      <c r="AA174" s="6">
        <v>0</v>
      </c>
      <c r="AB174" s="6">
        <v>0</v>
      </c>
      <c r="AC174" s="6">
        <v>0</v>
      </c>
      <c r="AD174" s="6">
        <v>0</v>
      </c>
      <c r="AE174" s="6">
        <v>0</v>
      </c>
      <c r="AF174" s="6">
        <v>0</v>
      </c>
      <c r="AG174" s="6">
        <v>0</v>
      </c>
      <c r="AH174" s="1">
        <v>185316</v>
      </c>
      <c r="AI174">
        <v>4</v>
      </c>
    </row>
    <row r="175" spans="1:35" x14ac:dyDescent="0.25">
      <c r="A175" t="s">
        <v>289</v>
      </c>
      <c r="B175" t="s">
        <v>99</v>
      </c>
      <c r="C175" t="s">
        <v>522</v>
      </c>
      <c r="D175" t="s">
        <v>404</v>
      </c>
      <c r="E175" s="6">
        <v>83.434782608695656</v>
      </c>
      <c r="F175" s="6">
        <v>25.326847826086958</v>
      </c>
      <c r="G175" s="6">
        <v>0</v>
      </c>
      <c r="H175" s="6">
        <v>0</v>
      </c>
      <c r="I175" s="6">
        <v>1.0978260869565217</v>
      </c>
      <c r="J175" s="6">
        <v>0</v>
      </c>
      <c r="K175" s="6">
        <v>0</v>
      </c>
      <c r="L175" s="6">
        <v>7.2344565217391326</v>
      </c>
      <c r="M175" s="6">
        <v>5.2445652173913038</v>
      </c>
      <c r="N175" s="6">
        <v>1.0565217391304349</v>
      </c>
      <c r="O175" s="6">
        <f>SUM(NonNurse[[#This Row],[Qualified Social Work Staff Hours]],NonNurse[[#This Row],[Other Social Work Staff Hours]])/NonNurse[[#This Row],[MDS Census]]</f>
        <v>7.5521104742053147E-2</v>
      </c>
      <c r="P175" s="6">
        <v>3.0000000000000004</v>
      </c>
      <c r="Q175" s="6">
        <v>6.7655434782608692</v>
      </c>
      <c r="R175" s="6">
        <f>SUM(NonNurse[[#This Row],[Qualified Activities Professional Hours]],NonNurse[[#This Row],[Other Activities Professional Hours]])/NonNurse[[#This Row],[MDS Census]]</f>
        <v>0.11704403335070349</v>
      </c>
      <c r="S175" s="6">
        <v>5.6279347826086958</v>
      </c>
      <c r="T175" s="6">
        <v>8.6933695652173864</v>
      </c>
      <c r="U175" s="6">
        <v>0</v>
      </c>
      <c r="V175" s="6">
        <f>SUM(NonNurse[[#This Row],[Occupational Therapist Hours]],NonNurse[[#This Row],[OT Assistant Hours]],NonNurse[[#This Row],[OT Aide Hours]])/NonNurse[[#This Row],[MDS Census]]</f>
        <v>0.17164669098488788</v>
      </c>
      <c r="W175" s="6">
        <v>4.6561956521739116</v>
      </c>
      <c r="X175" s="6">
        <v>14.392500000000002</v>
      </c>
      <c r="Y175" s="6">
        <v>0</v>
      </c>
      <c r="Z175" s="6">
        <f>SUM(NonNurse[[#This Row],[Physical Therapist (PT) Hours]],NonNurse[[#This Row],[PT Assistant Hours]],NonNurse[[#This Row],[PT Aide Hours]])/NonNurse[[#This Row],[MDS Census]]</f>
        <v>0.22830640958832724</v>
      </c>
      <c r="AA175" s="6">
        <v>0</v>
      </c>
      <c r="AB175" s="6">
        <v>0</v>
      </c>
      <c r="AC175" s="6">
        <v>0</v>
      </c>
      <c r="AD175" s="6">
        <v>0</v>
      </c>
      <c r="AE175" s="6">
        <v>0</v>
      </c>
      <c r="AF175" s="6">
        <v>0</v>
      </c>
      <c r="AG175" s="6">
        <v>0</v>
      </c>
      <c r="AH175" s="1">
        <v>185227</v>
      </c>
      <c r="AI175">
        <v>4</v>
      </c>
    </row>
    <row r="176" spans="1:35" x14ac:dyDescent="0.25">
      <c r="A176" t="s">
        <v>289</v>
      </c>
      <c r="B176" t="s">
        <v>266</v>
      </c>
      <c r="C176" t="s">
        <v>525</v>
      </c>
      <c r="D176" t="s">
        <v>368</v>
      </c>
      <c r="E176" s="6">
        <v>33.619565217391305</v>
      </c>
      <c r="F176" s="6">
        <v>58.502717391304351</v>
      </c>
      <c r="G176" s="6">
        <v>0.78260869565217395</v>
      </c>
      <c r="H176" s="6">
        <v>0.17282608695652171</v>
      </c>
      <c r="I176" s="6">
        <v>4.7065217391304346</v>
      </c>
      <c r="J176" s="6">
        <v>0</v>
      </c>
      <c r="K176" s="6">
        <v>4.1983695652173916</v>
      </c>
      <c r="L176" s="6">
        <v>2.1866304347826078</v>
      </c>
      <c r="M176" s="6">
        <v>4.5570652173913047</v>
      </c>
      <c r="N176" s="6">
        <v>4.7989130434782608</v>
      </c>
      <c r="O176" s="6">
        <f>SUM(NonNurse[[#This Row],[Qualified Social Work Staff Hours]],NonNurse[[#This Row],[Other Social Work Staff Hours]])/NonNurse[[#This Row],[MDS Census]]</f>
        <v>0.27828968638861951</v>
      </c>
      <c r="P176" s="6">
        <v>4.4782608695652177</v>
      </c>
      <c r="Q176" s="6">
        <v>7.125</v>
      </c>
      <c r="R176" s="6">
        <f>SUM(NonNurse[[#This Row],[Qualified Activities Professional Hours]],NonNurse[[#This Row],[Other Activities Professional Hours]])/NonNurse[[#This Row],[MDS Census]]</f>
        <v>0.34513417394115747</v>
      </c>
      <c r="S176" s="6">
        <v>4.9413043478260876</v>
      </c>
      <c r="T176" s="6">
        <v>0.83184782608695673</v>
      </c>
      <c r="U176" s="6">
        <v>0</v>
      </c>
      <c r="V176" s="6">
        <f>SUM(NonNurse[[#This Row],[Occupational Therapist Hours]],NonNurse[[#This Row],[OT Assistant Hours]],NonNurse[[#This Row],[OT Aide Hours]])/NonNurse[[#This Row],[MDS Census]]</f>
        <v>0.17172001293242808</v>
      </c>
      <c r="W176" s="6">
        <v>0.36804347826086958</v>
      </c>
      <c r="X176" s="6">
        <v>2.3466304347826084</v>
      </c>
      <c r="Y176" s="6">
        <v>0</v>
      </c>
      <c r="Z176" s="6">
        <f>SUM(NonNurse[[#This Row],[Physical Therapist (PT) Hours]],NonNurse[[#This Row],[PT Assistant Hours]],NonNurse[[#This Row],[PT Aide Hours]])/NonNurse[[#This Row],[MDS Census]]</f>
        <v>8.0746847720659543E-2</v>
      </c>
      <c r="AA176" s="6">
        <v>0.52173913043478259</v>
      </c>
      <c r="AB176" s="6">
        <v>0</v>
      </c>
      <c r="AC176" s="6">
        <v>0</v>
      </c>
      <c r="AD176" s="6">
        <v>0</v>
      </c>
      <c r="AE176" s="6">
        <v>0</v>
      </c>
      <c r="AF176" s="6">
        <v>0</v>
      </c>
      <c r="AG176" s="6">
        <v>0</v>
      </c>
      <c r="AH176" s="1">
        <v>185483</v>
      </c>
      <c r="AI176">
        <v>4</v>
      </c>
    </row>
    <row r="177" spans="1:35" x14ac:dyDescent="0.25">
      <c r="A177" t="s">
        <v>289</v>
      </c>
      <c r="B177" t="s">
        <v>37</v>
      </c>
      <c r="C177" t="s">
        <v>507</v>
      </c>
      <c r="D177" t="s">
        <v>372</v>
      </c>
      <c r="E177" s="6">
        <v>142.32608695652175</v>
      </c>
      <c r="F177" s="6">
        <v>51.445652173913047</v>
      </c>
      <c r="G177" s="6">
        <v>0.52173913043478259</v>
      </c>
      <c r="H177" s="6">
        <v>0.98913043478260865</v>
      </c>
      <c r="I177" s="6">
        <v>2.9456521739130435</v>
      </c>
      <c r="J177" s="6">
        <v>0</v>
      </c>
      <c r="K177" s="6">
        <v>0</v>
      </c>
      <c r="L177" s="6">
        <v>6.0022826086956522</v>
      </c>
      <c r="M177" s="6">
        <v>5.5652173913043477</v>
      </c>
      <c r="N177" s="6">
        <v>9.4483695652173907</v>
      </c>
      <c r="O177" s="6">
        <f>SUM(NonNurse[[#This Row],[Qualified Social Work Staff Hours]],NonNurse[[#This Row],[Other Social Work Staff Hours]])/NonNurse[[#This Row],[MDS Census]]</f>
        <v>0.10548724606690085</v>
      </c>
      <c r="P177" s="6">
        <v>4.3097826086956523</v>
      </c>
      <c r="Q177" s="6">
        <v>24.119565217391305</v>
      </c>
      <c r="R177" s="6">
        <f>SUM(NonNurse[[#This Row],[Qualified Activities Professional Hours]],NonNurse[[#This Row],[Other Activities Professional Hours]])/NonNurse[[#This Row],[MDS Census]]</f>
        <v>0.19974797617229265</v>
      </c>
      <c r="S177" s="6">
        <v>3.6832608695652174</v>
      </c>
      <c r="T177" s="6">
        <v>12.915326086956522</v>
      </c>
      <c r="U177" s="6">
        <v>0</v>
      </c>
      <c r="V177" s="6">
        <f>SUM(NonNurse[[#This Row],[Occupational Therapist Hours]],NonNurse[[#This Row],[OT Assistant Hours]],NonNurse[[#This Row],[OT Aide Hours]])/NonNurse[[#This Row],[MDS Census]]</f>
        <v>0.11662364441729035</v>
      </c>
      <c r="W177" s="6">
        <v>2.9821739130434786</v>
      </c>
      <c r="X177" s="6">
        <v>11.844239130434783</v>
      </c>
      <c r="Y177" s="6">
        <v>0</v>
      </c>
      <c r="Z177" s="6">
        <f>SUM(NonNurse[[#This Row],[Physical Therapist (PT) Hours]],NonNurse[[#This Row],[PT Assistant Hours]],NonNurse[[#This Row],[PT Aide Hours]])/NonNurse[[#This Row],[MDS Census]]</f>
        <v>0.10417213991140981</v>
      </c>
      <c r="AA177" s="6">
        <v>0</v>
      </c>
      <c r="AB177" s="6">
        <v>0</v>
      </c>
      <c r="AC177" s="6">
        <v>0</v>
      </c>
      <c r="AD177" s="6">
        <v>0</v>
      </c>
      <c r="AE177" s="6">
        <v>0</v>
      </c>
      <c r="AF177" s="6">
        <v>0</v>
      </c>
      <c r="AG177" s="6">
        <v>0</v>
      </c>
      <c r="AH177" s="1">
        <v>185124</v>
      </c>
      <c r="AI177">
        <v>4</v>
      </c>
    </row>
    <row r="178" spans="1:35" x14ac:dyDescent="0.25">
      <c r="A178" t="s">
        <v>289</v>
      </c>
      <c r="B178" t="s">
        <v>146</v>
      </c>
      <c r="C178" t="s">
        <v>559</v>
      </c>
      <c r="D178" t="s">
        <v>381</v>
      </c>
      <c r="E178" s="6">
        <v>43.956521739130437</v>
      </c>
      <c r="F178" s="6">
        <v>4.7826086956521738</v>
      </c>
      <c r="G178" s="6">
        <v>0.40760869565217389</v>
      </c>
      <c r="H178" s="6">
        <v>0.18478260869565216</v>
      </c>
      <c r="I178" s="6">
        <v>1</v>
      </c>
      <c r="J178" s="6">
        <v>0</v>
      </c>
      <c r="K178" s="6">
        <v>0</v>
      </c>
      <c r="L178" s="6">
        <v>0.9428260869565217</v>
      </c>
      <c r="M178" s="6">
        <v>0</v>
      </c>
      <c r="N178" s="6">
        <v>4.1385869565217392</v>
      </c>
      <c r="O178" s="6">
        <f>SUM(NonNurse[[#This Row],[Qualified Social Work Staff Hours]],NonNurse[[#This Row],[Other Social Work Staff Hours]])/NonNurse[[#This Row],[MDS Census]]</f>
        <v>9.4151829871414433E-2</v>
      </c>
      <c r="P178" s="6">
        <v>10.054347826086957</v>
      </c>
      <c r="Q178" s="6">
        <v>0</v>
      </c>
      <c r="R178" s="6">
        <f>SUM(NonNurse[[#This Row],[Qualified Activities Professional Hours]],NonNurse[[#This Row],[Other Activities Professional Hours]])/NonNurse[[#This Row],[MDS Census]]</f>
        <v>0.22873392680514343</v>
      </c>
      <c r="S178" s="6">
        <v>0.43728260869565222</v>
      </c>
      <c r="T178" s="6">
        <v>3.7568478260869567</v>
      </c>
      <c r="U178" s="6">
        <v>0</v>
      </c>
      <c r="V178" s="6">
        <f>SUM(NonNurse[[#This Row],[Occupational Therapist Hours]],NonNurse[[#This Row],[OT Assistant Hours]],NonNurse[[#This Row],[OT Aide Hours]])/NonNurse[[#This Row],[MDS Census]]</f>
        <v>9.5415430267062298E-2</v>
      </c>
      <c r="W178" s="6">
        <v>0.82695652173913037</v>
      </c>
      <c r="X178" s="6">
        <v>3.9542391304347815</v>
      </c>
      <c r="Y178" s="6">
        <v>0</v>
      </c>
      <c r="Z178" s="6">
        <f>SUM(NonNurse[[#This Row],[Physical Therapist (PT) Hours]],NonNurse[[#This Row],[PT Assistant Hours]],NonNurse[[#This Row],[PT Aide Hours]])/NonNurse[[#This Row],[MDS Census]]</f>
        <v>0.10877101879327394</v>
      </c>
      <c r="AA178" s="6">
        <v>0</v>
      </c>
      <c r="AB178" s="6">
        <v>0</v>
      </c>
      <c r="AC178" s="6">
        <v>0</v>
      </c>
      <c r="AD178" s="6">
        <v>0</v>
      </c>
      <c r="AE178" s="6">
        <v>0</v>
      </c>
      <c r="AF178" s="6">
        <v>0</v>
      </c>
      <c r="AG178" s="6">
        <v>0</v>
      </c>
      <c r="AH178" s="1">
        <v>185291</v>
      </c>
      <c r="AI178">
        <v>4</v>
      </c>
    </row>
    <row r="179" spans="1:35" x14ac:dyDescent="0.25">
      <c r="A179" t="s">
        <v>289</v>
      </c>
      <c r="B179" t="s">
        <v>145</v>
      </c>
      <c r="C179" t="s">
        <v>462</v>
      </c>
      <c r="D179" t="s">
        <v>324</v>
      </c>
      <c r="E179" s="6">
        <v>88.978260869565219</v>
      </c>
      <c r="F179" s="6">
        <v>8.0869565217391308</v>
      </c>
      <c r="G179" s="6">
        <v>0.5</v>
      </c>
      <c r="H179" s="6">
        <v>0.42347826086956525</v>
      </c>
      <c r="I179" s="6">
        <v>2.5652173913043477</v>
      </c>
      <c r="J179" s="6">
        <v>0</v>
      </c>
      <c r="K179" s="6">
        <v>5.0652173913043477</v>
      </c>
      <c r="L179" s="6">
        <v>1.5880434782608694</v>
      </c>
      <c r="M179" s="6">
        <v>6.6516304347826063</v>
      </c>
      <c r="N179" s="6">
        <v>0</v>
      </c>
      <c r="O179" s="6">
        <f>SUM(NonNurse[[#This Row],[Qualified Social Work Staff Hours]],NonNurse[[#This Row],[Other Social Work Staff Hours]])/NonNurse[[#This Row],[MDS Census]]</f>
        <v>7.4755680430002414E-2</v>
      </c>
      <c r="P179" s="6">
        <v>0</v>
      </c>
      <c r="Q179" s="6">
        <v>5.8804347826086956E-2</v>
      </c>
      <c r="R179" s="6">
        <f>SUM(NonNurse[[#This Row],[Qualified Activities Professional Hours]],NonNurse[[#This Row],[Other Activities Professional Hours]])/NonNurse[[#This Row],[MDS Census]]</f>
        <v>6.6088443684339114E-4</v>
      </c>
      <c r="S179" s="6">
        <v>4.2626086956521734</v>
      </c>
      <c r="T179" s="6">
        <v>6.4364130434782618</v>
      </c>
      <c r="U179" s="6">
        <v>0</v>
      </c>
      <c r="V179" s="6">
        <f>SUM(NonNurse[[#This Row],[Occupational Therapist Hours]],NonNurse[[#This Row],[OT Assistant Hours]],NonNurse[[#This Row],[OT Aide Hours]])/NonNurse[[#This Row],[MDS Census]]</f>
        <v>0.12024309797214758</v>
      </c>
      <c r="W179" s="6">
        <v>2.3763043478260877</v>
      </c>
      <c r="X179" s="6">
        <v>4.8647826086956512</v>
      </c>
      <c r="Y179" s="6">
        <v>0</v>
      </c>
      <c r="Z179" s="6">
        <f>SUM(NonNurse[[#This Row],[Physical Therapist (PT) Hours]],NonNurse[[#This Row],[PT Assistant Hours]],NonNurse[[#This Row],[PT Aide Hours]])/NonNurse[[#This Row],[MDS Census]]</f>
        <v>8.1380405570486203E-2</v>
      </c>
      <c r="AA179" s="6">
        <v>0</v>
      </c>
      <c r="AB179" s="6">
        <v>5.6956521739130439</v>
      </c>
      <c r="AC179" s="6">
        <v>0</v>
      </c>
      <c r="AD179" s="6">
        <v>0</v>
      </c>
      <c r="AE179" s="6">
        <v>0</v>
      </c>
      <c r="AF179" s="6">
        <v>0</v>
      </c>
      <c r="AG179" s="6">
        <v>0</v>
      </c>
      <c r="AH179" s="1">
        <v>185290</v>
      </c>
      <c r="AI179">
        <v>4</v>
      </c>
    </row>
    <row r="180" spans="1:35" x14ac:dyDescent="0.25">
      <c r="A180" t="s">
        <v>289</v>
      </c>
      <c r="B180" t="s">
        <v>234</v>
      </c>
      <c r="C180" t="s">
        <v>482</v>
      </c>
      <c r="D180" t="s">
        <v>440</v>
      </c>
      <c r="E180" s="6">
        <v>112.79347826086956</v>
      </c>
      <c r="F180" s="6">
        <v>4.4347826086956523</v>
      </c>
      <c r="G180" s="6">
        <v>0</v>
      </c>
      <c r="H180" s="6">
        <v>0</v>
      </c>
      <c r="I180" s="6">
        <v>0</v>
      </c>
      <c r="J180" s="6">
        <v>0</v>
      </c>
      <c r="K180" s="6">
        <v>0</v>
      </c>
      <c r="L180" s="6">
        <v>5.6696739130434768</v>
      </c>
      <c r="M180" s="6">
        <v>0</v>
      </c>
      <c r="N180" s="6">
        <v>5.6552173913043502</v>
      </c>
      <c r="O180" s="6">
        <f>SUM(NonNurse[[#This Row],[Qualified Social Work Staff Hours]],NonNurse[[#This Row],[Other Social Work Staff Hours]])/NonNurse[[#This Row],[MDS Census]]</f>
        <v>5.0137804760528114E-2</v>
      </c>
      <c r="P180" s="6">
        <v>0</v>
      </c>
      <c r="Q180" s="6">
        <v>9.6029347826086955</v>
      </c>
      <c r="R180" s="6">
        <f>SUM(NonNurse[[#This Row],[Qualified Activities Professional Hours]],NonNurse[[#This Row],[Other Activities Professional Hours]])/NonNurse[[#This Row],[MDS Census]]</f>
        <v>8.5137322925701073E-2</v>
      </c>
      <c r="S180" s="6">
        <v>5.3032608695652153</v>
      </c>
      <c r="T180" s="6">
        <v>9.8116304347826073</v>
      </c>
      <c r="U180" s="6">
        <v>0.55434782608695654</v>
      </c>
      <c r="V180" s="6">
        <f>SUM(NonNurse[[#This Row],[Occupational Therapist Hours]],NonNurse[[#This Row],[OT Assistant Hours]],NonNurse[[#This Row],[OT Aide Hours]])/NonNurse[[#This Row],[MDS Census]]</f>
        <v>0.13891972631781821</v>
      </c>
      <c r="W180" s="6">
        <v>15.3570652173913</v>
      </c>
      <c r="X180" s="6">
        <v>0.40934782608695647</v>
      </c>
      <c r="Y180" s="6">
        <v>0</v>
      </c>
      <c r="Z180" s="6">
        <f>SUM(NonNurse[[#This Row],[Physical Therapist (PT) Hours]],NonNurse[[#This Row],[PT Assistant Hours]],NonNurse[[#This Row],[PT Aide Hours]])/NonNurse[[#This Row],[MDS Census]]</f>
        <v>0.13978124698853228</v>
      </c>
      <c r="AA180" s="6">
        <v>0</v>
      </c>
      <c r="AB180" s="6">
        <v>0</v>
      </c>
      <c r="AC180" s="6">
        <v>0</v>
      </c>
      <c r="AD180" s="6">
        <v>0</v>
      </c>
      <c r="AE180" s="6">
        <v>0</v>
      </c>
      <c r="AF180" s="6">
        <v>0</v>
      </c>
      <c r="AG180" s="6">
        <v>0</v>
      </c>
      <c r="AH180" s="1">
        <v>185438</v>
      </c>
      <c r="AI180">
        <v>4</v>
      </c>
    </row>
    <row r="181" spans="1:35" x14ac:dyDescent="0.25">
      <c r="A181" t="s">
        <v>289</v>
      </c>
      <c r="B181" t="s">
        <v>118</v>
      </c>
      <c r="C181" t="s">
        <v>549</v>
      </c>
      <c r="D181" t="s">
        <v>419</v>
      </c>
      <c r="E181" s="6">
        <v>89.565217391304344</v>
      </c>
      <c r="F181" s="6">
        <v>5.7391304347826084</v>
      </c>
      <c r="G181" s="6">
        <v>3.5326086956521736E-2</v>
      </c>
      <c r="H181" s="6">
        <v>0.40217391304347827</v>
      </c>
      <c r="I181" s="6">
        <v>2.3695652173913042</v>
      </c>
      <c r="J181" s="6">
        <v>0</v>
      </c>
      <c r="K181" s="6">
        <v>0</v>
      </c>
      <c r="L181" s="6">
        <v>2.2321739130434786</v>
      </c>
      <c r="M181" s="6">
        <v>0</v>
      </c>
      <c r="N181" s="6">
        <v>4.0654347826086967</v>
      </c>
      <c r="O181" s="6">
        <f>SUM(NonNurse[[#This Row],[Qualified Social Work Staff Hours]],NonNurse[[#This Row],[Other Social Work Staff Hours]])/NonNurse[[#This Row],[MDS Census]]</f>
        <v>4.5390776699029141E-2</v>
      </c>
      <c r="P181" s="6">
        <v>4.3283695652173906</v>
      </c>
      <c r="Q181" s="6">
        <v>8.5317391304347829</v>
      </c>
      <c r="R181" s="6">
        <f>SUM(NonNurse[[#This Row],[Qualified Activities Professional Hours]],NonNurse[[#This Row],[Other Activities Professional Hours]])/NonNurse[[#This Row],[MDS Census]]</f>
        <v>0.14358373786407766</v>
      </c>
      <c r="S181" s="6">
        <v>5.4618478260869567</v>
      </c>
      <c r="T181" s="6">
        <v>4.3006521739130426</v>
      </c>
      <c r="U181" s="6">
        <v>0</v>
      </c>
      <c r="V181" s="6">
        <f>SUM(NonNurse[[#This Row],[Occupational Therapist Hours]],NonNurse[[#This Row],[OT Assistant Hours]],NonNurse[[#This Row],[OT Aide Hours]])/NonNurse[[#This Row],[MDS Census]]</f>
        <v>0.10899878640776699</v>
      </c>
      <c r="W181" s="6">
        <v>6.1861956521739145</v>
      </c>
      <c r="X181" s="6">
        <v>0.63706521739130439</v>
      </c>
      <c r="Y181" s="6">
        <v>0</v>
      </c>
      <c r="Z181" s="6">
        <f>SUM(NonNurse[[#This Row],[Physical Therapist (PT) Hours]],NonNurse[[#This Row],[PT Assistant Hours]],NonNurse[[#This Row],[PT Aide Hours]])/NonNurse[[#This Row],[MDS Census]]</f>
        <v>7.6182038834951477E-2</v>
      </c>
      <c r="AA181" s="6">
        <v>0</v>
      </c>
      <c r="AB181" s="6">
        <v>0</v>
      </c>
      <c r="AC181" s="6">
        <v>0</v>
      </c>
      <c r="AD181" s="6">
        <v>0</v>
      </c>
      <c r="AE181" s="6">
        <v>0</v>
      </c>
      <c r="AF181" s="6">
        <v>0</v>
      </c>
      <c r="AG181" s="6">
        <v>0</v>
      </c>
      <c r="AH181" s="1">
        <v>185254</v>
      </c>
      <c r="AI181">
        <v>4</v>
      </c>
    </row>
    <row r="182" spans="1:35" x14ac:dyDescent="0.25">
      <c r="A182" t="s">
        <v>289</v>
      </c>
      <c r="B182" t="s">
        <v>156</v>
      </c>
      <c r="C182" t="s">
        <v>495</v>
      </c>
      <c r="D182" t="s">
        <v>390</v>
      </c>
      <c r="E182" s="6">
        <v>89.326086956521735</v>
      </c>
      <c r="F182" s="6">
        <v>9.1304347826086953</v>
      </c>
      <c r="G182" s="6">
        <v>0.93478260869565222</v>
      </c>
      <c r="H182" s="6">
        <v>0</v>
      </c>
      <c r="I182" s="6">
        <v>3.4456521739130435</v>
      </c>
      <c r="J182" s="6">
        <v>0</v>
      </c>
      <c r="K182" s="6">
        <v>0</v>
      </c>
      <c r="L182" s="6">
        <v>7.2504347826086954</v>
      </c>
      <c r="M182" s="6">
        <v>0</v>
      </c>
      <c r="N182" s="6">
        <v>0</v>
      </c>
      <c r="O182" s="6">
        <f>SUM(NonNurse[[#This Row],[Qualified Social Work Staff Hours]],NonNurse[[#This Row],[Other Social Work Staff Hours]])/NonNurse[[#This Row],[MDS Census]]</f>
        <v>0</v>
      </c>
      <c r="P182" s="6">
        <v>5.2173913043478262</v>
      </c>
      <c r="Q182" s="6">
        <v>2.3258695652173915</v>
      </c>
      <c r="R182" s="6">
        <f>SUM(NonNurse[[#This Row],[Qualified Activities Professional Hours]],NonNurse[[#This Row],[Other Activities Professional Hours]])/NonNurse[[#This Row],[MDS Census]]</f>
        <v>8.4446337308347538E-2</v>
      </c>
      <c r="S182" s="6">
        <v>8.7115217391304345</v>
      </c>
      <c r="T182" s="6">
        <v>11.914021739130437</v>
      </c>
      <c r="U182" s="6">
        <v>0</v>
      </c>
      <c r="V182" s="6">
        <f>SUM(NonNurse[[#This Row],[Occupational Therapist Hours]],NonNurse[[#This Row],[OT Assistant Hours]],NonNurse[[#This Row],[OT Aide Hours]])/NonNurse[[#This Row],[MDS Census]]</f>
        <v>0.23090167924069122</v>
      </c>
      <c r="W182" s="6">
        <v>5.4241304347826089</v>
      </c>
      <c r="X182" s="6">
        <v>14.938695652173914</v>
      </c>
      <c r="Y182" s="6">
        <v>9.0978260869565215</v>
      </c>
      <c r="Z182" s="6">
        <f>SUM(NonNurse[[#This Row],[Physical Therapist (PT) Hours]],NonNurse[[#This Row],[PT Assistant Hours]],NonNurse[[#This Row],[PT Aide Hours]])/NonNurse[[#This Row],[MDS Census]]</f>
        <v>0.32981017279143349</v>
      </c>
      <c r="AA182" s="6">
        <v>0</v>
      </c>
      <c r="AB182" s="6">
        <v>0</v>
      </c>
      <c r="AC182" s="6">
        <v>0</v>
      </c>
      <c r="AD182" s="6">
        <v>0</v>
      </c>
      <c r="AE182" s="6">
        <v>0</v>
      </c>
      <c r="AF182" s="6">
        <v>0</v>
      </c>
      <c r="AG182" s="6">
        <v>0</v>
      </c>
      <c r="AH182" s="1">
        <v>185306</v>
      </c>
      <c r="AI182">
        <v>4</v>
      </c>
    </row>
    <row r="183" spans="1:35" x14ac:dyDescent="0.25">
      <c r="A183" t="s">
        <v>289</v>
      </c>
      <c r="B183" t="s">
        <v>133</v>
      </c>
      <c r="C183" t="s">
        <v>522</v>
      </c>
      <c r="D183" t="s">
        <v>404</v>
      </c>
      <c r="E183" s="6">
        <v>63.076086956521742</v>
      </c>
      <c r="F183" s="6">
        <v>4.9565217391304346</v>
      </c>
      <c r="G183" s="6">
        <v>0</v>
      </c>
      <c r="H183" s="6">
        <v>0</v>
      </c>
      <c r="I183" s="6">
        <v>0</v>
      </c>
      <c r="J183" s="6">
        <v>0</v>
      </c>
      <c r="K183" s="6">
        <v>0</v>
      </c>
      <c r="L183" s="6">
        <v>0</v>
      </c>
      <c r="M183" s="6">
        <v>5.5652173913043477</v>
      </c>
      <c r="N183" s="6">
        <v>2.1059782608695654</v>
      </c>
      <c r="O183" s="6">
        <f>SUM(NonNurse[[#This Row],[Qualified Social Work Staff Hours]],NonNurse[[#This Row],[Other Social Work Staff Hours]])/NonNurse[[#This Row],[MDS Census]]</f>
        <v>0.1216181285541961</v>
      </c>
      <c r="P183" s="6">
        <v>4.3994565217391308</v>
      </c>
      <c r="Q183" s="6">
        <v>2.9402173913043477</v>
      </c>
      <c r="R183" s="6">
        <f>SUM(NonNurse[[#This Row],[Qualified Activities Professional Hours]],NonNurse[[#This Row],[Other Activities Professional Hours]])/NonNurse[[#This Row],[MDS Census]]</f>
        <v>0.11636222643460278</v>
      </c>
      <c r="S183" s="6">
        <v>0</v>
      </c>
      <c r="T183" s="6">
        <v>0</v>
      </c>
      <c r="U183" s="6">
        <v>0</v>
      </c>
      <c r="V183" s="6">
        <f>SUM(NonNurse[[#This Row],[Occupational Therapist Hours]],NonNurse[[#This Row],[OT Assistant Hours]],NonNurse[[#This Row],[OT Aide Hours]])/NonNurse[[#This Row],[MDS Census]]</f>
        <v>0</v>
      </c>
      <c r="W183" s="6">
        <v>0</v>
      </c>
      <c r="X183" s="6">
        <v>0</v>
      </c>
      <c r="Y183" s="6">
        <v>0</v>
      </c>
      <c r="Z183" s="6">
        <f>SUM(NonNurse[[#This Row],[Physical Therapist (PT) Hours]],NonNurse[[#This Row],[PT Assistant Hours]],NonNurse[[#This Row],[PT Aide Hours]])/NonNurse[[#This Row],[MDS Census]]</f>
        <v>0</v>
      </c>
      <c r="AA183" s="6">
        <v>0</v>
      </c>
      <c r="AB183" s="6">
        <v>0</v>
      </c>
      <c r="AC183" s="6">
        <v>0</v>
      </c>
      <c r="AD183" s="6">
        <v>0</v>
      </c>
      <c r="AE183" s="6">
        <v>0</v>
      </c>
      <c r="AF183" s="6">
        <v>0</v>
      </c>
      <c r="AG183" s="6">
        <v>0</v>
      </c>
      <c r="AH183" s="1">
        <v>185272</v>
      </c>
      <c r="AI183">
        <v>4</v>
      </c>
    </row>
    <row r="184" spans="1:35" x14ac:dyDescent="0.25">
      <c r="A184" t="s">
        <v>289</v>
      </c>
      <c r="B184" t="s">
        <v>194</v>
      </c>
      <c r="C184" t="s">
        <v>446</v>
      </c>
      <c r="D184" t="s">
        <v>430</v>
      </c>
      <c r="E184" s="6">
        <v>46.869565217391305</v>
      </c>
      <c r="F184" s="6">
        <v>22.590543478260873</v>
      </c>
      <c r="G184" s="6">
        <v>1.2173913043478262</v>
      </c>
      <c r="H184" s="6">
        <v>0</v>
      </c>
      <c r="I184" s="6">
        <v>1.7608695652173914</v>
      </c>
      <c r="J184" s="6">
        <v>0</v>
      </c>
      <c r="K184" s="6">
        <v>0</v>
      </c>
      <c r="L184" s="6">
        <v>0</v>
      </c>
      <c r="M184" s="6">
        <v>5.1252173913043473</v>
      </c>
      <c r="N184" s="6">
        <v>0</v>
      </c>
      <c r="O184" s="6">
        <f>SUM(NonNurse[[#This Row],[Qualified Social Work Staff Hours]],NonNurse[[#This Row],[Other Social Work Staff Hours]])/NonNurse[[#This Row],[MDS Census]]</f>
        <v>0.10935064935064934</v>
      </c>
      <c r="P184" s="6">
        <v>4.7873913043478282</v>
      </c>
      <c r="Q184" s="6">
        <v>0</v>
      </c>
      <c r="R184" s="6">
        <f>SUM(NonNurse[[#This Row],[Qualified Activities Professional Hours]],NonNurse[[#This Row],[Other Activities Professional Hours]])/NonNurse[[#This Row],[MDS Census]]</f>
        <v>0.10214285714285719</v>
      </c>
      <c r="S184" s="6">
        <v>4.8345652173913027</v>
      </c>
      <c r="T184" s="6">
        <v>1.5543478260869567E-2</v>
      </c>
      <c r="U184" s="6">
        <v>0</v>
      </c>
      <c r="V184" s="6">
        <f>SUM(NonNurse[[#This Row],[Occupational Therapist Hours]],NonNurse[[#This Row],[OT Assistant Hours]],NonNurse[[#This Row],[OT Aide Hours]])/NonNurse[[#This Row],[MDS Census]]</f>
        <v>0.10348098330241183</v>
      </c>
      <c r="W184" s="6">
        <v>9.7934782608695647E-2</v>
      </c>
      <c r="X184" s="6">
        <v>0.16086956521739129</v>
      </c>
      <c r="Y184" s="6">
        <v>0.13043478260869565</v>
      </c>
      <c r="Z184" s="6">
        <f>SUM(NonNurse[[#This Row],[Physical Therapist (PT) Hours]],NonNurse[[#This Row],[PT Assistant Hours]],NonNurse[[#This Row],[PT Aide Hours]])/NonNurse[[#This Row],[MDS Census]]</f>
        <v>8.3047309833024132E-3</v>
      </c>
      <c r="AA184" s="6">
        <v>0</v>
      </c>
      <c r="AB184" s="6">
        <v>0</v>
      </c>
      <c r="AC184" s="6">
        <v>0</v>
      </c>
      <c r="AD184" s="6">
        <v>0</v>
      </c>
      <c r="AE184" s="6">
        <v>0</v>
      </c>
      <c r="AF184" s="6">
        <v>0</v>
      </c>
      <c r="AG184" s="6">
        <v>0</v>
      </c>
      <c r="AH184" s="1">
        <v>185355</v>
      </c>
      <c r="AI184">
        <v>4</v>
      </c>
    </row>
    <row r="185" spans="1:35" x14ac:dyDescent="0.25">
      <c r="A185" t="s">
        <v>289</v>
      </c>
      <c r="B185" t="s">
        <v>222</v>
      </c>
      <c r="C185" t="s">
        <v>562</v>
      </c>
      <c r="D185" t="s">
        <v>382</v>
      </c>
      <c r="E185" s="6">
        <v>33</v>
      </c>
      <c r="F185" s="6">
        <v>3.652173913043478</v>
      </c>
      <c r="G185" s="6">
        <v>0</v>
      </c>
      <c r="H185" s="6">
        <v>0</v>
      </c>
      <c r="I185" s="6">
        <v>5.7391304347826084</v>
      </c>
      <c r="J185" s="6">
        <v>0</v>
      </c>
      <c r="K185" s="6">
        <v>0</v>
      </c>
      <c r="L185" s="6">
        <v>4.539891304347826</v>
      </c>
      <c r="M185" s="6">
        <v>0</v>
      </c>
      <c r="N185" s="6">
        <v>0</v>
      </c>
      <c r="O185" s="6">
        <f>SUM(NonNurse[[#This Row],[Qualified Social Work Staff Hours]],NonNurse[[#This Row],[Other Social Work Staff Hours]])/NonNurse[[#This Row],[MDS Census]]</f>
        <v>0</v>
      </c>
      <c r="P185" s="6">
        <v>0</v>
      </c>
      <c r="Q185" s="6">
        <v>0</v>
      </c>
      <c r="R185" s="6">
        <f>SUM(NonNurse[[#This Row],[Qualified Activities Professional Hours]],NonNurse[[#This Row],[Other Activities Professional Hours]])/NonNurse[[#This Row],[MDS Census]]</f>
        <v>0</v>
      </c>
      <c r="S185" s="6">
        <v>2.9785869565217382</v>
      </c>
      <c r="T185" s="6">
        <v>3.2233695652173915</v>
      </c>
      <c r="U185" s="6">
        <v>0</v>
      </c>
      <c r="V185" s="6">
        <f>SUM(NonNurse[[#This Row],[Occupational Therapist Hours]],NonNurse[[#This Row],[OT Assistant Hours]],NonNurse[[#This Row],[OT Aide Hours]])/NonNurse[[#This Row],[MDS Census]]</f>
        <v>0.18793807641633725</v>
      </c>
      <c r="W185" s="6">
        <v>2.370978260869566</v>
      </c>
      <c r="X185" s="6">
        <v>2.9702173913043484</v>
      </c>
      <c r="Y185" s="6">
        <v>0</v>
      </c>
      <c r="Z185" s="6">
        <f>SUM(NonNurse[[#This Row],[Physical Therapist (PT) Hours]],NonNurse[[#This Row],[PT Assistant Hours]],NonNurse[[#This Row],[PT Aide Hours]])/NonNurse[[#This Row],[MDS Census]]</f>
        <v>0.16185441370223982</v>
      </c>
      <c r="AA185" s="6">
        <v>0</v>
      </c>
      <c r="AB185" s="6">
        <v>0</v>
      </c>
      <c r="AC185" s="6">
        <v>0</v>
      </c>
      <c r="AD185" s="6">
        <v>0</v>
      </c>
      <c r="AE185" s="6">
        <v>0</v>
      </c>
      <c r="AF185" s="6">
        <v>0</v>
      </c>
      <c r="AG185" s="6">
        <v>0</v>
      </c>
      <c r="AH185" s="1">
        <v>185410</v>
      </c>
      <c r="AI185">
        <v>4</v>
      </c>
    </row>
    <row r="186" spans="1:35" x14ac:dyDescent="0.25">
      <c r="A186" t="s">
        <v>289</v>
      </c>
      <c r="B186" t="s">
        <v>122</v>
      </c>
      <c r="C186" t="s">
        <v>550</v>
      </c>
      <c r="D186" t="s">
        <v>324</v>
      </c>
      <c r="E186" s="6">
        <v>85.173913043478265</v>
      </c>
      <c r="F186" s="6">
        <v>5.5353260869565215</v>
      </c>
      <c r="G186" s="6">
        <v>0</v>
      </c>
      <c r="H186" s="6">
        <v>0.60869565217391308</v>
      </c>
      <c r="I186" s="6">
        <v>1.1304347826086956</v>
      </c>
      <c r="J186" s="6">
        <v>0</v>
      </c>
      <c r="K186" s="6">
        <v>0</v>
      </c>
      <c r="L186" s="6">
        <v>4.1532608695652167</v>
      </c>
      <c r="M186" s="6">
        <v>5.2961956521739131</v>
      </c>
      <c r="N186" s="6">
        <v>0</v>
      </c>
      <c r="O186" s="6">
        <f>SUM(NonNurse[[#This Row],[Qualified Social Work Staff Hours]],NonNurse[[#This Row],[Other Social Work Staff Hours]])/NonNurse[[#This Row],[MDS Census]]</f>
        <v>6.2180959673302706E-2</v>
      </c>
      <c r="P186" s="6">
        <v>5.2581521739130439</v>
      </c>
      <c r="Q186" s="6">
        <v>0</v>
      </c>
      <c r="R186" s="6">
        <f>SUM(NonNurse[[#This Row],[Qualified Activities Professional Hours]],NonNurse[[#This Row],[Other Activities Professional Hours]])/NonNurse[[#This Row],[MDS Census]]</f>
        <v>6.1734303215926496E-2</v>
      </c>
      <c r="S186" s="6">
        <v>3.9800000000000004</v>
      </c>
      <c r="T186" s="6">
        <v>4.8782608695652172</v>
      </c>
      <c r="U186" s="6">
        <v>0</v>
      </c>
      <c r="V186" s="6">
        <f>SUM(NonNurse[[#This Row],[Occupational Therapist Hours]],NonNurse[[#This Row],[OT Assistant Hours]],NonNurse[[#This Row],[OT Aide Hours]])/NonNurse[[#This Row],[MDS Census]]</f>
        <v>0.10400204185809087</v>
      </c>
      <c r="W186" s="6">
        <v>4.9585869565217413</v>
      </c>
      <c r="X186" s="6">
        <v>4.5018478260869577</v>
      </c>
      <c r="Y186" s="6">
        <v>3.5108695652173911</v>
      </c>
      <c r="Z186" s="6">
        <f>SUM(NonNurse[[#This Row],[Physical Therapist (PT) Hours]],NonNurse[[#This Row],[PT Assistant Hours]],NonNurse[[#This Row],[PT Aide Hours]])/NonNurse[[#This Row],[MDS Census]]</f>
        <v>0.1522919857069934</v>
      </c>
      <c r="AA186" s="6">
        <v>0</v>
      </c>
      <c r="AB186" s="6">
        <v>0</v>
      </c>
      <c r="AC186" s="6">
        <v>0</v>
      </c>
      <c r="AD186" s="6">
        <v>0</v>
      </c>
      <c r="AE186" s="6">
        <v>0</v>
      </c>
      <c r="AF186" s="6">
        <v>0</v>
      </c>
      <c r="AG186" s="6">
        <v>0.28260869565217389</v>
      </c>
      <c r="AH186" s="1">
        <v>185259</v>
      </c>
      <c r="AI186">
        <v>4</v>
      </c>
    </row>
    <row r="187" spans="1:35" x14ac:dyDescent="0.25">
      <c r="A187" t="s">
        <v>289</v>
      </c>
      <c r="B187" t="s">
        <v>87</v>
      </c>
      <c r="C187" t="s">
        <v>468</v>
      </c>
      <c r="D187" t="s">
        <v>362</v>
      </c>
      <c r="E187" s="6">
        <v>69.260869565217391</v>
      </c>
      <c r="F187" s="6">
        <v>5.7391304347826084</v>
      </c>
      <c r="G187" s="6">
        <v>0.39130434782608697</v>
      </c>
      <c r="H187" s="6">
        <v>0.38315217391304346</v>
      </c>
      <c r="I187" s="6">
        <v>0</v>
      </c>
      <c r="J187" s="6">
        <v>0</v>
      </c>
      <c r="K187" s="6">
        <v>0</v>
      </c>
      <c r="L187" s="6">
        <v>3.4558695652173896</v>
      </c>
      <c r="M187" s="6">
        <v>5.0965217391304352</v>
      </c>
      <c r="N187" s="6">
        <v>0</v>
      </c>
      <c r="O187" s="6">
        <f>SUM(NonNurse[[#This Row],[Qualified Social Work Staff Hours]],NonNurse[[#This Row],[Other Social Work Staff Hours]])/NonNurse[[#This Row],[MDS Census]]</f>
        <v>7.3584431889516647E-2</v>
      </c>
      <c r="P187" s="6">
        <v>5.1951086956521735</v>
      </c>
      <c r="Q187" s="6">
        <v>3.8101086956521737</v>
      </c>
      <c r="R187" s="6">
        <f>SUM(NonNurse[[#This Row],[Qualified Activities Professional Hours]],NonNurse[[#This Row],[Other Activities Professional Hours]])/NonNurse[[#This Row],[MDS Census]]</f>
        <v>0.13001883239171375</v>
      </c>
      <c r="S187" s="6">
        <v>3.5780434782608714</v>
      </c>
      <c r="T187" s="6">
        <v>5.1757608695652166</v>
      </c>
      <c r="U187" s="6">
        <v>0</v>
      </c>
      <c r="V187" s="6">
        <f>SUM(NonNurse[[#This Row],[Occupational Therapist Hours]],NonNurse[[#This Row],[OT Assistant Hours]],NonNurse[[#This Row],[OT Aide Hours]])/NonNurse[[#This Row],[MDS Census]]</f>
        <v>0.12638888888888891</v>
      </c>
      <c r="W187" s="6">
        <v>5.1253260869565223</v>
      </c>
      <c r="X187" s="6">
        <v>10.109130434782612</v>
      </c>
      <c r="Y187" s="6">
        <v>0</v>
      </c>
      <c r="Z187" s="6">
        <f>SUM(NonNurse[[#This Row],[Physical Therapist (PT) Hours]],NonNurse[[#This Row],[PT Assistant Hours]],NonNurse[[#This Row],[PT Aide Hours]])/NonNurse[[#This Row],[MDS Census]]</f>
        <v>0.21995762711864411</v>
      </c>
      <c r="AA187" s="6">
        <v>0</v>
      </c>
      <c r="AB187" s="6">
        <v>0</v>
      </c>
      <c r="AC187" s="6">
        <v>0</v>
      </c>
      <c r="AD187" s="6">
        <v>0</v>
      </c>
      <c r="AE187" s="6">
        <v>0</v>
      </c>
      <c r="AF187" s="6">
        <v>0</v>
      </c>
      <c r="AG187" s="6">
        <v>0</v>
      </c>
      <c r="AH187" s="1">
        <v>185209</v>
      </c>
      <c r="AI187">
        <v>4</v>
      </c>
    </row>
    <row r="188" spans="1:35" x14ac:dyDescent="0.25">
      <c r="A188" t="s">
        <v>289</v>
      </c>
      <c r="B188" t="s">
        <v>54</v>
      </c>
      <c r="C188" t="s">
        <v>516</v>
      </c>
      <c r="D188" t="s">
        <v>356</v>
      </c>
      <c r="E188" s="6">
        <v>100.77173913043478</v>
      </c>
      <c r="F188" s="6">
        <v>5.7391304347826084</v>
      </c>
      <c r="G188" s="6">
        <v>0.32608695652173914</v>
      </c>
      <c r="H188" s="6">
        <v>0.41032608695652173</v>
      </c>
      <c r="I188" s="6">
        <v>0</v>
      </c>
      <c r="J188" s="6">
        <v>0</v>
      </c>
      <c r="K188" s="6">
        <v>0</v>
      </c>
      <c r="L188" s="6">
        <v>4.951739130434782</v>
      </c>
      <c r="M188" s="6">
        <v>6.0125000000000002</v>
      </c>
      <c r="N188" s="6">
        <v>0</v>
      </c>
      <c r="O188" s="6">
        <f>SUM(NonNurse[[#This Row],[Qualified Social Work Staff Hours]],NonNurse[[#This Row],[Other Social Work Staff Hours]])/NonNurse[[#This Row],[MDS Census]]</f>
        <v>5.9664545356487977E-2</v>
      </c>
      <c r="P188" s="6">
        <v>5.7170652173913048</v>
      </c>
      <c r="Q188" s="6">
        <v>6.167608695652171</v>
      </c>
      <c r="R188" s="6">
        <f>SUM(NonNurse[[#This Row],[Qualified Activities Professional Hours]],NonNurse[[#This Row],[Other Activities Professional Hours]])/NonNurse[[#This Row],[MDS Census]]</f>
        <v>0.11793657642109802</v>
      </c>
      <c r="S188" s="6">
        <v>9.9959782608695669</v>
      </c>
      <c r="T188" s="6">
        <v>9.9080434782608684</v>
      </c>
      <c r="U188" s="6">
        <v>0</v>
      </c>
      <c r="V188" s="6">
        <f>SUM(NonNurse[[#This Row],[Occupational Therapist Hours]],NonNurse[[#This Row],[OT Assistant Hours]],NonNurse[[#This Row],[OT Aide Hours]])/NonNurse[[#This Row],[MDS Census]]</f>
        <v>0.19751590982634021</v>
      </c>
      <c r="W188" s="6">
        <v>8.323804347826087</v>
      </c>
      <c r="X188" s="6">
        <v>14.286847826086955</v>
      </c>
      <c r="Y188" s="6">
        <v>0</v>
      </c>
      <c r="Z188" s="6">
        <f>SUM(NonNurse[[#This Row],[Physical Therapist (PT) Hours]],NonNurse[[#This Row],[PT Assistant Hours]],NonNurse[[#This Row],[PT Aide Hours]])/NonNurse[[#This Row],[MDS Census]]</f>
        <v>0.22437493258548161</v>
      </c>
      <c r="AA188" s="6">
        <v>0</v>
      </c>
      <c r="AB188" s="6">
        <v>0</v>
      </c>
      <c r="AC188" s="6">
        <v>0</v>
      </c>
      <c r="AD188" s="6">
        <v>0</v>
      </c>
      <c r="AE188" s="6">
        <v>12.173913043478262</v>
      </c>
      <c r="AF188" s="6">
        <v>0</v>
      </c>
      <c r="AG188" s="6">
        <v>0</v>
      </c>
      <c r="AH188" s="1">
        <v>185151</v>
      </c>
      <c r="AI188">
        <v>4</v>
      </c>
    </row>
    <row r="189" spans="1:35" x14ac:dyDescent="0.25">
      <c r="A189" t="s">
        <v>289</v>
      </c>
      <c r="B189" t="s">
        <v>196</v>
      </c>
      <c r="C189" t="s">
        <v>572</v>
      </c>
      <c r="D189" t="s">
        <v>432</v>
      </c>
      <c r="E189" s="6">
        <v>56.010869565217391</v>
      </c>
      <c r="F189" s="6">
        <v>5.1304347826086953</v>
      </c>
      <c r="G189" s="6">
        <v>9.2391304347826081E-2</v>
      </c>
      <c r="H189" s="6">
        <v>0.21195652173913043</v>
      </c>
      <c r="I189" s="6">
        <v>1.2826086956521738</v>
      </c>
      <c r="J189" s="6">
        <v>0</v>
      </c>
      <c r="K189" s="6">
        <v>0</v>
      </c>
      <c r="L189" s="6">
        <v>2.8979347826086959</v>
      </c>
      <c r="M189" s="6">
        <v>0</v>
      </c>
      <c r="N189" s="6">
        <v>2.4356521739130432</v>
      </c>
      <c r="O189" s="6">
        <f>SUM(NonNurse[[#This Row],[Qualified Social Work Staff Hours]],NonNurse[[#This Row],[Other Social Work Staff Hours]])/NonNurse[[#This Row],[MDS Census]]</f>
        <v>4.3485348340772362E-2</v>
      </c>
      <c r="P189" s="6">
        <v>0</v>
      </c>
      <c r="Q189" s="6">
        <v>6.3192391304347799</v>
      </c>
      <c r="R189" s="6">
        <f>SUM(NonNurse[[#This Row],[Qualified Activities Professional Hours]],NonNurse[[#This Row],[Other Activities Professional Hours]])/NonNurse[[#This Row],[MDS Census]]</f>
        <v>0.11282165728701722</v>
      </c>
      <c r="S189" s="6">
        <v>1.6002173913043478</v>
      </c>
      <c r="T189" s="6">
        <v>9.070760869565218</v>
      </c>
      <c r="U189" s="6">
        <v>0</v>
      </c>
      <c r="V189" s="6">
        <f>SUM(NonNurse[[#This Row],[Occupational Therapist Hours]],NonNurse[[#This Row],[OT Assistant Hours]],NonNurse[[#This Row],[OT Aide Hours]])/NonNurse[[#This Row],[MDS Census]]</f>
        <v>0.19051620415292064</v>
      </c>
      <c r="W189" s="6">
        <v>1.8430434782608696</v>
      </c>
      <c r="X189" s="6">
        <v>5.5759782608695652</v>
      </c>
      <c r="Y189" s="6">
        <v>0</v>
      </c>
      <c r="Z189" s="6">
        <f>SUM(NonNurse[[#This Row],[Physical Therapist (PT) Hours]],NonNurse[[#This Row],[PT Assistant Hours]],NonNurse[[#This Row],[PT Aide Hours]])/NonNurse[[#This Row],[MDS Census]]</f>
        <v>0.13245682126916361</v>
      </c>
      <c r="AA189" s="6">
        <v>0</v>
      </c>
      <c r="AB189" s="6">
        <v>0</v>
      </c>
      <c r="AC189" s="6">
        <v>0</v>
      </c>
      <c r="AD189" s="6">
        <v>0</v>
      </c>
      <c r="AE189" s="6">
        <v>0</v>
      </c>
      <c r="AF189" s="6">
        <v>0</v>
      </c>
      <c r="AG189" s="6">
        <v>0</v>
      </c>
      <c r="AH189" s="1">
        <v>185359</v>
      </c>
      <c r="AI189">
        <v>4</v>
      </c>
    </row>
    <row r="190" spans="1:35" x14ac:dyDescent="0.25">
      <c r="A190" t="s">
        <v>289</v>
      </c>
      <c r="B190" t="s">
        <v>112</v>
      </c>
      <c r="C190" t="s">
        <v>544</v>
      </c>
      <c r="D190" t="s">
        <v>402</v>
      </c>
      <c r="E190" s="6">
        <v>76.902173913043484</v>
      </c>
      <c r="F190" s="6">
        <v>5.2173913043478262</v>
      </c>
      <c r="G190" s="6">
        <v>0.2608695652173913</v>
      </c>
      <c r="H190" s="6">
        <v>0.33423913043478259</v>
      </c>
      <c r="I190" s="6">
        <v>0</v>
      </c>
      <c r="J190" s="6">
        <v>0</v>
      </c>
      <c r="K190" s="6">
        <v>0</v>
      </c>
      <c r="L190" s="6">
        <v>5.0200000000000022</v>
      </c>
      <c r="M190" s="6">
        <v>5.1176086956521747</v>
      </c>
      <c r="N190" s="6">
        <v>2.4347826086956525E-2</v>
      </c>
      <c r="O190" s="6">
        <f>SUM(NonNurse[[#This Row],[Qualified Social Work Staff Hours]],NonNurse[[#This Row],[Other Social Work Staff Hours]])/NonNurse[[#This Row],[MDS Census]]</f>
        <v>6.686360424028269E-2</v>
      </c>
      <c r="P190" s="6">
        <v>5.922173913043479</v>
      </c>
      <c r="Q190" s="6">
        <v>5.3491304347826096</v>
      </c>
      <c r="R190" s="6">
        <f>SUM(NonNurse[[#This Row],[Qualified Activities Professional Hours]],NonNurse[[#This Row],[Other Activities Professional Hours]])/NonNurse[[#This Row],[MDS Census]]</f>
        <v>0.14656678445229682</v>
      </c>
      <c r="S190" s="6">
        <v>15.421086956521734</v>
      </c>
      <c r="T190" s="6">
        <v>0</v>
      </c>
      <c r="U190" s="6">
        <v>0</v>
      </c>
      <c r="V190" s="6">
        <f>SUM(NonNurse[[#This Row],[Occupational Therapist Hours]],NonNurse[[#This Row],[OT Assistant Hours]],NonNurse[[#This Row],[OT Aide Hours]])/NonNurse[[#This Row],[MDS Census]]</f>
        <v>0.20052862190812712</v>
      </c>
      <c r="W190" s="6">
        <v>3.2055434782608692</v>
      </c>
      <c r="X190" s="6">
        <v>9.5048913043478258</v>
      </c>
      <c r="Y190" s="6">
        <v>0</v>
      </c>
      <c r="Z190" s="6">
        <f>SUM(NonNurse[[#This Row],[Physical Therapist (PT) Hours]],NonNurse[[#This Row],[PT Assistant Hours]],NonNurse[[#This Row],[PT Aide Hours]])/NonNurse[[#This Row],[MDS Census]]</f>
        <v>0.16528056537102473</v>
      </c>
      <c r="AA190" s="6">
        <v>0</v>
      </c>
      <c r="AB190" s="6">
        <v>0</v>
      </c>
      <c r="AC190" s="6">
        <v>0</v>
      </c>
      <c r="AD190" s="6">
        <v>0</v>
      </c>
      <c r="AE190" s="6">
        <v>7.2065217391304346</v>
      </c>
      <c r="AF190" s="6">
        <v>0</v>
      </c>
      <c r="AG190" s="6">
        <v>0</v>
      </c>
      <c r="AH190" s="1">
        <v>185246</v>
      </c>
      <c r="AI190">
        <v>4</v>
      </c>
    </row>
    <row r="191" spans="1:35" x14ac:dyDescent="0.25">
      <c r="A191" t="s">
        <v>289</v>
      </c>
      <c r="B191" t="s">
        <v>57</v>
      </c>
      <c r="C191" t="s">
        <v>474</v>
      </c>
      <c r="D191" t="s">
        <v>402</v>
      </c>
      <c r="E191" s="6">
        <v>117.42391304347827</v>
      </c>
      <c r="F191" s="6">
        <v>2.8695652173913042</v>
      </c>
      <c r="G191" s="6">
        <v>0</v>
      </c>
      <c r="H191" s="6">
        <v>2.9370652173913041</v>
      </c>
      <c r="I191" s="6">
        <v>9.9782608695652169</v>
      </c>
      <c r="J191" s="6">
        <v>0</v>
      </c>
      <c r="K191" s="6">
        <v>0</v>
      </c>
      <c r="L191" s="6">
        <v>13.349021739130436</v>
      </c>
      <c r="M191" s="6">
        <v>10.198260869565216</v>
      </c>
      <c r="N191" s="6">
        <v>0</v>
      </c>
      <c r="O191" s="6">
        <f>SUM(NonNurse[[#This Row],[Qualified Social Work Staff Hours]],NonNurse[[#This Row],[Other Social Work Staff Hours]])/NonNurse[[#This Row],[MDS Census]]</f>
        <v>8.6849949088216222E-2</v>
      </c>
      <c r="P191" s="6">
        <v>0</v>
      </c>
      <c r="Q191" s="6">
        <v>9.1185869565217406</v>
      </c>
      <c r="R191" s="6">
        <f>SUM(NonNurse[[#This Row],[Qualified Activities Professional Hours]],NonNurse[[#This Row],[Other Activities Professional Hours]])/NonNurse[[#This Row],[MDS Census]]</f>
        <v>7.7655280940479507E-2</v>
      </c>
      <c r="S191" s="6">
        <v>17.217391304347824</v>
      </c>
      <c r="T191" s="6">
        <v>0</v>
      </c>
      <c r="U191" s="6">
        <v>0</v>
      </c>
      <c r="V191" s="6">
        <f>SUM(NonNurse[[#This Row],[Occupational Therapist Hours]],NonNurse[[#This Row],[OT Assistant Hours]],NonNurse[[#This Row],[OT Aide Hours]])/NonNurse[[#This Row],[MDS Census]]</f>
        <v>0.14662593723965564</v>
      </c>
      <c r="W191" s="6">
        <v>5.7391304347826084</v>
      </c>
      <c r="X191" s="6">
        <v>10.175434782608693</v>
      </c>
      <c r="Y191" s="6">
        <v>0</v>
      </c>
      <c r="Z191" s="6">
        <f>SUM(NonNurse[[#This Row],[Physical Therapist (PT) Hours]],NonNurse[[#This Row],[PT Assistant Hours]],NonNurse[[#This Row],[PT Aide Hours]])/NonNurse[[#This Row],[MDS Census]]</f>
        <v>0.13553087105433673</v>
      </c>
      <c r="AA191" s="6">
        <v>0</v>
      </c>
      <c r="AB191" s="6">
        <v>0</v>
      </c>
      <c r="AC191" s="6">
        <v>0</v>
      </c>
      <c r="AD191" s="6">
        <v>0</v>
      </c>
      <c r="AE191" s="6">
        <v>137</v>
      </c>
      <c r="AF191" s="6">
        <v>168.95652173913044</v>
      </c>
      <c r="AG191" s="6">
        <v>5.7391304347826084</v>
      </c>
      <c r="AH191" s="1">
        <v>185157</v>
      </c>
      <c r="AI191">
        <v>4</v>
      </c>
    </row>
    <row r="192" spans="1:35" x14ac:dyDescent="0.25">
      <c r="A192" t="s">
        <v>289</v>
      </c>
      <c r="B192" t="s">
        <v>98</v>
      </c>
      <c r="C192" t="s">
        <v>470</v>
      </c>
      <c r="D192" t="s">
        <v>392</v>
      </c>
      <c r="E192" s="6">
        <v>143.94565217391303</v>
      </c>
      <c r="F192" s="6">
        <v>4.9565217391304346</v>
      </c>
      <c r="G192" s="6">
        <v>0.16304347826086957</v>
      </c>
      <c r="H192" s="6">
        <v>0.5608695652173914</v>
      </c>
      <c r="I192" s="6">
        <v>4.6086956521739131</v>
      </c>
      <c r="J192" s="6">
        <v>0</v>
      </c>
      <c r="K192" s="6">
        <v>0</v>
      </c>
      <c r="L192" s="6">
        <v>3.64304347826087</v>
      </c>
      <c r="M192" s="6">
        <v>5.1304347826086953</v>
      </c>
      <c r="N192" s="6">
        <v>0</v>
      </c>
      <c r="O192" s="6">
        <f>SUM(NonNurse[[#This Row],[Qualified Social Work Staff Hours]],NonNurse[[#This Row],[Other Social Work Staff Hours]])/NonNurse[[#This Row],[MDS Census]]</f>
        <v>3.5641470965793252E-2</v>
      </c>
      <c r="P192" s="6">
        <v>5.3804347826086953</v>
      </c>
      <c r="Q192" s="6">
        <v>27.317608695652176</v>
      </c>
      <c r="R192" s="6">
        <f>SUM(NonNurse[[#This Row],[Qualified Activities Professional Hours]],NonNurse[[#This Row],[Other Activities Professional Hours]])/NonNurse[[#This Row],[MDS Census]]</f>
        <v>0.2271554783659292</v>
      </c>
      <c r="S192" s="6">
        <v>3.2910869565217395</v>
      </c>
      <c r="T192" s="6">
        <v>5.032826086956522</v>
      </c>
      <c r="U192" s="6">
        <v>0</v>
      </c>
      <c r="V192" s="6">
        <f>SUM(NonNurse[[#This Row],[Occupational Therapist Hours]],NonNurse[[#This Row],[OT Assistant Hours]],NonNurse[[#This Row],[OT Aide Hours]])/NonNurse[[#This Row],[MDS Census]]</f>
        <v>5.7826776410178977E-2</v>
      </c>
      <c r="W192" s="6">
        <v>1.8451086956521738</v>
      </c>
      <c r="X192" s="6">
        <v>3.1854347826086955</v>
      </c>
      <c r="Y192" s="6">
        <v>0</v>
      </c>
      <c r="Z192" s="6">
        <f>SUM(NonNurse[[#This Row],[Physical Therapist (PT) Hours]],NonNurse[[#This Row],[PT Assistant Hours]],NonNurse[[#This Row],[PT Aide Hours]])/NonNurse[[#This Row],[MDS Census]]</f>
        <v>3.4947519444234687E-2</v>
      </c>
      <c r="AA192" s="6">
        <v>0</v>
      </c>
      <c r="AB192" s="6">
        <v>0</v>
      </c>
      <c r="AC192" s="6">
        <v>0</v>
      </c>
      <c r="AD192" s="6">
        <v>0</v>
      </c>
      <c r="AE192" s="6">
        <v>0</v>
      </c>
      <c r="AF192" s="6">
        <v>0</v>
      </c>
      <c r="AG192" s="6">
        <v>0</v>
      </c>
      <c r="AH192" s="1">
        <v>185225</v>
      </c>
      <c r="AI192">
        <v>4</v>
      </c>
    </row>
    <row r="193" spans="1:35" x14ac:dyDescent="0.25">
      <c r="A193" t="s">
        <v>289</v>
      </c>
      <c r="B193" t="s">
        <v>15</v>
      </c>
      <c r="C193" t="s">
        <v>453</v>
      </c>
      <c r="D193" t="s">
        <v>366</v>
      </c>
      <c r="E193" s="6">
        <v>47.978260869565219</v>
      </c>
      <c r="F193" s="6">
        <v>2.7391304347826089</v>
      </c>
      <c r="G193" s="6">
        <v>0.13043478260869565</v>
      </c>
      <c r="H193" s="6">
        <v>0</v>
      </c>
      <c r="I193" s="6">
        <v>5.3913043478260869</v>
      </c>
      <c r="J193" s="6">
        <v>0</v>
      </c>
      <c r="K193" s="6">
        <v>0.28260869565217389</v>
      </c>
      <c r="L193" s="6">
        <v>5.5082608695652144</v>
      </c>
      <c r="M193" s="6">
        <v>5.0434782608695654</v>
      </c>
      <c r="N193" s="6">
        <v>0</v>
      </c>
      <c r="O193" s="6">
        <f>SUM(NonNurse[[#This Row],[Qualified Social Work Staff Hours]],NonNurse[[#This Row],[Other Social Work Staff Hours]])/NonNurse[[#This Row],[MDS Census]]</f>
        <v>0.10512007249660173</v>
      </c>
      <c r="P193" s="6">
        <v>5.6560869565217402</v>
      </c>
      <c r="Q193" s="6">
        <v>0</v>
      </c>
      <c r="R193" s="6">
        <f>SUM(NonNurse[[#This Row],[Qualified Activities Professional Hours]],NonNurse[[#This Row],[Other Activities Professional Hours]])/NonNurse[[#This Row],[MDS Census]]</f>
        <v>0.11788853647485276</v>
      </c>
      <c r="S193" s="6">
        <v>8.0423913043478237</v>
      </c>
      <c r="T193" s="6">
        <v>0</v>
      </c>
      <c r="U193" s="6">
        <v>0</v>
      </c>
      <c r="V193" s="6">
        <f>SUM(NonNurse[[#This Row],[Occupational Therapist Hours]],NonNurse[[#This Row],[OT Assistant Hours]],NonNurse[[#This Row],[OT Aide Hours]])/NonNurse[[#This Row],[MDS Census]]</f>
        <v>0.16762573629361119</v>
      </c>
      <c r="W193" s="6">
        <v>14.824347826086953</v>
      </c>
      <c r="X193" s="6">
        <v>0</v>
      </c>
      <c r="Y193" s="6">
        <v>0</v>
      </c>
      <c r="Z193" s="6">
        <f>SUM(NonNurse[[#This Row],[Physical Therapist (PT) Hours]],NonNurse[[#This Row],[PT Assistant Hours]],NonNurse[[#This Row],[PT Aide Hours]])/NonNurse[[#This Row],[MDS Census]]</f>
        <v>0.30898051653828718</v>
      </c>
      <c r="AA193" s="6">
        <v>0</v>
      </c>
      <c r="AB193" s="6">
        <v>0</v>
      </c>
      <c r="AC193" s="6">
        <v>0</v>
      </c>
      <c r="AD193" s="6">
        <v>0</v>
      </c>
      <c r="AE193" s="6">
        <v>0</v>
      </c>
      <c r="AF193" s="6">
        <v>0</v>
      </c>
      <c r="AG193" s="6">
        <v>0</v>
      </c>
      <c r="AH193" s="1">
        <v>185046</v>
      </c>
      <c r="AI193">
        <v>4</v>
      </c>
    </row>
    <row r="194" spans="1:35" x14ac:dyDescent="0.25">
      <c r="A194" t="s">
        <v>289</v>
      </c>
      <c r="B194" t="s">
        <v>95</v>
      </c>
      <c r="C194" t="s">
        <v>536</v>
      </c>
      <c r="D194" t="s">
        <v>413</v>
      </c>
      <c r="E194" s="6">
        <v>100.78260869565217</v>
      </c>
      <c r="F194" s="6">
        <v>5.4782608695652177</v>
      </c>
      <c r="G194" s="6">
        <v>0</v>
      </c>
      <c r="H194" s="6">
        <v>0</v>
      </c>
      <c r="I194" s="6">
        <v>0</v>
      </c>
      <c r="J194" s="6">
        <v>0</v>
      </c>
      <c r="K194" s="6">
        <v>0</v>
      </c>
      <c r="L194" s="6">
        <v>0</v>
      </c>
      <c r="M194" s="6">
        <v>0.61413043478260865</v>
      </c>
      <c r="N194" s="6">
        <v>0</v>
      </c>
      <c r="O194" s="6">
        <f>SUM(NonNurse[[#This Row],[Qualified Social Work Staff Hours]],NonNurse[[#This Row],[Other Social Work Staff Hours]])/NonNurse[[#This Row],[MDS Census]]</f>
        <v>6.0936151855047454E-3</v>
      </c>
      <c r="P194" s="6">
        <v>5.0407608695652177</v>
      </c>
      <c r="Q194" s="6">
        <v>8.25</v>
      </c>
      <c r="R194" s="6">
        <f>SUM(NonNurse[[#This Row],[Qualified Activities Professional Hours]],NonNurse[[#This Row],[Other Activities Professional Hours]])/NonNurse[[#This Row],[MDS Census]]</f>
        <v>0.13187553925798104</v>
      </c>
      <c r="S194" s="6">
        <v>0</v>
      </c>
      <c r="T194" s="6">
        <v>0</v>
      </c>
      <c r="U194" s="6">
        <v>0</v>
      </c>
      <c r="V194" s="6">
        <f>SUM(NonNurse[[#This Row],[Occupational Therapist Hours]],NonNurse[[#This Row],[OT Assistant Hours]],NonNurse[[#This Row],[OT Aide Hours]])/NonNurse[[#This Row],[MDS Census]]</f>
        <v>0</v>
      </c>
      <c r="W194" s="6">
        <v>0</v>
      </c>
      <c r="X194" s="6">
        <v>0</v>
      </c>
      <c r="Y194" s="6">
        <v>0</v>
      </c>
      <c r="Z194" s="6">
        <f>SUM(NonNurse[[#This Row],[Physical Therapist (PT) Hours]],NonNurse[[#This Row],[PT Assistant Hours]],NonNurse[[#This Row],[PT Aide Hours]])/NonNurse[[#This Row],[MDS Census]]</f>
        <v>0</v>
      </c>
      <c r="AA194" s="6">
        <v>0</v>
      </c>
      <c r="AB194" s="6">
        <v>0</v>
      </c>
      <c r="AC194" s="6">
        <v>0</v>
      </c>
      <c r="AD194" s="6">
        <v>0</v>
      </c>
      <c r="AE194" s="6">
        <v>27.358695652173914</v>
      </c>
      <c r="AF194" s="6">
        <v>0</v>
      </c>
      <c r="AG194" s="6">
        <v>0</v>
      </c>
      <c r="AH194" s="1">
        <v>185221</v>
      </c>
      <c r="AI194">
        <v>4</v>
      </c>
    </row>
    <row r="195" spans="1:35" x14ac:dyDescent="0.25">
      <c r="A195" t="s">
        <v>289</v>
      </c>
      <c r="B195" t="s">
        <v>270</v>
      </c>
      <c r="C195" t="s">
        <v>586</v>
      </c>
      <c r="D195" t="s">
        <v>441</v>
      </c>
      <c r="E195" s="6">
        <v>48.489130434782609</v>
      </c>
      <c r="F195" s="6">
        <v>32.704782608695659</v>
      </c>
      <c r="G195" s="6">
        <v>1.1304347826086956</v>
      </c>
      <c r="H195" s="6">
        <v>0.13315217391304349</v>
      </c>
      <c r="I195" s="6">
        <v>7.6086956521739135E-2</v>
      </c>
      <c r="J195" s="6">
        <v>0</v>
      </c>
      <c r="K195" s="6">
        <v>0</v>
      </c>
      <c r="L195" s="6">
        <v>0</v>
      </c>
      <c r="M195" s="6">
        <v>5.1867391304347832</v>
      </c>
      <c r="N195" s="6">
        <v>0</v>
      </c>
      <c r="O195" s="6">
        <f>SUM(NonNurse[[#This Row],[Qualified Social Work Staff Hours]],NonNurse[[#This Row],[Other Social Work Staff Hours]])/NonNurse[[#This Row],[MDS Census]]</f>
        <v>0.10696704774714191</v>
      </c>
      <c r="P195" s="6">
        <v>4.3948913043478273</v>
      </c>
      <c r="Q195" s="6">
        <v>10.679782608695655</v>
      </c>
      <c r="R195" s="6">
        <f>SUM(NonNurse[[#This Row],[Qualified Activities Professional Hours]],NonNurse[[#This Row],[Other Activities Professional Hours]])/NonNurse[[#This Row],[MDS Census]]</f>
        <v>0.31088769334230004</v>
      </c>
      <c r="S195" s="6">
        <v>0</v>
      </c>
      <c r="T195" s="6">
        <v>0</v>
      </c>
      <c r="U195" s="6">
        <v>0</v>
      </c>
      <c r="V195" s="6">
        <f>SUM(NonNurse[[#This Row],[Occupational Therapist Hours]],NonNurse[[#This Row],[OT Assistant Hours]],NonNurse[[#This Row],[OT Aide Hours]])/NonNurse[[#This Row],[MDS Census]]</f>
        <v>0</v>
      </c>
      <c r="W195" s="6">
        <v>0</v>
      </c>
      <c r="X195" s="6">
        <v>0</v>
      </c>
      <c r="Y195" s="6">
        <v>0</v>
      </c>
      <c r="Z195" s="6">
        <f>SUM(NonNurse[[#This Row],[Physical Therapist (PT) Hours]],NonNurse[[#This Row],[PT Assistant Hours]],NonNurse[[#This Row],[PT Aide Hours]])/NonNurse[[#This Row],[MDS Census]]</f>
        <v>0</v>
      </c>
      <c r="AA195" s="6">
        <v>0</v>
      </c>
      <c r="AB195" s="6">
        <v>0</v>
      </c>
      <c r="AC195" s="6">
        <v>0</v>
      </c>
      <c r="AD195" s="6">
        <v>46.322717391304352</v>
      </c>
      <c r="AE195" s="6">
        <v>0</v>
      </c>
      <c r="AF195" s="6">
        <v>0</v>
      </c>
      <c r="AG195" s="6">
        <v>0</v>
      </c>
      <c r="AH195" s="1">
        <v>185487</v>
      </c>
      <c r="AI195">
        <v>4</v>
      </c>
    </row>
    <row r="196" spans="1:35" x14ac:dyDescent="0.25">
      <c r="A196" t="s">
        <v>289</v>
      </c>
      <c r="B196" t="s">
        <v>150</v>
      </c>
      <c r="C196" t="s">
        <v>560</v>
      </c>
      <c r="D196" t="s">
        <v>330</v>
      </c>
      <c r="E196" s="6">
        <v>42.684782608695649</v>
      </c>
      <c r="F196" s="6">
        <v>5.5815217391304346</v>
      </c>
      <c r="G196" s="6">
        <v>1.0869565217391304E-2</v>
      </c>
      <c r="H196" s="6">
        <v>0.18663043478260871</v>
      </c>
      <c r="I196" s="6">
        <v>1.1195652173913044</v>
      </c>
      <c r="J196" s="6">
        <v>0</v>
      </c>
      <c r="K196" s="6">
        <v>0</v>
      </c>
      <c r="L196" s="6">
        <v>2.3329347826086968</v>
      </c>
      <c r="M196" s="6">
        <v>0</v>
      </c>
      <c r="N196" s="6">
        <v>4.2771739130434785</v>
      </c>
      <c r="O196" s="6">
        <f>SUM(NonNurse[[#This Row],[Qualified Social Work Staff Hours]],NonNurse[[#This Row],[Other Social Work Staff Hours]])/NonNurse[[#This Row],[MDS Census]]</f>
        <v>0.10020371785077668</v>
      </c>
      <c r="P196" s="6">
        <v>5.0510869565217398</v>
      </c>
      <c r="Q196" s="6">
        <v>28.414130434782599</v>
      </c>
      <c r="R196" s="6">
        <f>SUM(NonNurse[[#This Row],[Qualified Activities Professional Hours]],NonNurse[[#This Row],[Other Activities Professional Hours]])/NonNurse[[#This Row],[MDS Census]]</f>
        <v>0.78400814871403079</v>
      </c>
      <c r="S196" s="6">
        <v>2.7978260869565217</v>
      </c>
      <c r="T196" s="6">
        <v>2.8926086956521733</v>
      </c>
      <c r="U196" s="6">
        <v>0</v>
      </c>
      <c r="V196" s="6">
        <f>SUM(NonNurse[[#This Row],[Occupational Therapist Hours]],NonNurse[[#This Row],[OT Assistant Hours]],NonNurse[[#This Row],[OT Aide Hours]])/NonNurse[[#This Row],[MDS Census]]</f>
        <v>0.13331296154825567</v>
      </c>
      <c r="W196" s="6">
        <v>0.91152173913043477</v>
      </c>
      <c r="X196" s="6">
        <v>3.1051086956521754</v>
      </c>
      <c r="Y196" s="6">
        <v>0</v>
      </c>
      <c r="Z196" s="6">
        <f>SUM(NonNurse[[#This Row],[Physical Therapist (PT) Hours]],NonNurse[[#This Row],[PT Assistant Hours]],NonNurse[[#This Row],[PT Aide Hours]])/NonNurse[[#This Row],[MDS Census]]</f>
        <v>9.4099821746880613E-2</v>
      </c>
      <c r="AA196" s="6">
        <v>0</v>
      </c>
      <c r="AB196" s="6">
        <v>0</v>
      </c>
      <c r="AC196" s="6">
        <v>0</v>
      </c>
      <c r="AD196" s="6">
        <v>0</v>
      </c>
      <c r="AE196" s="6">
        <v>0</v>
      </c>
      <c r="AF196" s="6">
        <v>0</v>
      </c>
      <c r="AG196" s="6">
        <v>0</v>
      </c>
      <c r="AH196" s="1">
        <v>185297</v>
      </c>
      <c r="AI196">
        <v>4</v>
      </c>
    </row>
    <row r="197" spans="1:35" x14ac:dyDescent="0.25">
      <c r="A197" t="s">
        <v>289</v>
      </c>
      <c r="B197" t="s">
        <v>113</v>
      </c>
      <c r="C197" t="s">
        <v>500</v>
      </c>
      <c r="D197" t="s">
        <v>335</v>
      </c>
      <c r="E197" s="6">
        <v>128.02173913043478</v>
      </c>
      <c r="F197" s="6">
        <v>13.793478260869565</v>
      </c>
      <c r="G197" s="6">
        <v>0.53260869565217395</v>
      </c>
      <c r="H197" s="6">
        <v>0.57923913043478237</v>
      </c>
      <c r="I197" s="6">
        <v>7.0652173913043477</v>
      </c>
      <c r="J197" s="6">
        <v>0</v>
      </c>
      <c r="K197" s="6">
        <v>0</v>
      </c>
      <c r="L197" s="6">
        <v>13.504347826086958</v>
      </c>
      <c r="M197" s="6">
        <v>10.945652173913043</v>
      </c>
      <c r="N197" s="6">
        <v>0</v>
      </c>
      <c r="O197" s="6">
        <f>SUM(NonNurse[[#This Row],[Qualified Social Work Staff Hours]],NonNurse[[#This Row],[Other Social Work Staff Hours]])/NonNurse[[#This Row],[MDS Census]]</f>
        <v>8.5498386822890127E-2</v>
      </c>
      <c r="P197" s="6">
        <v>45.059782608695649</v>
      </c>
      <c r="Q197" s="6">
        <v>0</v>
      </c>
      <c r="R197" s="6">
        <f>SUM(NonNurse[[#This Row],[Qualified Activities Professional Hours]],NonNurse[[#This Row],[Other Activities Professional Hours]])/NonNurse[[#This Row],[MDS Census]]</f>
        <v>0.35196977415520458</v>
      </c>
      <c r="S197" s="6">
        <v>4.3122826086956527</v>
      </c>
      <c r="T197" s="6">
        <v>4.8123913043478241</v>
      </c>
      <c r="U197" s="6">
        <v>0</v>
      </c>
      <c r="V197" s="6">
        <f>SUM(NonNurse[[#This Row],[Occupational Therapist Hours]],NonNurse[[#This Row],[OT Assistant Hours]],NonNurse[[#This Row],[OT Aide Hours]])/NonNurse[[#This Row],[MDS Census]]</f>
        <v>7.1274409916794013E-2</v>
      </c>
      <c r="W197" s="6">
        <v>1.864347826086957</v>
      </c>
      <c r="X197" s="6">
        <v>11.896195652173914</v>
      </c>
      <c r="Y197" s="6">
        <v>0</v>
      </c>
      <c r="Z197" s="6">
        <f>SUM(NonNurse[[#This Row],[Physical Therapist (PT) Hours]],NonNurse[[#This Row],[PT Assistant Hours]],NonNurse[[#This Row],[PT Aide Hours]])/NonNurse[[#This Row],[MDS Census]]</f>
        <v>0.1074859908303617</v>
      </c>
      <c r="AA197" s="6">
        <v>0</v>
      </c>
      <c r="AB197" s="6">
        <v>0</v>
      </c>
      <c r="AC197" s="6">
        <v>0</v>
      </c>
      <c r="AD197" s="6">
        <v>0</v>
      </c>
      <c r="AE197" s="6">
        <v>0</v>
      </c>
      <c r="AF197" s="6">
        <v>0</v>
      </c>
      <c r="AG197" s="6">
        <v>0</v>
      </c>
      <c r="AH197" s="1">
        <v>185248</v>
      </c>
      <c r="AI197">
        <v>4</v>
      </c>
    </row>
    <row r="198" spans="1:35" x14ac:dyDescent="0.25">
      <c r="A198" t="s">
        <v>289</v>
      </c>
      <c r="B198" t="s">
        <v>245</v>
      </c>
      <c r="C198" t="s">
        <v>462</v>
      </c>
      <c r="D198" t="s">
        <v>324</v>
      </c>
      <c r="E198" s="6">
        <v>92.652173913043484</v>
      </c>
      <c r="F198" s="6">
        <v>5.4782608695652177</v>
      </c>
      <c r="G198" s="6">
        <v>0</v>
      </c>
      <c r="H198" s="6">
        <v>0</v>
      </c>
      <c r="I198" s="6">
        <v>0</v>
      </c>
      <c r="J198" s="6">
        <v>0</v>
      </c>
      <c r="K198" s="6">
        <v>0</v>
      </c>
      <c r="L198" s="6">
        <v>4.835108695652174</v>
      </c>
      <c r="M198" s="6">
        <v>5.4782608695652177</v>
      </c>
      <c r="N198" s="6">
        <v>0</v>
      </c>
      <c r="O198" s="6">
        <f>SUM(NonNurse[[#This Row],[Qualified Social Work Staff Hours]],NonNurse[[#This Row],[Other Social Work Staff Hours]])/NonNurse[[#This Row],[MDS Census]]</f>
        <v>5.912717034256218E-2</v>
      </c>
      <c r="P198" s="6">
        <v>6.1934782608695649</v>
      </c>
      <c r="Q198" s="6">
        <v>5.5822826086956541</v>
      </c>
      <c r="R198" s="6">
        <f>SUM(NonNurse[[#This Row],[Qualified Activities Professional Hours]],NonNurse[[#This Row],[Other Activities Professional Hours]])/NonNurse[[#This Row],[MDS Census]]</f>
        <v>0.12709643359924919</v>
      </c>
      <c r="S198" s="6">
        <v>5.0596739130434756</v>
      </c>
      <c r="T198" s="6">
        <v>8.4871739130434793</v>
      </c>
      <c r="U198" s="6">
        <v>0</v>
      </c>
      <c r="V198" s="6">
        <f>SUM(NonNurse[[#This Row],[Occupational Therapist Hours]],NonNurse[[#This Row],[OT Assistant Hours]],NonNurse[[#This Row],[OT Aide Hours]])/NonNurse[[#This Row],[MDS Census]]</f>
        <v>0.14621187236039415</v>
      </c>
      <c r="W198" s="6">
        <v>1.2535869565217395</v>
      </c>
      <c r="X198" s="6">
        <v>11.403478260869562</v>
      </c>
      <c r="Y198" s="6">
        <v>0</v>
      </c>
      <c r="Z198" s="6">
        <f>SUM(NonNurse[[#This Row],[Physical Therapist (PT) Hours]],NonNurse[[#This Row],[PT Assistant Hours]],NonNurse[[#This Row],[PT Aide Hours]])/NonNurse[[#This Row],[MDS Census]]</f>
        <v>0.13660839981229467</v>
      </c>
      <c r="AA198" s="6">
        <v>0</v>
      </c>
      <c r="AB198" s="6">
        <v>0</v>
      </c>
      <c r="AC198" s="6">
        <v>0</v>
      </c>
      <c r="AD198" s="6">
        <v>0.76391304347826083</v>
      </c>
      <c r="AE198" s="6">
        <v>0.10869565217391304</v>
      </c>
      <c r="AF198" s="6">
        <v>0</v>
      </c>
      <c r="AG198" s="6">
        <v>0</v>
      </c>
      <c r="AH198" s="1">
        <v>185456</v>
      </c>
      <c r="AI198">
        <v>4</v>
      </c>
    </row>
    <row r="199" spans="1:35" x14ac:dyDescent="0.25">
      <c r="A199" t="s">
        <v>289</v>
      </c>
      <c r="B199" t="s">
        <v>116</v>
      </c>
      <c r="C199" t="s">
        <v>547</v>
      </c>
      <c r="D199" t="s">
        <v>417</v>
      </c>
      <c r="E199" s="6">
        <v>39.326086956521742</v>
      </c>
      <c r="F199" s="6">
        <v>5.3043478260869561</v>
      </c>
      <c r="G199" s="6">
        <v>3.2608695652173912E-2</v>
      </c>
      <c r="H199" s="6">
        <v>0.16304347826086957</v>
      </c>
      <c r="I199" s="6">
        <v>1.2173913043478262</v>
      </c>
      <c r="J199" s="6">
        <v>0</v>
      </c>
      <c r="K199" s="6">
        <v>0</v>
      </c>
      <c r="L199" s="6">
        <v>5.3288043478260869</v>
      </c>
      <c r="M199" s="6">
        <v>4.9048913043478262</v>
      </c>
      <c r="N199" s="6">
        <v>0</v>
      </c>
      <c r="O199" s="6">
        <f>SUM(NonNurse[[#This Row],[Qualified Social Work Staff Hours]],NonNurse[[#This Row],[Other Social Work Staff Hours]])/NonNurse[[#This Row],[MDS Census]]</f>
        <v>0.12472360420121613</v>
      </c>
      <c r="P199" s="6">
        <v>4.5190217391304346</v>
      </c>
      <c r="Q199" s="6">
        <v>3.0027173913043477</v>
      </c>
      <c r="R199" s="6">
        <f>SUM(NonNurse[[#This Row],[Qualified Activities Professional Hours]],NonNurse[[#This Row],[Other Activities Professional Hours]])/NonNurse[[#This Row],[MDS Census]]</f>
        <v>0.19126589275843006</v>
      </c>
      <c r="S199" s="6">
        <v>1.3641304347826086</v>
      </c>
      <c r="T199" s="6">
        <v>0</v>
      </c>
      <c r="U199" s="6">
        <v>3.4565217391304346</v>
      </c>
      <c r="V199" s="6">
        <f>SUM(NonNurse[[#This Row],[Occupational Therapist Hours]],NonNurse[[#This Row],[OT Assistant Hours]],NonNurse[[#This Row],[OT Aide Hours]])/NonNurse[[#This Row],[MDS Census]]</f>
        <v>0.12258153676064122</v>
      </c>
      <c r="W199" s="6">
        <v>0.40489130434782611</v>
      </c>
      <c r="X199" s="6">
        <v>0</v>
      </c>
      <c r="Y199" s="6">
        <v>3.3695652173913042</v>
      </c>
      <c r="Z199" s="6">
        <f>SUM(NonNurse[[#This Row],[Physical Therapist (PT) Hours]],NonNurse[[#This Row],[PT Assistant Hours]],NonNurse[[#This Row],[PT Aide Hours]])/NonNurse[[#This Row],[MDS Census]]</f>
        <v>9.5978441127694852E-2</v>
      </c>
      <c r="AA199" s="6">
        <v>0</v>
      </c>
      <c r="AB199" s="6">
        <v>0</v>
      </c>
      <c r="AC199" s="6">
        <v>0</v>
      </c>
      <c r="AD199" s="6">
        <v>0</v>
      </c>
      <c r="AE199" s="6">
        <v>0</v>
      </c>
      <c r="AF199" s="6">
        <v>0</v>
      </c>
      <c r="AG199" s="6">
        <v>0</v>
      </c>
      <c r="AH199" s="1">
        <v>185252</v>
      </c>
      <c r="AI199">
        <v>4</v>
      </c>
    </row>
    <row r="200" spans="1:35" x14ac:dyDescent="0.25">
      <c r="A200" t="s">
        <v>289</v>
      </c>
      <c r="B200" t="s">
        <v>185</v>
      </c>
      <c r="C200" t="s">
        <v>514</v>
      </c>
      <c r="D200" t="s">
        <v>399</v>
      </c>
      <c r="E200" s="6">
        <v>57.130434782608695</v>
      </c>
      <c r="F200" s="6">
        <v>5.5652173913043477</v>
      </c>
      <c r="G200" s="6">
        <v>0.31521739130434784</v>
      </c>
      <c r="H200" s="6">
        <v>0.23641304347826086</v>
      </c>
      <c r="I200" s="6">
        <v>0</v>
      </c>
      <c r="J200" s="6">
        <v>0</v>
      </c>
      <c r="K200" s="6">
        <v>0</v>
      </c>
      <c r="L200" s="6">
        <v>4.5310869565217384</v>
      </c>
      <c r="M200" s="6">
        <v>5.3043478260869561</v>
      </c>
      <c r="N200" s="6">
        <v>0</v>
      </c>
      <c r="O200" s="6">
        <f>SUM(NonNurse[[#This Row],[Qualified Social Work Staff Hours]],NonNurse[[#This Row],[Other Social Work Staff Hours]])/NonNurse[[#This Row],[MDS Census]]</f>
        <v>9.2846270928462704E-2</v>
      </c>
      <c r="P200" s="6">
        <v>5.3383695652173921</v>
      </c>
      <c r="Q200" s="6">
        <v>1.4555434782608696</v>
      </c>
      <c r="R200" s="6">
        <f>SUM(NonNurse[[#This Row],[Qualified Activities Professional Hours]],NonNurse[[#This Row],[Other Activities Professional Hours]])/NonNurse[[#This Row],[MDS Census]]</f>
        <v>0.11891933028919333</v>
      </c>
      <c r="S200" s="6">
        <v>5.9771739130434778</v>
      </c>
      <c r="T200" s="6">
        <v>3.249021739130435</v>
      </c>
      <c r="U200" s="6">
        <v>0</v>
      </c>
      <c r="V200" s="6">
        <f>SUM(NonNurse[[#This Row],[Occupational Therapist Hours]],NonNurse[[#This Row],[OT Assistant Hours]],NonNurse[[#This Row],[OT Aide Hours]])/NonNurse[[#This Row],[MDS Census]]</f>
        <v>0.16149353120243531</v>
      </c>
      <c r="W200" s="6">
        <v>4.9988043478260868</v>
      </c>
      <c r="X200" s="6">
        <v>0.48793478260869566</v>
      </c>
      <c r="Y200" s="6">
        <v>0</v>
      </c>
      <c r="Z200" s="6">
        <f>SUM(NonNurse[[#This Row],[Physical Therapist (PT) Hours]],NonNurse[[#This Row],[PT Assistant Hours]],NonNurse[[#This Row],[PT Aide Hours]])/NonNurse[[#This Row],[MDS Census]]</f>
        <v>9.6038812785388117E-2</v>
      </c>
      <c r="AA200" s="6">
        <v>0</v>
      </c>
      <c r="AB200" s="6">
        <v>0</v>
      </c>
      <c r="AC200" s="6">
        <v>0</v>
      </c>
      <c r="AD200" s="6">
        <v>0</v>
      </c>
      <c r="AE200" s="6">
        <v>0</v>
      </c>
      <c r="AF200" s="6">
        <v>0</v>
      </c>
      <c r="AG200" s="6">
        <v>0</v>
      </c>
      <c r="AH200" s="1">
        <v>185342</v>
      </c>
      <c r="AI200">
        <v>4</v>
      </c>
    </row>
    <row r="201" spans="1:35" x14ac:dyDescent="0.25">
      <c r="A201" t="s">
        <v>289</v>
      </c>
      <c r="B201" t="s">
        <v>138</v>
      </c>
      <c r="C201" t="s">
        <v>487</v>
      </c>
      <c r="D201" t="s">
        <v>385</v>
      </c>
      <c r="E201" s="6">
        <v>84.217391304347828</v>
      </c>
      <c r="F201" s="6">
        <v>5.7391304347826084</v>
      </c>
      <c r="G201" s="6">
        <v>0.39130434782608697</v>
      </c>
      <c r="H201" s="6">
        <v>0.39673913043478259</v>
      </c>
      <c r="I201" s="6">
        <v>0</v>
      </c>
      <c r="J201" s="6">
        <v>0</v>
      </c>
      <c r="K201" s="6">
        <v>0</v>
      </c>
      <c r="L201" s="6">
        <v>4.6269565217391309</v>
      </c>
      <c r="M201" s="6">
        <v>5.5255434782608681</v>
      </c>
      <c r="N201" s="6">
        <v>0</v>
      </c>
      <c r="O201" s="6">
        <f>SUM(NonNurse[[#This Row],[Qualified Social Work Staff Hours]],NonNurse[[#This Row],[Other Social Work Staff Hours]])/NonNurse[[#This Row],[MDS Census]]</f>
        <v>6.5610480123902928E-2</v>
      </c>
      <c r="P201" s="6">
        <v>6.1146739130434788</v>
      </c>
      <c r="Q201" s="6">
        <v>5.248804347826086</v>
      </c>
      <c r="R201" s="6">
        <f>SUM(NonNurse[[#This Row],[Qualified Activities Professional Hours]],NonNurse[[#This Row],[Other Activities Professional Hours]])/NonNurse[[#This Row],[MDS Census]]</f>
        <v>0.13493030459473412</v>
      </c>
      <c r="S201" s="6">
        <v>9.7641304347826114</v>
      </c>
      <c r="T201" s="6">
        <v>4.0270652173913026</v>
      </c>
      <c r="U201" s="6">
        <v>0</v>
      </c>
      <c r="V201" s="6">
        <f>SUM(NonNurse[[#This Row],[Occupational Therapist Hours]],NonNurse[[#This Row],[OT Assistant Hours]],NonNurse[[#This Row],[OT Aide Hours]])/NonNurse[[#This Row],[MDS Census]]</f>
        <v>0.16375709860609192</v>
      </c>
      <c r="W201" s="6">
        <v>4.4850000000000003</v>
      </c>
      <c r="X201" s="6">
        <v>4.2908695652173909</v>
      </c>
      <c r="Y201" s="6">
        <v>0</v>
      </c>
      <c r="Z201" s="6">
        <f>SUM(NonNurse[[#This Row],[Physical Therapist (PT) Hours]],NonNurse[[#This Row],[PT Assistant Hours]],NonNurse[[#This Row],[PT Aide Hours]])/NonNurse[[#This Row],[MDS Census]]</f>
        <v>0.10420495611770779</v>
      </c>
      <c r="AA201" s="6">
        <v>0</v>
      </c>
      <c r="AB201" s="6">
        <v>0</v>
      </c>
      <c r="AC201" s="6">
        <v>0</v>
      </c>
      <c r="AD201" s="6">
        <v>0</v>
      </c>
      <c r="AE201" s="6">
        <v>0</v>
      </c>
      <c r="AF201" s="6">
        <v>0</v>
      </c>
      <c r="AG201" s="6">
        <v>0</v>
      </c>
      <c r="AH201" s="1">
        <v>185277</v>
      </c>
      <c r="AI201">
        <v>4</v>
      </c>
    </row>
    <row r="202" spans="1:35" x14ac:dyDescent="0.25">
      <c r="A202" t="s">
        <v>289</v>
      </c>
      <c r="B202" t="s">
        <v>35</v>
      </c>
      <c r="C202" t="s">
        <v>502</v>
      </c>
      <c r="D202" t="s">
        <v>376</v>
      </c>
      <c r="E202" s="6">
        <v>109.71739130434783</v>
      </c>
      <c r="F202" s="6">
        <v>5.7391304347826084</v>
      </c>
      <c r="G202" s="6">
        <v>0.39130434782608697</v>
      </c>
      <c r="H202" s="6">
        <v>0.57065217391304346</v>
      </c>
      <c r="I202" s="6">
        <v>0</v>
      </c>
      <c r="J202" s="6">
        <v>0</v>
      </c>
      <c r="K202" s="6">
        <v>0</v>
      </c>
      <c r="L202" s="6">
        <v>15.321304347826091</v>
      </c>
      <c r="M202" s="6">
        <v>8.5868478260869541</v>
      </c>
      <c r="N202" s="6">
        <v>0</v>
      </c>
      <c r="O202" s="6">
        <f>SUM(NonNurse[[#This Row],[Qualified Social Work Staff Hours]],NonNurse[[#This Row],[Other Social Work Staff Hours]])/NonNurse[[#This Row],[MDS Census]]</f>
        <v>7.8263324747374657E-2</v>
      </c>
      <c r="P202" s="6">
        <v>5.6389130434782606</v>
      </c>
      <c r="Q202" s="6">
        <v>9.0179347826086911</v>
      </c>
      <c r="R202" s="6">
        <f>SUM(NonNurse[[#This Row],[Qualified Activities Professional Hours]],NonNurse[[#This Row],[Other Activities Professional Hours]])/NonNurse[[#This Row],[MDS Census]]</f>
        <v>0.13358727957202293</v>
      </c>
      <c r="S202" s="6">
        <v>10.257391304347827</v>
      </c>
      <c r="T202" s="6">
        <v>13.15565217391304</v>
      </c>
      <c r="U202" s="6">
        <v>0</v>
      </c>
      <c r="V202" s="6">
        <f>SUM(NonNurse[[#This Row],[Occupational Therapist Hours]],NonNurse[[#This Row],[OT Assistant Hours]],NonNurse[[#This Row],[OT Aide Hours]])/NonNurse[[#This Row],[MDS Census]]</f>
        <v>0.21339409550227856</v>
      </c>
      <c r="W202" s="6">
        <v>13.976956521739131</v>
      </c>
      <c r="X202" s="6">
        <v>9.7390217391304361</v>
      </c>
      <c r="Y202" s="6">
        <v>0</v>
      </c>
      <c r="Z202" s="6">
        <f>SUM(NonNurse[[#This Row],[Physical Therapist (PT) Hours]],NonNurse[[#This Row],[PT Assistant Hours]],NonNurse[[#This Row],[PT Aide Hours]])/NonNurse[[#This Row],[MDS Census]]</f>
        <v>0.21615514166831784</v>
      </c>
      <c r="AA202" s="6">
        <v>0</v>
      </c>
      <c r="AB202" s="6">
        <v>0</v>
      </c>
      <c r="AC202" s="6">
        <v>0</v>
      </c>
      <c r="AD202" s="6">
        <v>0</v>
      </c>
      <c r="AE202" s="6">
        <v>0</v>
      </c>
      <c r="AF202" s="6">
        <v>0</v>
      </c>
      <c r="AG202" s="6">
        <v>0</v>
      </c>
      <c r="AH202" s="1">
        <v>185120</v>
      </c>
      <c r="AI202">
        <v>4</v>
      </c>
    </row>
    <row r="203" spans="1:35" x14ac:dyDescent="0.25">
      <c r="A203" t="s">
        <v>289</v>
      </c>
      <c r="B203" t="s">
        <v>114</v>
      </c>
      <c r="C203" t="s">
        <v>545</v>
      </c>
      <c r="D203" t="s">
        <v>338</v>
      </c>
      <c r="E203" s="6">
        <v>44.597826086956523</v>
      </c>
      <c r="F203" s="6">
        <v>5.2173913043478262</v>
      </c>
      <c r="G203" s="6">
        <v>0.32445652173913042</v>
      </c>
      <c r="H203" s="6">
        <v>0.20108695652173914</v>
      </c>
      <c r="I203" s="6">
        <v>0</v>
      </c>
      <c r="J203" s="6">
        <v>0</v>
      </c>
      <c r="K203" s="6">
        <v>0</v>
      </c>
      <c r="L203" s="6">
        <v>1.7468478260869569</v>
      </c>
      <c r="M203" s="6">
        <v>5.6521739130434785</v>
      </c>
      <c r="N203" s="6">
        <v>0</v>
      </c>
      <c r="O203" s="6">
        <f>SUM(NonNurse[[#This Row],[Qualified Social Work Staff Hours]],NonNurse[[#This Row],[Other Social Work Staff Hours]])/NonNurse[[#This Row],[MDS Census]]</f>
        <v>0.12673653424323666</v>
      </c>
      <c r="P203" s="6">
        <v>5.7146739130434767</v>
      </c>
      <c r="Q203" s="6">
        <v>0.52793478260869564</v>
      </c>
      <c r="R203" s="6">
        <f>SUM(NonNurse[[#This Row],[Qualified Activities Professional Hours]],NonNurse[[#This Row],[Other Activities Professional Hours]])/NonNurse[[#This Row],[MDS Census]]</f>
        <v>0.13997562758956855</v>
      </c>
      <c r="S203" s="6">
        <v>9.4330434782608688</v>
      </c>
      <c r="T203" s="6">
        <v>0</v>
      </c>
      <c r="U203" s="6">
        <v>0</v>
      </c>
      <c r="V203" s="6">
        <f>SUM(NonNurse[[#This Row],[Occupational Therapist Hours]],NonNurse[[#This Row],[OT Assistant Hours]],NonNurse[[#This Row],[OT Aide Hours]])/NonNurse[[#This Row],[MDS Census]]</f>
        <v>0.21151352668778939</v>
      </c>
      <c r="W203" s="6">
        <v>1.7707608695652173</v>
      </c>
      <c r="X203" s="6">
        <v>4.3538043478260855</v>
      </c>
      <c r="Y203" s="6">
        <v>0</v>
      </c>
      <c r="Z203" s="6">
        <f>SUM(NonNurse[[#This Row],[Physical Therapist (PT) Hours]],NonNurse[[#This Row],[PT Assistant Hours]],NonNurse[[#This Row],[PT Aide Hours]])/NonNurse[[#This Row],[MDS Census]]</f>
        <v>0.13732878381671942</v>
      </c>
      <c r="AA203" s="6">
        <v>0</v>
      </c>
      <c r="AB203" s="6">
        <v>0</v>
      </c>
      <c r="AC203" s="6">
        <v>0</v>
      </c>
      <c r="AD203" s="6">
        <v>0</v>
      </c>
      <c r="AE203" s="6">
        <v>0</v>
      </c>
      <c r="AF203" s="6">
        <v>0</v>
      </c>
      <c r="AG203" s="6">
        <v>0</v>
      </c>
      <c r="AH203" s="1">
        <v>185249</v>
      </c>
      <c r="AI203">
        <v>4</v>
      </c>
    </row>
    <row r="204" spans="1:35" x14ac:dyDescent="0.25">
      <c r="A204" t="s">
        <v>289</v>
      </c>
      <c r="B204" t="s">
        <v>65</v>
      </c>
      <c r="C204" t="s">
        <v>462</v>
      </c>
      <c r="D204" t="s">
        <v>324</v>
      </c>
      <c r="E204" s="6">
        <v>72.076086956521735</v>
      </c>
      <c r="F204" s="6">
        <v>5.7391304347826084</v>
      </c>
      <c r="G204" s="6">
        <v>0.39130434782608697</v>
      </c>
      <c r="H204" s="6">
        <v>0.34510869565217389</v>
      </c>
      <c r="I204" s="6">
        <v>0</v>
      </c>
      <c r="J204" s="6">
        <v>0</v>
      </c>
      <c r="K204" s="6">
        <v>0</v>
      </c>
      <c r="L204" s="6">
        <v>3.1932608695652176</v>
      </c>
      <c r="M204" s="6">
        <v>5.8468478260869565</v>
      </c>
      <c r="N204" s="6">
        <v>1.2514130434782604</v>
      </c>
      <c r="O204" s="6">
        <f>SUM(NonNurse[[#This Row],[Qualified Social Work Staff Hours]],NonNurse[[#This Row],[Other Social Work Staff Hours]])/NonNurse[[#This Row],[MDS Census]]</f>
        <v>9.8482883426330867E-2</v>
      </c>
      <c r="P204" s="6">
        <v>2.8828260869565212</v>
      </c>
      <c r="Q204" s="6">
        <v>4.5894565217391312</v>
      </c>
      <c r="R204" s="6">
        <f>SUM(NonNurse[[#This Row],[Qualified Activities Professional Hours]],NonNurse[[#This Row],[Other Activities Professional Hours]])/NonNurse[[#This Row],[MDS Census]]</f>
        <v>0.10367214598099835</v>
      </c>
      <c r="S204" s="6">
        <v>5.5403260869565205</v>
      </c>
      <c r="T204" s="6">
        <v>8.5970652173913056</v>
      </c>
      <c r="U204" s="6">
        <v>0</v>
      </c>
      <c r="V204" s="6">
        <f>SUM(NonNurse[[#This Row],[Occupational Therapist Hours]],NonNurse[[#This Row],[OT Assistant Hours]],NonNurse[[#This Row],[OT Aide Hours]])/NonNurse[[#This Row],[MDS Census]]</f>
        <v>0.19614537777107527</v>
      </c>
      <c r="W204" s="6">
        <v>5.3469565217391297</v>
      </c>
      <c r="X204" s="6">
        <v>6.1765217391304335</v>
      </c>
      <c r="Y204" s="6">
        <v>0</v>
      </c>
      <c r="Z204" s="6">
        <f>SUM(NonNurse[[#This Row],[Physical Therapist (PT) Hours]],NonNurse[[#This Row],[PT Assistant Hours]],NonNurse[[#This Row],[PT Aide Hours]])/NonNurse[[#This Row],[MDS Census]]</f>
        <v>0.1598793545468255</v>
      </c>
      <c r="AA204" s="6">
        <v>0</v>
      </c>
      <c r="AB204" s="6">
        <v>0</v>
      </c>
      <c r="AC204" s="6">
        <v>0</v>
      </c>
      <c r="AD204" s="6">
        <v>0</v>
      </c>
      <c r="AE204" s="6">
        <v>3.0434782608695654</v>
      </c>
      <c r="AF204" s="6">
        <v>0</v>
      </c>
      <c r="AG204" s="6">
        <v>0</v>
      </c>
      <c r="AH204" s="1">
        <v>185169</v>
      </c>
      <c r="AI204">
        <v>4</v>
      </c>
    </row>
    <row r="205" spans="1:35" x14ac:dyDescent="0.25">
      <c r="A205" t="s">
        <v>289</v>
      </c>
      <c r="B205" t="s">
        <v>190</v>
      </c>
      <c r="C205" t="s">
        <v>462</v>
      </c>
      <c r="D205" t="s">
        <v>324</v>
      </c>
      <c r="E205" s="6">
        <v>60.891304347826086</v>
      </c>
      <c r="F205" s="6">
        <v>5.7391304347826084</v>
      </c>
      <c r="G205" s="6">
        <v>0.39130434782608697</v>
      </c>
      <c r="H205" s="6">
        <v>0.30434782608695654</v>
      </c>
      <c r="I205" s="6">
        <v>0</v>
      </c>
      <c r="J205" s="6">
        <v>0</v>
      </c>
      <c r="K205" s="6">
        <v>0</v>
      </c>
      <c r="L205" s="6">
        <v>3.2726086956521745</v>
      </c>
      <c r="M205" s="6">
        <v>5.4616304347826086</v>
      </c>
      <c r="N205" s="6">
        <v>1.2472826086956523</v>
      </c>
      <c r="O205" s="6">
        <f>SUM(NonNurse[[#This Row],[Qualified Social Work Staff Hours]],NonNurse[[#This Row],[Other Social Work Staff Hours]])/NonNurse[[#This Row],[MDS Census]]</f>
        <v>0.11017850767583007</v>
      </c>
      <c r="P205" s="6">
        <v>2.9026086956521739</v>
      </c>
      <c r="Q205" s="6">
        <v>2.1994565217391293</v>
      </c>
      <c r="R205" s="6">
        <f>SUM(NonNurse[[#This Row],[Qualified Activities Professional Hours]],NonNurse[[#This Row],[Other Activities Professional Hours]])/NonNurse[[#This Row],[MDS Census]]</f>
        <v>8.378971795787217E-2</v>
      </c>
      <c r="S205" s="6">
        <v>10.439130434782607</v>
      </c>
      <c r="T205" s="6">
        <v>6.517500000000001</v>
      </c>
      <c r="U205" s="6">
        <v>0</v>
      </c>
      <c r="V205" s="6">
        <f>SUM(NonNurse[[#This Row],[Occupational Therapist Hours]],NonNurse[[#This Row],[OT Assistant Hours]],NonNurse[[#This Row],[OT Aide Hours]])/NonNurse[[#This Row],[MDS Census]]</f>
        <v>0.27847375937165297</v>
      </c>
      <c r="W205" s="6">
        <v>5.3221739130434784</v>
      </c>
      <c r="X205" s="6">
        <v>10.921304347826085</v>
      </c>
      <c r="Y205" s="6">
        <v>0</v>
      </c>
      <c r="Z205" s="6">
        <f>SUM(NonNurse[[#This Row],[Physical Therapist (PT) Hours]],NonNurse[[#This Row],[PT Assistant Hours]],NonNurse[[#This Row],[PT Aide Hours]])/NonNurse[[#This Row],[MDS Census]]</f>
        <v>0.26676187076044272</v>
      </c>
      <c r="AA205" s="6">
        <v>0</v>
      </c>
      <c r="AB205" s="6">
        <v>0</v>
      </c>
      <c r="AC205" s="6">
        <v>0</v>
      </c>
      <c r="AD205" s="6">
        <v>0</v>
      </c>
      <c r="AE205" s="6">
        <v>3.402173913043478</v>
      </c>
      <c r="AF205" s="6">
        <v>0</v>
      </c>
      <c r="AG205" s="6">
        <v>0</v>
      </c>
      <c r="AH205" s="1">
        <v>185349</v>
      </c>
      <c r="AI205">
        <v>4</v>
      </c>
    </row>
    <row r="206" spans="1:35" x14ac:dyDescent="0.25">
      <c r="A206" t="s">
        <v>289</v>
      </c>
      <c r="B206" t="s">
        <v>75</v>
      </c>
      <c r="C206" t="s">
        <v>525</v>
      </c>
      <c r="D206" t="s">
        <v>368</v>
      </c>
      <c r="E206" s="6">
        <v>114.28260869565217</v>
      </c>
      <c r="F206" s="6">
        <v>5.7391304347826084</v>
      </c>
      <c r="G206" s="6">
        <v>0.2608695652173913</v>
      </c>
      <c r="H206" s="6">
        <v>0.61673913043478268</v>
      </c>
      <c r="I206" s="6">
        <v>0</v>
      </c>
      <c r="J206" s="6">
        <v>0</v>
      </c>
      <c r="K206" s="6">
        <v>0</v>
      </c>
      <c r="L206" s="6">
        <v>5.3854347826086935</v>
      </c>
      <c r="M206" s="6">
        <v>5.1920652173913044</v>
      </c>
      <c r="N206" s="6">
        <v>5.4454347826086975</v>
      </c>
      <c r="O206" s="6">
        <f>SUM(NonNurse[[#This Row],[Qualified Social Work Staff Hours]],NonNurse[[#This Row],[Other Social Work Staff Hours]])/NonNurse[[#This Row],[MDS Census]]</f>
        <v>9.3080654365607793E-2</v>
      </c>
      <c r="P206" s="6">
        <v>5.5168478260869573</v>
      </c>
      <c r="Q206" s="6">
        <v>4.1369565217391306</v>
      </c>
      <c r="R206" s="6">
        <f>SUM(NonNurse[[#This Row],[Qualified Activities Professional Hours]],NonNurse[[#This Row],[Other Activities Professional Hours]])/NonNurse[[#This Row],[MDS Census]]</f>
        <v>8.4473083507704036E-2</v>
      </c>
      <c r="S206" s="6">
        <v>14.179565217391302</v>
      </c>
      <c r="T206" s="6">
        <v>7.6890217391304345</v>
      </c>
      <c r="U206" s="6">
        <v>0</v>
      </c>
      <c r="V206" s="6">
        <f>SUM(NonNurse[[#This Row],[Occupational Therapist Hours]],NonNurse[[#This Row],[OT Assistant Hours]],NonNurse[[#This Row],[OT Aide Hours]])/NonNurse[[#This Row],[MDS Census]]</f>
        <v>0.19135533574281907</v>
      </c>
      <c r="W206" s="6">
        <v>10.938913043478257</v>
      </c>
      <c r="X206" s="6">
        <v>10.66652173913044</v>
      </c>
      <c r="Y206" s="6">
        <v>0</v>
      </c>
      <c r="Z206" s="6">
        <f>SUM(NonNurse[[#This Row],[Physical Therapist (PT) Hours]],NonNurse[[#This Row],[PT Assistant Hours]],NonNurse[[#This Row],[PT Aide Hours]])/NonNurse[[#This Row],[MDS Census]]</f>
        <v>0.18905269164922961</v>
      </c>
      <c r="AA206" s="6">
        <v>0</v>
      </c>
      <c r="AB206" s="6">
        <v>0</v>
      </c>
      <c r="AC206" s="6">
        <v>0</v>
      </c>
      <c r="AD206" s="6">
        <v>0</v>
      </c>
      <c r="AE206" s="6">
        <v>10.521739130434783</v>
      </c>
      <c r="AF206" s="6">
        <v>0</v>
      </c>
      <c r="AG206" s="6">
        <v>0</v>
      </c>
      <c r="AH206" s="1">
        <v>185180</v>
      </c>
      <c r="AI206">
        <v>4</v>
      </c>
    </row>
    <row r="207" spans="1:35" x14ac:dyDescent="0.25">
      <c r="A207" t="s">
        <v>289</v>
      </c>
      <c r="B207" t="s">
        <v>159</v>
      </c>
      <c r="C207" t="s">
        <v>462</v>
      </c>
      <c r="D207" t="s">
        <v>324</v>
      </c>
      <c r="E207" s="6">
        <v>91.076086956521735</v>
      </c>
      <c r="F207" s="6">
        <v>5.7391304347826084</v>
      </c>
      <c r="G207" s="6">
        <v>0</v>
      </c>
      <c r="H207" s="6">
        <v>0.54250000000000009</v>
      </c>
      <c r="I207" s="6">
        <v>0</v>
      </c>
      <c r="J207" s="6">
        <v>0</v>
      </c>
      <c r="K207" s="6">
        <v>0</v>
      </c>
      <c r="L207" s="6">
        <v>1.0233695652173918</v>
      </c>
      <c r="M207" s="6">
        <v>5.4814130434782609</v>
      </c>
      <c r="N207" s="6">
        <v>0</v>
      </c>
      <c r="O207" s="6">
        <f>SUM(NonNurse[[#This Row],[Qualified Social Work Staff Hours]],NonNurse[[#This Row],[Other Social Work Staff Hours]])/NonNurse[[#This Row],[MDS Census]]</f>
        <v>6.0184986275211842E-2</v>
      </c>
      <c r="P207" s="6">
        <v>5.7628260869565198</v>
      </c>
      <c r="Q207" s="6">
        <v>4.1243478260869546</v>
      </c>
      <c r="R207" s="6">
        <f>SUM(NonNurse[[#This Row],[Qualified Activities Professional Hours]],NonNurse[[#This Row],[Other Activities Professional Hours]])/NonNurse[[#This Row],[MDS Census]]</f>
        <v>0.10855949397302778</v>
      </c>
      <c r="S207" s="6">
        <v>10.203695652173913</v>
      </c>
      <c r="T207" s="6">
        <v>0.60445652173913045</v>
      </c>
      <c r="U207" s="6">
        <v>0</v>
      </c>
      <c r="V207" s="6">
        <f>SUM(NonNurse[[#This Row],[Occupational Therapist Hours]],NonNurse[[#This Row],[OT Assistant Hours]],NonNurse[[#This Row],[OT Aide Hours]])/NonNurse[[#This Row],[MDS Census]]</f>
        <v>0.118671679197995</v>
      </c>
      <c r="W207" s="6">
        <v>5.4040217391304353</v>
      </c>
      <c r="X207" s="6">
        <v>5.6153260869565216</v>
      </c>
      <c r="Y207" s="6">
        <v>0</v>
      </c>
      <c r="Z207" s="6">
        <f>SUM(NonNurse[[#This Row],[Physical Therapist (PT) Hours]],NonNurse[[#This Row],[PT Assistant Hours]],NonNurse[[#This Row],[PT Aide Hours]])/NonNurse[[#This Row],[MDS Census]]</f>
        <v>0.1209905716672634</v>
      </c>
      <c r="AA207" s="6">
        <v>0</v>
      </c>
      <c r="AB207" s="6">
        <v>0</v>
      </c>
      <c r="AC207" s="6">
        <v>0</v>
      </c>
      <c r="AD207" s="6">
        <v>0</v>
      </c>
      <c r="AE207" s="6">
        <v>0</v>
      </c>
      <c r="AF207" s="6">
        <v>0</v>
      </c>
      <c r="AG207" s="6">
        <v>0</v>
      </c>
      <c r="AH207" s="1">
        <v>185311</v>
      </c>
      <c r="AI207">
        <v>4</v>
      </c>
    </row>
    <row r="208" spans="1:35" x14ac:dyDescent="0.25">
      <c r="A208" t="s">
        <v>289</v>
      </c>
      <c r="B208" t="s">
        <v>152</v>
      </c>
      <c r="C208" t="s">
        <v>462</v>
      </c>
      <c r="D208" t="s">
        <v>324</v>
      </c>
      <c r="E208" s="6">
        <v>81.293478260869563</v>
      </c>
      <c r="F208" s="6">
        <v>5.7391304347826084</v>
      </c>
      <c r="G208" s="6">
        <v>0.39130434782608697</v>
      </c>
      <c r="H208" s="6">
        <v>0.40760869565217389</v>
      </c>
      <c r="I208" s="6">
        <v>0</v>
      </c>
      <c r="J208" s="6">
        <v>0</v>
      </c>
      <c r="K208" s="6">
        <v>0</v>
      </c>
      <c r="L208" s="6">
        <v>4.4949999999999992</v>
      </c>
      <c r="M208" s="6">
        <v>5.2173913043478262</v>
      </c>
      <c r="N208" s="6">
        <v>0</v>
      </c>
      <c r="O208" s="6">
        <f>SUM(NonNurse[[#This Row],[Qualified Social Work Staff Hours]],NonNurse[[#This Row],[Other Social Work Staff Hours]])/NonNurse[[#This Row],[MDS Census]]</f>
        <v>6.4179703168872851E-2</v>
      </c>
      <c r="P208" s="6">
        <v>5.5619565217391305</v>
      </c>
      <c r="Q208" s="6">
        <v>5.1196739130434779</v>
      </c>
      <c r="R208" s="6">
        <f>SUM(NonNurse[[#This Row],[Qualified Activities Professional Hours]],NonNurse[[#This Row],[Other Activities Professional Hours]])/NonNurse[[#This Row],[MDS Census]]</f>
        <v>0.131395908543923</v>
      </c>
      <c r="S208" s="6">
        <v>10.969130434782612</v>
      </c>
      <c r="T208" s="6">
        <v>1.2069565217391305</v>
      </c>
      <c r="U208" s="6">
        <v>0</v>
      </c>
      <c r="V208" s="6">
        <f>SUM(NonNurse[[#This Row],[Occupational Therapist Hours]],NonNurse[[#This Row],[OT Assistant Hours]],NonNurse[[#This Row],[OT Aide Hours]])/NonNurse[[#This Row],[MDS Census]]</f>
        <v>0.14977938227035703</v>
      </c>
      <c r="W208" s="6">
        <v>5.6783695652173911</v>
      </c>
      <c r="X208" s="6">
        <v>5.013260869565217</v>
      </c>
      <c r="Y208" s="6">
        <v>0</v>
      </c>
      <c r="Z208" s="6">
        <f>SUM(NonNurse[[#This Row],[Physical Therapist (PT) Hours]],NonNurse[[#This Row],[PT Assistant Hours]],NonNurse[[#This Row],[PT Aide Hours]])/NonNurse[[#This Row],[MDS Census]]</f>
        <v>0.13151891964166332</v>
      </c>
      <c r="AA208" s="6">
        <v>0</v>
      </c>
      <c r="AB208" s="6">
        <v>0</v>
      </c>
      <c r="AC208" s="6">
        <v>0</v>
      </c>
      <c r="AD208" s="6">
        <v>0</v>
      </c>
      <c r="AE208" s="6">
        <v>0.65217391304347827</v>
      </c>
      <c r="AF208" s="6">
        <v>0</v>
      </c>
      <c r="AG208" s="6">
        <v>0</v>
      </c>
      <c r="AH208" s="1">
        <v>185300</v>
      </c>
      <c r="AI208">
        <v>4</v>
      </c>
    </row>
    <row r="209" spans="1:35" x14ac:dyDescent="0.25">
      <c r="A209" t="s">
        <v>289</v>
      </c>
      <c r="B209" t="s">
        <v>19</v>
      </c>
      <c r="C209" t="s">
        <v>481</v>
      </c>
      <c r="D209" t="s">
        <v>383</v>
      </c>
      <c r="E209" s="6">
        <v>72.282608695652172</v>
      </c>
      <c r="F209" s="6">
        <v>5.4782608695652177</v>
      </c>
      <c r="G209" s="6">
        <v>0.39130434782608697</v>
      </c>
      <c r="H209" s="6">
        <v>0.39945652173913043</v>
      </c>
      <c r="I209" s="6">
        <v>0</v>
      </c>
      <c r="J209" s="6">
        <v>0</v>
      </c>
      <c r="K209" s="6">
        <v>0</v>
      </c>
      <c r="L209" s="6">
        <v>6.7678260869565214</v>
      </c>
      <c r="M209" s="6">
        <v>5.0626086956521732</v>
      </c>
      <c r="N209" s="6">
        <v>0</v>
      </c>
      <c r="O209" s="6">
        <f>SUM(NonNurse[[#This Row],[Qualified Social Work Staff Hours]],NonNurse[[#This Row],[Other Social Work Staff Hours]])/NonNurse[[#This Row],[MDS Census]]</f>
        <v>7.0039097744360901E-2</v>
      </c>
      <c r="P209" s="6">
        <v>5.9122826086956533</v>
      </c>
      <c r="Q209" s="6">
        <v>3.7383695652173907</v>
      </c>
      <c r="R209" s="6">
        <f>SUM(NonNurse[[#This Row],[Qualified Activities Professional Hours]],NonNurse[[#This Row],[Other Activities Professional Hours]])/NonNurse[[#This Row],[MDS Census]]</f>
        <v>0.13351278195488725</v>
      </c>
      <c r="S209" s="6">
        <v>4.7318478260869554</v>
      </c>
      <c r="T209" s="6">
        <v>1.3142391304347825</v>
      </c>
      <c r="U209" s="6">
        <v>0</v>
      </c>
      <c r="V209" s="6">
        <f>SUM(NonNurse[[#This Row],[Occupational Therapist Hours]],NonNurse[[#This Row],[OT Assistant Hours]],NonNurse[[#This Row],[OT Aide Hours]])/NonNurse[[#This Row],[MDS Census]]</f>
        <v>8.364511278195487E-2</v>
      </c>
      <c r="W209" s="6">
        <v>3.2905434782608696</v>
      </c>
      <c r="X209" s="6">
        <v>4.3969565217391313</v>
      </c>
      <c r="Y209" s="6">
        <v>0</v>
      </c>
      <c r="Z209" s="6">
        <f>SUM(NonNurse[[#This Row],[Physical Therapist (PT) Hours]],NonNurse[[#This Row],[PT Assistant Hours]],NonNurse[[#This Row],[PT Aide Hours]])/NonNurse[[#This Row],[MDS Census]]</f>
        <v>0.10635338345864663</v>
      </c>
      <c r="AA209" s="6">
        <v>0</v>
      </c>
      <c r="AB209" s="6">
        <v>0</v>
      </c>
      <c r="AC209" s="6">
        <v>0</v>
      </c>
      <c r="AD209" s="6">
        <v>0</v>
      </c>
      <c r="AE209" s="6">
        <v>0</v>
      </c>
      <c r="AF209" s="6">
        <v>0</v>
      </c>
      <c r="AG209" s="6">
        <v>0</v>
      </c>
      <c r="AH209" s="1">
        <v>185052</v>
      </c>
      <c r="AI209">
        <v>4</v>
      </c>
    </row>
    <row r="210" spans="1:35" x14ac:dyDescent="0.25">
      <c r="A210" t="s">
        <v>289</v>
      </c>
      <c r="B210" t="s">
        <v>83</v>
      </c>
      <c r="C210" t="s">
        <v>500</v>
      </c>
      <c r="D210" t="s">
        <v>335</v>
      </c>
      <c r="E210" s="6">
        <v>26.760869565217391</v>
      </c>
      <c r="F210" s="6">
        <v>5.7391304347826084</v>
      </c>
      <c r="G210" s="6">
        <v>0.39130434782608697</v>
      </c>
      <c r="H210" s="6">
        <v>0.1358695652173913</v>
      </c>
      <c r="I210" s="6">
        <v>0</v>
      </c>
      <c r="J210" s="6">
        <v>0</v>
      </c>
      <c r="K210" s="6">
        <v>0</v>
      </c>
      <c r="L210" s="6">
        <v>3.6544565217391307</v>
      </c>
      <c r="M210" s="6">
        <v>5.3201086956521753</v>
      </c>
      <c r="N210" s="6">
        <v>0</v>
      </c>
      <c r="O210" s="6">
        <f>SUM(NonNurse[[#This Row],[Qualified Social Work Staff Hours]],NonNurse[[#This Row],[Other Social Work Staff Hours]])/NonNurse[[#This Row],[MDS Census]]</f>
        <v>0.19880178716490662</v>
      </c>
      <c r="P210" s="6">
        <v>5.1465217391304341</v>
      </c>
      <c r="Q210" s="6">
        <v>0</v>
      </c>
      <c r="R210" s="6">
        <f>SUM(NonNurse[[#This Row],[Qualified Activities Professional Hours]],NonNurse[[#This Row],[Other Activities Professional Hours]])/NonNurse[[#This Row],[MDS Census]]</f>
        <v>0.1923151909017059</v>
      </c>
      <c r="S210" s="6">
        <v>17.260978260869564</v>
      </c>
      <c r="T210" s="6">
        <v>4.108586956521739</v>
      </c>
      <c r="U210" s="6">
        <v>0</v>
      </c>
      <c r="V210" s="6">
        <f>SUM(NonNurse[[#This Row],[Occupational Therapist Hours]],NonNurse[[#This Row],[OT Assistant Hours]],NonNurse[[#This Row],[OT Aide Hours]])/NonNurse[[#This Row],[MDS Census]]</f>
        <v>0.79853777416734362</v>
      </c>
      <c r="W210" s="6">
        <v>14.159347826086957</v>
      </c>
      <c r="X210" s="6">
        <v>6.1733695652173894</v>
      </c>
      <c r="Y210" s="6">
        <v>0</v>
      </c>
      <c r="Z210" s="6">
        <f>SUM(NonNurse[[#This Row],[Physical Therapist (PT) Hours]],NonNurse[[#This Row],[PT Assistant Hours]],NonNurse[[#This Row],[PT Aide Hours]])/NonNurse[[#This Row],[MDS Census]]</f>
        <v>0.75979285134037367</v>
      </c>
      <c r="AA210" s="6">
        <v>0</v>
      </c>
      <c r="AB210" s="6">
        <v>0</v>
      </c>
      <c r="AC210" s="6">
        <v>0</v>
      </c>
      <c r="AD210" s="6">
        <v>0</v>
      </c>
      <c r="AE210" s="6">
        <v>0</v>
      </c>
      <c r="AF210" s="6">
        <v>0</v>
      </c>
      <c r="AG210" s="6">
        <v>0</v>
      </c>
      <c r="AH210" s="1">
        <v>185201</v>
      </c>
      <c r="AI210">
        <v>4</v>
      </c>
    </row>
    <row r="211" spans="1:35" x14ac:dyDescent="0.25">
      <c r="A211" t="s">
        <v>289</v>
      </c>
      <c r="B211" t="s">
        <v>261</v>
      </c>
      <c r="C211" t="s">
        <v>462</v>
      </c>
      <c r="D211" t="s">
        <v>324</v>
      </c>
      <c r="E211" s="6">
        <v>22.793478260869566</v>
      </c>
      <c r="F211" s="6">
        <v>5.7391304347826084</v>
      </c>
      <c r="G211" s="6">
        <v>0.32608695652173914</v>
      </c>
      <c r="H211" s="6">
        <v>0.12402173913043478</v>
      </c>
      <c r="I211" s="6">
        <v>0</v>
      </c>
      <c r="J211" s="6">
        <v>0</v>
      </c>
      <c r="K211" s="6">
        <v>0</v>
      </c>
      <c r="L211" s="6">
        <v>0.30097826086956514</v>
      </c>
      <c r="M211" s="6">
        <v>0</v>
      </c>
      <c r="N211" s="6">
        <v>0</v>
      </c>
      <c r="O211" s="6">
        <f>SUM(NonNurse[[#This Row],[Qualified Social Work Staff Hours]],NonNurse[[#This Row],[Other Social Work Staff Hours]])/NonNurse[[#This Row],[MDS Census]]</f>
        <v>0</v>
      </c>
      <c r="P211" s="6">
        <v>0</v>
      </c>
      <c r="Q211" s="6">
        <v>0</v>
      </c>
      <c r="R211" s="6">
        <f>SUM(NonNurse[[#This Row],[Qualified Activities Professional Hours]],NonNurse[[#This Row],[Other Activities Professional Hours]])/NonNurse[[#This Row],[MDS Census]]</f>
        <v>0</v>
      </c>
      <c r="S211" s="6">
        <v>7.7939130434782609</v>
      </c>
      <c r="T211" s="6">
        <v>5.5620652173913037</v>
      </c>
      <c r="U211" s="6">
        <v>0</v>
      </c>
      <c r="V211" s="6">
        <f>SUM(NonNurse[[#This Row],[Occupational Therapist Hours]],NonNurse[[#This Row],[OT Assistant Hours]],NonNurse[[#This Row],[OT Aide Hours]])/NonNurse[[#This Row],[MDS Census]]</f>
        <v>0.58595612780162132</v>
      </c>
      <c r="W211" s="6">
        <v>10.239891304347825</v>
      </c>
      <c r="X211" s="6">
        <v>4.7958695652173917</v>
      </c>
      <c r="Y211" s="6">
        <v>0</v>
      </c>
      <c r="Z211" s="6">
        <f>SUM(NonNurse[[#This Row],[Physical Therapist (PT) Hours]],NonNurse[[#This Row],[PT Assistant Hours]],NonNurse[[#This Row],[PT Aide Hours]])/NonNurse[[#This Row],[MDS Census]]</f>
        <v>0.65965188364329985</v>
      </c>
      <c r="AA211" s="6">
        <v>0</v>
      </c>
      <c r="AB211" s="6">
        <v>0</v>
      </c>
      <c r="AC211" s="6">
        <v>0</v>
      </c>
      <c r="AD211" s="6">
        <v>0</v>
      </c>
      <c r="AE211" s="6">
        <v>0</v>
      </c>
      <c r="AF211" s="6">
        <v>0</v>
      </c>
      <c r="AG211" s="6">
        <v>0</v>
      </c>
      <c r="AH211" s="1">
        <v>185477</v>
      </c>
      <c r="AI211">
        <v>4</v>
      </c>
    </row>
    <row r="212" spans="1:35" x14ac:dyDescent="0.25">
      <c r="A212" t="s">
        <v>289</v>
      </c>
      <c r="B212" t="s">
        <v>26</v>
      </c>
      <c r="C212" t="s">
        <v>498</v>
      </c>
      <c r="D212" t="s">
        <v>357</v>
      </c>
      <c r="E212" s="6">
        <v>128.67391304347825</v>
      </c>
      <c r="F212" s="6">
        <v>5.3043478260869561</v>
      </c>
      <c r="G212" s="6">
        <v>0.52173913043478259</v>
      </c>
      <c r="H212" s="6">
        <v>0.72282608695652173</v>
      </c>
      <c r="I212" s="6">
        <v>0</v>
      </c>
      <c r="J212" s="6">
        <v>0</v>
      </c>
      <c r="K212" s="6">
        <v>0</v>
      </c>
      <c r="L212" s="6">
        <v>11.059999999999999</v>
      </c>
      <c r="M212" s="6">
        <v>10.409021739130438</v>
      </c>
      <c r="N212" s="6">
        <v>0</v>
      </c>
      <c r="O212" s="6">
        <f>SUM(NonNurse[[#This Row],[Qualified Social Work Staff Hours]],NonNurse[[#This Row],[Other Social Work Staff Hours]])/NonNurse[[#This Row],[MDS Census]]</f>
        <v>8.089457678661939E-2</v>
      </c>
      <c r="P212" s="6">
        <v>5.7358695652173921</v>
      </c>
      <c r="Q212" s="6">
        <v>12.381195652173908</v>
      </c>
      <c r="R212" s="6">
        <f>SUM(NonNurse[[#This Row],[Qualified Activities Professional Hours]],NonNurse[[#This Row],[Other Activities Professional Hours]])/NonNurse[[#This Row],[MDS Census]]</f>
        <v>0.14079827673593509</v>
      </c>
      <c r="S212" s="6">
        <v>10.013043478260872</v>
      </c>
      <c r="T212" s="6">
        <v>7.4071739130434784</v>
      </c>
      <c r="U212" s="6">
        <v>0</v>
      </c>
      <c r="V212" s="6">
        <f>SUM(NonNurse[[#This Row],[Occupational Therapist Hours]],NonNurse[[#This Row],[OT Assistant Hours]],NonNurse[[#This Row],[OT Aide Hours]])/NonNurse[[#This Row],[MDS Census]]</f>
        <v>0.13538266599087687</v>
      </c>
      <c r="W212" s="6">
        <v>10.261521739130433</v>
      </c>
      <c r="X212" s="6">
        <v>6.1552173913043475</v>
      </c>
      <c r="Y212" s="6">
        <v>0</v>
      </c>
      <c r="Z212" s="6">
        <f>SUM(NonNurse[[#This Row],[Physical Therapist (PT) Hours]],NonNurse[[#This Row],[PT Assistant Hours]],NonNurse[[#This Row],[PT Aide Hours]])/NonNurse[[#This Row],[MDS Census]]</f>
        <v>0.12758405136002704</v>
      </c>
      <c r="AA212" s="6">
        <v>0</v>
      </c>
      <c r="AB212" s="6">
        <v>0</v>
      </c>
      <c r="AC212" s="6">
        <v>0</v>
      </c>
      <c r="AD212" s="6">
        <v>0</v>
      </c>
      <c r="AE212" s="6">
        <v>9.75</v>
      </c>
      <c r="AF212" s="6">
        <v>0</v>
      </c>
      <c r="AG212" s="6">
        <v>0</v>
      </c>
      <c r="AH212" s="1">
        <v>185089</v>
      </c>
      <c r="AI212">
        <v>4</v>
      </c>
    </row>
    <row r="213" spans="1:35" x14ac:dyDescent="0.25">
      <c r="A213" t="s">
        <v>289</v>
      </c>
      <c r="B213" t="s">
        <v>84</v>
      </c>
      <c r="C213" t="s">
        <v>469</v>
      </c>
      <c r="D213" t="s">
        <v>349</v>
      </c>
      <c r="E213" s="6">
        <v>66.793478260869563</v>
      </c>
      <c r="F213" s="6">
        <v>5.7391304347826084</v>
      </c>
      <c r="G213" s="6">
        <v>0.36684782608695654</v>
      </c>
      <c r="H213" s="6">
        <v>0.33967391304347827</v>
      </c>
      <c r="I213" s="6">
        <v>0</v>
      </c>
      <c r="J213" s="6">
        <v>0</v>
      </c>
      <c r="K213" s="6">
        <v>0</v>
      </c>
      <c r="L213" s="6">
        <v>0.46065217391304353</v>
      </c>
      <c r="M213" s="6">
        <v>5.6583695652173915</v>
      </c>
      <c r="N213" s="6">
        <v>0</v>
      </c>
      <c r="O213" s="6">
        <f>SUM(NonNurse[[#This Row],[Qualified Social Work Staff Hours]],NonNurse[[#This Row],[Other Social Work Staff Hours]])/NonNurse[[#This Row],[MDS Census]]</f>
        <v>8.4714401952807161E-2</v>
      </c>
      <c r="P213" s="6">
        <v>5.0895652173913044</v>
      </c>
      <c r="Q213" s="6">
        <v>0.79956521739130437</v>
      </c>
      <c r="R213" s="6">
        <f>SUM(NonNurse[[#This Row],[Qualified Activities Professional Hours]],NonNurse[[#This Row],[Other Activities Professional Hours]])/NonNurse[[#This Row],[MDS Census]]</f>
        <v>8.8169243287225391E-2</v>
      </c>
      <c r="S213" s="6">
        <v>9.2945652173913018</v>
      </c>
      <c r="T213" s="6">
        <v>0.47771739130434776</v>
      </c>
      <c r="U213" s="6">
        <v>0</v>
      </c>
      <c r="V213" s="6">
        <f>SUM(NonNurse[[#This Row],[Occupational Therapist Hours]],NonNurse[[#This Row],[OT Assistant Hours]],NonNurse[[#This Row],[OT Aide Hours]])/NonNurse[[#This Row],[MDS Census]]</f>
        <v>0.14630593978844586</v>
      </c>
      <c r="W213" s="6">
        <v>4.0871739130434772</v>
      </c>
      <c r="X213" s="6">
        <v>3.2016304347826083</v>
      </c>
      <c r="Y213" s="6">
        <v>0</v>
      </c>
      <c r="Z213" s="6">
        <f>SUM(NonNurse[[#This Row],[Physical Therapist (PT) Hours]],NonNurse[[#This Row],[PT Assistant Hours]],NonNurse[[#This Row],[PT Aide Hours]])/NonNurse[[#This Row],[MDS Census]]</f>
        <v>0.10912449145646864</v>
      </c>
      <c r="AA213" s="6">
        <v>0</v>
      </c>
      <c r="AB213" s="6">
        <v>0</v>
      </c>
      <c r="AC213" s="6">
        <v>0</v>
      </c>
      <c r="AD213" s="6">
        <v>0</v>
      </c>
      <c r="AE213" s="6">
        <v>0</v>
      </c>
      <c r="AF213" s="6">
        <v>0</v>
      </c>
      <c r="AG213" s="6">
        <v>0</v>
      </c>
      <c r="AH213" s="1">
        <v>185205</v>
      </c>
      <c r="AI213">
        <v>4</v>
      </c>
    </row>
    <row r="214" spans="1:35" x14ac:dyDescent="0.25">
      <c r="A214" t="s">
        <v>289</v>
      </c>
      <c r="B214" t="s">
        <v>191</v>
      </c>
      <c r="C214" t="s">
        <v>462</v>
      </c>
      <c r="D214" t="s">
        <v>324</v>
      </c>
      <c r="E214" s="6">
        <v>101.45652173913044</v>
      </c>
      <c r="F214" s="6">
        <v>5.7826086956521738</v>
      </c>
      <c r="G214" s="6">
        <v>0.39130434782608697</v>
      </c>
      <c r="H214" s="6">
        <v>0.52717391304347827</v>
      </c>
      <c r="I214" s="6">
        <v>0</v>
      </c>
      <c r="J214" s="6">
        <v>0</v>
      </c>
      <c r="K214" s="6">
        <v>0</v>
      </c>
      <c r="L214" s="6">
        <v>4.6528260869565212</v>
      </c>
      <c r="M214" s="6">
        <v>5.8438043478260857</v>
      </c>
      <c r="N214" s="6">
        <v>2.7568478260869576</v>
      </c>
      <c r="O214" s="6">
        <f>SUM(NonNurse[[#This Row],[Qualified Social Work Staff Hours]],NonNurse[[#This Row],[Other Social Work Staff Hours]])/NonNurse[[#This Row],[MDS Census]]</f>
        <v>8.4771802014141848E-2</v>
      </c>
      <c r="P214" s="6">
        <v>5.4393478260869577</v>
      </c>
      <c r="Q214" s="6">
        <v>0</v>
      </c>
      <c r="R214" s="6">
        <f>SUM(NonNurse[[#This Row],[Qualified Activities Professional Hours]],NonNurse[[#This Row],[Other Activities Professional Hours]])/NonNurse[[#This Row],[MDS Census]]</f>
        <v>5.3612599100064294E-2</v>
      </c>
      <c r="S214" s="6">
        <v>7.6664130434782605</v>
      </c>
      <c r="T214" s="6">
        <v>6.9488043478260906</v>
      </c>
      <c r="U214" s="6">
        <v>0</v>
      </c>
      <c r="V214" s="6">
        <f>SUM(NonNurse[[#This Row],[Occupational Therapist Hours]],NonNurse[[#This Row],[OT Assistant Hours]],NonNurse[[#This Row],[OT Aide Hours]])/NonNurse[[#This Row],[MDS Census]]</f>
        <v>0.14405399614313266</v>
      </c>
      <c r="W214" s="6">
        <v>8.7850000000000019</v>
      </c>
      <c r="X214" s="6">
        <v>4.818695652173913</v>
      </c>
      <c r="Y214" s="6">
        <v>0</v>
      </c>
      <c r="Z214" s="6">
        <f>SUM(NonNurse[[#This Row],[Physical Therapist (PT) Hours]],NonNurse[[#This Row],[PT Assistant Hours]],NonNurse[[#This Row],[PT Aide Hours]])/NonNurse[[#This Row],[MDS Census]]</f>
        <v>0.13408399400042856</v>
      </c>
      <c r="AA214" s="6">
        <v>0</v>
      </c>
      <c r="AB214" s="6">
        <v>0</v>
      </c>
      <c r="AC214" s="6">
        <v>0</v>
      </c>
      <c r="AD214" s="6">
        <v>0</v>
      </c>
      <c r="AE214" s="6">
        <v>7.9239130434782608</v>
      </c>
      <c r="AF214" s="6">
        <v>0</v>
      </c>
      <c r="AG214" s="6">
        <v>0</v>
      </c>
      <c r="AH214" s="1">
        <v>185350</v>
      </c>
      <c r="AI214">
        <v>4</v>
      </c>
    </row>
    <row r="215" spans="1:35" x14ac:dyDescent="0.25">
      <c r="A215" t="s">
        <v>289</v>
      </c>
      <c r="B215" t="s">
        <v>34</v>
      </c>
      <c r="C215" t="s">
        <v>506</v>
      </c>
      <c r="D215" t="s">
        <v>368</v>
      </c>
      <c r="E215" s="6">
        <v>84.119565217391298</v>
      </c>
      <c r="F215" s="6">
        <v>5.6521739130434785</v>
      </c>
      <c r="G215" s="6">
        <v>4.8913043478260872E-2</v>
      </c>
      <c r="H215" s="6">
        <v>0.46217391304347821</v>
      </c>
      <c r="I215" s="6">
        <v>0</v>
      </c>
      <c r="J215" s="6">
        <v>0</v>
      </c>
      <c r="K215" s="6">
        <v>0</v>
      </c>
      <c r="L215" s="6">
        <v>4.8402173913043471</v>
      </c>
      <c r="M215" s="6">
        <v>5.1304347826086953</v>
      </c>
      <c r="N215" s="6">
        <v>0.23565217391304347</v>
      </c>
      <c r="O215" s="6">
        <f>SUM(NonNurse[[#This Row],[Qualified Social Work Staff Hours]],NonNurse[[#This Row],[Other Social Work Staff Hours]])/NonNurse[[#This Row],[MDS Census]]</f>
        <v>6.3791187491924015E-2</v>
      </c>
      <c r="P215" s="6">
        <v>5.2333695652173908</v>
      </c>
      <c r="Q215" s="6">
        <v>3.7995652173913039</v>
      </c>
      <c r="R215" s="6">
        <f>SUM(NonNurse[[#This Row],[Qualified Activities Professional Hours]],NonNurse[[#This Row],[Other Activities Professional Hours]])/NonNurse[[#This Row],[MDS Census]]</f>
        <v>0.10738209070939399</v>
      </c>
      <c r="S215" s="6">
        <v>5.9946739130434796</v>
      </c>
      <c r="T215" s="6">
        <v>5.3026086956521716</v>
      </c>
      <c r="U215" s="6">
        <v>0</v>
      </c>
      <c r="V215" s="6">
        <f>SUM(NonNurse[[#This Row],[Occupational Therapist Hours]],NonNurse[[#This Row],[OT Assistant Hours]],NonNurse[[#This Row],[OT Aide Hours]])/NonNurse[[#This Row],[MDS Census]]</f>
        <v>0.13430029719602016</v>
      </c>
      <c r="W215" s="6">
        <v>9.5867391304347809</v>
      </c>
      <c r="X215" s="6">
        <v>5.0596739130434765</v>
      </c>
      <c r="Y215" s="6">
        <v>0</v>
      </c>
      <c r="Z215" s="6">
        <f>SUM(NonNurse[[#This Row],[Physical Therapist (PT) Hours]],NonNurse[[#This Row],[PT Assistant Hours]],NonNurse[[#This Row],[PT Aide Hours]])/NonNurse[[#This Row],[MDS Census]]</f>
        <v>0.17411422664426926</v>
      </c>
      <c r="AA215" s="6">
        <v>0</v>
      </c>
      <c r="AB215" s="6">
        <v>0</v>
      </c>
      <c r="AC215" s="6">
        <v>0</v>
      </c>
      <c r="AD215" s="6">
        <v>0</v>
      </c>
      <c r="AE215" s="6">
        <v>0</v>
      </c>
      <c r="AF215" s="6">
        <v>0</v>
      </c>
      <c r="AG215" s="6">
        <v>0</v>
      </c>
      <c r="AH215" s="1">
        <v>185118</v>
      </c>
      <c r="AI215">
        <v>4</v>
      </c>
    </row>
    <row r="216" spans="1:35" x14ac:dyDescent="0.25">
      <c r="A216" t="s">
        <v>289</v>
      </c>
      <c r="B216" t="s">
        <v>46</v>
      </c>
      <c r="C216" t="s">
        <v>465</v>
      </c>
      <c r="D216" t="s">
        <v>373</v>
      </c>
      <c r="E216" s="6">
        <v>54.695652173913047</v>
      </c>
      <c r="F216" s="6">
        <v>5.7391304347826084</v>
      </c>
      <c r="G216" s="6">
        <v>0.21739130434782608</v>
      </c>
      <c r="H216" s="6">
        <v>0.28804347826086957</v>
      </c>
      <c r="I216" s="6">
        <v>0</v>
      </c>
      <c r="J216" s="6">
        <v>0</v>
      </c>
      <c r="K216" s="6">
        <v>0</v>
      </c>
      <c r="L216" s="6">
        <v>3.6668478260869568</v>
      </c>
      <c r="M216" s="6">
        <v>5.3043478260869561</v>
      </c>
      <c r="N216" s="6">
        <v>0</v>
      </c>
      <c r="O216" s="6">
        <f>SUM(NonNurse[[#This Row],[Qualified Social Work Staff Hours]],NonNurse[[#This Row],[Other Social Work Staff Hours]])/NonNurse[[#This Row],[MDS Census]]</f>
        <v>9.6979332273449903E-2</v>
      </c>
      <c r="P216" s="6">
        <v>5.5567391304347824</v>
      </c>
      <c r="Q216" s="6">
        <v>0</v>
      </c>
      <c r="R216" s="6">
        <f>SUM(NonNurse[[#This Row],[Qualified Activities Professional Hours]],NonNurse[[#This Row],[Other Activities Professional Hours]])/NonNurse[[#This Row],[MDS Census]]</f>
        <v>0.10159379968203497</v>
      </c>
      <c r="S216" s="6">
        <v>9.0823913043478228</v>
      </c>
      <c r="T216" s="6">
        <v>0.33999999999999997</v>
      </c>
      <c r="U216" s="6">
        <v>0</v>
      </c>
      <c r="V216" s="6">
        <f>SUM(NonNurse[[#This Row],[Occupational Therapist Hours]],NonNurse[[#This Row],[OT Assistant Hours]],NonNurse[[#This Row],[OT Aide Hours]])/NonNurse[[#This Row],[MDS Census]]</f>
        <v>0.17226947535771059</v>
      </c>
      <c r="W216" s="6">
        <v>10.446195652173911</v>
      </c>
      <c r="X216" s="6">
        <v>2.7913043478260864</v>
      </c>
      <c r="Y216" s="6">
        <v>0</v>
      </c>
      <c r="Z216" s="6">
        <f>SUM(NonNurse[[#This Row],[Physical Therapist (PT) Hours]],NonNurse[[#This Row],[PT Assistant Hours]],NonNurse[[#This Row],[PT Aide Hours]])/NonNurse[[#This Row],[MDS Census]]</f>
        <v>0.24202106518282981</v>
      </c>
      <c r="AA216" s="6">
        <v>0</v>
      </c>
      <c r="AB216" s="6">
        <v>0</v>
      </c>
      <c r="AC216" s="6">
        <v>0</v>
      </c>
      <c r="AD216" s="6">
        <v>0</v>
      </c>
      <c r="AE216" s="6">
        <v>0</v>
      </c>
      <c r="AF216" s="6">
        <v>0</v>
      </c>
      <c r="AG216" s="6">
        <v>0</v>
      </c>
      <c r="AH216" s="1">
        <v>185141</v>
      </c>
      <c r="AI216">
        <v>4</v>
      </c>
    </row>
    <row r="217" spans="1:35" x14ac:dyDescent="0.25">
      <c r="A217" t="s">
        <v>289</v>
      </c>
      <c r="B217" t="s">
        <v>183</v>
      </c>
      <c r="C217" t="s">
        <v>503</v>
      </c>
      <c r="D217" t="s">
        <v>395</v>
      </c>
      <c r="E217" s="6">
        <v>61.706521739130437</v>
      </c>
      <c r="F217" s="6">
        <v>5.7391304347826084</v>
      </c>
      <c r="G217" s="6">
        <v>0.15271739130434783</v>
      </c>
      <c r="H217" s="6">
        <v>0.37771739130434784</v>
      </c>
      <c r="I217" s="6">
        <v>0</v>
      </c>
      <c r="J217" s="6">
        <v>0</v>
      </c>
      <c r="K217" s="6">
        <v>0</v>
      </c>
      <c r="L217" s="6">
        <v>8.8591304347826085</v>
      </c>
      <c r="M217" s="6">
        <v>5.6875</v>
      </c>
      <c r="N217" s="6">
        <v>0</v>
      </c>
      <c r="O217" s="6">
        <f>SUM(NonNurse[[#This Row],[Qualified Social Work Staff Hours]],NonNurse[[#This Row],[Other Social Work Staff Hours]])/NonNurse[[#This Row],[MDS Census]]</f>
        <v>9.2170160295930947E-2</v>
      </c>
      <c r="P217" s="6">
        <v>4.1128260869565221</v>
      </c>
      <c r="Q217" s="6">
        <v>7.6647826086956545</v>
      </c>
      <c r="R217" s="6">
        <f>SUM(NonNurse[[#This Row],[Qualified Activities Professional Hours]],NonNurse[[#This Row],[Other Activities Professional Hours]])/NonNurse[[#This Row],[MDS Census]]</f>
        <v>0.19086489342962837</v>
      </c>
      <c r="S217" s="6">
        <v>3.6072826086956526</v>
      </c>
      <c r="T217" s="6">
        <v>4.697717391304348</v>
      </c>
      <c r="U217" s="6">
        <v>0</v>
      </c>
      <c r="V217" s="6">
        <f>SUM(NonNurse[[#This Row],[Occupational Therapist Hours]],NonNurse[[#This Row],[OT Assistant Hours]],NonNurse[[#This Row],[OT Aide Hours]])/NonNurse[[#This Row],[MDS Census]]</f>
        <v>0.13458869121014619</v>
      </c>
      <c r="W217" s="6">
        <v>4.4268478260869575</v>
      </c>
      <c r="X217" s="6">
        <v>6.2460869565217401</v>
      </c>
      <c r="Y217" s="6">
        <v>0</v>
      </c>
      <c r="Z217" s="6">
        <f>SUM(NonNurse[[#This Row],[Physical Therapist (PT) Hours]],NonNurse[[#This Row],[PT Assistant Hours]],NonNurse[[#This Row],[PT Aide Hours]])/NonNurse[[#This Row],[MDS Census]]</f>
        <v>0.17296283248194472</v>
      </c>
      <c r="AA217" s="6">
        <v>0</v>
      </c>
      <c r="AB217" s="6">
        <v>0</v>
      </c>
      <c r="AC217" s="6">
        <v>0</v>
      </c>
      <c r="AD217" s="6">
        <v>0</v>
      </c>
      <c r="AE217" s="6">
        <v>0</v>
      </c>
      <c r="AF217" s="6">
        <v>0</v>
      </c>
      <c r="AG217" s="6">
        <v>0</v>
      </c>
      <c r="AH217" s="1">
        <v>185340</v>
      </c>
      <c r="AI217">
        <v>4</v>
      </c>
    </row>
    <row r="218" spans="1:35" x14ac:dyDescent="0.25">
      <c r="A218" t="s">
        <v>289</v>
      </c>
      <c r="B218" t="s">
        <v>205</v>
      </c>
      <c r="C218" t="s">
        <v>575</v>
      </c>
      <c r="D218" t="s">
        <v>360</v>
      </c>
      <c r="E218" s="6">
        <v>88.065217391304344</v>
      </c>
      <c r="F218" s="6">
        <v>7.1304347826086953</v>
      </c>
      <c r="G218" s="6">
        <v>0.39130434782608697</v>
      </c>
      <c r="H218" s="6">
        <v>0.52717391304347827</v>
      </c>
      <c r="I218" s="6">
        <v>0</v>
      </c>
      <c r="J218" s="6">
        <v>0</v>
      </c>
      <c r="K218" s="6">
        <v>0</v>
      </c>
      <c r="L218" s="6">
        <v>5.9380434782608686</v>
      </c>
      <c r="M218" s="6">
        <v>5.1988043478260879</v>
      </c>
      <c r="N218" s="6">
        <v>0</v>
      </c>
      <c r="O218" s="6">
        <f>SUM(NonNurse[[#This Row],[Qualified Social Work Staff Hours]],NonNurse[[#This Row],[Other Social Work Staff Hours]])/NonNurse[[#This Row],[MDS Census]]</f>
        <v>5.9033571957541359E-2</v>
      </c>
      <c r="P218" s="6">
        <v>5.6529347826086962</v>
      </c>
      <c r="Q218" s="6">
        <v>9.2501086956521732</v>
      </c>
      <c r="R218" s="6">
        <f>SUM(NonNurse[[#This Row],[Qualified Activities Professional Hours]],NonNurse[[#This Row],[Other Activities Professional Hours]])/NonNurse[[#This Row],[MDS Census]]</f>
        <v>0.16922735127129104</v>
      </c>
      <c r="S218" s="6">
        <v>4.3034782608695652</v>
      </c>
      <c r="T218" s="6">
        <v>4.8950000000000014</v>
      </c>
      <c r="U218" s="6">
        <v>0</v>
      </c>
      <c r="V218" s="6">
        <f>SUM(NonNurse[[#This Row],[Occupational Therapist Hours]],NonNurse[[#This Row],[OT Assistant Hours]],NonNurse[[#This Row],[OT Aide Hours]])/NonNurse[[#This Row],[MDS Census]]</f>
        <v>0.10445075290051842</v>
      </c>
      <c r="W218" s="6">
        <v>10.256195652173913</v>
      </c>
      <c r="X218" s="6">
        <v>4.6808695652173906</v>
      </c>
      <c r="Y218" s="6">
        <v>0</v>
      </c>
      <c r="Z218" s="6">
        <f>SUM(NonNurse[[#This Row],[Physical Therapist (PT) Hours]],NonNurse[[#This Row],[PT Assistant Hours]],NonNurse[[#This Row],[PT Aide Hours]])/NonNurse[[#This Row],[MDS Census]]</f>
        <v>0.16961367563564553</v>
      </c>
      <c r="AA218" s="6">
        <v>0</v>
      </c>
      <c r="AB218" s="6">
        <v>0</v>
      </c>
      <c r="AC218" s="6">
        <v>0</v>
      </c>
      <c r="AD218" s="6">
        <v>0</v>
      </c>
      <c r="AE218" s="6">
        <v>0</v>
      </c>
      <c r="AF218" s="6">
        <v>0</v>
      </c>
      <c r="AG218" s="6">
        <v>0</v>
      </c>
      <c r="AH218" s="1">
        <v>185381</v>
      </c>
      <c r="AI218">
        <v>4</v>
      </c>
    </row>
    <row r="219" spans="1:35" x14ac:dyDescent="0.25">
      <c r="A219" t="s">
        <v>289</v>
      </c>
      <c r="B219" t="s">
        <v>136</v>
      </c>
      <c r="C219" t="s">
        <v>449</v>
      </c>
      <c r="D219" t="s">
        <v>379</v>
      </c>
      <c r="E219" s="6">
        <v>85.521739130434781</v>
      </c>
      <c r="F219" s="6">
        <v>5.7391304347826084</v>
      </c>
      <c r="G219" s="6">
        <v>0.34782608695652173</v>
      </c>
      <c r="H219" s="6">
        <v>0.46739130434782611</v>
      </c>
      <c r="I219" s="6">
        <v>0</v>
      </c>
      <c r="J219" s="6">
        <v>0</v>
      </c>
      <c r="K219" s="6">
        <v>0</v>
      </c>
      <c r="L219" s="6">
        <v>6.1819565217391315</v>
      </c>
      <c r="M219" s="6">
        <v>5.5652173913043477</v>
      </c>
      <c r="N219" s="6">
        <v>0</v>
      </c>
      <c r="O219" s="6">
        <f>SUM(NonNurse[[#This Row],[Qualified Social Work Staff Hours]],NonNurse[[#This Row],[Other Social Work Staff Hours]])/NonNurse[[#This Row],[MDS Census]]</f>
        <v>6.5073716319267921E-2</v>
      </c>
      <c r="P219" s="6">
        <v>5.5309782608695643</v>
      </c>
      <c r="Q219" s="6">
        <v>1.2166304347826087</v>
      </c>
      <c r="R219" s="6">
        <f>SUM(NonNurse[[#This Row],[Qualified Activities Professional Hours]],NonNurse[[#This Row],[Other Activities Professional Hours]])/NonNurse[[#This Row],[MDS Census]]</f>
        <v>7.8899339095068619E-2</v>
      </c>
      <c r="S219" s="6">
        <v>3.5665217391304362</v>
      </c>
      <c r="T219" s="6">
        <v>10.556630434782605</v>
      </c>
      <c r="U219" s="6">
        <v>0</v>
      </c>
      <c r="V219" s="6">
        <f>SUM(NonNurse[[#This Row],[Occupational Therapist Hours]],NonNurse[[#This Row],[OT Assistant Hours]],NonNurse[[#This Row],[OT Aide Hours]])/NonNurse[[#This Row],[MDS Census]]</f>
        <v>0.16514107778342652</v>
      </c>
      <c r="W219" s="6">
        <v>4.1738043478260867</v>
      </c>
      <c r="X219" s="6">
        <v>11.7875</v>
      </c>
      <c r="Y219" s="6">
        <v>0</v>
      </c>
      <c r="Z219" s="6">
        <f>SUM(NonNurse[[#This Row],[Physical Therapist (PT) Hours]],NonNurse[[#This Row],[PT Assistant Hours]],NonNurse[[#This Row],[PT Aide Hours]])/NonNurse[[#This Row],[MDS Census]]</f>
        <v>0.18663446873411285</v>
      </c>
      <c r="AA219" s="6">
        <v>0</v>
      </c>
      <c r="AB219" s="6">
        <v>0</v>
      </c>
      <c r="AC219" s="6">
        <v>0</v>
      </c>
      <c r="AD219" s="6">
        <v>0</v>
      </c>
      <c r="AE219" s="6">
        <v>0</v>
      </c>
      <c r="AF219" s="6">
        <v>0</v>
      </c>
      <c r="AG219" s="6">
        <v>0</v>
      </c>
      <c r="AH219" s="1">
        <v>185275</v>
      </c>
      <c r="AI219">
        <v>4</v>
      </c>
    </row>
    <row r="220" spans="1:35" x14ac:dyDescent="0.25">
      <c r="A220" t="s">
        <v>289</v>
      </c>
      <c r="B220" t="s">
        <v>89</v>
      </c>
      <c r="C220" t="s">
        <v>532</v>
      </c>
      <c r="D220" t="s">
        <v>409</v>
      </c>
      <c r="E220" s="6">
        <v>51.445652173913047</v>
      </c>
      <c r="F220" s="6">
        <v>5.7391304347826084</v>
      </c>
      <c r="G220" s="6">
        <v>0.32608695652173914</v>
      </c>
      <c r="H220" s="6">
        <v>0.22010869565217392</v>
      </c>
      <c r="I220" s="6">
        <v>0</v>
      </c>
      <c r="J220" s="6">
        <v>0</v>
      </c>
      <c r="K220" s="6">
        <v>0</v>
      </c>
      <c r="L220" s="6">
        <v>5.4017391304347813</v>
      </c>
      <c r="M220" s="6">
        <v>4.9800000000000013</v>
      </c>
      <c r="N220" s="6">
        <v>0</v>
      </c>
      <c r="O220" s="6">
        <f>SUM(NonNurse[[#This Row],[Qualified Social Work Staff Hours]],NonNurse[[#This Row],[Other Social Work Staff Hours]])/NonNurse[[#This Row],[MDS Census]]</f>
        <v>9.6801183181914233E-2</v>
      </c>
      <c r="P220" s="6">
        <v>4.6281521739130422</v>
      </c>
      <c r="Q220" s="6">
        <v>0</v>
      </c>
      <c r="R220" s="6">
        <f>SUM(NonNurse[[#This Row],[Qualified Activities Professional Hours]],NonNurse[[#This Row],[Other Activities Professional Hours]])/NonNurse[[#This Row],[MDS Census]]</f>
        <v>8.9961969152757212E-2</v>
      </c>
      <c r="S220" s="6">
        <v>5.9956521739130428</v>
      </c>
      <c r="T220" s="6">
        <v>4.6985869565217389</v>
      </c>
      <c r="U220" s="6">
        <v>0</v>
      </c>
      <c r="V220" s="6">
        <f>SUM(NonNurse[[#This Row],[Occupational Therapist Hours]],NonNurse[[#This Row],[OT Assistant Hours]],NonNurse[[#This Row],[OT Aide Hours]])/NonNurse[[#This Row],[MDS Census]]</f>
        <v>0.20787449820409884</v>
      </c>
      <c r="W220" s="6">
        <v>1.3432608695652173</v>
      </c>
      <c r="X220" s="6">
        <v>11.707826086956523</v>
      </c>
      <c r="Y220" s="6">
        <v>0</v>
      </c>
      <c r="Z220" s="6">
        <f>SUM(NonNurse[[#This Row],[Physical Therapist (PT) Hours]],NonNurse[[#This Row],[PT Assistant Hours]],NonNurse[[#This Row],[PT Aide Hours]])/NonNurse[[#This Row],[MDS Census]]</f>
        <v>0.25368687935770123</v>
      </c>
      <c r="AA220" s="6">
        <v>0</v>
      </c>
      <c r="AB220" s="6">
        <v>0</v>
      </c>
      <c r="AC220" s="6">
        <v>0</v>
      </c>
      <c r="AD220" s="6">
        <v>0</v>
      </c>
      <c r="AE220" s="6">
        <v>3.2608695652173912E-2</v>
      </c>
      <c r="AF220" s="6">
        <v>0</v>
      </c>
      <c r="AG220" s="6">
        <v>0</v>
      </c>
      <c r="AH220" s="1">
        <v>185211</v>
      </c>
      <c r="AI220">
        <v>4</v>
      </c>
    </row>
    <row r="221" spans="1:35" x14ac:dyDescent="0.25">
      <c r="A221" t="s">
        <v>289</v>
      </c>
      <c r="B221" t="s">
        <v>64</v>
      </c>
      <c r="C221" t="s">
        <v>521</v>
      </c>
      <c r="D221" t="s">
        <v>341</v>
      </c>
      <c r="E221" s="6">
        <v>77.043478260869563</v>
      </c>
      <c r="F221" s="6">
        <v>5.7278260869565223</v>
      </c>
      <c r="G221" s="6">
        <v>0.31141304347826088</v>
      </c>
      <c r="H221" s="6">
        <v>0.47826086956521741</v>
      </c>
      <c r="I221" s="6">
        <v>0</v>
      </c>
      <c r="J221" s="6">
        <v>0</v>
      </c>
      <c r="K221" s="6">
        <v>0</v>
      </c>
      <c r="L221" s="6">
        <v>4.8426086956521734</v>
      </c>
      <c r="M221" s="6">
        <v>3.8719565217391296</v>
      </c>
      <c r="N221" s="6">
        <v>0.99336956521739128</v>
      </c>
      <c r="O221" s="6">
        <f>SUM(NonNurse[[#This Row],[Qualified Social Work Staff Hours]],NonNurse[[#This Row],[Other Social Work Staff Hours]])/NonNurse[[#This Row],[MDS Census]]</f>
        <v>6.3150395033860038E-2</v>
      </c>
      <c r="P221" s="6">
        <v>5.7261956521739128</v>
      </c>
      <c r="Q221" s="6">
        <v>9.5607608695652182</v>
      </c>
      <c r="R221" s="6">
        <f>SUM(NonNurse[[#This Row],[Qualified Activities Professional Hours]],NonNurse[[#This Row],[Other Activities Professional Hours]])/NonNurse[[#This Row],[MDS Census]]</f>
        <v>0.19841986455981944</v>
      </c>
      <c r="S221" s="6">
        <v>4.8817391304347817</v>
      </c>
      <c r="T221" s="6">
        <v>11.212282608695658</v>
      </c>
      <c r="U221" s="6">
        <v>0</v>
      </c>
      <c r="V221" s="6">
        <f>SUM(NonNurse[[#This Row],[Occupational Therapist Hours]],NonNurse[[#This Row],[OT Assistant Hours]],NonNurse[[#This Row],[OT Aide Hours]])/NonNurse[[#This Row],[MDS Census]]</f>
        <v>0.20889531602708811</v>
      </c>
      <c r="W221" s="6">
        <v>4.9398913043478263</v>
      </c>
      <c r="X221" s="6">
        <v>9.6419565217391305</v>
      </c>
      <c r="Y221" s="6">
        <v>0</v>
      </c>
      <c r="Z221" s="6">
        <f>SUM(NonNurse[[#This Row],[Physical Therapist (PT) Hours]],NonNurse[[#This Row],[PT Assistant Hours]],NonNurse[[#This Row],[PT Aide Hours]])/NonNurse[[#This Row],[MDS Census]]</f>
        <v>0.18926777652370205</v>
      </c>
      <c r="AA221" s="6">
        <v>0</v>
      </c>
      <c r="AB221" s="6">
        <v>0</v>
      </c>
      <c r="AC221" s="6">
        <v>0</v>
      </c>
      <c r="AD221" s="6">
        <v>0</v>
      </c>
      <c r="AE221" s="6">
        <v>6.1413043478260869</v>
      </c>
      <c r="AF221" s="6">
        <v>0</v>
      </c>
      <c r="AG221" s="6">
        <v>0</v>
      </c>
      <c r="AH221" s="1">
        <v>185168</v>
      </c>
      <c r="AI221">
        <v>4</v>
      </c>
    </row>
    <row r="222" spans="1:35" x14ac:dyDescent="0.25">
      <c r="A222" t="s">
        <v>289</v>
      </c>
      <c r="B222" t="s">
        <v>178</v>
      </c>
      <c r="C222" t="s">
        <v>462</v>
      </c>
      <c r="D222" t="s">
        <v>324</v>
      </c>
      <c r="E222" s="6">
        <v>78.010869565217391</v>
      </c>
      <c r="F222" s="6">
        <v>5.7391304347826084</v>
      </c>
      <c r="G222" s="6">
        <v>0.39130434782608697</v>
      </c>
      <c r="H222" s="6">
        <v>0.45923913043478259</v>
      </c>
      <c r="I222" s="6">
        <v>0</v>
      </c>
      <c r="J222" s="6">
        <v>0</v>
      </c>
      <c r="K222" s="6">
        <v>0</v>
      </c>
      <c r="L222" s="6">
        <v>3.8726086956521737</v>
      </c>
      <c r="M222" s="6">
        <v>6.5120652173913047</v>
      </c>
      <c r="N222" s="6">
        <v>2.9810869565217391</v>
      </c>
      <c r="O222" s="6">
        <f>SUM(NonNurse[[#This Row],[Qualified Social Work Staff Hours]],NonNurse[[#This Row],[Other Social Work Staff Hours]])/NonNurse[[#This Row],[MDS Census]]</f>
        <v>0.1216901212205657</v>
      </c>
      <c r="P222" s="6">
        <v>2.090652173913043</v>
      </c>
      <c r="Q222" s="6">
        <v>1.1948913043478262</v>
      </c>
      <c r="R222" s="6">
        <f>SUM(NonNurse[[#This Row],[Qualified Activities Professional Hours]],NonNurse[[#This Row],[Other Activities Professional Hours]])/NonNurse[[#This Row],[MDS Census]]</f>
        <v>4.2116483210254976E-2</v>
      </c>
      <c r="S222" s="6">
        <v>10.729891304347827</v>
      </c>
      <c r="T222" s="6">
        <v>5.6011956521739128</v>
      </c>
      <c r="U222" s="6">
        <v>0</v>
      </c>
      <c r="V222" s="6">
        <f>SUM(NonNurse[[#This Row],[Occupational Therapist Hours]],NonNurse[[#This Row],[OT Assistant Hours]],NonNurse[[#This Row],[OT Aide Hours]])/NonNurse[[#This Row],[MDS Census]]</f>
        <v>0.20934373693743907</v>
      </c>
      <c r="W222" s="6">
        <v>9.0164130434782592</v>
      </c>
      <c r="X222" s="6">
        <v>4.9339130434782614</v>
      </c>
      <c r="Y222" s="6">
        <v>0</v>
      </c>
      <c r="Z222" s="6">
        <f>SUM(NonNurse[[#This Row],[Physical Therapist (PT) Hours]],NonNurse[[#This Row],[PT Assistant Hours]],NonNurse[[#This Row],[PT Aide Hours]])/NonNurse[[#This Row],[MDS Census]]</f>
        <v>0.17882541451860107</v>
      </c>
      <c r="AA222" s="6">
        <v>0</v>
      </c>
      <c r="AB222" s="6">
        <v>0</v>
      </c>
      <c r="AC222" s="6">
        <v>0</v>
      </c>
      <c r="AD222" s="6">
        <v>0</v>
      </c>
      <c r="AE222" s="6">
        <v>0.27173913043478259</v>
      </c>
      <c r="AF222" s="6">
        <v>0</v>
      </c>
      <c r="AG222" s="6">
        <v>0</v>
      </c>
      <c r="AH222" s="1">
        <v>185335</v>
      </c>
      <c r="AI222">
        <v>4</v>
      </c>
    </row>
    <row r="223" spans="1:35" x14ac:dyDescent="0.25">
      <c r="A223" t="s">
        <v>289</v>
      </c>
      <c r="B223" t="s">
        <v>170</v>
      </c>
      <c r="C223" t="s">
        <v>565</v>
      </c>
      <c r="D223" t="s">
        <v>377</v>
      </c>
      <c r="E223" s="6">
        <v>79.5</v>
      </c>
      <c r="F223" s="6">
        <v>5.7391304347826084</v>
      </c>
      <c r="G223" s="6">
        <v>0.23369565217391305</v>
      </c>
      <c r="H223" s="6">
        <v>0.37771739130434784</v>
      </c>
      <c r="I223" s="6">
        <v>0</v>
      </c>
      <c r="J223" s="6">
        <v>0</v>
      </c>
      <c r="K223" s="6">
        <v>0</v>
      </c>
      <c r="L223" s="6">
        <v>4.9967391304347837</v>
      </c>
      <c r="M223" s="6">
        <v>5.6521739130434785</v>
      </c>
      <c r="N223" s="6">
        <v>0</v>
      </c>
      <c r="O223" s="6">
        <f>SUM(NonNurse[[#This Row],[Qualified Social Work Staff Hours]],NonNurse[[#This Row],[Other Social Work Staff Hours]])/NonNurse[[#This Row],[MDS Census]]</f>
        <v>7.1096527208094062E-2</v>
      </c>
      <c r="P223" s="6">
        <v>5.6861956521739128</v>
      </c>
      <c r="Q223" s="6">
        <v>5.3022826086956529</v>
      </c>
      <c r="R223" s="6">
        <f>SUM(NonNurse[[#This Row],[Qualified Activities Professional Hours]],NonNurse[[#This Row],[Other Activities Professional Hours]])/NonNurse[[#This Row],[MDS Census]]</f>
        <v>0.13821985233798198</v>
      </c>
      <c r="S223" s="6">
        <v>4.9822826086956526</v>
      </c>
      <c r="T223" s="6">
        <v>6.4021739130434785</v>
      </c>
      <c r="U223" s="6">
        <v>0</v>
      </c>
      <c r="V223" s="6">
        <f>SUM(NonNurse[[#This Row],[Occupational Therapist Hours]],NonNurse[[#This Row],[OT Assistant Hours]],NonNurse[[#This Row],[OT Aide Hours]])/NonNurse[[#This Row],[MDS Census]]</f>
        <v>0.14320071096527209</v>
      </c>
      <c r="W223" s="6">
        <v>4.7492391304347832</v>
      </c>
      <c r="X223" s="6">
        <v>9.6300000000000008</v>
      </c>
      <c r="Y223" s="6">
        <v>0</v>
      </c>
      <c r="Z223" s="6">
        <f>SUM(NonNurse[[#This Row],[Physical Therapist (PT) Hours]],NonNurse[[#This Row],[PT Assistant Hours]],NonNurse[[#This Row],[PT Aide Hours]])/NonNurse[[#This Row],[MDS Census]]</f>
        <v>0.18087093245829916</v>
      </c>
      <c r="AA223" s="6">
        <v>0</v>
      </c>
      <c r="AB223" s="6">
        <v>0</v>
      </c>
      <c r="AC223" s="6">
        <v>0</v>
      </c>
      <c r="AD223" s="6">
        <v>0</v>
      </c>
      <c r="AE223" s="6">
        <v>0</v>
      </c>
      <c r="AF223" s="6">
        <v>0</v>
      </c>
      <c r="AG223" s="6">
        <v>0</v>
      </c>
      <c r="AH223" s="1">
        <v>185327</v>
      </c>
      <c r="AI223">
        <v>4</v>
      </c>
    </row>
    <row r="224" spans="1:35" x14ac:dyDescent="0.25">
      <c r="A224" t="s">
        <v>289</v>
      </c>
      <c r="B224" t="s">
        <v>93</v>
      </c>
      <c r="C224" t="s">
        <v>517</v>
      </c>
      <c r="D224" t="s">
        <v>347</v>
      </c>
      <c r="E224" s="6">
        <v>106.44565217391305</v>
      </c>
      <c r="F224" s="6">
        <v>5.4782608695652177</v>
      </c>
      <c r="G224" s="6">
        <v>0.20652173913043478</v>
      </c>
      <c r="H224" s="6">
        <v>0.35869565217391303</v>
      </c>
      <c r="I224" s="6">
        <v>1.2282608695652173</v>
      </c>
      <c r="J224" s="6">
        <v>0</v>
      </c>
      <c r="K224" s="6">
        <v>0</v>
      </c>
      <c r="L224" s="6">
        <v>15.344021739130433</v>
      </c>
      <c r="M224" s="6">
        <v>5.3043478260869561</v>
      </c>
      <c r="N224" s="6">
        <v>0</v>
      </c>
      <c r="O224" s="6">
        <f>SUM(NonNurse[[#This Row],[Qualified Social Work Staff Hours]],NonNurse[[#This Row],[Other Social Work Staff Hours]])/NonNurse[[#This Row],[MDS Census]]</f>
        <v>4.9831512304707441E-2</v>
      </c>
      <c r="P224" s="6">
        <v>5.4055434782608698</v>
      </c>
      <c r="Q224" s="6">
        <v>7.8342391304347805</v>
      </c>
      <c r="R224" s="6">
        <f>SUM(NonNurse[[#This Row],[Qualified Activities Professional Hours]],NonNurse[[#This Row],[Other Activities Professional Hours]])/NonNurse[[#This Row],[MDS Census]]</f>
        <v>0.12438068007760643</v>
      </c>
      <c r="S224" s="6">
        <v>8.90010869565217</v>
      </c>
      <c r="T224" s="6">
        <v>9.3280434782608701</v>
      </c>
      <c r="U224" s="6">
        <v>0</v>
      </c>
      <c r="V224" s="6">
        <f>SUM(NonNurse[[#This Row],[Occupational Therapist Hours]],NonNurse[[#This Row],[OT Assistant Hours]],NonNurse[[#This Row],[OT Aide Hours]])/NonNurse[[#This Row],[MDS Census]]</f>
        <v>0.17124374553252317</v>
      </c>
      <c r="W224" s="6">
        <v>3.0331521739130438</v>
      </c>
      <c r="X224" s="6">
        <v>13.139456521739127</v>
      </c>
      <c r="Y224" s="6">
        <v>0</v>
      </c>
      <c r="Z224" s="6">
        <f>SUM(NonNurse[[#This Row],[Physical Therapist (PT) Hours]],NonNurse[[#This Row],[PT Assistant Hours]],NonNurse[[#This Row],[PT Aide Hours]])/NonNurse[[#This Row],[MDS Census]]</f>
        <v>0.15193301337690185</v>
      </c>
      <c r="AA224" s="6">
        <v>0</v>
      </c>
      <c r="AB224" s="6">
        <v>0</v>
      </c>
      <c r="AC224" s="6">
        <v>0</v>
      </c>
      <c r="AD224" s="6">
        <v>0</v>
      </c>
      <c r="AE224" s="6">
        <v>0</v>
      </c>
      <c r="AF224" s="6">
        <v>0</v>
      </c>
      <c r="AG224" s="6">
        <v>0</v>
      </c>
      <c r="AH224" s="1">
        <v>185218</v>
      </c>
      <c r="AI224">
        <v>4</v>
      </c>
    </row>
    <row r="225" spans="1:35" x14ac:dyDescent="0.25">
      <c r="A225" t="s">
        <v>289</v>
      </c>
      <c r="B225" t="s">
        <v>55</v>
      </c>
      <c r="C225" t="s">
        <v>517</v>
      </c>
      <c r="D225" t="s">
        <v>347</v>
      </c>
      <c r="E225" s="6">
        <v>97.728260869565219</v>
      </c>
      <c r="F225" s="6">
        <v>5.9130434782608692</v>
      </c>
      <c r="G225" s="6">
        <v>0</v>
      </c>
      <c r="H225" s="6">
        <v>0.64673913043478259</v>
      </c>
      <c r="I225" s="6">
        <v>1.3043478260869565</v>
      </c>
      <c r="J225" s="6">
        <v>0</v>
      </c>
      <c r="K225" s="6">
        <v>0</v>
      </c>
      <c r="L225" s="6">
        <v>13.387608695652178</v>
      </c>
      <c r="M225" s="6">
        <v>4.8565217391304341</v>
      </c>
      <c r="N225" s="6">
        <v>0</v>
      </c>
      <c r="O225" s="6">
        <f>SUM(NonNurse[[#This Row],[Qualified Social Work Staff Hours]],NonNurse[[#This Row],[Other Social Work Staff Hours]])/NonNurse[[#This Row],[MDS Census]]</f>
        <v>4.9694138583027465E-2</v>
      </c>
      <c r="P225" s="6">
        <v>12.004673913043479</v>
      </c>
      <c r="Q225" s="6">
        <v>0.49728260869565216</v>
      </c>
      <c r="R225" s="6">
        <f>SUM(NonNurse[[#This Row],[Qualified Activities Professional Hours]],NonNurse[[#This Row],[Other Activities Professional Hours]])/NonNurse[[#This Row],[MDS Census]]</f>
        <v>0.12792570348125906</v>
      </c>
      <c r="S225" s="6">
        <v>9.7232608695652161</v>
      </c>
      <c r="T225" s="6">
        <v>8.9131521739130442</v>
      </c>
      <c r="U225" s="6">
        <v>0</v>
      </c>
      <c r="V225" s="6">
        <f>SUM(NonNurse[[#This Row],[Occupational Therapist Hours]],NonNurse[[#This Row],[OT Assistant Hours]],NonNurse[[#This Row],[OT Aide Hours]])/NonNurse[[#This Row],[MDS Census]]</f>
        <v>0.19069625180736291</v>
      </c>
      <c r="W225" s="6">
        <v>5.4325000000000001</v>
      </c>
      <c r="X225" s="6">
        <v>15.641195652173908</v>
      </c>
      <c r="Y225" s="6">
        <v>4.7173913043478262</v>
      </c>
      <c r="Z225" s="6">
        <f>SUM(NonNurse[[#This Row],[Physical Therapist (PT) Hours]],NonNurse[[#This Row],[PT Assistant Hours]],NonNurse[[#This Row],[PT Aide Hours]])/NonNurse[[#This Row],[MDS Census]]</f>
        <v>0.2639061283505727</v>
      </c>
      <c r="AA225" s="6">
        <v>0</v>
      </c>
      <c r="AB225" s="6">
        <v>0</v>
      </c>
      <c r="AC225" s="6">
        <v>0</v>
      </c>
      <c r="AD225" s="6">
        <v>0</v>
      </c>
      <c r="AE225" s="6">
        <v>0</v>
      </c>
      <c r="AF225" s="6">
        <v>0</v>
      </c>
      <c r="AG225" s="6">
        <v>0</v>
      </c>
      <c r="AH225" s="1">
        <v>185152</v>
      </c>
      <c r="AI225">
        <v>4</v>
      </c>
    </row>
    <row r="226" spans="1:35" x14ac:dyDescent="0.25">
      <c r="A226" t="s">
        <v>289</v>
      </c>
      <c r="B226" t="s">
        <v>140</v>
      </c>
      <c r="C226" t="s">
        <v>556</v>
      </c>
      <c r="D226" t="s">
        <v>416</v>
      </c>
      <c r="E226" s="6">
        <v>50.75</v>
      </c>
      <c r="F226" s="6">
        <v>5.4782608695652177</v>
      </c>
      <c r="G226" s="6">
        <v>0.41739130434782606</v>
      </c>
      <c r="H226" s="6">
        <v>0</v>
      </c>
      <c r="I226" s="6">
        <v>0</v>
      </c>
      <c r="J226" s="6">
        <v>0</v>
      </c>
      <c r="K226" s="6">
        <v>0.815217391304348</v>
      </c>
      <c r="L226" s="6">
        <v>0.56119565217391298</v>
      </c>
      <c r="M226" s="6">
        <v>4.0750000000000002</v>
      </c>
      <c r="N226" s="6">
        <v>0</v>
      </c>
      <c r="O226" s="6">
        <f>SUM(NonNurse[[#This Row],[Qualified Social Work Staff Hours]],NonNurse[[#This Row],[Other Social Work Staff Hours]])/NonNurse[[#This Row],[MDS Census]]</f>
        <v>8.0295566502463056E-2</v>
      </c>
      <c r="P226" s="6">
        <v>6.2922826086956505</v>
      </c>
      <c r="Q226" s="6">
        <v>2.4998913043478259</v>
      </c>
      <c r="R226" s="6">
        <f>SUM(NonNurse[[#This Row],[Qualified Activities Professional Hours]],NonNurse[[#This Row],[Other Activities Professional Hours]])/NonNurse[[#This Row],[MDS Census]]</f>
        <v>0.17324480616834437</v>
      </c>
      <c r="S226" s="6">
        <v>5.0514130434782611</v>
      </c>
      <c r="T226" s="6">
        <v>4.3702173913043474</v>
      </c>
      <c r="U226" s="6">
        <v>0</v>
      </c>
      <c r="V226" s="6">
        <f>SUM(NonNurse[[#This Row],[Occupational Therapist Hours]],NonNurse[[#This Row],[OT Assistant Hours]],NonNurse[[#This Row],[OT Aide Hours]])/NonNurse[[#This Row],[MDS Census]]</f>
        <v>0.18564789034054402</v>
      </c>
      <c r="W226" s="6">
        <v>0.58163043478260867</v>
      </c>
      <c r="X226" s="6">
        <v>4.5157608695652156</v>
      </c>
      <c r="Y226" s="6">
        <v>0</v>
      </c>
      <c r="Z226" s="6">
        <f>SUM(NonNurse[[#This Row],[Physical Therapist (PT) Hours]],NonNurse[[#This Row],[PT Assistant Hours]],NonNurse[[#This Row],[PT Aide Hours]])/NonNurse[[#This Row],[MDS Census]]</f>
        <v>0.10044120796744481</v>
      </c>
      <c r="AA226" s="6">
        <v>0</v>
      </c>
      <c r="AB226" s="6">
        <v>0</v>
      </c>
      <c r="AC226" s="6">
        <v>0</v>
      </c>
      <c r="AD226" s="6">
        <v>32.585000000000001</v>
      </c>
      <c r="AE226" s="6">
        <v>0</v>
      </c>
      <c r="AF226" s="6">
        <v>0</v>
      </c>
      <c r="AG226" s="6">
        <v>0</v>
      </c>
      <c r="AH226" s="1">
        <v>185282</v>
      </c>
      <c r="AI226">
        <v>4</v>
      </c>
    </row>
    <row r="227" spans="1:35" x14ac:dyDescent="0.25">
      <c r="A227" t="s">
        <v>289</v>
      </c>
      <c r="B227" t="s">
        <v>4</v>
      </c>
      <c r="C227" t="s">
        <v>494</v>
      </c>
      <c r="D227" t="s">
        <v>388</v>
      </c>
      <c r="E227" s="6">
        <v>109.04347826086956</v>
      </c>
      <c r="F227" s="6">
        <v>5.7391304347826084</v>
      </c>
      <c r="G227" s="6">
        <v>6.5217391304347824E-2</v>
      </c>
      <c r="H227" s="6">
        <v>0.39130434782608697</v>
      </c>
      <c r="I227" s="6">
        <v>0.90217391304347827</v>
      </c>
      <c r="J227" s="6">
        <v>0</v>
      </c>
      <c r="K227" s="6">
        <v>0</v>
      </c>
      <c r="L227" s="6">
        <v>9.9960869565217418</v>
      </c>
      <c r="M227" s="6">
        <v>0</v>
      </c>
      <c r="N227" s="6">
        <v>10.62108695652174</v>
      </c>
      <c r="O227" s="6">
        <f>SUM(NonNurse[[#This Row],[Qualified Social Work Staff Hours]],NonNurse[[#This Row],[Other Social Work Staff Hours]])/NonNurse[[#This Row],[MDS Census]]</f>
        <v>9.7402312599681032E-2</v>
      </c>
      <c r="P227" s="6">
        <v>2.5536956521739134</v>
      </c>
      <c r="Q227" s="6">
        <v>16.199565217391307</v>
      </c>
      <c r="R227" s="6">
        <f>SUM(NonNurse[[#This Row],[Qualified Activities Professional Hours]],NonNurse[[#This Row],[Other Activities Professional Hours]])/NonNurse[[#This Row],[MDS Census]]</f>
        <v>0.17197966507177037</v>
      </c>
      <c r="S227" s="6">
        <v>4.6194565217391297</v>
      </c>
      <c r="T227" s="6">
        <v>17.591630434782605</v>
      </c>
      <c r="U227" s="6">
        <v>0</v>
      </c>
      <c r="V227" s="6">
        <f>SUM(NonNurse[[#This Row],[Occupational Therapist Hours]],NonNurse[[#This Row],[OT Assistant Hours]],NonNurse[[#This Row],[OT Aide Hours]])/NonNurse[[#This Row],[MDS Census]]</f>
        <v>0.20369019138755975</v>
      </c>
      <c r="W227" s="6">
        <v>9.9565217391304348E-2</v>
      </c>
      <c r="X227" s="6">
        <v>18.240869565217391</v>
      </c>
      <c r="Y227" s="6">
        <v>0</v>
      </c>
      <c r="Z227" s="6">
        <f>SUM(NonNurse[[#This Row],[Physical Therapist (PT) Hours]],NonNurse[[#This Row],[PT Assistant Hours]],NonNurse[[#This Row],[PT Aide Hours]])/NonNurse[[#This Row],[MDS Census]]</f>
        <v>0.16819377990430623</v>
      </c>
      <c r="AA227" s="6">
        <v>0</v>
      </c>
      <c r="AB227" s="6">
        <v>0</v>
      </c>
      <c r="AC227" s="6">
        <v>0</v>
      </c>
      <c r="AD227" s="6">
        <v>0</v>
      </c>
      <c r="AE227" s="6">
        <v>0</v>
      </c>
      <c r="AF227" s="6">
        <v>0</v>
      </c>
      <c r="AG227" s="6">
        <v>0</v>
      </c>
      <c r="AH227" s="1">
        <v>185005</v>
      </c>
      <c r="AI227">
        <v>4</v>
      </c>
    </row>
    <row r="228" spans="1:35" x14ac:dyDescent="0.25">
      <c r="A228" t="s">
        <v>289</v>
      </c>
      <c r="B228" t="s">
        <v>157</v>
      </c>
      <c r="C228" t="s">
        <v>524</v>
      </c>
      <c r="D228" t="s">
        <v>405</v>
      </c>
      <c r="E228" s="6">
        <v>66.652173913043484</v>
      </c>
      <c r="F228" s="6">
        <v>5.7391304347826084</v>
      </c>
      <c r="G228" s="6">
        <v>0</v>
      </c>
      <c r="H228" s="6">
        <v>0</v>
      </c>
      <c r="I228" s="6">
        <v>0</v>
      </c>
      <c r="J228" s="6">
        <v>0</v>
      </c>
      <c r="K228" s="6">
        <v>0</v>
      </c>
      <c r="L228" s="6">
        <v>3.2436956521739133</v>
      </c>
      <c r="M228" s="6">
        <v>5.5709782608695653</v>
      </c>
      <c r="N228" s="6">
        <v>0</v>
      </c>
      <c r="O228" s="6">
        <f>SUM(NonNurse[[#This Row],[Qualified Social Work Staff Hours]],NonNurse[[#This Row],[Other Social Work Staff Hours]])/NonNurse[[#This Row],[MDS Census]]</f>
        <v>8.3582844096542722E-2</v>
      </c>
      <c r="P228" s="6">
        <v>5.3147826086956522</v>
      </c>
      <c r="Q228" s="6">
        <v>5.0069565217391307</v>
      </c>
      <c r="R228" s="6">
        <f>SUM(NonNurse[[#This Row],[Qualified Activities Professional Hours]],NonNurse[[#This Row],[Other Activities Professional Hours]])/NonNurse[[#This Row],[MDS Census]]</f>
        <v>0.15485975212002606</v>
      </c>
      <c r="S228" s="6">
        <v>1.7980434782608696</v>
      </c>
      <c r="T228" s="6">
        <v>7.4649999999999981</v>
      </c>
      <c r="U228" s="6">
        <v>0</v>
      </c>
      <c r="V228" s="6">
        <f>SUM(NonNurse[[#This Row],[Occupational Therapist Hours]],NonNurse[[#This Row],[OT Assistant Hours]],NonNurse[[#This Row],[OT Aide Hours]])/NonNurse[[#This Row],[MDS Census]]</f>
        <v>0.13897586431833003</v>
      </c>
      <c r="W228" s="6">
        <v>2.3186956521739126</v>
      </c>
      <c r="X228" s="6">
        <v>12.596195652173909</v>
      </c>
      <c r="Y228" s="6">
        <v>0</v>
      </c>
      <c r="Z228" s="6">
        <f>SUM(NonNurse[[#This Row],[Physical Therapist (PT) Hours]],NonNurse[[#This Row],[PT Assistant Hours]],NonNurse[[#This Row],[PT Aide Hours]])/NonNurse[[#This Row],[MDS Census]]</f>
        <v>0.22377201565557722</v>
      </c>
      <c r="AA228" s="6">
        <v>0</v>
      </c>
      <c r="AB228" s="6">
        <v>0</v>
      </c>
      <c r="AC228" s="6">
        <v>0</v>
      </c>
      <c r="AD228" s="6">
        <v>0</v>
      </c>
      <c r="AE228" s="6">
        <v>0</v>
      </c>
      <c r="AF228" s="6">
        <v>0</v>
      </c>
      <c r="AG228" s="6">
        <v>0</v>
      </c>
      <c r="AH228" s="1">
        <v>185309</v>
      </c>
      <c r="AI228">
        <v>4</v>
      </c>
    </row>
    <row r="229" spans="1:35" x14ac:dyDescent="0.25">
      <c r="A229" t="s">
        <v>289</v>
      </c>
      <c r="B229" t="s">
        <v>179</v>
      </c>
      <c r="C229" t="s">
        <v>463</v>
      </c>
      <c r="D229" t="s">
        <v>330</v>
      </c>
      <c r="E229" s="6">
        <v>56.576086956521742</v>
      </c>
      <c r="F229" s="6">
        <v>5.2173913043478262</v>
      </c>
      <c r="G229" s="6">
        <v>0</v>
      </c>
      <c r="H229" s="6">
        <v>0</v>
      </c>
      <c r="I229" s="6">
        <v>0</v>
      </c>
      <c r="J229" s="6">
        <v>0</v>
      </c>
      <c r="K229" s="6">
        <v>0</v>
      </c>
      <c r="L229" s="6">
        <v>0</v>
      </c>
      <c r="M229" s="6">
        <v>4.7663043478260869</v>
      </c>
      <c r="N229" s="6">
        <v>0</v>
      </c>
      <c r="O229" s="6">
        <f>SUM(NonNurse[[#This Row],[Qualified Social Work Staff Hours]],NonNurse[[#This Row],[Other Social Work Staff Hours]])/NonNurse[[#This Row],[MDS Census]]</f>
        <v>8.424591738712775E-2</v>
      </c>
      <c r="P229" s="6">
        <v>4.9538043478260869</v>
      </c>
      <c r="Q229" s="6">
        <v>5.4807608695652172</v>
      </c>
      <c r="R229" s="6">
        <f>SUM(NonNurse[[#This Row],[Qualified Activities Professional Hours]],NonNurse[[#This Row],[Other Activities Professional Hours]])/NonNurse[[#This Row],[MDS Census]]</f>
        <v>0.18443419788664744</v>
      </c>
      <c r="S229" s="6">
        <v>0</v>
      </c>
      <c r="T229" s="6">
        <v>0</v>
      </c>
      <c r="U229" s="6">
        <v>0</v>
      </c>
      <c r="V229" s="6">
        <f>SUM(NonNurse[[#This Row],[Occupational Therapist Hours]],NonNurse[[#This Row],[OT Assistant Hours]],NonNurse[[#This Row],[OT Aide Hours]])/NonNurse[[#This Row],[MDS Census]]</f>
        <v>0</v>
      </c>
      <c r="W229" s="6">
        <v>0</v>
      </c>
      <c r="X229" s="6">
        <v>0</v>
      </c>
      <c r="Y229" s="6">
        <v>0</v>
      </c>
      <c r="Z229" s="6">
        <f>SUM(NonNurse[[#This Row],[Physical Therapist (PT) Hours]],NonNurse[[#This Row],[PT Assistant Hours]],NonNurse[[#This Row],[PT Aide Hours]])/NonNurse[[#This Row],[MDS Census]]</f>
        <v>0</v>
      </c>
      <c r="AA229" s="6">
        <v>0</v>
      </c>
      <c r="AB229" s="6">
        <v>0</v>
      </c>
      <c r="AC229" s="6">
        <v>0</v>
      </c>
      <c r="AD229" s="6">
        <v>0</v>
      </c>
      <c r="AE229" s="6">
        <v>0</v>
      </c>
      <c r="AF229" s="6">
        <v>0</v>
      </c>
      <c r="AG229" s="6">
        <v>0</v>
      </c>
      <c r="AH229" s="1">
        <v>185336</v>
      </c>
      <c r="AI229">
        <v>4</v>
      </c>
    </row>
    <row r="230" spans="1:35" x14ac:dyDescent="0.25">
      <c r="A230" t="s">
        <v>289</v>
      </c>
      <c r="B230" t="s">
        <v>213</v>
      </c>
      <c r="C230" t="s">
        <v>530</v>
      </c>
      <c r="D230" t="s">
        <v>408</v>
      </c>
      <c r="E230" s="6">
        <v>21.065217391304348</v>
      </c>
      <c r="F230" s="6">
        <v>2.4347826086956523</v>
      </c>
      <c r="G230" s="6">
        <v>0</v>
      </c>
      <c r="H230" s="6">
        <v>0</v>
      </c>
      <c r="I230" s="6">
        <v>0</v>
      </c>
      <c r="J230" s="6">
        <v>0</v>
      </c>
      <c r="K230" s="6">
        <v>0</v>
      </c>
      <c r="L230" s="6">
        <v>1.2080434782608693</v>
      </c>
      <c r="M230" s="6">
        <v>4.4841304347826085</v>
      </c>
      <c r="N230" s="6">
        <v>0</v>
      </c>
      <c r="O230" s="6">
        <f>SUM(NonNurse[[#This Row],[Qualified Social Work Staff Hours]],NonNurse[[#This Row],[Other Social Work Staff Hours]])/NonNurse[[#This Row],[MDS Census]]</f>
        <v>0.2128689370485036</v>
      </c>
      <c r="P230" s="6">
        <v>4.5978260869565215</v>
      </c>
      <c r="Q230" s="6">
        <v>3.0152173913043474</v>
      </c>
      <c r="R230" s="6">
        <f>SUM(NonNurse[[#This Row],[Qualified Activities Professional Hours]],NonNurse[[#This Row],[Other Activities Professional Hours]])/NonNurse[[#This Row],[MDS Census]]</f>
        <v>0.36140350877192978</v>
      </c>
      <c r="S230" s="6">
        <v>13.082826086956523</v>
      </c>
      <c r="T230" s="6">
        <v>0</v>
      </c>
      <c r="U230" s="6">
        <v>0</v>
      </c>
      <c r="V230" s="6">
        <f>SUM(NonNurse[[#This Row],[Occupational Therapist Hours]],NonNurse[[#This Row],[OT Assistant Hours]],NonNurse[[#This Row],[OT Aide Hours]])/NonNurse[[#This Row],[MDS Census]]</f>
        <v>0.62106295149638813</v>
      </c>
      <c r="W230" s="6">
        <v>10.430760869565216</v>
      </c>
      <c r="X230" s="6">
        <v>5.0971739130434788</v>
      </c>
      <c r="Y230" s="6">
        <v>0</v>
      </c>
      <c r="Z230" s="6">
        <f>SUM(NonNurse[[#This Row],[Physical Therapist (PT) Hours]],NonNurse[[#This Row],[PT Assistant Hours]],NonNurse[[#This Row],[PT Aide Hours]])/NonNurse[[#This Row],[MDS Census]]</f>
        <v>0.73713622291021663</v>
      </c>
      <c r="AA230" s="6">
        <v>0</v>
      </c>
      <c r="AB230" s="6">
        <v>0</v>
      </c>
      <c r="AC230" s="6">
        <v>0</v>
      </c>
      <c r="AD230" s="6">
        <v>0</v>
      </c>
      <c r="AE230" s="6">
        <v>0</v>
      </c>
      <c r="AF230" s="6">
        <v>0</v>
      </c>
      <c r="AG230" s="6">
        <v>0</v>
      </c>
      <c r="AH230" s="1">
        <v>185394</v>
      </c>
      <c r="AI230">
        <v>4</v>
      </c>
    </row>
    <row r="231" spans="1:35" x14ac:dyDescent="0.25">
      <c r="A231" t="s">
        <v>289</v>
      </c>
      <c r="B231" t="s">
        <v>171</v>
      </c>
      <c r="C231" t="s">
        <v>530</v>
      </c>
      <c r="D231" t="s">
        <v>408</v>
      </c>
      <c r="E231" s="6">
        <v>17.804347826086957</v>
      </c>
      <c r="F231" s="6">
        <v>2.2608695652173911</v>
      </c>
      <c r="G231" s="6">
        <v>0</v>
      </c>
      <c r="H231" s="6">
        <v>0.58684782608695651</v>
      </c>
      <c r="I231" s="6">
        <v>0</v>
      </c>
      <c r="J231" s="6">
        <v>0</v>
      </c>
      <c r="K231" s="6">
        <v>0</v>
      </c>
      <c r="L231" s="6">
        <v>1.3343478260869563</v>
      </c>
      <c r="M231" s="6">
        <v>4.6968478260869562</v>
      </c>
      <c r="N231" s="6">
        <v>0</v>
      </c>
      <c r="O231" s="6">
        <f>SUM(NonNurse[[#This Row],[Qualified Social Work Staff Hours]],NonNurse[[#This Row],[Other Social Work Staff Hours]])/NonNurse[[#This Row],[MDS Census]]</f>
        <v>0.26380341880341879</v>
      </c>
      <c r="P231" s="6">
        <v>0</v>
      </c>
      <c r="Q231" s="6">
        <v>0.92771739130434772</v>
      </c>
      <c r="R231" s="6">
        <f>SUM(NonNurse[[#This Row],[Qualified Activities Professional Hours]],NonNurse[[#This Row],[Other Activities Professional Hours]])/NonNurse[[#This Row],[MDS Census]]</f>
        <v>5.2106227106227102E-2</v>
      </c>
      <c r="S231" s="6">
        <v>11.958586956521742</v>
      </c>
      <c r="T231" s="6">
        <v>0</v>
      </c>
      <c r="U231" s="6">
        <v>0</v>
      </c>
      <c r="V231" s="6">
        <f>SUM(NonNurse[[#This Row],[Occupational Therapist Hours]],NonNurse[[#This Row],[OT Assistant Hours]],NonNurse[[#This Row],[OT Aide Hours]])/NonNurse[[#This Row],[MDS Census]]</f>
        <v>0.67166666666666686</v>
      </c>
      <c r="W231" s="6">
        <v>11.008586956521743</v>
      </c>
      <c r="X231" s="6">
        <v>1.1619565217391306</v>
      </c>
      <c r="Y231" s="6">
        <v>0</v>
      </c>
      <c r="Z231" s="6">
        <f>SUM(NonNurse[[#This Row],[Physical Therapist (PT) Hours]],NonNurse[[#This Row],[PT Assistant Hours]],NonNurse[[#This Row],[PT Aide Hours]])/NonNurse[[#This Row],[MDS Census]]</f>
        <v>0.68357142857142872</v>
      </c>
      <c r="AA231" s="6">
        <v>0</v>
      </c>
      <c r="AB231" s="6">
        <v>0</v>
      </c>
      <c r="AC231" s="6">
        <v>0</v>
      </c>
      <c r="AD231" s="6">
        <v>0</v>
      </c>
      <c r="AE231" s="6">
        <v>0</v>
      </c>
      <c r="AF231" s="6">
        <v>0</v>
      </c>
      <c r="AG231" s="6">
        <v>0</v>
      </c>
      <c r="AH231" s="1">
        <v>185328</v>
      </c>
      <c r="AI231">
        <v>4</v>
      </c>
    </row>
    <row r="232" spans="1:35" x14ac:dyDescent="0.25">
      <c r="A232" t="s">
        <v>289</v>
      </c>
      <c r="B232" t="s">
        <v>78</v>
      </c>
      <c r="C232" t="s">
        <v>462</v>
      </c>
      <c r="D232" t="s">
        <v>324</v>
      </c>
      <c r="E232" s="6">
        <v>107.85869565217391</v>
      </c>
      <c r="F232" s="6">
        <v>5.6956521739130439</v>
      </c>
      <c r="G232" s="6">
        <v>0.2608695652173913</v>
      </c>
      <c r="H232" s="6">
        <v>0</v>
      </c>
      <c r="I232" s="6">
        <v>2.2282608695652173</v>
      </c>
      <c r="J232" s="6">
        <v>0</v>
      </c>
      <c r="K232" s="6">
        <v>0</v>
      </c>
      <c r="L232" s="6">
        <v>6.6965217391304348</v>
      </c>
      <c r="M232" s="6">
        <v>4.6005434782608692</v>
      </c>
      <c r="N232" s="6">
        <v>2.7336956521739131</v>
      </c>
      <c r="O232" s="6">
        <f>SUM(NonNurse[[#This Row],[Qualified Social Work Staff Hours]],NonNurse[[#This Row],[Other Social Work Staff Hours]])/NonNurse[[#This Row],[MDS Census]]</f>
        <v>6.7998589136349902E-2</v>
      </c>
      <c r="P232" s="6">
        <v>5.1603260869565215</v>
      </c>
      <c r="Q232" s="6">
        <v>5.6195652173913047</v>
      </c>
      <c r="R232" s="6">
        <f>SUM(NonNurse[[#This Row],[Qualified Activities Professional Hours]],NonNurse[[#This Row],[Other Activities Professional Hours]])/NonNurse[[#This Row],[MDS Census]]</f>
        <v>9.9944573213745849E-2</v>
      </c>
      <c r="S232" s="6">
        <v>10.800760869565215</v>
      </c>
      <c r="T232" s="6">
        <v>10.579021739130429</v>
      </c>
      <c r="U232" s="6">
        <v>0</v>
      </c>
      <c r="V232" s="6">
        <f>SUM(NonNurse[[#This Row],[Occupational Therapist Hours]],NonNurse[[#This Row],[OT Assistant Hours]],NonNurse[[#This Row],[OT Aide Hours]])/NonNurse[[#This Row],[MDS Census]]</f>
        <v>0.19822029628136645</v>
      </c>
      <c r="W232" s="6">
        <v>6.1053260869565227</v>
      </c>
      <c r="X232" s="6">
        <v>20.567717391304342</v>
      </c>
      <c r="Y232" s="6">
        <v>0</v>
      </c>
      <c r="Z232" s="6">
        <f>SUM(NonNurse[[#This Row],[Physical Therapist (PT) Hours]],NonNurse[[#This Row],[PT Assistant Hours]],NonNurse[[#This Row],[PT Aide Hours]])/NonNurse[[#This Row],[MDS Census]]</f>
        <v>0.2472961805905472</v>
      </c>
      <c r="AA232" s="6">
        <v>0</v>
      </c>
      <c r="AB232" s="6">
        <v>0</v>
      </c>
      <c r="AC232" s="6">
        <v>0</v>
      </c>
      <c r="AD232" s="6">
        <v>0</v>
      </c>
      <c r="AE232" s="6">
        <v>0</v>
      </c>
      <c r="AF232" s="6">
        <v>0</v>
      </c>
      <c r="AG232" s="6">
        <v>0</v>
      </c>
      <c r="AH232" s="1">
        <v>185192</v>
      </c>
      <c r="AI232">
        <v>4</v>
      </c>
    </row>
    <row r="233" spans="1:35" x14ac:dyDescent="0.25">
      <c r="A233" t="s">
        <v>289</v>
      </c>
      <c r="B233" t="s">
        <v>111</v>
      </c>
      <c r="C233" t="s">
        <v>543</v>
      </c>
      <c r="D233" t="s">
        <v>353</v>
      </c>
      <c r="E233" s="6">
        <v>110.29347826086956</v>
      </c>
      <c r="F233" s="6">
        <v>5.3043478260869561</v>
      </c>
      <c r="G233" s="6">
        <v>0.2608695652173913</v>
      </c>
      <c r="H233" s="6">
        <v>0</v>
      </c>
      <c r="I233" s="6">
        <v>3.2608695652173911</v>
      </c>
      <c r="J233" s="6">
        <v>0</v>
      </c>
      <c r="K233" s="6">
        <v>0</v>
      </c>
      <c r="L233" s="6">
        <v>11.909782608695652</v>
      </c>
      <c r="M233" s="6">
        <v>5.4782608695652177</v>
      </c>
      <c r="N233" s="6">
        <v>3.6086956521739131</v>
      </c>
      <c r="O233" s="6">
        <f>SUM(NonNurse[[#This Row],[Qualified Social Work Staff Hours]],NonNurse[[#This Row],[Other Social Work Staff Hours]])/NonNurse[[#This Row],[MDS Census]]</f>
        <v>8.2388883413816894E-2</v>
      </c>
      <c r="P233" s="6">
        <v>4.6168478260869561</v>
      </c>
      <c r="Q233" s="6">
        <v>2.8505434782608696</v>
      </c>
      <c r="R233" s="6">
        <f>SUM(NonNurse[[#This Row],[Qualified Activities Professional Hours]],NonNurse[[#This Row],[Other Activities Professional Hours]])/NonNurse[[#This Row],[MDS Census]]</f>
        <v>6.7704740317335171E-2</v>
      </c>
      <c r="S233" s="6">
        <v>11.760108695652175</v>
      </c>
      <c r="T233" s="6">
        <v>9.7331521739130444</v>
      </c>
      <c r="U233" s="6">
        <v>0</v>
      </c>
      <c r="V233" s="6">
        <f>SUM(NonNurse[[#This Row],[Occupational Therapist Hours]],NonNurse[[#This Row],[OT Assistant Hours]],NonNurse[[#This Row],[OT Aide Hours]])/NonNurse[[#This Row],[MDS Census]]</f>
        <v>0.19487336158470486</v>
      </c>
      <c r="W233" s="6">
        <v>5.4954347826086956</v>
      </c>
      <c r="X233" s="6">
        <v>9.3408695652173908</v>
      </c>
      <c r="Y233" s="6">
        <v>0</v>
      </c>
      <c r="Z233" s="6">
        <f>SUM(NonNurse[[#This Row],[Physical Therapist (PT) Hours]],NonNurse[[#This Row],[PT Assistant Hours]],NonNurse[[#This Row],[PT Aide Hours]])/NonNurse[[#This Row],[MDS Census]]</f>
        <v>0.1345166058933675</v>
      </c>
      <c r="AA233" s="6">
        <v>0</v>
      </c>
      <c r="AB233" s="6">
        <v>0</v>
      </c>
      <c r="AC233" s="6">
        <v>0</v>
      </c>
      <c r="AD233" s="6">
        <v>0</v>
      </c>
      <c r="AE233" s="6">
        <v>0</v>
      </c>
      <c r="AF233" s="6">
        <v>0</v>
      </c>
      <c r="AG233" s="6">
        <v>0</v>
      </c>
      <c r="AH233" s="1">
        <v>185244</v>
      </c>
      <c r="AI233">
        <v>4</v>
      </c>
    </row>
    <row r="234" spans="1:35" x14ac:dyDescent="0.25">
      <c r="A234" t="s">
        <v>289</v>
      </c>
      <c r="B234" t="s">
        <v>160</v>
      </c>
      <c r="C234" t="s">
        <v>522</v>
      </c>
      <c r="D234" t="s">
        <v>404</v>
      </c>
      <c r="E234" s="6">
        <v>80.456521739130437</v>
      </c>
      <c r="F234" s="6">
        <v>5.7391304347826084</v>
      </c>
      <c r="G234" s="6">
        <v>0.70652173913043481</v>
      </c>
      <c r="H234" s="6">
        <v>0</v>
      </c>
      <c r="I234" s="6">
        <v>0</v>
      </c>
      <c r="J234" s="6">
        <v>0</v>
      </c>
      <c r="K234" s="6">
        <v>0</v>
      </c>
      <c r="L234" s="6">
        <v>10.797499999999999</v>
      </c>
      <c r="M234" s="6">
        <v>5.3013043478260871</v>
      </c>
      <c r="N234" s="6">
        <v>0</v>
      </c>
      <c r="O234" s="6">
        <f>SUM(NonNurse[[#This Row],[Qualified Social Work Staff Hours]],NonNurse[[#This Row],[Other Social Work Staff Hours]])/NonNurse[[#This Row],[MDS Census]]</f>
        <v>6.5890299918940826E-2</v>
      </c>
      <c r="P234" s="6">
        <v>4.9780434782608687</v>
      </c>
      <c r="Q234" s="6">
        <v>3.9191304347826081</v>
      </c>
      <c r="R234" s="6">
        <f>SUM(NonNurse[[#This Row],[Qualified Activities Professional Hours]],NonNurse[[#This Row],[Other Activities Professional Hours]])/NonNurse[[#This Row],[MDS Census]]</f>
        <v>0.11058362604701431</v>
      </c>
      <c r="S234" s="6">
        <v>3.7460869565217396</v>
      </c>
      <c r="T234" s="6">
        <v>15.960869565217395</v>
      </c>
      <c r="U234" s="6">
        <v>0</v>
      </c>
      <c r="V234" s="6">
        <f>SUM(NonNurse[[#This Row],[Occupational Therapist Hours]],NonNurse[[#This Row],[OT Assistant Hours]],NonNurse[[#This Row],[OT Aide Hours]])/NonNurse[[#This Row],[MDS Census]]</f>
        <v>0.24493920562010271</v>
      </c>
      <c r="W234" s="6">
        <v>3.1358695652173911</v>
      </c>
      <c r="X234" s="6">
        <v>11.872717391304347</v>
      </c>
      <c r="Y234" s="6">
        <v>0</v>
      </c>
      <c r="Z234" s="6">
        <f>SUM(NonNurse[[#This Row],[Physical Therapist (PT) Hours]],NonNurse[[#This Row],[PT Assistant Hours]],NonNurse[[#This Row],[PT Aide Hours]])/NonNurse[[#This Row],[MDS Census]]</f>
        <v>0.18654282626317209</v>
      </c>
      <c r="AA234" s="6">
        <v>0</v>
      </c>
      <c r="AB234" s="6">
        <v>0</v>
      </c>
      <c r="AC234" s="6">
        <v>0</v>
      </c>
      <c r="AD234" s="6">
        <v>0</v>
      </c>
      <c r="AE234" s="6">
        <v>0</v>
      </c>
      <c r="AF234" s="6">
        <v>0</v>
      </c>
      <c r="AG234" s="6">
        <v>0</v>
      </c>
      <c r="AH234" s="1">
        <v>185312</v>
      </c>
      <c r="AI234">
        <v>4</v>
      </c>
    </row>
    <row r="235" spans="1:35" x14ac:dyDescent="0.25">
      <c r="A235" t="s">
        <v>289</v>
      </c>
      <c r="B235" t="s">
        <v>20</v>
      </c>
      <c r="C235" t="s">
        <v>499</v>
      </c>
      <c r="D235" t="s">
        <v>393</v>
      </c>
      <c r="E235" s="6">
        <v>101.08695652173913</v>
      </c>
      <c r="F235" s="6">
        <v>5.7391304347826084</v>
      </c>
      <c r="G235" s="6">
        <v>0.39130434782608697</v>
      </c>
      <c r="H235" s="6">
        <v>0.58695652173913049</v>
      </c>
      <c r="I235" s="6">
        <v>0</v>
      </c>
      <c r="J235" s="6">
        <v>0</v>
      </c>
      <c r="K235" s="6">
        <v>0</v>
      </c>
      <c r="L235" s="6">
        <v>10.004565217391304</v>
      </c>
      <c r="M235" s="6">
        <v>5.7149999999999999</v>
      </c>
      <c r="N235" s="6">
        <v>4.5195652173913041</v>
      </c>
      <c r="O235" s="6">
        <f>SUM(NonNurse[[#This Row],[Qualified Social Work Staff Hours]],NonNurse[[#This Row],[Other Social Work Staff Hours]])/NonNurse[[#This Row],[MDS Census]]</f>
        <v>0.10124516129032257</v>
      </c>
      <c r="P235" s="6">
        <v>4.4435869565217381</v>
      </c>
      <c r="Q235" s="6">
        <v>15.59978260869565</v>
      </c>
      <c r="R235" s="6">
        <f>SUM(NonNurse[[#This Row],[Qualified Activities Professional Hours]],NonNurse[[#This Row],[Other Activities Professional Hours]])/NonNurse[[#This Row],[MDS Census]]</f>
        <v>0.1982784946236559</v>
      </c>
      <c r="S235" s="6">
        <v>8.227282608695651</v>
      </c>
      <c r="T235" s="6">
        <v>10.057173913043478</v>
      </c>
      <c r="U235" s="6">
        <v>0</v>
      </c>
      <c r="V235" s="6">
        <f>SUM(NonNurse[[#This Row],[Occupational Therapist Hours]],NonNurse[[#This Row],[OT Assistant Hours]],NonNurse[[#This Row],[OT Aide Hours]])/NonNurse[[#This Row],[MDS Census]]</f>
        <v>0.18087849462365593</v>
      </c>
      <c r="W235" s="6">
        <v>10.489782608695654</v>
      </c>
      <c r="X235" s="6">
        <v>8.5160869565217414</v>
      </c>
      <c r="Y235" s="6">
        <v>0</v>
      </c>
      <c r="Z235" s="6">
        <f>SUM(NonNurse[[#This Row],[Physical Therapist (PT) Hours]],NonNurse[[#This Row],[PT Assistant Hours]],NonNurse[[#This Row],[PT Aide Hours]])/NonNurse[[#This Row],[MDS Census]]</f>
        <v>0.18801505376344091</v>
      </c>
      <c r="AA235" s="6">
        <v>0</v>
      </c>
      <c r="AB235" s="6">
        <v>0</v>
      </c>
      <c r="AC235" s="6">
        <v>0</v>
      </c>
      <c r="AD235" s="6">
        <v>0</v>
      </c>
      <c r="AE235" s="6">
        <v>10.771739130434783</v>
      </c>
      <c r="AF235" s="6">
        <v>0</v>
      </c>
      <c r="AG235" s="6">
        <v>0</v>
      </c>
      <c r="AH235" s="1">
        <v>185057</v>
      </c>
      <c r="AI235">
        <v>4</v>
      </c>
    </row>
    <row r="236" spans="1:35" x14ac:dyDescent="0.25">
      <c r="A236" t="s">
        <v>289</v>
      </c>
      <c r="B236" t="s">
        <v>189</v>
      </c>
      <c r="C236" t="s">
        <v>462</v>
      </c>
      <c r="D236" t="s">
        <v>324</v>
      </c>
      <c r="E236" s="6">
        <v>79.717391304347828</v>
      </c>
      <c r="F236" s="6">
        <v>5.7391304347826084</v>
      </c>
      <c r="G236" s="6">
        <v>0</v>
      </c>
      <c r="H236" s="6">
        <v>0</v>
      </c>
      <c r="I236" s="6">
        <v>0</v>
      </c>
      <c r="J236" s="6">
        <v>0</v>
      </c>
      <c r="K236" s="6">
        <v>0</v>
      </c>
      <c r="L236" s="6">
        <v>2.2572826086956521</v>
      </c>
      <c r="M236" s="6">
        <v>9.6392391304347811</v>
      </c>
      <c r="N236" s="6">
        <v>0</v>
      </c>
      <c r="O236" s="6">
        <f>SUM(NonNurse[[#This Row],[Qualified Social Work Staff Hours]],NonNurse[[#This Row],[Other Social Work Staff Hours]])/NonNurse[[#This Row],[MDS Census]]</f>
        <v>0.12091764385055902</v>
      </c>
      <c r="P236" s="6">
        <v>10.098369565217393</v>
      </c>
      <c r="Q236" s="6">
        <v>9.4722826086956502</v>
      </c>
      <c r="R236" s="6">
        <f>SUM(NonNurse[[#This Row],[Qualified Activities Professional Hours]],NonNurse[[#This Row],[Other Activities Professional Hours]])/NonNurse[[#This Row],[MDS Census]]</f>
        <v>0.24550040905372239</v>
      </c>
      <c r="S236" s="6">
        <v>2.911956521739131</v>
      </c>
      <c r="T236" s="6">
        <v>10.284021739130434</v>
      </c>
      <c r="U236" s="6">
        <v>0</v>
      </c>
      <c r="V236" s="6">
        <f>SUM(NonNurse[[#This Row],[Occupational Therapist Hours]],NonNurse[[#This Row],[OT Assistant Hours]],NonNurse[[#This Row],[OT Aide Hours]])/NonNurse[[#This Row],[MDS Census]]</f>
        <v>0.16553449686392147</v>
      </c>
      <c r="W236" s="6">
        <v>2.4871739130434789</v>
      </c>
      <c r="X236" s="6">
        <v>5.4948913043478269</v>
      </c>
      <c r="Y236" s="6">
        <v>0</v>
      </c>
      <c r="Z236" s="6">
        <f>SUM(NonNurse[[#This Row],[Physical Therapist (PT) Hours]],NonNurse[[#This Row],[PT Assistant Hours]],NonNurse[[#This Row],[PT Aide Hours]])/NonNurse[[#This Row],[MDS Census]]</f>
        <v>0.10012953367875649</v>
      </c>
      <c r="AA236" s="6">
        <v>0</v>
      </c>
      <c r="AB236" s="6">
        <v>0</v>
      </c>
      <c r="AC236" s="6">
        <v>0</v>
      </c>
      <c r="AD236" s="6">
        <v>0</v>
      </c>
      <c r="AE236" s="6">
        <v>0</v>
      </c>
      <c r="AF236" s="6">
        <v>0</v>
      </c>
      <c r="AG236" s="6">
        <v>0</v>
      </c>
      <c r="AH236" s="1">
        <v>185348</v>
      </c>
      <c r="AI236">
        <v>4</v>
      </c>
    </row>
    <row r="237" spans="1:35" x14ac:dyDescent="0.25">
      <c r="A237" t="s">
        <v>289</v>
      </c>
      <c r="B237" t="s">
        <v>209</v>
      </c>
      <c r="C237" t="s">
        <v>503</v>
      </c>
      <c r="D237" t="s">
        <v>395</v>
      </c>
      <c r="E237" s="6">
        <v>7.3043478260869561</v>
      </c>
      <c r="F237" s="6">
        <v>0</v>
      </c>
      <c r="G237" s="6">
        <v>0</v>
      </c>
      <c r="H237" s="6">
        <v>0</v>
      </c>
      <c r="I237" s="6">
        <v>0</v>
      </c>
      <c r="J237" s="6">
        <v>0</v>
      </c>
      <c r="K237" s="6">
        <v>0</v>
      </c>
      <c r="L237" s="6">
        <v>0</v>
      </c>
      <c r="M237" s="6">
        <v>0</v>
      </c>
      <c r="N237" s="6">
        <v>0</v>
      </c>
      <c r="O237" s="6">
        <f>SUM(NonNurse[[#This Row],[Qualified Social Work Staff Hours]],NonNurse[[#This Row],[Other Social Work Staff Hours]])/NonNurse[[#This Row],[MDS Census]]</f>
        <v>0</v>
      </c>
      <c r="P237" s="6">
        <v>0</v>
      </c>
      <c r="Q237" s="6">
        <v>0</v>
      </c>
      <c r="R237" s="6">
        <f>SUM(NonNurse[[#This Row],[Qualified Activities Professional Hours]],NonNurse[[#This Row],[Other Activities Professional Hours]])/NonNurse[[#This Row],[MDS Census]]</f>
        <v>0</v>
      </c>
      <c r="S237" s="6">
        <v>0</v>
      </c>
      <c r="T237" s="6">
        <v>0</v>
      </c>
      <c r="U237" s="6">
        <v>0</v>
      </c>
      <c r="V237" s="6">
        <f>SUM(NonNurse[[#This Row],[Occupational Therapist Hours]],NonNurse[[#This Row],[OT Assistant Hours]],NonNurse[[#This Row],[OT Aide Hours]])/NonNurse[[#This Row],[MDS Census]]</f>
        <v>0</v>
      </c>
      <c r="W237" s="6">
        <v>0</v>
      </c>
      <c r="X237" s="6">
        <v>0</v>
      </c>
      <c r="Y237" s="6">
        <v>0</v>
      </c>
      <c r="Z237" s="6">
        <f>SUM(NonNurse[[#This Row],[Physical Therapist (PT) Hours]],NonNurse[[#This Row],[PT Assistant Hours]],NonNurse[[#This Row],[PT Aide Hours]])/NonNurse[[#This Row],[MDS Census]]</f>
        <v>0</v>
      </c>
      <c r="AA237" s="6">
        <v>0</v>
      </c>
      <c r="AB237" s="6">
        <v>0</v>
      </c>
      <c r="AC237" s="6">
        <v>0</v>
      </c>
      <c r="AD237" s="6">
        <v>0</v>
      </c>
      <c r="AE237" s="6">
        <v>0</v>
      </c>
      <c r="AF237" s="6">
        <v>0</v>
      </c>
      <c r="AG237" s="6">
        <v>0</v>
      </c>
      <c r="AH237" s="1">
        <v>185387</v>
      </c>
      <c r="AI237">
        <v>4</v>
      </c>
    </row>
    <row r="238" spans="1:35" x14ac:dyDescent="0.25">
      <c r="A238" t="s">
        <v>289</v>
      </c>
      <c r="B238" t="s">
        <v>243</v>
      </c>
      <c r="C238" t="s">
        <v>459</v>
      </c>
      <c r="D238" t="s">
        <v>329</v>
      </c>
      <c r="E238" s="6">
        <v>20.25</v>
      </c>
      <c r="F238" s="6">
        <v>5.3586956521739131</v>
      </c>
      <c r="G238" s="6">
        <v>0.71739130434782605</v>
      </c>
      <c r="H238" s="6">
        <v>3.2608695652173912E-2</v>
      </c>
      <c r="I238" s="6">
        <v>0.71739130434782605</v>
      </c>
      <c r="J238" s="6">
        <v>0</v>
      </c>
      <c r="K238" s="6">
        <v>0</v>
      </c>
      <c r="L238" s="6">
        <v>4.5896739130434785</v>
      </c>
      <c r="M238" s="6">
        <v>0</v>
      </c>
      <c r="N238" s="6">
        <v>0</v>
      </c>
      <c r="O238" s="6">
        <f>SUM(NonNurse[[#This Row],[Qualified Social Work Staff Hours]],NonNurse[[#This Row],[Other Social Work Staff Hours]])/NonNurse[[#This Row],[MDS Census]]</f>
        <v>0</v>
      </c>
      <c r="P238" s="6">
        <v>5.1754347826086953</v>
      </c>
      <c r="Q238" s="6">
        <v>2.7998913043478266</v>
      </c>
      <c r="R238" s="6">
        <f>SUM(NonNurse[[#This Row],[Qualified Activities Professional Hours]],NonNurse[[#This Row],[Other Activities Professional Hours]])/NonNurse[[#This Row],[MDS Census]]</f>
        <v>0.39384326355340848</v>
      </c>
      <c r="S238" s="6">
        <v>4.8070652173913047</v>
      </c>
      <c r="T238" s="6">
        <v>0</v>
      </c>
      <c r="U238" s="6">
        <v>0</v>
      </c>
      <c r="V238" s="6">
        <f>SUM(NonNurse[[#This Row],[Occupational Therapist Hours]],NonNurse[[#This Row],[OT Assistant Hours]],NonNurse[[#This Row],[OT Aide Hours]])/NonNurse[[#This Row],[MDS Census]]</f>
        <v>0.23738593666129901</v>
      </c>
      <c r="W238" s="6">
        <v>0.95684782608695651</v>
      </c>
      <c r="X238" s="6">
        <v>5.4321739130434779</v>
      </c>
      <c r="Y238" s="6">
        <v>0</v>
      </c>
      <c r="Z238" s="6">
        <f>SUM(NonNurse[[#This Row],[Physical Therapist (PT) Hours]],NonNurse[[#This Row],[PT Assistant Hours]],NonNurse[[#This Row],[PT Aide Hours]])/NonNurse[[#This Row],[MDS Census]]</f>
        <v>0.3155072463768116</v>
      </c>
      <c r="AA238" s="6">
        <v>0</v>
      </c>
      <c r="AB238" s="6">
        <v>0</v>
      </c>
      <c r="AC238" s="6">
        <v>0</v>
      </c>
      <c r="AD238" s="6">
        <v>0</v>
      </c>
      <c r="AE238" s="6">
        <v>0</v>
      </c>
      <c r="AF238" s="6">
        <v>0</v>
      </c>
      <c r="AG238" s="6">
        <v>0</v>
      </c>
      <c r="AH238" s="1">
        <v>185451</v>
      </c>
      <c r="AI238">
        <v>4</v>
      </c>
    </row>
    <row r="239" spans="1:35" x14ac:dyDescent="0.25">
      <c r="A239" t="s">
        <v>289</v>
      </c>
      <c r="B239" t="s">
        <v>158</v>
      </c>
      <c r="C239" t="s">
        <v>462</v>
      </c>
      <c r="D239" t="s">
        <v>324</v>
      </c>
      <c r="E239" s="6">
        <v>27.054347826086957</v>
      </c>
      <c r="F239" s="6">
        <v>5.3043478260869561</v>
      </c>
      <c r="G239" s="6">
        <v>0.10326086956521739</v>
      </c>
      <c r="H239" s="6">
        <v>0.25</v>
      </c>
      <c r="I239" s="6">
        <v>1.826086956521739</v>
      </c>
      <c r="J239" s="6">
        <v>0</v>
      </c>
      <c r="K239" s="6">
        <v>0</v>
      </c>
      <c r="L239" s="6">
        <v>0.74250000000000038</v>
      </c>
      <c r="M239" s="6">
        <v>2.502934782608695</v>
      </c>
      <c r="N239" s="6">
        <v>0</v>
      </c>
      <c r="O239" s="6">
        <f>SUM(NonNurse[[#This Row],[Qualified Social Work Staff Hours]],NonNurse[[#This Row],[Other Social Work Staff Hours]])/NonNurse[[#This Row],[MDS Census]]</f>
        <v>9.2515066291683379E-2</v>
      </c>
      <c r="P239" s="6">
        <v>0</v>
      </c>
      <c r="Q239" s="6">
        <v>2.1467391304347827</v>
      </c>
      <c r="R239" s="6">
        <f>SUM(NonNurse[[#This Row],[Qualified Activities Professional Hours]],NonNurse[[#This Row],[Other Activities Professional Hours]])/NonNurse[[#This Row],[MDS Census]]</f>
        <v>7.9349136199276818E-2</v>
      </c>
      <c r="S239" s="6">
        <v>1.2758695652173915</v>
      </c>
      <c r="T239" s="6">
        <v>2.3109782608695655</v>
      </c>
      <c r="U239" s="6">
        <v>0</v>
      </c>
      <c r="V239" s="6">
        <f>SUM(NonNurse[[#This Row],[Occupational Therapist Hours]],NonNurse[[#This Row],[OT Assistant Hours]],NonNurse[[#This Row],[OT Aide Hours]])/NonNurse[[#This Row],[MDS Census]]</f>
        <v>0.13257934913619929</v>
      </c>
      <c r="W239" s="6">
        <v>0.79369565217391336</v>
      </c>
      <c r="X239" s="6">
        <v>3.9263043478260879</v>
      </c>
      <c r="Y239" s="6">
        <v>0</v>
      </c>
      <c r="Z239" s="6">
        <f>SUM(NonNurse[[#This Row],[Physical Therapist (PT) Hours]],NonNurse[[#This Row],[PT Assistant Hours]],NonNurse[[#This Row],[PT Aide Hours]])/NonNurse[[#This Row],[MDS Census]]</f>
        <v>0.17446364001607076</v>
      </c>
      <c r="AA239" s="6">
        <v>0</v>
      </c>
      <c r="AB239" s="6">
        <v>0</v>
      </c>
      <c r="AC239" s="6">
        <v>0</v>
      </c>
      <c r="AD239" s="6">
        <v>0</v>
      </c>
      <c r="AE239" s="6">
        <v>0</v>
      </c>
      <c r="AF239" s="6">
        <v>0</v>
      </c>
      <c r="AG239" s="6">
        <v>0</v>
      </c>
      <c r="AH239" s="1">
        <v>185310</v>
      </c>
      <c r="AI239">
        <v>4</v>
      </c>
    </row>
    <row r="240" spans="1:35" x14ac:dyDescent="0.25">
      <c r="A240" t="s">
        <v>289</v>
      </c>
      <c r="B240" t="s">
        <v>14</v>
      </c>
      <c r="C240" t="s">
        <v>496</v>
      </c>
      <c r="D240" t="s">
        <v>355</v>
      </c>
      <c r="E240" s="6">
        <v>75.445652173913047</v>
      </c>
      <c r="F240" s="6">
        <v>5.8260869565217392</v>
      </c>
      <c r="G240" s="6">
        <v>7.6086956521739135E-2</v>
      </c>
      <c r="H240" s="6">
        <v>0.26902173913043476</v>
      </c>
      <c r="I240" s="6">
        <v>1.6086956521739131</v>
      </c>
      <c r="J240" s="6">
        <v>0</v>
      </c>
      <c r="K240" s="6">
        <v>0</v>
      </c>
      <c r="L240" s="6">
        <v>5.344130434782608</v>
      </c>
      <c r="M240" s="6">
        <v>0</v>
      </c>
      <c r="N240" s="6">
        <v>3.9477173913043484</v>
      </c>
      <c r="O240" s="6">
        <f>SUM(NonNurse[[#This Row],[Qualified Social Work Staff Hours]],NonNurse[[#This Row],[Other Social Work Staff Hours]])/NonNurse[[#This Row],[MDS Census]]</f>
        <v>5.2325313355424292E-2</v>
      </c>
      <c r="P240" s="6">
        <v>0</v>
      </c>
      <c r="Q240" s="6">
        <v>10.194565217391306</v>
      </c>
      <c r="R240" s="6">
        <f>SUM(NonNurse[[#This Row],[Qualified Activities Professional Hours]],NonNurse[[#This Row],[Other Activities Professional Hours]])/NonNurse[[#This Row],[MDS Census]]</f>
        <v>0.13512462181241897</v>
      </c>
      <c r="S240" s="6">
        <v>6.3111956521739145</v>
      </c>
      <c r="T240" s="6">
        <v>7.5788043478260869</v>
      </c>
      <c r="U240" s="6">
        <v>0</v>
      </c>
      <c r="V240" s="6">
        <f>SUM(NonNurse[[#This Row],[Occupational Therapist Hours]],NonNurse[[#This Row],[OT Assistant Hours]],NonNurse[[#This Row],[OT Aide Hours]])/NonNurse[[#This Row],[MDS Census]]</f>
        <v>0.1841060365941507</v>
      </c>
      <c r="W240" s="6">
        <v>5.2495652173913028</v>
      </c>
      <c r="X240" s="6">
        <v>10.516847826086954</v>
      </c>
      <c r="Y240" s="6">
        <v>0</v>
      </c>
      <c r="Z240" s="6">
        <f>SUM(NonNurse[[#This Row],[Physical Therapist (PT) Hours]],NonNurse[[#This Row],[PT Assistant Hours]],NonNurse[[#This Row],[PT Aide Hours]])/NonNurse[[#This Row],[MDS Census]]</f>
        <v>0.20897709263794834</v>
      </c>
      <c r="AA240" s="6">
        <v>0</v>
      </c>
      <c r="AB240" s="6">
        <v>0</v>
      </c>
      <c r="AC240" s="6">
        <v>0</v>
      </c>
      <c r="AD240" s="6">
        <v>0</v>
      </c>
      <c r="AE240" s="6">
        <v>0</v>
      </c>
      <c r="AF240" s="6">
        <v>0</v>
      </c>
      <c r="AG240" s="6">
        <v>0</v>
      </c>
      <c r="AH240" s="1">
        <v>185042</v>
      </c>
      <c r="AI240">
        <v>4</v>
      </c>
    </row>
    <row r="241" spans="1:35" x14ac:dyDescent="0.25">
      <c r="A241" t="s">
        <v>289</v>
      </c>
      <c r="B241" t="s">
        <v>230</v>
      </c>
      <c r="C241" t="s">
        <v>508</v>
      </c>
      <c r="D241" t="s">
        <v>375</v>
      </c>
      <c r="E241" s="6">
        <v>78.923913043478265</v>
      </c>
      <c r="F241" s="6">
        <v>5.4782608695652177</v>
      </c>
      <c r="G241" s="6">
        <v>0.22826086956521738</v>
      </c>
      <c r="H241" s="6">
        <v>0.27173913043478259</v>
      </c>
      <c r="I241" s="6">
        <v>1.7065217391304348</v>
      </c>
      <c r="J241" s="6">
        <v>0</v>
      </c>
      <c r="K241" s="6">
        <v>0</v>
      </c>
      <c r="L241" s="6">
        <v>8.8940217391304355</v>
      </c>
      <c r="M241" s="6">
        <v>0</v>
      </c>
      <c r="N241" s="6">
        <v>4.8713043478260856</v>
      </c>
      <c r="O241" s="6">
        <f>SUM(NonNurse[[#This Row],[Qualified Social Work Staff Hours]],NonNurse[[#This Row],[Other Social Work Staff Hours]])/NonNurse[[#This Row],[MDS Census]]</f>
        <v>6.1721525960611465E-2</v>
      </c>
      <c r="P241" s="6">
        <v>2.2911956521739127</v>
      </c>
      <c r="Q241" s="6">
        <v>10.831630434782607</v>
      </c>
      <c r="R241" s="6">
        <f>SUM(NonNurse[[#This Row],[Qualified Activities Professional Hours]],NonNurse[[#This Row],[Other Activities Professional Hours]])/NonNurse[[#This Row],[MDS Census]]</f>
        <v>0.16627186337969974</v>
      </c>
      <c r="S241" s="6">
        <v>10.361521739130437</v>
      </c>
      <c r="T241" s="6">
        <v>9.7261956521739155</v>
      </c>
      <c r="U241" s="6">
        <v>0</v>
      </c>
      <c r="V241" s="6">
        <f>SUM(NonNurse[[#This Row],[Occupational Therapist Hours]],NonNurse[[#This Row],[OT Assistant Hours]],NonNurse[[#This Row],[OT Aide Hours]])/NonNurse[[#This Row],[MDS Census]]</f>
        <v>0.25452003856218158</v>
      </c>
      <c r="W241" s="6">
        <v>5.0065217391304335</v>
      </c>
      <c r="X241" s="6">
        <v>14.822717391304346</v>
      </c>
      <c r="Y241" s="6">
        <v>0</v>
      </c>
      <c r="Z241" s="6">
        <f>SUM(NonNurse[[#This Row],[Physical Therapist (PT) Hours]],NonNurse[[#This Row],[PT Assistant Hours]],NonNurse[[#This Row],[PT Aide Hours]])/NonNurse[[#This Row],[MDS Census]]</f>
        <v>0.25124500757471419</v>
      </c>
      <c r="AA241" s="6">
        <v>0</v>
      </c>
      <c r="AB241" s="6">
        <v>0</v>
      </c>
      <c r="AC241" s="6">
        <v>0</v>
      </c>
      <c r="AD241" s="6">
        <v>0</v>
      </c>
      <c r="AE241" s="6">
        <v>0</v>
      </c>
      <c r="AF241" s="6">
        <v>0</v>
      </c>
      <c r="AG241" s="6">
        <v>0</v>
      </c>
      <c r="AH241" s="1">
        <v>185434</v>
      </c>
      <c r="AI241">
        <v>4</v>
      </c>
    </row>
    <row r="242" spans="1:35" x14ac:dyDescent="0.25">
      <c r="A242" t="s">
        <v>289</v>
      </c>
      <c r="B242" t="s">
        <v>263</v>
      </c>
      <c r="C242" t="s">
        <v>471</v>
      </c>
      <c r="D242" t="s">
        <v>364</v>
      </c>
      <c r="E242" s="6">
        <v>27.565217391304348</v>
      </c>
      <c r="F242" s="6">
        <v>2.5652173913043477</v>
      </c>
      <c r="G242" s="6">
        <v>0.32608695652173914</v>
      </c>
      <c r="H242" s="6">
        <v>0.15217391304347827</v>
      </c>
      <c r="I242" s="6">
        <v>0.41304347826086957</v>
      </c>
      <c r="J242" s="6">
        <v>0</v>
      </c>
      <c r="K242" s="6">
        <v>0.52173913043478259</v>
      </c>
      <c r="L242" s="6">
        <v>5.3586956521739131</v>
      </c>
      <c r="M242" s="6">
        <v>2.652173913043478</v>
      </c>
      <c r="N242" s="6">
        <v>0</v>
      </c>
      <c r="O242" s="6">
        <f>SUM(NonNurse[[#This Row],[Qualified Social Work Staff Hours]],NonNurse[[#This Row],[Other Social Work Staff Hours]])/NonNurse[[#This Row],[MDS Census]]</f>
        <v>9.6214511041009462E-2</v>
      </c>
      <c r="P242" s="6">
        <v>0</v>
      </c>
      <c r="Q242" s="6">
        <v>0</v>
      </c>
      <c r="R242" s="6">
        <f>SUM(NonNurse[[#This Row],[Qualified Activities Professional Hours]],NonNurse[[#This Row],[Other Activities Professional Hours]])/NonNurse[[#This Row],[MDS Census]]</f>
        <v>0</v>
      </c>
      <c r="S242" s="6">
        <v>1.5766304347826088</v>
      </c>
      <c r="T242" s="6">
        <v>4.3961956521739136</v>
      </c>
      <c r="U242" s="6">
        <v>0</v>
      </c>
      <c r="V242" s="6">
        <f>SUM(NonNurse[[#This Row],[Occupational Therapist Hours]],NonNurse[[#This Row],[OT Assistant Hours]],NonNurse[[#This Row],[OT Aide Hours]])/NonNurse[[#This Row],[MDS Census]]</f>
        <v>0.21667981072555206</v>
      </c>
      <c r="W242" s="6">
        <v>3.4643478260869558</v>
      </c>
      <c r="X242" s="6">
        <v>4.7914130434782614</v>
      </c>
      <c r="Y242" s="6">
        <v>0</v>
      </c>
      <c r="Z242" s="6">
        <f>SUM(NonNurse[[#This Row],[Physical Therapist (PT) Hours]],NonNurse[[#This Row],[PT Assistant Hours]],NonNurse[[#This Row],[PT Aide Hours]])/NonNurse[[#This Row],[MDS Census]]</f>
        <v>0.29949921135646684</v>
      </c>
      <c r="AA242" s="6">
        <v>0</v>
      </c>
      <c r="AB242" s="6">
        <v>0</v>
      </c>
      <c r="AC242" s="6">
        <v>0</v>
      </c>
      <c r="AD242" s="6">
        <v>0</v>
      </c>
      <c r="AE242" s="6">
        <v>0</v>
      </c>
      <c r="AF242" s="6">
        <v>0</v>
      </c>
      <c r="AG242" s="6">
        <v>0</v>
      </c>
      <c r="AH242" s="1">
        <v>185479</v>
      </c>
      <c r="AI242">
        <v>4</v>
      </c>
    </row>
    <row r="243" spans="1:35" x14ac:dyDescent="0.25">
      <c r="A243" t="s">
        <v>289</v>
      </c>
      <c r="B243" t="s">
        <v>40</v>
      </c>
      <c r="C243" t="s">
        <v>509</v>
      </c>
      <c r="D243" t="s">
        <v>332</v>
      </c>
      <c r="E243" s="6">
        <v>54.619565217391305</v>
      </c>
      <c r="F243" s="6">
        <v>5.3913043478260869</v>
      </c>
      <c r="G243" s="6">
        <v>0.23369565217391305</v>
      </c>
      <c r="H243" s="6">
        <v>0.18478260869565216</v>
      </c>
      <c r="I243" s="6">
        <v>0.90217391304347827</v>
      </c>
      <c r="J243" s="6">
        <v>0</v>
      </c>
      <c r="K243" s="6">
        <v>0</v>
      </c>
      <c r="L243" s="6">
        <v>4.5589130434782614</v>
      </c>
      <c r="M243" s="6">
        <v>0</v>
      </c>
      <c r="N243" s="6">
        <v>5.0574999999999992</v>
      </c>
      <c r="O243" s="6">
        <f>SUM(NonNurse[[#This Row],[Qualified Social Work Staff Hours]],NonNurse[[#This Row],[Other Social Work Staff Hours]])/NonNurse[[#This Row],[MDS Census]]</f>
        <v>9.2595024875621879E-2</v>
      </c>
      <c r="P243" s="6">
        <v>0</v>
      </c>
      <c r="Q243" s="6">
        <v>10.227826086956517</v>
      </c>
      <c r="R243" s="6">
        <f>SUM(NonNurse[[#This Row],[Qualified Activities Professional Hours]],NonNurse[[#This Row],[Other Activities Professional Hours]])/NonNurse[[#This Row],[MDS Census]]</f>
        <v>0.18725572139303473</v>
      </c>
      <c r="S243" s="6">
        <v>4.983586956521739</v>
      </c>
      <c r="T243" s="6">
        <v>0</v>
      </c>
      <c r="U243" s="6">
        <v>0</v>
      </c>
      <c r="V243" s="6">
        <f>SUM(NonNurse[[#This Row],[Occupational Therapist Hours]],NonNurse[[#This Row],[OT Assistant Hours]],NonNurse[[#This Row],[OT Aide Hours]])/NonNurse[[#This Row],[MDS Census]]</f>
        <v>9.1241791044776116E-2</v>
      </c>
      <c r="W243" s="6">
        <v>0.51684782608695656</v>
      </c>
      <c r="X243" s="6">
        <v>4.3445652173913043</v>
      </c>
      <c r="Y243" s="6">
        <v>0</v>
      </c>
      <c r="Z243" s="6">
        <f>SUM(NonNurse[[#This Row],[Physical Therapist (PT) Hours]],NonNurse[[#This Row],[PT Assistant Hours]],NonNurse[[#This Row],[PT Aide Hours]])/NonNurse[[#This Row],[MDS Census]]</f>
        <v>8.9004975124378105E-2</v>
      </c>
      <c r="AA243" s="6">
        <v>0</v>
      </c>
      <c r="AB243" s="6">
        <v>0</v>
      </c>
      <c r="AC243" s="6">
        <v>0</v>
      </c>
      <c r="AD243" s="6">
        <v>0</v>
      </c>
      <c r="AE243" s="6">
        <v>0</v>
      </c>
      <c r="AF243" s="6">
        <v>0</v>
      </c>
      <c r="AG243" s="6">
        <v>0.42391304347826086</v>
      </c>
      <c r="AH243" s="1">
        <v>185131</v>
      </c>
      <c r="AI243">
        <v>4</v>
      </c>
    </row>
    <row r="244" spans="1:35" x14ac:dyDescent="0.25">
      <c r="A244" t="s">
        <v>289</v>
      </c>
      <c r="B244" t="s">
        <v>12</v>
      </c>
      <c r="C244" t="s">
        <v>470</v>
      </c>
      <c r="D244" t="s">
        <v>392</v>
      </c>
      <c r="E244" s="6">
        <v>68.021739130434781</v>
      </c>
      <c r="F244" s="6">
        <v>5.5407608695652177</v>
      </c>
      <c r="G244" s="6">
        <v>0.1875</v>
      </c>
      <c r="H244" s="6">
        <v>0.19021739130434784</v>
      </c>
      <c r="I244" s="6">
        <v>2.6847826086956523</v>
      </c>
      <c r="J244" s="6">
        <v>0</v>
      </c>
      <c r="K244" s="6">
        <v>0</v>
      </c>
      <c r="L244" s="6">
        <v>5.2771739130434785</v>
      </c>
      <c r="M244" s="6">
        <v>5.1304347826086953</v>
      </c>
      <c r="N244" s="6">
        <v>1.6304347826086956E-2</v>
      </c>
      <c r="O244" s="6">
        <f>SUM(NonNurse[[#This Row],[Qualified Social Work Staff Hours]],NonNurse[[#This Row],[Other Social Work Staff Hours]])/NonNurse[[#This Row],[MDS Census]]</f>
        <v>7.5663151166506862E-2</v>
      </c>
      <c r="P244" s="6">
        <v>5.0434782608695654</v>
      </c>
      <c r="Q244" s="6">
        <v>7.2989130434782608</v>
      </c>
      <c r="R244" s="6">
        <f>SUM(NonNurse[[#This Row],[Qualified Activities Professional Hours]],NonNurse[[#This Row],[Other Activities Professional Hours]])/NonNurse[[#This Row],[MDS Census]]</f>
        <v>0.18144774688398849</v>
      </c>
      <c r="S244" s="6">
        <v>1.4130434782608696</v>
      </c>
      <c r="T244" s="6">
        <v>0</v>
      </c>
      <c r="U244" s="6">
        <v>3.0326086956521738</v>
      </c>
      <c r="V244" s="6">
        <f>SUM(NonNurse[[#This Row],[Occupational Therapist Hours]],NonNurse[[#This Row],[OT Assistant Hours]],NonNurse[[#This Row],[OT Aide Hours]])/NonNurse[[#This Row],[MDS Census]]</f>
        <v>6.53563438798338E-2</v>
      </c>
      <c r="W244" s="6">
        <v>4.3233695652173916</v>
      </c>
      <c r="X244" s="6">
        <v>0</v>
      </c>
      <c r="Y244" s="6">
        <v>5.7717391304347823</v>
      </c>
      <c r="Z244" s="6">
        <f>SUM(NonNurse[[#This Row],[Physical Therapist (PT) Hours]],NonNurse[[#This Row],[PT Assistant Hours]],NonNurse[[#This Row],[PT Aide Hours]])/NonNurse[[#This Row],[MDS Census]]</f>
        <v>0.14841003515500159</v>
      </c>
      <c r="AA244" s="6">
        <v>0</v>
      </c>
      <c r="AB244" s="6">
        <v>0</v>
      </c>
      <c r="AC244" s="6">
        <v>0</v>
      </c>
      <c r="AD244" s="6">
        <v>0</v>
      </c>
      <c r="AE244" s="6">
        <v>0</v>
      </c>
      <c r="AF244" s="6">
        <v>0</v>
      </c>
      <c r="AG244" s="6">
        <v>0</v>
      </c>
      <c r="AH244" s="1">
        <v>185038</v>
      </c>
      <c r="AI244">
        <v>4</v>
      </c>
    </row>
    <row r="245" spans="1:35" x14ac:dyDescent="0.25">
      <c r="A245" t="s">
        <v>289</v>
      </c>
      <c r="B245" t="s">
        <v>267</v>
      </c>
      <c r="C245" t="s">
        <v>491</v>
      </c>
      <c r="D245" t="s">
        <v>408</v>
      </c>
      <c r="E245" s="6">
        <v>112.02173913043478</v>
      </c>
      <c r="F245" s="6">
        <v>0</v>
      </c>
      <c r="G245" s="6">
        <v>0</v>
      </c>
      <c r="H245" s="6">
        <v>0</v>
      </c>
      <c r="I245" s="6">
        <v>8.6956521739130432E-2</v>
      </c>
      <c r="J245" s="6">
        <v>0</v>
      </c>
      <c r="K245" s="6">
        <v>0</v>
      </c>
      <c r="L245" s="6">
        <v>5.0129347826086965</v>
      </c>
      <c r="M245" s="6">
        <v>4.8695652173913047</v>
      </c>
      <c r="N245" s="6">
        <v>12.092391304347826</v>
      </c>
      <c r="O245" s="6">
        <f>SUM(NonNurse[[#This Row],[Qualified Social Work Staff Hours]],NonNurse[[#This Row],[Other Social Work Staff Hours]])/NonNurse[[#This Row],[MDS Census]]</f>
        <v>0.15141665049485739</v>
      </c>
      <c r="P245" s="6">
        <v>5.3043478260869561</v>
      </c>
      <c r="Q245" s="6">
        <v>16.614130434782609</v>
      </c>
      <c r="R245" s="6">
        <f>SUM(NonNurse[[#This Row],[Qualified Activities Professional Hours]],NonNurse[[#This Row],[Other Activities Professional Hours]])/NonNurse[[#This Row],[MDS Census]]</f>
        <v>0.19566272074519697</v>
      </c>
      <c r="S245" s="6">
        <v>11.482499999999998</v>
      </c>
      <c r="T245" s="6">
        <v>13.424130434782608</v>
      </c>
      <c r="U245" s="6">
        <v>0</v>
      </c>
      <c r="V245" s="6">
        <f>SUM(NonNurse[[#This Row],[Occupational Therapist Hours]],NonNurse[[#This Row],[OT Assistant Hours]],NonNurse[[#This Row],[OT Aide Hours]])/NonNurse[[#This Row],[MDS Census]]</f>
        <v>0.22233747331651463</v>
      </c>
      <c r="W245" s="6">
        <v>10.398260869565215</v>
      </c>
      <c r="X245" s="6">
        <v>17.258913043478262</v>
      </c>
      <c r="Y245" s="6">
        <v>0</v>
      </c>
      <c r="Z245" s="6">
        <f>SUM(NonNurse[[#This Row],[Physical Therapist (PT) Hours]],NonNurse[[#This Row],[PT Assistant Hours]],NonNurse[[#This Row],[PT Aide Hours]])/NonNurse[[#This Row],[MDS Census]]</f>
        <v>0.24689113137977878</v>
      </c>
      <c r="AA245" s="6">
        <v>0</v>
      </c>
      <c r="AB245" s="6">
        <v>0</v>
      </c>
      <c r="AC245" s="6">
        <v>0</v>
      </c>
      <c r="AD245" s="6">
        <v>0</v>
      </c>
      <c r="AE245" s="6">
        <v>0</v>
      </c>
      <c r="AF245" s="6">
        <v>0</v>
      </c>
      <c r="AG245" s="6">
        <v>4.8413043478260871</v>
      </c>
      <c r="AH245" s="1">
        <v>185484</v>
      </c>
      <c r="AI245">
        <v>4</v>
      </c>
    </row>
    <row r="246" spans="1:35" x14ac:dyDescent="0.25">
      <c r="A246" t="s">
        <v>289</v>
      </c>
      <c r="B246" t="s">
        <v>268</v>
      </c>
      <c r="C246" t="s">
        <v>462</v>
      </c>
      <c r="D246" t="s">
        <v>324</v>
      </c>
      <c r="E246" s="6">
        <v>45.108695652173914</v>
      </c>
      <c r="F246" s="6">
        <v>33.158804347826099</v>
      </c>
      <c r="G246" s="6">
        <v>0.45652173913043476</v>
      </c>
      <c r="H246" s="6">
        <v>9.5108695652173919E-2</v>
      </c>
      <c r="I246" s="6">
        <v>8.6956521739130432E-2</v>
      </c>
      <c r="J246" s="6">
        <v>0</v>
      </c>
      <c r="K246" s="6">
        <v>0</v>
      </c>
      <c r="L246" s="6">
        <v>0</v>
      </c>
      <c r="M246" s="6">
        <v>5.3166304347826081</v>
      </c>
      <c r="N246" s="6">
        <v>0</v>
      </c>
      <c r="O246" s="6">
        <f>SUM(NonNurse[[#This Row],[Qualified Social Work Staff Hours]],NonNurse[[#This Row],[Other Social Work Staff Hours]])/NonNurse[[#This Row],[MDS Census]]</f>
        <v>0.11786265060240962</v>
      </c>
      <c r="P246" s="6">
        <v>5.7613043478260861</v>
      </c>
      <c r="Q246" s="6">
        <v>15.563804347826089</v>
      </c>
      <c r="R246" s="6">
        <f>SUM(NonNurse[[#This Row],[Qualified Activities Professional Hours]],NonNurse[[#This Row],[Other Activities Professional Hours]])/NonNurse[[#This Row],[MDS Census]]</f>
        <v>0.4727493975903615</v>
      </c>
      <c r="S246" s="6">
        <v>0</v>
      </c>
      <c r="T246" s="6">
        <v>0</v>
      </c>
      <c r="U246" s="6">
        <v>0</v>
      </c>
      <c r="V246" s="6">
        <f>SUM(NonNurse[[#This Row],[Occupational Therapist Hours]],NonNurse[[#This Row],[OT Assistant Hours]],NonNurse[[#This Row],[OT Aide Hours]])/NonNurse[[#This Row],[MDS Census]]</f>
        <v>0</v>
      </c>
      <c r="W246" s="6">
        <v>0</v>
      </c>
      <c r="X246" s="6">
        <v>0</v>
      </c>
      <c r="Y246" s="6">
        <v>0</v>
      </c>
      <c r="Z246" s="6">
        <f>SUM(NonNurse[[#This Row],[Physical Therapist (PT) Hours]],NonNurse[[#This Row],[PT Assistant Hours]],NonNurse[[#This Row],[PT Aide Hours]])/NonNurse[[#This Row],[MDS Census]]</f>
        <v>0</v>
      </c>
      <c r="AA246" s="6">
        <v>0</v>
      </c>
      <c r="AB246" s="6">
        <v>0</v>
      </c>
      <c r="AC246" s="6">
        <v>0</v>
      </c>
      <c r="AD246" s="6">
        <v>56.603260869565219</v>
      </c>
      <c r="AE246" s="6">
        <v>0</v>
      </c>
      <c r="AF246" s="6">
        <v>0</v>
      </c>
      <c r="AG246" s="6">
        <v>0</v>
      </c>
      <c r="AH246" s="1">
        <v>185485</v>
      </c>
      <c r="AI246">
        <v>4</v>
      </c>
    </row>
    <row r="247" spans="1:35" x14ac:dyDescent="0.25">
      <c r="A247" t="s">
        <v>289</v>
      </c>
      <c r="B247" t="s">
        <v>32</v>
      </c>
      <c r="C247" t="s">
        <v>505</v>
      </c>
      <c r="D247" t="s">
        <v>329</v>
      </c>
      <c r="E247" s="6">
        <v>95.043478260869563</v>
      </c>
      <c r="F247" s="6">
        <v>5.6521739130434785</v>
      </c>
      <c r="G247" s="6">
        <v>0.22282608695652173</v>
      </c>
      <c r="H247" s="6">
        <v>0.29347826086956524</v>
      </c>
      <c r="I247" s="6">
        <v>1.5108695652173914</v>
      </c>
      <c r="J247" s="6">
        <v>0</v>
      </c>
      <c r="K247" s="6">
        <v>0</v>
      </c>
      <c r="L247" s="6">
        <v>4.3008695652173916</v>
      </c>
      <c r="M247" s="6">
        <v>0</v>
      </c>
      <c r="N247" s="6">
        <v>5.390326086956521</v>
      </c>
      <c r="O247" s="6">
        <f>SUM(NonNurse[[#This Row],[Qualified Social Work Staff Hours]],NonNurse[[#This Row],[Other Social Work Staff Hours]])/NonNurse[[#This Row],[MDS Census]]</f>
        <v>5.6714318389752966E-2</v>
      </c>
      <c r="P247" s="6">
        <v>10.440869565217389</v>
      </c>
      <c r="Q247" s="6">
        <v>5.6469565217391304</v>
      </c>
      <c r="R247" s="6">
        <f>SUM(NonNurse[[#This Row],[Qualified Activities Professional Hours]],NonNurse[[#This Row],[Other Activities Professional Hours]])/NonNurse[[#This Row],[MDS Census]]</f>
        <v>0.16926806953339429</v>
      </c>
      <c r="S247" s="6">
        <v>5.0022826086956522</v>
      </c>
      <c r="T247" s="6">
        <v>1.6634782608695649</v>
      </c>
      <c r="U247" s="6">
        <v>0</v>
      </c>
      <c r="V247" s="6">
        <f>SUM(NonNurse[[#This Row],[Occupational Therapist Hours]],NonNurse[[#This Row],[OT Assistant Hours]],NonNurse[[#This Row],[OT Aide Hours]])/NonNurse[[#This Row],[MDS Census]]</f>
        <v>7.0133806038426352E-2</v>
      </c>
      <c r="W247" s="6">
        <v>0.27902173913043482</v>
      </c>
      <c r="X247" s="6">
        <v>9.9038043478260835</v>
      </c>
      <c r="Y247" s="6">
        <v>0</v>
      </c>
      <c r="Z247" s="6">
        <f>SUM(NonNurse[[#This Row],[Physical Therapist (PT) Hours]],NonNurse[[#This Row],[PT Assistant Hours]],NonNurse[[#This Row],[PT Aide Hours]])/NonNurse[[#This Row],[MDS Census]]</f>
        <v>0.10713860933211342</v>
      </c>
      <c r="AA247" s="6">
        <v>0</v>
      </c>
      <c r="AB247" s="6">
        <v>0</v>
      </c>
      <c r="AC247" s="6">
        <v>0</v>
      </c>
      <c r="AD247" s="6">
        <v>0</v>
      </c>
      <c r="AE247" s="6">
        <v>0</v>
      </c>
      <c r="AF247" s="6">
        <v>0</v>
      </c>
      <c r="AG247" s="6">
        <v>0</v>
      </c>
      <c r="AH247" s="1">
        <v>185103</v>
      </c>
      <c r="AI247">
        <v>4</v>
      </c>
    </row>
    <row r="248" spans="1:35" x14ac:dyDescent="0.25">
      <c r="A248" t="s">
        <v>289</v>
      </c>
      <c r="B248" t="s">
        <v>214</v>
      </c>
      <c r="C248" t="s">
        <v>502</v>
      </c>
      <c r="D248" t="s">
        <v>376</v>
      </c>
      <c r="E248" s="6">
        <v>16.141304347826086</v>
      </c>
      <c r="F248" s="6">
        <v>0</v>
      </c>
      <c r="G248" s="6">
        <v>0</v>
      </c>
      <c r="H248" s="6">
        <v>2.1739130434782608</v>
      </c>
      <c r="I248" s="6">
        <v>1.423913043478261</v>
      </c>
      <c r="J248" s="6">
        <v>0</v>
      </c>
      <c r="K248" s="6">
        <v>0</v>
      </c>
      <c r="L248" s="6">
        <v>1.1902173913043479</v>
      </c>
      <c r="M248" s="6">
        <v>0</v>
      </c>
      <c r="N248" s="6">
        <v>0</v>
      </c>
      <c r="O248" s="6">
        <f>SUM(NonNurse[[#This Row],[Qualified Social Work Staff Hours]],NonNurse[[#This Row],[Other Social Work Staff Hours]])/NonNurse[[#This Row],[MDS Census]]</f>
        <v>0</v>
      </c>
      <c r="P248" s="6">
        <v>0</v>
      </c>
      <c r="Q248" s="6">
        <v>0</v>
      </c>
      <c r="R248" s="6">
        <f>SUM(NonNurse[[#This Row],[Qualified Activities Professional Hours]],NonNurse[[#This Row],[Other Activities Professional Hours]])/NonNurse[[#This Row],[MDS Census]]</f>
        <v>0</v>
      </c>
      <c r="S248" s="6">
        <v>1.8</v>
      </c>
      <c r="T248" s="6">
        <v>9.445652173913043</v>
      </c>
      <c r="U248" s="6">
        <v>0</v>
      </c>
      <c r="V248" s="6">
        <f>SUM(NonNurse[[#This Row],[Occupational Therapist Hours]],NonNurse[[#This Row],[OT Assistant Hours]],NonNurse[[#This Row],[OT Aide Hours]])/NonNurse[[#This Row],[MDS Census]]</f>
        <v>0.69670033670033671</v>
      </c>
      <c r="W248" s="6">
        <v>2.286413043478261</v>
      </c>
      <c r="X248" s="6">
        <v>9.5635869565217391</v>
      </c>
      <c r="Y248" s="6">
        <v>0</v>
      </c>
      <c r="Z248" s="6">
        <f>SUM(NonNurse[[#This Row],[Physical Therapist (PT) Hours]],NonNurse[[#This Row],[PT Assistant Hours]],NonNurse[[#This Row],[PT Aide Hours]])/NonNurse[[#This Row],[MDS Census]]</f>
        <v>0.73414141414141421</v>
      </c>
      <c r="AA248" s="6">
        <v>0</v>
      </c>
      <c r="AB248" s="6">
        <v>4.5869565217391308</v>
      </c>
      <c r="AC248" s="6">
        <v>0</v>
      </c>
      <c r="AD248" s="6">
        <v>0</v>
      </c>
      <c r="AE248" s="6">
        <v>0</v>
      </c>
      <c r="AF248" s="6">
        <v>0</v>
      </c>
      <c r="AG248" s="6">
        <v>0</v>
      </c>
      <c r="AH248" s="1">
        <v>185396</v>
      </c>
      <c r="AI248">
        <v>4</v>
      </c>
    </row>
    <row r="249" spans="1:35" x14ac:dyDescent="0.25">
      <c r="A249" t="s">
        <v>289</v>
      </c>
      <c r="B249" t="s">
        <v>233</v>
      </c>
      <c r="C249" t="s">
        <v>480</v>
      </c>
      <c r="D249" t="s">
        <v>334</v>
      </c>
      <c r="E249" s="6">
        <v>33.902173913043477</v>
      </c>
      <c r="F249" s="6">
        <v>6.8804347826086953</v>
      </c>
      <c r="G249" s="6">
        <v>1.0434782608695652</v>
      </c>
      <c r="H249" s="6">
        <v>0.125</v>
      </c>
      <c r="I249" s="6">
        <v>0.36956521739130432</v>
      </c>
      <c r="J249" s="6">
        <v>9.7826086956521743E-2</v>
      </c>
      <c r="K249" s="6">
        <v>7.6086956521739135E-2</v>
      </c>
      <c r="L249" s="6">
        <v>3.3677173913043466</v>
      </c>
      <c r="M249" s="6">
        <v>0</v>
      </c>
      <c r="N249" s="6">
        <v>4.8396739130434785</v>
      </c>
      <c r="O249" s="6">
        <f>SUM(NonNurse[[#This Row],[Qualified Social Work Staff Hours]],NonNurse[[#This Row],[Other Social Work Staff Hours]])/NonNurse[[#This Row],[MDS Census]]</f>
        <v>0.14275408784866947</v>
      </c>
      <c r="P249" s="6">
        <v>4.6548913043478262</v>
      </c>
      <c r="Q249" s="6">
        <v>3.3885869565217392</v>
      </c>
      <c r="R249" s="6">
        <f>SUM(NonNurse[[#This Row],[Qualified Activities Professional Hours]],NonNurse[[#This Row],[Other Activities Professional Hours]])/NonNurse[[#This Row],[MDS Census]]</f>
        <v>0.23725553061878812</v>
      </c>
      <c r="S249" s="6">
        <v>2.4929347826086961</v>
      </c>
      <c r="T249" s="6">
        <v>5.6743478260869571</v>
      </c>
      <c r="U249" s="6">
        <v>0</v>
      </c>
      <c r="V249" s="6">
        <f>SUM(NonNurse[[#This Row],[Occupational Therapist Hours]],NonNurse[[#This Row],[OT Assistant Hours]],NonNurse[[#This Row],[OT Aide Hours]])/NonNurse[[#This Row],[MDS Census]]</f>
        <v>0.24090734209682596</v>
      </c>
      <c r="W249" s="6">
        <v>1.9494565217391311</v>
      </c>
      <c r="X249" s="6">
        <v>3.6166304347826084</v>
      </c>
      <c r="Y249" s="6">
        <v>0</v>
      </c>
      <c r="Z249" s="6">
        <f>SUM(NonNurse[[#This Row],[Physical Therapist (PT) Hours]],NonNurse[[#This Row],[PT Assistant Hours]],NonNurse[[#This Row],[PT Aide Hours]])/NonNurse[[#This Row],[MDS Census]]</f>
        <v>0.16418082718820137</v>
      </c>
      <c r="AA249" s="6">
        <v>0</v>
      </c>
      <c r="AB249" s="6">
        <v>0</v>
      </c>
      <c r="AC249" s="6">
        <v>0</v>
      </c>
      <c r="AD249" s="6">
        <v>0</v>
      </c>
      <c r="AE249" s="6">
        <v>0</v>
      </c>
      <c r="AF249" s="6">
        <v>0</v>
      </c>
      <c r="AG249" s="6">
        <v>0</v>
      </c>
      <c r="AH249" s="1">
        <v>185437</v>
      </c>
      <c r="AI249">
        <v>4</v>
      </c>
    </row>
    <row r="250" spans="1:35" x14ac:dyDescent="0.25">
      <c r="A250" t="s">
        <v>289</v>
      </c>
      <c r="B250" t="s">
        <v>259</v>
      </c>
      <c r="C250" t="s">
        <v>500</v>
      </c>
      <c r="D250" t="s">
        <v>335</v>
      </c>
      <c r="E250" s="6">
        <v>45.597826086956523</v>
      </c>
      <c r="F250" s="6">
        <v>35.692608695652183</v>
      </c>
      <c r="G250" s="6">
        <v>0.56521739130434778</v>
      </c>
      <c r="H250" s="6">
        <v>0.14130434782608695</v>
      </c>
      <c r="I250" s="6">
        <v>7.6086956521739135E-2</v>
      </c>
      <c r="J250" s="6">
        <v>0</v>
      </c>
      <c r="K250" s="6">
        <v>0</v>
      </c>
      <c r="L250" s="6">
        <v>7.7499999999999999E-2</v>
      </c>
      <c r="M250" s="6">
        <v>4.9931521739130442</v>
      </c>
      <c r="N250" s="6">
        <v>0</v>
      </c>
      <c r="O250" s="6">
        <f>SUM(NonNurse[[#This Row],[Qualified Social Work Staff Hours]],NonNurse[[#This Row],[Other Social Work Staff Hours]])/NonNurse[[#This Row],[MDS Census]]</f>
        <v>0.10950417163289632</v>
      </c>
      <c r="P250" s="6">
        <v>5.6557608695652153</v>
      </c>
      <c r="Q250" s="6">
        <v>16.829782608695655</v>
      </c>
      <c r="R250" s="6">
        <f>SUM(NonNurse[[#This Row],[Qualified Activities Professional Hours]],NonNurse[[#This Row],[Other Activities Professional Hours]])/NonNurse[[#This Row],[MDS Census]]</f>
        <v>0.49312753277711568</v>
      </c>
      <c r="S250" s="6">
        <v>1.3129347826086957</v>
      </c>
      <c r="T250" s="6">
        <v>2.4113043478260874</v>
      </c>
      <c r="U250" s="6">
        <v>0</v>
      </c>
      <c r="V250" s="6">
        <f>SUM(NonNurse[[#This Row],[Occupational Therapist Hours]],NonNurse[[#This Row],[OT Assistant Hours]],NonNurse[[#This Row],[OT Aide Hours]])/NonNurse[[#This Row],[MDS Census]]</f>
        <v>8.1675804529201437E-2</v>
      </c>
      <c r="W250" s="6">
        <v>4.4007608695652172</v>
      </c>
      <c r="X250" s="6">
        <v>5.8866304347826093</v>
      </c>
      <c r="Y250" s="6">
        <v>0</v>
      </c>
      <c r="Z250" s="6">
        <f>SUM(NonNurse[[#This Row],[Physical Therapist (PT) Hours]],NonNurse[[#This Row],[PT Assistant Hours]],NonNurse[[#This Row],[PT Aide Hours]])/NonNurse[[#This Row],[MDS Census]]</f>
        <v>0.22561144219308701</v>
      </c>
      <c r="AA250" s="6">
        <v>0</v>
      </c>
      <c r="AB250" s="6">
        <v>0</v>
      </c>
      <c r="AC250" s="6">
        <v>0</v>
      </c>
      <c r="AD250" s="6">
        <v>48.992282608695639</v>
      </c>
      <c r="AE250" s="6">
        <v>0</v>
      </c>
      <c r="AF250" s="6">
        <v>0</v>
      </c>
      <c r="AG250" s="6">
        <v>0</v>
      </c>
      <c r="AH250" s="1">
        <v>185474</v>
      </c>
      <c r="AI250">
        <v>4</v>
      </c>
    </row>
    <row r="251" spans="1:35" x14ac:dyDescent="0.25">
      <c r="A251" t="s">
        <v>289</v>
      </c>
      <c r="B251" t="s">
        <v>265</v>
      </c>
      <c r="C251" t="s">
        <v>500</v>
      </c>
      <c r="D251" t="s">
        <v>335</v>
      </c>
      <c r="E251" s="6">
        <v>48.086956521739133</v>
      </c>
      <c r="F251" s="6">
        <v>33.687934782608714</v>
      </c>
      <c r="G251" s="6">
        <v>0.56521739130434778</v>
      </c>
      <c r="H251" s="6">
        <v>0.22826086956521738</v>
      </c>
      <c r="I251" s="6">
        <v>7.6086956521739135E-2</v>
      </c>
      <c r="J251" s="6">
        <v>0</v>
      </c>
      <c r="K251" s="6">
        <v>0</v>
      </c>
      <c r="L251" s="6">
        <v>4.8720652173913042</v>
      </c>
      <c r="M251" s="6">
        <v>3.0906521739130453</v>
      </c>
      <c r="N251" s="6">
        <v>0</v>
      </c>
      <c r="O251" s="6">
        <f>SUM(NonNurse[[#This Row],[Qualified Social Work Staff Hours]],NonNurse[[#This Row],[Other Social Work Staff Hours]])/NonNurse[[#This Row],[MDS Census]]</f>
        <v>6.4272151898734212E-2</v>
      </c>
      <c r="P251" s="6">
        <v>5.4586956521739145</v>
      </c>
      <c r="Q251" s="6">
        <v>10.257065217391304</v>
      </c>
      <c r="R251" s="6">
        <f>SUM(NonNurse[[#This Row],[Qualified Activities Professional Hours]],NonNurse[[#This Row],[Other Activities Professional Hours]])/NonNurse[[#This Row],[MDS Census]]</f>
        <v>0.32681962025316458</v>
      </c>
      <c r="S251" s="6">
        <v>4.7213043478260861</v>
      </c>
      <c r="T251" s="6">
        <v>0.20478260869565218</v>
      </c>
      <c r="U251" s="6">
        <v>0</v>
      </c>
      <c r="V251" s="6">
        <f>SUM(NonNurse[[#This Row],[Occupational Therapist Hours]],NonNurse[[#This Row],[OT Assistant Hours]],NonNurse[[#This Row],[OT Aide Hours]])/NonNurse[[#This Row],[MDS Census]]</f>
        <v>0.1024412296564195</v>
      </c>
      <c r="W251" s="6">
        <v>1.5234782608695649</v>
      </c>
      <c r="X251" s="6">
        <v>1.7080434782608689</v>
      </c>
      <c r="Y251" s="6">
        <v>0</v>
      </c>
      <c r="Z251" s="6">
        <f>SUM(NonNurse[[#This Row],[Physical Therapist (PT) Hours]],NonNurse[[#This Row],[PT Assistant Hours]],NonNurse[[#This Row],[PT Aide Hours]])/NonNurse[[#This Row],[MDS Census]]</f>
        <v>6.7201627486437598E-2</v>
      </c>
      <c r="AA251" s="6">
        <v>0</v>
      </c>
      <c r="AB251" s="6">
        <v>0</v>
      </c>
      <c r="AC251" s="6">
        <v>0</v>
      </c>
      <c r="AD251" s="6">
        <v>49.347065217391297</v>
      </c>
      <c r="AE251" s="6">
        <v>0</v>
      </c>
      <c r="AF251" s="6">
        <v>0</v>
      </c>
      <c r="AG251" s="6">
        <v>0</v>
      </c>
      <c r="AH251" s="1">
        <v>185482</v>
      </c>
      <c r="AI251">
        <v>4</v>
      </c>
    </row>
    <row r="252" spans="1:35" x14ac:dyDescent="0.25">
      <c r="A252" t="s">
        <v>289</v>
      </c>
      <c r="B252" t="s">
        <v>255</v>
      </c>
      <c r="C252" t="s">
        <v>500</v>
      </c>
      <c r="D252" t="s">
        <v>335</v>
      </c>
      <c r="E252" s="6">
        <v>60.630434782608695</v>
      </c>
      <c r="F252" s="6">
        <v>31.895000000000007</v>
      </c>
      <c r="G252" s="6">
        <v>0.28260869565217389</v>
      </c>
      <c r="H252" s="6">
        <v>0.375</v>
      </c>
      <c r="I252" s="6">
        <v>0</v>
      </c>
      <c r="J252" s="6">
        <v>0</v>
      </c>
      <c r="K252" s="6">
        <v>0</v>
      </c>
      <c r="L252" s="6">
        <v>0</v>
      </c>
      <c r="M252" s="6">
        <v>5.3094565217391292</v>
      </c>
      <c r="N252" s="6">
        <v>0</v>
      </c>
      <c r="O252" s="6">
        <f>SUM(NonNurse[[#This Row],[Qualified Social Work Staff Hours]],NonNurse[[#This Row],[Other Social Work Staff Hours]])/NonNurse[[#This Row],[MDS Census]]</f>
        <v>8.7570813911796316E-2</v>
      </c>
      <c r="P252" s="6">
        <v>3.9079347826086952</v>
      </c>
      <c r="Q252" s="6">
        <v>23.011521739130441</v>
      </c>
      <c r="R252" s="6">
        <f>SUM(NonNurse[[#This Row],[Qualified Activities Professional Hours]],NonNurse[[#This Row],[Other Activities Professional Hours]])/NonNurse[[#This Row],[MDS Census]]</f>
        <v>0.44399247041950529</v>
      </c>
      <c r="S252" s="6">
        <v>4.8485869565217401</v>
      </c>
      <c r="T252" s="6">
        <v>0.19489130434782609</v>
      </c>
      <c r="U252" s="6">
        <v>0</v>
      </c>
      <c r="V252" s="6">
        <f>SUM(NonNurse[[#This Row],[Occupational Therapist Hours]],NonNurse[[#This Row],[OT Assistant Hours]],NonNurse[[#This Row],[OT Aide Hours]])/NonNurse[[#This Row],[MDS Census]]</f>
        <v>8.3183936894944438E-2</v>
      </c>
      <c r="W252" s="6">
        <v>2.6113043478260867</v>
      </c>
      <c r="X252" s="6">
        <v>2.8615217391304357</v>
      </c>
      <c r="Y252" s="6">
        <v>0</v>
      </c>
      <c r="Z252" s="6">
        <f>SUM(NonNurse[[#This Row],[Physical Therapist (PT) Hours]],NonNurse[[#This Row],[PT Assistant Hours]],NonNurse[[#This Row],[PT Aide Hours]])/NonNurse[[#This Row],[MDS Census]]</f>
        <v>9.026532807457871E-2</v>
      </c>
      <c r="AA252" s="6">
        <v>0</v>
      </c>
      <c r="AB252" s="6">
        <v>0</v>
      </c>
      <c r="AC252" s="6">
        <v>0</v>
      </c>
      <c r="AD252" s="6">
        <v>71.937282608695654</v>
      </c>
      <c r="AE252" s="6">
        <v>0</v>
      </c>
      <c r="AF252" s="6">
        <v>0</v>
      </c>
      <c r="AG252" s="6">
        <v>0</v>
      </c>
      <c r="AH252" s="1">
        <v>185470</v>
      </c>
      <c r="AI252">
        <v>4</v>
      </c>
    </row>
    <row r="253" spans="1:35" x14ac:dyDescent="0.25">
      <c r="A253" t="s">
        <v>289</v>
      </c>
      <c r="B253" t="s">
        <v>88</v>
      </c>
      <c r="C253" t="s">
        <v>531</v>
      </c>
      <c r="D253" t="s">
        <v>369</v>
      </c>
      <c r="E253" s="6">
        <v>42.130434782608695</v>
      </c>
      <c r="F253" s="6">
        <v>24.70032608695653</v>
      </c>
      <c r="G253" s="6">
        <v>0.56521739130434778</v>
      </c>
      <c r="H253" s="6">
        <v>0.10326086956521739</v>
      </c>
      <c r="I253" s="6">
        <v>8.6956521739130432E-2</v>
      </c>
      <c r="J253" s="6">
        <v>0</v>
      </c>
      <c r="K253" s="6">
        <v>0</v>
      </c>
      <c r="L253" s="6">
        <v>0</v>
      </c>
      <c r="M253" s="6">
        <v>0</v>
      </c>
      <c r="N253" s="6">
        <v>0</v>
      </c>
      <c r="O253" s="6">
        <f>SUM(NonNurse[[#This Row],[Qualified Social Work Staff Hours]],NonNurse[[#This Row],[Other Social Work Staff Hours]])/NonNurse[[#This Row],[MDS Census]]</f>
        <v>0</v>
      </c>
      <c r="P253" s="6">
        <v>5.5438043478260877</v>
      </c>
      <c r="Q253" s="6">
        <v>10.235760869565214</v>
      </c>
      <c r="R253" s="6">
        <f>SUM(NonNurse[[#This Row],[Qualified Activities Professional Hours]],NonNurse[[#This Row],[Other Activities Professional Hours]])/NonNurse[[#This Row],[MDS Census]]</f>
        <v>0.37454076367389055</v>
      </c>
      <c r="S253" s="6">
        <v>0</v>
      </c>
      <c r="T253" s="6">
        <v>0</v>
      </c>
      <c r="U253" s="6">
        <v>0</v>
      </c>
      <c r="V253" s="6">
        <f>SUM(NonNurse[[#This Row],[Occupational Therapist Hours]],NonNurse[[#This Row],[OT Assistant Hours]],NonNurse[[#This Row],[OT Aide Hours]])/NonNurse[[#This Row],[MDS Census]]</f>
        <v>0</v>
      </c>
      <c r="W253" s="6">
        <v>0</v>
      </c>
      <c r="X253" s="6">
        <v>0</v>
      </c>
      <c r="Y253" s="6">
        <v>0</v>
      </c>
      <c r="Z253" s="6">
        <f>SUM(NonNurse[[#This Row],[Physical Therapist (PT) Hours]],NonNurse[[#This Row],[PT Assistant Hours]],NonNurse[[#This Row],[PT Aide Hours]])/NonNurse[[#This Row],[MDS Census]]</f>
        <v>0</v>
      </c>
      <c r="AA253" s="6">
        <v>0</v>
      </c>
      <c r="AB253" s="6">
        <v>0</v>
      </c>
      <c r="AC253" s="6">
        <v>0</v>
      </c>
      <c r="AD253" s="6">
        <v>56.898478260869581</v>
      </c>
      <c r="AE253" s="6">
        <v>0</v>
      </c>
      <c r="AF253" s="6">
        <v>0</v>
      </c>
      <c r="AG253" s="6">
        <v>0</v>
      </c>
      <c r="AH253" s="1">
        <v>185210</v>
      </c>
      <c r="AI253">
        <v>4</v>
      </c>
    </row>
    <row r="254" spans="1:35" x14ac:dyDescent="0.25">
      <c r="A254" t="s">
        <v>289</v>
      </c>
      <c r="B254" t="s">
        <v>155</v>
      </c>
      <c r="C254" t="s">
        <v>462</v>
      </c>
      <c r="D254" t="s">
        <v>324</v>
      </c>
      <c r="E254" s="6">
        <v>44.804347826086953</v>
      </c>
      <c r="F254" s="6">
        <v>33.145652173913028</v>
      </c>
      <c r="G254" s="6">
        <v>7.0652173913043473E-2</v>
      </c>
      <c r="H254" s="6">
        <v>0.10869565217391304</v>
      </c>
      <c r="I254" s="6">
        <v>0</v>
      </c>
      <c r="J254" s="6">
        <v>0</v>
      </c>
      <c r="K254" s="6">
        <v>0</v>
      </c>
      <c r="L254" s="6">
        <v>0</v>
      </c>
      <c r="M254" s="6">
        <v>4.9034782608695648</v>
      </c>
      <c r="N254" s="6">
        <v>0</v>
      </c>
      <c r="O254" s="6">
        <f>SUM(NonNurse[[#This Row],[Qualified Social Work Staff Hours]],NonNurse[[#This Row],[Other Social Work Staff Hours]])/NonNurse[[#This Row],[MDS Census]]</f>
        <v>0.10944201843765163</v>
      </c>
      <c r="P254" s="6">
        <v>5.3807608695652185</v>
      </c>
      <c r="Q254" s="6">
        <v>10.571630434782611</v>
      </c>
      <c r="R254" s="6">
        <f>SUM(NonNurse[[#This Row],[Qualified Activities Professional Hours]],NonNurse[[#This Row],[Other Activities Professional Hours]])/NonNurse[[#This Row],[MDS Census]]</f>
        <v>0.35604560892770509</v>
      </c>
      <c r="S254" s="6">
        <v>0</v>
      </c>
      <c r="T254" s="6">
        <v>0</v>
      </c>
      <c r="U254" s="6">
        <v>0</v>
      </c>
      <c r="V254" s="6">
        <f>SUM(NonNurse[[#This Row],[Occupational Therapist Hours]],NonNurse[[#This Row],[OT Assistant Hours]],NonNurse[[#This Row],[OT Aide Hours]])/NonNurse[[#This Row],[MDS Census]]</f>
        <v>0</v>
      </c>
      <c r="W254" s="6">
        <v>0</v>
      </c>
      <c r="X254" s="6">
        <v>0</v>
      </c>
      <c r="Y254" s="6">
        <v>0</v>
      </c>
      <c r="Z254" s="6">
        <f>SUM(NonNurse[[#This Row],[Physical Therapist (PT) Hours]],NonNurse[[#This Row],[PT Assistant Hours]],NonNurse[[#This Row],[PT Aide Hours]])/NonNurse[[#This Row],[MDS Census]]</f>
        <v>0</v>
      </c>
      <c r="AA254" s="6">
        <v>0</v>
      </c>
      <c r="AB254" s="6">
        <v>0</v>
      </c>
      <c r="AC254" s="6">
        <v>0</v>
      </c>
      <c r="AD254" s="6">
        <v>58.938913043478259</v>
      </c>
      <c r="AE254" s="6">
        <v>0</v>
      </c>
      <c r="AF254" s="6">
        <v>0</v>
      </c>
      <c r="AG254" s="6">
        <v>0</v>
      </c>
      <c r="AH254" s="1">
        <v>185305</v>
      </c>
      <c r="AI254">
        <v>4</v>
      </c>
    </row>
    <row r="255" spans="1:35" x14ac:dyDescent="0.25">
      <c r="A255" t="s">
        <v>289</v>
      </c>
      <c r="B255" t="s">
        <v>258</v>
      </c>
      <c r="C255" t="s">
        <v>588</v>
      </c>
      <c r="D255" t="s">
        <v>412</v>
      </c>
      <c r="E255" s="6">
        <v>98.652173913043484</v>
      </c>
      <c r="F255" s="6">
        <v>99.589673913043484</v>
      </c>
      <c r="G255" s="6">
        <v>2.097826086956522</v>
      </c>
      <c r="H255" s="6">
        <v>0</v>
      </c>
      <c r="I255" s="6">
        <v>4.7065217391304346</v>
      </c>
      <c r="J255" s="6">
        <v>4.7065217391304346</v>
      </c>
      <c r="K255" s="6">
        <v>8.9375</v>
      </c>
      <c r="L255" s="6">
        <v>4.1784782608695661</v>
      </c>
      <c r="M255" s="6">
        <v>3.472826086956522</v>
      </c>
      <c r="N255" s="6">
        <v>10.516304347826088</v>
      </c>
      <c r="O255" s="6">
        <f>SUM(NonNurse[[#This Row],[Qualified Social Work Staff Hours]],NonNurse[[#This Row],[Other Social Work Staff Hours]])/NonNurse[[#This Row],[MDS Census]]</f>
        <v>0.14180255619215512</v>
      </c>
      <c r="P255" s="6">
        <v>0</v>
      </c>
      <c r="Q255" s="6">
        <v>17.695652173913043</v>
      </c>
      <c r="R255" s="6">
        <f>SUM(NonNurse[[#This Row],[Qualified Activities Professional Hours]],NonNurse[[#This Row],[Other Activities Professional Hours]])/NonNurse[[#This Row],[MDS Census]]</f>
        <v>0.17937417364477742</v>
      </c>
      <c r="S255" s="6">
        <v>5.5589130434782614</v>
      </c>
      <c r="T255" s="6">
        <v>0</v>
      </c>
      <c r="U255" s="6">
        <v>0</v>
      </c>
      <c r="V255" s="6">
        <f>SUM(NonNurse[[#This Row],[Occupational Therapist Hours]],NonNurse[[#This Row],[OT Assistant Hours]],NonNurse[[#This Row],[OT Aide Hours]])/NonNurse[[#This Row],[MDS Census]]</f>
        <v>5.634861172322609E-2</v>
      </c>
      <c r="W255" s="6">
        <v>4.3180434782608703</v>
      </c>
      <c r="X255" s="6">
        <v>0</v>
      </c>
      <c r="Y255" s="6">
        <v>0</v>
      </c>
      <c r="Z255" s="6">
        <f>SUM(NonNurse[[#This Row],[Physical Therapist (PT) Hours]],NonNurse[[#This Row],[PT Assistant Hours]],NonNurse[[#This Row],[PT Aide Hours]])/NonNurse[[#This Row],[MDS Census]]</f>
        <v>4.3770383428823278E-2</v>
      </c>
      <c r="AA255" s="6">
        <v>3.7282608695652173</v>
      </c>
      <c r="AB255" s="6">
        <v>6.9891304347826084</v>
      </c>
      <c r="AC255" s="6">
        <v>0</v>
      </c>
      <c r="AD255" s="6">
        <v>0</v>
      </c>
      <c r="AE255" s="6">
        <v>0</v>
      </c>
      <c r="AF255" s="6">
        <v>0</v>
      </c>
      <c r="AG255" s="6">
        <v>0.17119565217391305</v>
      </c>
      <c r="AH255" s="1">
        <v>185473</v>
      </c>
      <c r="AI255">
        <v>4</v>
      </c>
    </row>
    <row r="256" spans="1:35" x14ac:dyDescent="0.25">
      <c r="A256" t="s">
        <v>289</v>
      </c>
      <c r="B256" t="s">
        <v>42</v>
      </c>
      <c r="C256" t="s">
        <v>510</v>
      </c>
      <c r="D256" t="s">
        <v>390</v>
      </c>
      <c r="E256" s="6">
        <v>40.358695652173914</v>
      </c>
      <c r="F256" s="6">
        <v>5.2173913043478262</v>
      </c>
      <c r="G256" s="6">
        <v>0.28260869565217389</v>
      </c>
      <c r="H256" s="6">
        <v>0</v>
      </c>
      <c r="I256" s="6">
        <v>3.6956521739130435</v>
      </c>
      <c r="J256" s="6">
        <v>0</v>
      </c>
      <c r="K256" s="6">
        <v>0</v>
      </c>
      <c r="L256" s="6">
        <v>0.11391304347826085</v>
      </c>
      <c r="M256" s="6">
        <v>0</v>
      </c>
      <c r="N256" s="6">
        <v>0</v>
      </c>
      <c r="O256" s="6">
        <f>SUM(NonNurse[[#This Row],[Qualified Social Work Staff Hours]],NonNurse[[#This Row],[Other Social Work Staff Hours]])/NonNurse[[#This Row],[MDS Census]]</f>
        <v>0</v>
      </c>
      <c r="P256" s="6">
        <v>0</v>
      </c>
      <c r="Q256" s="6">
        <v>4.3654347826086948</v>
      </c>
      <c r="R256" s="6">
        <f>SUM(NonNurse[[#This Row],[Qualified Activities Professional Hours]],NonNurse[[#This Row],[Other Activities Professional Hours]])/NonNurse[[#This Row],[MDS Census]]</f>
        <v>0.10816590358200913</v>
      </c>
      <c r="S256" s="6">
        <v>6.6673913043478246</v>
      </c>
      <c r="T256" s="6">
        <v>4.5066304347826085</v>
      </c>
      <c r="U256" s="6">
        <v>0</v>
      </c>
      <c r="V256" s="6">
        <f>SUM(NonNurse[[#This Row],[Occupational Therapist Hours]],NonNurse[[#This Row],[OT Assistant Hours]],NonNurse[[#This Row],[OT Aide Hours]])/NonNurse[[#This Row],[MDS Census]]</f>
        <v>0.27686776191758683</v>
      </c>
      <c r="W256" s="6">
        <v>2.2132608695652172</v>
      </c>
      <c r="X256" s="6">
        <v>9.1671739130434808</v>
      </c>
      <c r="Y256" s="6">
        <v>2.6630434782608696</v>
      </c>
      <c r="Z256" s="6">
        <f>SUM(NonNurse[[#This Row],[Physical Therapist (PT) Hours]],NonNurse[[#This Row],[PT Assistant Hours]],NonNurse[[#This Row],[PT Aide Hours]])/NonNurse[[#This Row],[MDS Census]]</f>
        <v>0.34796660382440081</v>
      </c>
      <c r="AA256" s="6">
        <v>0</v>
      </c>
      <c r="AB256" s="6">
        <v>0</v>
      </c>
      <c r="AC256" s="6">
        <v>0</v>
      </c>
      <c r="AD256" s="6">
        <v>0</v>
      </c>
      <c r="AE256" s="6">
        <v>0</v>
      </c>
      <c r="AF256" s="6">
        <v>0</v>
      </c>
      <c r="AG256" s="6">
        <v>0</v>
      </c>
      <c r="AH256" s="1">
        <v>185133</v>
      </c>
      <c r="AI256">
        <v>4</v>
      </c>
    </row>
    <row r="257" spans="1:35" x14ac:dyDescent="0.25">
      <c r="A257" t="s">
        <v>289</v>
      </c>
      <c r="B257" t="s">
        <v>71</v>
      </c>
      <c r="C257" t="s">
        <v>462</v>
      </c>
      <c r="D257" t="s">
        <v>324</v>
      </c>
      <c r="E257" s="6">
        <v>40.989130434782609</v>
      </c>
      <c r="F257" s="6">
        <v>5.0543478260869561</v>
      </c>
      <c r="G257" s="6">
        <v>0.10869565217391304</v>
      </c>
      <c r="H257" s="6">
        <v>0.17934782608695651</v>
      </c>
      <c r="I257" s="6">
        <v>1.1304347826086956</v>
      </c>
      <c r="J257" s="6">
        <v>0</v>
      </c>
      <c r="K257" s="6">
        <v>0.05</v>
      </c>
      <c r="L257" s="6">
        <v>0.80847826086956542</v>
      </c>
      <c r="M257" s="6">
        <v>5.0554347826086969</v>
      </c>
      <c r="N257" s="6">
        <v>0</v>
      </c>
      <c r="O257" s="6">
        <f>SUM(NonNurse[[#This Row],[Qualified Social Work Staff Hours]],NonNurse[[#This Row],[Other Social Work Staff Hours]])/NonNurse[[#This Row],[MDS Census]]</f>
        <v>0.12333598514982766</v>
      </c>
      <c r="P257" s="6">
        <v>5.4379347826086972</v>
      </c>
      <c r="Q257" s="6">
        <v>1.0709782608695653</v>
      </c>
      <c r="R257" s="6">
        <f>SUM(NonNurse[[#This Row],[Qualified Activities Professional Hours]],NonNurse[[#This Row],[Other Activities Professional Hours]])/NonNurse[[#This Row],[MDS Census]]</f>
        <v>0.15879607531158849</v>
      </c>
      <c r="S257" s="6">
        <v>8.7745652173913022</v>
      </c>
      <c r="T257" s="6">
        <v>3.0735869565217375</v>
      </c>
      <c r="U257" s="6">
        <v>0</v>
      </c>
      <c r="V257" s="6">
        <f>SUM(NonNurse[[#This Row],[Occupational Therapist Hours]],NonNurse[[#This Row],[OT Assistant Hours]],NonNurse[[#This Row],[OT Aide Hours]])/NonNurse[[#This Row],[MDS Census]]</f>
        <v>0.28905595332802958</v>
      </c>
      <c r="W257" s="6">
        <v>3.3804347826086958</v>
      </c>
      <c r="X257" s="6">
        <v>7.697826086956522</v>
      </c>
      <c r="Y257" s="6">
        <v>0</v>
      </c>
      <c r="Z257" s="6">
        <f>SUM(NonNurse[[#This Row],[Physical Therapist (PT) Hours]],NonNurse[[#This Row],[PT Assistant Hours]],NonNurse[[#This Row],[PT Aide Hours]])/NonNurse[[#This Row],[MDS Census]]</f>
        <v>0.27027313709891276</v>
      </c>
      <c r="AA257" s="6">
        <v>0.65217391304347827</v>
      </c>
      <c r="AB257" s="6">
        <v>0</v>
      </c>
      <c r="AC257" s="6">
        <v>0</v>
      </c>
      <c r="AD257" s="6">
        <v>0</v>
      </c>
      <c r="AE257" s="6">
        <v>0</v>
      </c>
      <c r="AF257" s="6">
        <v>0</v>
      </c>
      <c r="AG257" s="6">
        <v>0</v>
      </c>
      <c r="AH257" s="1">
        <v>185175</v>
      </c>
      <c r="AI257">
        <v>4</v>
      </c>
    </row>
    <row r="258" spans="1:35" x14ac:dyDescent="0.25">
      <c r="A258" t="s">
        <v>289</v>
      </c>
      <c r="B258" t="s">
        <v>229</v>
      </c>
      <c r="C258" t="s">
        <v>583</v>
      </c>
      <c r="D258" t="s">
        <v>403</v>
      </c>
      <c r="E258" s="6">
        <v>62.076086956521742</v>
      </c>
      <c r="F258" s="6">
        <v>4.1304347826086953</v>
      </c>
      <c r="G258" s="6">
        <v>0</v>
      </c>
      <c r="H258" s="6">
        <v>1.1086956521739131</v>
      </c>
      <c r="I258" s="6">
        <v>0.44565217391304346</v>
      </c>
      <c r="J258" s="6">
        <v>0</v>
      </c>
      <c r="K258" s="6">
        <v>0</v>
      </c>
      <c r="L258" s="6">
        <v>8.5384782608695655</v>
      </c>
      <c r="M258" s="6">
        <v>5.1245652173913037</v>
      </c>
      <c r="N258" s="6">
        <v>0</v>
      </c>
      <c r="O258" s="6">
        <f>SUM(NonNurse[[#This Row],[Qualified Social Work Staff Hours]],NonNurse[[#This Row],[Other Social Work Staff Hours]])/NonNurse[[#This Row],[MDS Census]]</f>
        <v>8.2552967956575019E-2</v>
      </c>
      <c r="P258" s="6">
        <v>5.5380434782608692</v>
      </c>
      <c r="Q258" s="6">
        <v>16.345108695652176</v>
      </c>
      <c r="R258" s="6">
        <f>SUM(NonNurse[[#This Row],[Qualified Activities Professional Hours]],NonNurse[[#This Row],[Other Activities Professional Hours]])/NonNurse[[#This Row],[MDS Census]]</f>
        <v>0.35252144983365441</v>
      </c>
      <c r="S258" s="6">
        <v>4.3908695652173888</v>
      </c>
      <c r="T258" s="6">
        <v>9.9007608695652163</v>
      </c>
      <c r="U258" s="6">
        <v>0</v>
      </c>
      <c r="V258" s="6">
        <f>SUM(NonNurse[[#This Row],[Occupational Therapist Hours]],NonNurse[[#This Row],[OT Assistant Hours]],NonNurse[[#This Row],[OT Aide Hours]])/NonNurse[[#This Row],[MDS Census]]</f>
        <v>0.23022763088776038</v>
      </c>
      <c r="W258" s="6">
        <v>4.8560869565217386</v>
      </c>
      <c r="X258" s="6">
        <v>10.080652173913041</v>
      </c>
      <c r="Y258" s="6">
        <v>5.25</v>
      </c>
      <c r="Z258" s="6">
        <f>SUM(NonNurse[[#This Row],[Physical Therapist (PT) Hours]],NonNurse[[#This Row],[PT Assistant Hours]],NonNurse[[#This Row],[PT Aide Hours]])/NonNurse[[#This Row],[MDS Census]]</f>
        <v>0.32519348625459632</v>
      </c>
      <c r="AA258" s="6">
        <v>0</v>
      </c>
      <c r="AB258" s="6">
        <v>0</v>
      </c>
      <c r="AC258" s="6">
        <v>0</v>
      </c>
      <c r="AD258" s="6">
        <v>0</v>
      </c>
      <c r="AE258" s="6">
        <v>0</v>
      </c>
      <c r="AF258" s="6">
        <v>0</v>
      </c>
      <c r="AG258" s="6">
        <v>0</v>
      </c>
      <c r="AH258" s="1">
        <v>185433</v>
      </c>
      <c r="AI258">
        <v>4</v>
      </c>
    </row>
    <row r="259" spans="1:35" x14ac:dyDescent="0.25">
      <c r="A259" t="s">
        <v>289</v>
      </c>
      <c r="B259" t="s">
        <v>68</v>
      </c>
      <c r="C259" t="s">
        <v>523</v>
      </c>
      <c r="D259" t="s">
        <v>340</v>
      </c>
      <c r="E259" s="6">
        <v>15.847826086956522</v>
      </c>
      <c r="F259" s="6">
        <v>2.4456521739130435</v>
      </c>
      <c r="G259" s="6">
        <v>0</v>
      </c>
      <c r="H259" s="6">
        <v>5.3260869565217392</v>
      </c>
      <c r="I259" s="6">
        <v>4.8695652173913047</v>
      </c>
      <c r="J259" s="6">
        <v>0</v>
      </c>
      <c r="K259" s="6">
        <v>0</v>
      </c>
      <c r="L259" s="6">
        <v>1.173913043478261</v>
      </c>
      <c r="M259" s="6">
        <v>5.2066304347826078</v>
      </c>
      <c r="N259" s="6">
        <v>0</v>
      </c>
      <c r="O259" s="6">
        <f>SUM(NonNurse[[#This Row],[Qualified Social Work Staff Hours]],NonNurse[[#This Row],[Other Social Work Staff Hours]])/NonNurse[[#This Row],[MDS Census]]</f>
        <v>0.3285390946502057</v>
      </c>
      <c r="P259" s="6">
        <v>5.0902173913043489</v>
      </c>
      <c r="Q259" s="6">
        <v>0</v>
      </c>
      <c r="R259" s="6">
        <f>SUM(NonNurse[[#This Row],[Qualified Activities Professional Hours]],NonNurse[[#This Row],[Other Activities Professional Hours]])/NonNurse[[#This Row],[MDS Census]]</f>
        <v>0.32119341563786014</v>
      </c>
      <c r="S259" s="6">
        <v>10.759782608695653</v>
      </c>
      <c r="T259" s="6">
        <v>4.2608695652173916</v>
      </c>
      <c r="U259" s="6">
        <v>0</v>
      </c>
      <c r="V259" s="6">
        <f>SUM(NonNurse[[#This Row],[Occupational Therapist Hours]],NonNurse[[#This Row],[OT Assistant Hours]],NonNurse[[#This Row],[OT Aide Hours]])/NonNurse[[#This Row],[MDS Census]]</f>
        <v>0.94780521262002759</v>
      </c>
      <c r="W259" s="6">
        <v>10.390217391304345</v>
      </c>
      <c r="X259" s="6">
        <v>5.483695652173914</v>
      </c>
      <c r="Y259" s="6">
        <v>4.1086956521739131</v>
      </c>
      <c r="Z259" s="6">
        <f>SUM(NonNurse[[#This Row],[Physical Therapist (PT) Hours]],NonNurse[[#This Row],[PT Assistant Hours]],NonNurse[[#This Row],[PT Aide Hours]])/NonNurse[[#This Row],[MDS Census]]</f>
        <v>1.2609053497942386</v>
      </c>
      <c r="AA259" s="6">
        <v>0</v>
      </c>
      <c r="AB259" s="6">
        <v>0</v>
      </c>
      <c r="AC259" s="6">
        <v>0</v>
      </c>
      <c r="AD259" s="6">
        <v>0</v>
      </c>
      <c r="AE259" s="6">
        <v>0</v>
      </c>
      <c r="AF259" s="6">
        <v>0</v>
      </c>
      <c r="AG259" s="6">
        <v>0</v>
      </c>
      <c r="AH259" s="1">
        <v>185172</v>
      </c>
      <c r="AI259">
        <v>4</v>
      </c>
    </row>
    <row r="260" spans="1:35" x14ac:dyDescent="0.25">
      <c r="A260" t="s">
        <v>289</v>
      </c>
      <c r="B260" t="s">
        <v>25</v>
      </c>
      <c r="C260" t="s">
        <v>502</v>
      </c>
      <c r="D260" t="s">
        <v>376</v>
      </c>
      <c r="E260" s="6">
        <v>71.271739130434781</v>
      </c>
      <c r="F260" s="6">
        <v>5.4782608695652177</v>
      </c>
      <c r="G260" s="6">
        <v>0</v>
      </c>
      <c r="H260" s="6">
        <v>0</v>
      </c>
      <c r="I260" s="6">
        <v>0</v>
      </c>
      <c r="J260" s="6">
        <v>0</v>
      </c>
      <c r="K260" s="6">
        <v>0</v>
      </c>
      <c r="L260" s="6">
        <v>0</v>
      </c>
      <c r="M260" s="6">
        <v>5.3967391304347823</v>
      </c>
      <c r="N260" s="6">
        <v>0</v>
      </c>
      <c r="O260" s="6">
        <f>SUM(NonNurse[[#This Row],[Qualified Social Work Staff Hours]],NonNurse[[#This Row],[Other Social Work Staff Hours]])/NonNurse[[#This Row],[MDS Census]]</f>
        <v>7.5720603934726238E-2</v>
      </c>
      <c r="P260" s="6">
        <v>3.5108695652173911</v>
      </c>
      <c r="Q260" s="6">
        <v>6.8586956521739131</v>
      </c>
      <c r="R260" s="6">
        <f>SUM(NonNurse[[#This Row],[Qualified Activities Professional Hours]],NonNurse[[#This Row],[Other Activities Professional Hours]])/NonNurse[[#This Row],[MDS Census]]</f>
        <v>0.14549336586853745</v>
      </c>
      <c r="S260" s="6">
        <v>0</v>
      </c>
      <c r="T260" s="6">
        <v>0</v>
      </c>
      <c r="U260" s="6">
        <v>0</v>
      </c>
      <c r="V260" s="6">
        <f>SUM(NonNurse[[#This Row],[Occupational Therapist Hours]],NonNurse[[#This Row],[OT Assistant Hours]],NonNurse[[#This Row],[OT Aide Hours]])/NonNurse[[#This Row],[MDS Census]]</f>
        <v>0</v>
      </c>
      <c r="W260" s="6">
        <v>0</v>
      </c>
      <c r="X260" s="6">
        <v>0</v>
      </c>
      <c r="Y260" s="6">
        <v>0</v>
      </c>
      <c r="Z260" s="6">
        <f>SUM(NonNurse[[#This Row],[Physical Therapist (PT) Hours]],NonNurse[[#This Row],[PT Assistant Hours]],NonNurse[[#This Row],[PT Aide Hours]])/NonNurse[[#This Row],[MDS Census]]</f>
        <v>0</v>
      </c>
      <c r="AA260" s="6">
        <v>0</v>
      </c>
      <c r="AB260" s="6">
        <v>0</v>
      </c>
      <c r="AC260" s="6">
        <v>0</v>
      </c>
      <c r="AD260" s="6">
        <v>0</v>
      </c>
      <c r="AE260" s="6">
        <v>0</v>
      </c>
      <c r="AF260" s="6">
        <v>0</v>
      </c>
      <c r="AG260" s="6">
        <v>0</v>
      </c>
      <c r="AH260" s="1">
        <v>185087</v>
      </c>
      <c r="AI260">
        <v>4</v>
      </c>
    </row>
    <row r="261" spans="1:35" x14ac:dyDescent="0.25">
      <c r="A261" t="s">
        <v>289</v>
      </c>
      <c r="B261" t="s">
        <v>244</v>
      </c>
      <c r="C261" t="s">
        <v>462</v>
      </c>
      <c r="D261" t="s">
        <v>324</v>
      </c>
      <c r="E261" s="6">
        <v>124.79347826086956</v>
      </c>
      <c r="F261" s="6">
        <v>3.9130434782608696</v>
      </c>
      <c r="G261" s="6">
        <v>0</v>
      </c>
      <c r="H261" s="6">
        <v>0</v>
      </c>
      <c r="I261" s="6">
        <v>5.7391304347826084</v>
      </c>
      <c r="J261" s="6">
        <v>0</v>
      </c>
      <c r="K261" s="6">
        <v>0</v>
      </c>
      <c r="L261" s="6">
        <v>8.9383695652173945</v>
      </c>
      <c r="M261" s="6">
        <v>0</v>
      </c>
      <c r="N261" s="6">
        <v>5.7625000000000002</v>
      </c>
      <c r="O261" s="6">
        <f>SUM(NonNurse[[#This Row],[Qualified Social Work Staff Hours]],NonNurse[[#This Row],[Other Social Work Staff Hours]])/NonNurse[[#This Row],[MDS Census]]</f>
        <v>4.6176291263827197E-2</v>
      </c>
      <c r="P261" s="6">
        <v>4.9171739130434773</v>
      </c>
      <c r="Q261" s="6">
        <v>0</v>
      </c>
      <c r="R261" s="6">
        <f>SUM(NonNurse[[#This Row],[Qualified Activities Professional Hours]],NonNurse[[#This Row],[Other Activities Professional Hours]])/NonNurse[[#This Row],[MDS Census]]</f>
        <v>3.9402491072206246E-2</v>
      </c>
      <c r="S261" s="6">
        <v>14.764456521739127</v>
      </c>
      <c r="T261" s="6">
        <v>9.4656521739130444</v>
      </c>
      <c r="U261" s="6">
        <v>0.15217391304347827</v>
      </c>
      <c r="V261" s="6">
        <f>SUM(NonNurse[[#This Row],[Occupational Therapist Hours]],NonNurse[[#This Row],[OT Assistant Hours]],NonNurse[[#This Row],[OT Aide Hours]])/NonNurse[[#This Row],[MDS Census]]</f>
        <v>0.19538106436721536</v>
      </c>
      <c r="W261" s="6">
        <v>20.720434782608699</v>
      </c>
      <c r="X261" s="6">
        <v>18.868804347826085</v>
      </c>
      <c r="Y261" s="6">
        <v>0</v>
      </c>
      <c r="Z261" s="6">
        <f>SUM(NonNurse[[#This Row],[Physical Therapist (PT) Hours]],NonNurse[[#This Row],[PT Assistant Hours]],NonNurse[[#This Row],[PT Aide Hours]])/NonNurse[[#This Row],[MDS Census]]</f>
        <v>0.31723804546642281</v>
      </c>
      <c r="AA261" s="6">
        <v>0</v>
      </c>
      <c r="AB261" s="6">
        <v>0</v>
      </c>
      <c r="AC261" s="6">
        <v>0</v>
      </c>
      <c r="AD261" s="6">
        <v>0</v>
      </c>
      <c r="AE261" s="6">
        <v>0</v>
      </c>
      <c r="AF261" s="6">
        <v>0</v>
      </c>
      <c r="AG261" s="6">
        <v>0</v>
      </c>
      <c r="AH261" s="1">
        <v>185455</v>
      </c>
      <c r="AI261">
        <v>4</v>
      </c>
    </row>
    <row r="262" spans="1:35" x14ac:dyDescent="0.25">
      <c r="A262" t="s">
        <v>289</v>
      </c>
      <c r="B262" t="s">
        <v>106</v>
      </c>
      <c r="C262" t="s">
        <v>539</v>
      </c>
      <c r="D262" t="s">
        <v>414</v>
      </c>
      <c r="E262" s="6">
        <v>82.543478260869563</v>
      </c>
      <c r="F262" s="6">
        <v>4.8695652173913047</v>
      </c>
      <c r="G262" s="6">
        <v>0.2608695652173913</v>
      </c>
      <c r="H262" s="6">
        <v>0</v>
      </c>
      <c r="I262" s="6">
        <v>2.347826086956522</v>
      </c>
      <c r="J262" s="6">
        <v>0</v>
      </c>
      <c r="K262" s="6">
        <v>0</v>
      </c>
      <c r="L262" s="6">
        <v>5.3447826086956534</v>
      </c>
      <c r="M262" s="6">
        <v>5.0380434782608692</v>
      </c>
      <c r="N262" s="6">
        <v>0.875</v>
      </c>
      <c r="O262" s="6">
        <f>SUM(NonNurse[[#This Row],[Qualified Social Work Staff Hours]],NonNurse[[#This Row],[Other Social Work Staff Hours]])/NonNurse[[#This Row],[MDS Census]]</f>
        <v>7.1635501711877797E-2</v>
      </c>
      <c r="P262" s="6">
        <v>4.2581521739130439</v>
      </c>
      <c r="Q262" s="6">
        <v>5.6114130434782608</v>
      </c>
      <c r="R262" s="6">
        <f>SUM(NonNurse[[#This Row],[Qualified Activities Professional Hours]],NonNurse[[#This Row],[Other Activities Professional Hours]])/NonNurse[[#This Row],[MDS Census]]</f>
        <v>0.11956808006320781</v>
      </c>
      <c r="S262" s="6">
        <v>5.5980434782608697</v>
      </c>
      <c r="T262" s="6">
        <v>9.1560869565217367</v>
      </c>
      <c r="U262" s="6">
        <v>0</v>
      </c>
      <c r="V262" s="6">
        <f>SUM(NonNurse[[#This Row],[Occupational Therapist Hours]],NonNurse[[#This Row],[OT Assistant Hours]],NonNurse[[#This Row],[OT Aide Hours]])/NonNurse[[#This Row],[MDS Census]]</f>
        <v>0.17874374506189095</v>
      </c>
      <c r="W262" s="6">
        <v>1.358695652173913E-2</v>
      </c>
      <c r="X262" s="6">
        <v>9.3855434782608658</v>
      </c>
      <c r="Y262" s="6">
        <v>0</v>
      </c>
      <c r="Z262" s="6">
        <f>SUM(NonNurse[[#This Row],[Physical Therapist (PT) Hours]],NonNurse[[#This Row],[PT Assistant Hours]],NonNurse[[#This Row],[PT Aide Hours]])/NonNurse[[#This Row],[MDS Census]]</f>
        <v>0.11386884382407159</v>
      </c>
      <c r="AA262" s="6">
        <v>0</v>
      </c>
      <c r="AB262" s="6">
        <v>0</v>
      </c>
      <c r="AC262" s="6">
        <v>0</v>
      </c>
      <c r="AD262" s="6">
        <v>0</v>
      </c>
      <c r="AE262" s="6">
        <v>3.9239130434782608</v>
      </c>
      <c r="AF262" s="6">
        <v>0</v>
      </c>
      <c r="AG262" s="6">
        <v>0</v>
      </c>
      <c r="AH262" s="1">
        <v>185238</v>
      </c>
      <c r="AI262">
        <v>4</v>
      </c>
    </row>
    <row r="263" spans="1:35" x14ac:dyDescent="0.25">
      <c r="A263" t="s">
        <v>289</v>
      </c>
      <c r="B263" t="s">
        <v>235</v>
      </c>
      <c r="C263" t="s">
        <v>584</v>
      </c>
      <c r="D263" t="s">
        <v>392</v>
      </c>
      <c r="E263" s="6">
        <v>88.293478260869563</v>
      </c>
      <c r="F263" s="6">
        <v>0</v>
      </c>
      <c r="G263" s="6">
        <v>0</v>
      </c>
      <c r="H263" s="6">
        <v>0.61380434782608706</v>
      </c>
      <c r="I263" s="6">
        <v>4.0978260869565215</v>
      </c>
      <c r="J263" s="6">
        <v>0</v>
      </c>
      <c r="K263" s="6">
        <v>0.28260869565217389</v>
      </c>
      <c r="L263" s="6">
        <v>5.3267391304347811</v>
      </c>
      <c r="M263" s="6">
        <v>7.8505434782608692</v>
      </c>
      <c r="N263" s="6">
        <v>4.9782608695652177</v>
      </c>
      <c r="O263" s="6">
        <f>SUM(NonNurse[[#This Row],[Qualified Social Work Staff Hours]],NonNurse[[#This Row],[Other Social Work Staff Hours]])/NonNurse[[#This Row],[MDS Census]]</f>
        <v>0.14529730395174195</v>
      </c>
      <c r="P263" s="6">
        <v>5.5190217391304346</v>
      </c>
      <c r="Q263" s="6">
        <v>8.9782608695652169</v>
      </c>
      <c r="R263" s="6">
        <f>SUM(NonNurse[[#This Row],[Qualified Activities Professional Hours]],NonNurse[[#This Row],[Other Activities Professional Hours]])/NonNurse[[#This Row],[MDS Census]]</f>
        <v>0.16419426320325003</v>
      </c>
      <c r="S263" s="6">
        <v>4.5503260869565221</v>
      </c>
      <c r="T263" s="6">
        <v>8.5221739130434795</v>
      </c>
      <c r="U263" s="6">
        <v>0</v>
      </c>
      <c r="V263" s="6">
        <f>SUM(NonNurse[[#This Row],[Occupational Therapist Hours]],NonNurse[[#This Row],[OT Assistant Hours]],NonNurse[[#This Row],[OT Aide Hours]])/NonNurse[[#This Row],[MDS Census]]</f>
        <v>0.14805736796749971</v>
      </c>
      <c r="W263" s="6">
        <v>5.5692391304347817</v>
      </c>
      <c r="X263" s="6">
        <v>7.864565217391303</v>
      </c>
      <c r="Y263" s="6">
        <v>0</v>
      </c>
      <c r="Z263" s="6">
        <f>SUM(NonNurse[[#This Row],[Physical Therapist (PT) Hours]],NonNurse[[#This Row],[PT Assistant Hours]],NonNurse[[#This Row],[PT Aide Hours]])/NonNurse[[#This Row],[MDS Census]]</f>
        <v>0.15214945217284254</v>
      </c>
      <c r="AA263" s="6">
        <v>0</v>
      </c>
      <c r="AB263" s="6">
        <v>0</v>
      </c>
      <c r="AC263" s="6">
        <v>0</v>
      </c>
      <c r="AD263" s="6">
        <v>2.717391304347826E-2</v>
      </c>
      <c r="AE263" s="6">
        <v>0</v>
      </c>
      <c r="AF263" s="6">
        <v>0</v>
      </c>
      <c r="AG263" s="6">
        <v>1.8523913043478262</v>
      </c>
      <c r="AH263" s="1">
        <v>185440</v>
      </c>
      <c r="AI263">
        <v>4</v>
      </c>
    </row>
    <row r="264" spans="1:35" x14ac:dyDescent="0.25">
      <c r="A264" t="s">
        <v>289</v>
      </c>
      <c r="B264" t="s">
        <v>241</v>
      </c>
      <c r="C264" t="s">
        <v>584</v>
      </c>
      <c r="D264" t="s">
        <v>392</v>
      </c>
      <c r="E264" s="6">
        <v>121.17391304347827</v>
      </c>
      <c r="F264" s="6">
        <v>5.7391304347826084</v>
      </c>
      <c r="G264" s="6">
        <v>0</v>
      </c>
      <c r="H264" s="6">
        <v>0.4477173913043479</v>
      </c>
      <c r="I264" s="6">
        <v>6.1304347826086953</v>
      </c>
      <c r="J264" s="6">
        <v>0</v>
      </c>
      <c r="K264" s="6">
        <v>0</v>
      </c>
      <c r="L264" s="6">
        <v>4.6567391304347829</v>
      </c>
      <c r="M264" s="6">
        <v>10.266086956521741</v>
      </c>
      <c r="N264" s="6">
        <v>3.4317391304347837</v>
      </c>
      <c r="O264" s="6">
        <f>SUM(NonNurse[[#This Row],[Qualified Social Work Staff Hours]],NonNurse[[#This Row],[Other Social Work Staff Hours]])/NonNurse[[#This Row],[MDS Census]]</f>
        <v>0.11304269824183712</v>
      </c>
      <c r="P264" s="6">
        <v>5.7391304347826084</v>
      </c>
      <c r="Q264" s="6">
        <v>12.575978260869563</v>
      </c>
      <c r="R264" s="6">
        <f>SUM(NonNurse[[#This Row],[Qualified Activities Professional Hours]],NonNurse[[#This Row],[Other Activities Professional Hours]])/NonNurse[[#This Row],[MDS Census]]</f>
        <v>0.15114729099390023</v>
      </c>
      <c r="S264" s="6">
        <v>9.1236956521739145</v>
      </c>
      <c r="T264" s="6">
        <v>12.746956521739138</v>
      </c>
      <c r="U264" s="6">
        <v>0</v>
      </c>
      <c r="V264" s="6">
        <f>SUM(NonNurse[[#This Row],[Occupational Therapist Hours]],NonNurse[[#This Row],[OT Assistant Hours]],NonNurse[[#This Row],[OT Aide Hours]])/NonNurse[[#This Row],[MDS Census]]</f>
        <v>0.18048977395048443</v>
      </c>
      <c r="W264" s="6">
        <v>21.669239130434786</v>
      </c>
      <c r="X264" s="6">
        <v>9.5284782608695675</v>
      </c>
      <c r="Y264" s="6">
        <v>0</v>
      </c>
      <c r="Z264" s="6">
        <f>SUM(NonNurse[[#This Row],[Physical Therapist (PT) Hours]],NonNurse[[#This Row],[PT Assistant Hours]],NonNurse[[#This Row],[PT Aide Hours]])/NonNurse[[#This Row],[MDS Census]]</f>
        <v>0.25746232508073197</v>
      </c>
      <c r="AA264" s="6">
        <v>0</v>
      </c>
      <c r="AB264" s="6">
        <v>0</v>
      </c>
      <c r="AC264" s="6">
        <v>0</v>
      </c>
      <c r="AD264" s="6">
        <v>0</v>
      </c>
      <c r="AE264" s="6">
        <v>0.82608695652173914</v>
      </c>
      <c r="AF264" s="6">
        <v>0</v>
      </c>
      <c r="AG264" s="6">
        <v>5.434782608695652E-2</v>
      </c>
      <c r="AH264" s="1">
        <v>185447</v>
      </c>
      <c r="AI264">
        <v>4</v>
      </c>
    </row>
    <row r="265" spans="1:35" x14ac:dyDescent="0.25">
      <c r="A265" t="s">
        <v>289</v>
      </c>
      <c r="B265" t="s">
        <v>232</v>
      </c>
      <c r="C265" t="s">
        <v>502</v>
      </c>
      <c r="D265" t="s">
        <v>376</v>
      </c>
      <c r="E265" s="6">
        <v>39.728260869565219</v>
      </c>
      <c r="F265" s="6">
        <v>20.491847826086957</v>
      </c>
      <c r="G265" s="6">
        <v>3.2608695652173912E-2</v>
      </c>
      <c r="H265" s="6">
        <v>0.20195652173913042</v>
      </c>
      <c r="I265" s="6">
        <v>0.43478260869565216</v>
      </c>
      <c r="J265" s="6">
        <v>0</v>
      </c>
      <c r="K265" s="6">
        <v>0</v>
      </c>
      <c r="L265" s="6">
        <v>3.765434782608696</v>
      </c>
      <c r="M265" s="6">
        <v>5.1304347826086953</v>
      </c>
      <c r="N265" s="6">
        <v>0</v>
      </c>
      <c r="O265" s="6">
        <f>SUM(NonNurse[[#This Row],[Qualified Social Work Staff Hours]],NonNurse[[#This Row],[Other Social Work Staff Hours]])/NonNurse[[#This Row],[MDS Census]]</f>
        <v>0.12913816689466484</v>
      </c>
      <c r="P265" s="6">
        <v>0</v>
      </c>
      <c r="Q265" s="6">
        <v>19.855978260869566</v>
      </c>
      <c r="R265" s="6">
        <f>SUM(NonNurse[[#This Row],[Qualified Activities Professional Hours]],NonNurse[[#This Row],[Other Activities Professional Hours]])/NonNurse[[#This Row],[MDS Census]]</f>
        <v>0.49979480164158691</v>
      </c>
      <c r="S265" s="6">
        <v>0.70086956521739119</v>
      </c>
      <c r="T265" s="6">
        <v>3.3804347826086962</v>
      </c>
      <c r="U265" s="6">
        <v>0</v>
      </c>
      <c r="V265" s="6">
        <f>SUM(NonNurse[[#This Row],[Occupational Therapist Hours]],NonNurse[[#This Row],[OT Assistant Hours]],NonNurse[[#This Row],[OT Aide Hours]])/NonNurse[[#This Row],[MDS Census]]</f>
        <v>0.10273050615595075</v>
      </c>
      <c r="W265" s="6">
        <v>1.6456521739130439</v>
      </c>
      <c r="X265" s="6">
        <v>4.3873913043478288</v>
      </c>
      <c r="Y265" s="6">
        <v>0</v>
      </c>
      <c r="Z265" s="6">
        <f>SUM(NonNurse[[#This Row],[Physical Therapist (PT) Hours]],NonNurse[[#This Row],[PT Assistant Hours]],NonNurse[[#This Row],[PT Aide Hours]])/NonNurse[[#This Row],[MDS Census]]</f>
        <v>0.15185772913816697</v>
      </c>
      <c r="AA265" s="6">
        <v>0</v>
      </c>
      <c r="AB265" s="6">
        <v>0</v>
      </c>
      <c r="AC265" s="6">
        <v>0</v>
      </c>
      <c r="AD265" s="6">
        <v>0</v>
      </c>
      <c r="AE265" s="6">
        <v>0</v>
      </c>
      <c r="AF265" s="6">
        <v>0</v>
      </c>
      <c r="AG265" s="6">
        <v>0</v>
      </c>
      <c r="AH265" s="1">
        <v>185436</v>
      </c>
      <c r="AI265">
        <v>4</v>
      </c>
    </row>
    <row r="266" spans="1:35" x14ac:dyDescent="0.25">
      <c r="A266" t="s">
        <v>289</v>
      </c>
      <c r="B266" t="s">
        <v>44</v>
      </c>
      <c r="C266" t="s">
        <v>462</v>
      </c>
      <c r="D266" t="s">
        <v>324</v>
      </c>
      <c r="E266" s="6">
        <v>56.086956521739133</v>
      </c>
      <c r="F266" s="6">
        <v>5.0434782608695654</v>
      </c>
      <c r="G266" s="6">
        <v>2.1739130434782608E-2</v>
      </c>
      <c r="H266" s="6">
        <v>0.11956521739130435</v>
      </c>
      <c r="I266" s="6">
        <v>1.3478260869565217</v>
      </c>
      <c r="J266" s="6">
        <v>0</v>
      </c>
      <c r="K266" s="6">
        <v>0.47826086956521741</v>
      </c>
      <c r="L266" s="6">
        <v>0.8463043478260871</v>
      </c>
      <c r="M266" s="6">
        <v>4.6956521739130439</v>
      </c>
      <c r="N266" s="6">
        <v>0</v>
      </c>
      <c r="O266" s="6">
        <f>SUM(NonNurse[[#This Row],[Qualified Social Work Staff Hours]],NonNurse[[#This Row],[Other Social Work Staff Hours]])/NonNurse[[#This Row],[MDS Census]]</f>
        <v>8.3720930232558138E-2</v>
      </c>
      <c r="P266" s="6">
        <v>0</v>
      </c>
      <c r="Q266" s="6">
        <v>14.145000000000001</v>
      </c>
      <c r="R266" s="6">
        <f>SUM(NonNurse[[#This Row],[Qualified Activities Professional Hours]],NonNurse[[#This Row],[Other Activities Professional Hours]])/NonNurse[[#This Row],[MDS Census]]</f>
        <v>0.25219767441860469</v>
      </c>
      <c r="S266" s="6">
        <v>2.2454347826086956</v>
      </c>
      <c r="T266" s="6">
        <v>5.732717391304349</v>
      </c>
      <c r="U266" s="6">
        <v>0</v>
      </c>
      <c r="V266" s="6">
        <f>SUM(NonNurse[[#This Row],[Occupational Therapist Hours]],NonNurse[[#This Row],[OT Assistant Hours]],NonNurse[[#This Row],[OT Aide Hours]])/NonNurse[[#This Row],[MDS Census]]</f>
        <v>0.14224612403100775</v>
      </c>
      <c r="W266" s="6">
        <v>3.2292391304347832</v>
      </c>
      <c r="X266" s="6">
        <v>2.4130434782608701</v>
      </c>
      <c r="Y266" s="6">
        <v>0</v>
      </c>
      <c r="Z266" s="6">
        <f>SUM(NonNurse[[#This Row],[Physical Therapist (PT) Hours]],NonNurse[[#This Row],[PT Assistant Hours]],NonNurse[[#This Row],[PT Aide Hours]])/NonNurse[[#This Row],[MDS Census]]</f>
        <v>0.10059883720930235</v>
      </c>
      <c r="AA266" s="6">
        <v>0.15217391304347827</v>
      </c>
      <c r="AB266" s="6">
        <v>0</v>
      </c>
      <c r="AC266" s="6">
        <v>0</v>
      </c>
      <c r="AD266" s="6">
        <v>0</v>
      </c>
      <c r="AE266" s="6">
        <v>0</v>
      </c>
      <c r="AF266" s="6">
        <v>0</v>
      </c>
      <c r="AG266" s="6">
        <v>0.45652173913043476</v>
      </c>
      <c r="AH266" s="1">
        <v>185136</v>
      </c>
      <c r="AI266">
        <v>4</v>
      </c>
    </row>
    <row r="267" spans="1:35" x14ac:dyDescent="0.25">
      <c r="A267" t="s">
        <v>289</v>
      </c>
      <c r="B267" t="s">
        <v>135</v>
      </c>
      <c r="C267" t="s">
        <v>476</v>
      </c>
      <c r="D267" t="s">
        <v>327</v>
      </c>
      <c r="E267" s="6">
        <v>45.630434782608695</v>
      </c>
      <c r="F267" s="6">
        <v>4.2608695652173916</v>
      </c>
      <c r="G267" s="6">
        <v>0.21739130434782608</v>
      </c>
      <c r="H267" s="6">
        <v>0</v>
      </c>
      <c r="I267" s="6">
        <v>0</v>
      </c>
      <c r="J267" s="6">
        <v>0</v>
      </c>
      <c r="K267" s="6">
        <v>1.2173913043478262</v>
      </c>
      <c r="L267" s="6">
        <v>2.0657608695652177</v>
      </c>
      <c r="M267" s="6">
        <v>5.3913043478260869</v>
      </c>
      <c r="N267" s="6">
        <v>0</v>
      </c>
      <c r="O267" s="6">
        <f>SUM(NonNurse[[#This Row],[Qualified Social Work Staff Hours]],NonNurse[[#This Row],[Other Social Work Staff Hours]])/NonNurse[[#This Row],[MDS Census]]</f>
        <v>0.11815150071462602</v>
      </c>
      <c r="P267" s="6">
        <v>0</v>
      </c>
      <c r="Q267" s="6">
        <v>3.1986956521739121</v>
      </c>
      <c r="R267" s="6">
        <f>SUM(NonNurse[[#This Row],[Qualified Activities Professional Hours]],NonNurse[[#This Row],[Other Activities Professional Hours]])/NonNurse[[#This Row],[MDS Census]]</f>
        <v>7.0100047641734137E-2</v>
      </c>
      <c r="S267" s="6">
        <v>3.0157608695652174</v>
      </c>
      <c r="T267" s="6">
        <v>3.386847826086957</v>
      </c>
      <c r="U267" s="6">
        <v>0</v>
      </c>
      <c r="V267" s="6">
        <f>SUM(NonNurse[[#This Row],[Occupational Therapist Hours]],NonNurse[[#This Row],[OT Assistant Hours]],NonNurse[[#This Row],[OT Aide Hours]])/NonNurse[[#This Row],[MDS Census]]</f>
        <v>0.14031443544545025</v>
      </c>
      <c r="W267" s="6">
        <v>0.24260869565217391</v>
      </c>
      <c r="X267" s="6">
        <v>5.2324999999999999</v>
      </c>
      <c r="Y267" s="6">
        <v>0</v>
      </c>
      <c r="Z267" s="6">
        <f>SUM(NonNurse[[#This Row],[Physical Therapist (PT) Hours]],NonNurse[[#This Row],[PT Assistant Hours]],NonNurse[[#This Row],[PT Aide Hours]])/NonNurse[[#This Row],[MDS Census]]</f>
        <v>0.11998808956646022</v>
      </c>
      <c r="AA267" s="6">
        <v>0</v>
      </c>
      <c r="AB267" s="6">
        <v>0</v>
      </c>
      <c r="AC267" s="6">
        <v>0</v>
      </c>
      <c r="AD267" s="6">
        <v>28.380760869565211</v>
      </c>
      <c r="AE267" s="6">
        <v>0</v>
      </c>
      <c r="AF267" s="6">
        <v>0</v>
      </c>
      <c r="AG267" s="6">
        <v>0</v>
      </c>
      <c r="AH267" s="1">
        <v>185274</v>
      </c>
      <c r="AI267">
        <v>4</v>
      </c>
    </row>
    <row r="268" spans="1:35" x14ac:dyDescent="0.25">
      <c r="A268" t="s">
        <v>289</v>
      </c>
      <c r="B268" t="s">
        <v>100</v>
      </c>
      <c r="C268" t="s">
        <v>501</v>
      </c>
      <c r="D268" t="s">
        <v>363</v>
      </c>
      <c r="E268" s="6">
        <v>67.902173913043484</v>
      </c>
      <c r="F268" s="6">
        <v>4.5597826086956523</v>
      </c>
      <c r="G268" s="6">
        <v>0</v>
      </c>
      <c r="H268" s="6">
        <v>0</v>
      </c>
      <c r="I268" s="6">
        <v>0</v>
      </c>
      <c r="J268" s="6">
        <v>0</v>
      </c>
      <c r="K268" s="6">
        <v>0.52173913043478259</v>
      </c>
      <c r="L268" s="6">
        <v>0</v>
      </c>
      <c r="M268" s="6">
        <v>0</v>
      </c>
      <c r="N268" s="6">
        <v>8.4510869565217384</v>
      </c>
      <c r="O268" s="6">
        <f>SUM(NonNurse[[#This Row],[Qualified Social Work Staff Hours]],NonNurse[[#This Row],[Other Social Work Staff Hours]])/NonNurse[[#This Row],[MDS Census]]</f>
        <v>0.12445974067552423</v>
      </c>
      <c r="P268" s="6">
        <v>0</v>
      </c>
      <c r="Q268" s="6">
        <v>10.828804347826088</v>
      </c>
      <c r="R268" s="6">
        <f>SUM(NonNurse[[#This Row],[Qualified Activities Professional Hours]],NonNurse[[#This Row],[Other Activities Professional Hours]])/NonNurse[[#This Row],[MDS Census]]</f>
        <v>0.15947654874339684</v>
      </c>
      <c r="S268" s="6">
        <v>0</v>
      </c>
      <c r="T268" s="6">
        <v>0</v>
      </c>
      <c r="U268" s="6">
        <v>0</v>
      </c>
      <c r="V268" s="6">
        <f>SUM(NonNurse[[#This Row],[Occupational Therapist Hours]],NonNurse[[#This Row],[OT Assistant Hours]],NonNurse[[#This Row],[OT Aide Hours]])/NonNurse[[#This Row],[MDS Census]]</f>
        <v>0</v>
      </c>
      <c r="W268" s="6">
        <v>0</v>
      </c>
      <c r="X268" s="6">
        <v>0</v>
      </c>
      <c r="Y268" s="6">
        <v>0</v>
      </c>
      <c r="Z268" s="6">
        <f>SUM(NonNurse[[#This Row],[Physical Therapist (PT) Hours]],NonNurse[[#This Row],[PT Assistant Hours]],NonNurse[[#This Row],[PT Aide Hours]])/NonNurse[[#This Row],[MDS Census]]</f>
        <v>0</v>
      </c>
      <c r="AA268" s="6">
        <v>0</v>
      </c>
      <c r="AB268" s="6">
        <v>0</v>
      </c>
      <c r="AC268" s="6">
        <v>0</v>
      </c>
      <c r="AD268" s="6">
        <v>0</v>
      </c>
      <c r="AE268" s="6">
        <v>0</v>
      </c>
      <c r="AF268" s="6">
        <v>0</v>
      </c>
      <c r="AG268" s="6">
        <v>0</v>
      </c>
      <c r="AH268" s="1">
        <v>185228</v>
      </c>
      <c r="AI268">
        <v>4</v>
      </c>
    </row>
    <row r="269" spans="1:35" x14ac:dyDescent="0.25">
      <c r="A269" t="s">
        <v>289</v>
      </c>
      <c r="B269" t="s">
        <v>251</v>
      </c>
      <c r="C269" t="s">
        <v>462</v>
      </c>
      <c r="D269" t="s">
        <v>324</v>
      </c>
      <c r="E269" s="6">
        <v>39.836956521739133</v>
      </c>
      <c r="F269" s="6">
        <v>26.081413043478253</v>
      </c>
      <c r="G269" s="6">
        <v>0.30434782608695654</v>
      </c>
      <c r="H269" s="6">
        <v>8.1521739130434784E-2</v>
      </c>
      <c r="I269" s="6">
        <v>6.5217391304347824E-2</v>
      </c>
      <c r="J269" s="6">
        <v>0</v>
      </c>
      <c r="K269" s="6">
        <v>0</v>
      </c>
      <c r="L269" s="6">
        <v>1.6742391304347835</v>
      </c>
      <c r="M269" s="6">
        <v>5.2917391304347836</v>
      </c>
      <c r="N269" s="6">
        <v>0</v>
      </c>
      <c r="O269" s="6">
        <f>SUM(NonNurse[[#This Row],[Qualified Social Work Staff Hours]],NonNurse[[#This Row],[Other Social Work Staff Hours]])/NonNurse[[#This Row],[MDS Census]]</f>
        <v>0.13283492496589361</v>
      </c>
      <c r="P269" s="6">
        <v>7.4033695652173925</v>
      </c>
      <c r="Q269" s="6">
        <v>6.9314130434782601</v>
      </c>
      <c r="R269" s="6">
        <f>SUM(NonNurse[[#This Row],[Qualified Activities Professional Hours]],NonNurse[[#This Row],[Other Activities Professional Hours]])/NonNurse[[#This Row],[MDS Census]]</f>
        <v>0.35983628922237382</v>
      </c>
      <c r="S269" s="6">
        <v>5.452934782608696</v>
      </c>
      <c r="T269" s="6">
        <v>4.4771739130434787</v>
      </c>
      <c r="U269" s="6">
        <v>0</v>
      </c>
      <c r="V269" s="6">
        <f>SUM(NonNurse[[#This Row],[Occupational Therapist Hours]],NonNurse[[#This Row],[OT Assistant Hours]],NonNurse[[#This Row],[OT Aide Hours]])/NonNurse[[#This Row],[MDS Census]]</f>
        <v>0.24926875852660302</v>
      </c>
      <c r="W269" s="6">
        <v>3.9957608695652174</v>
      </c>
      <c r="X269" s="6">
        <v>6.4116304347826079</v>
      </c>
      <c r="Y269" s="6">
        <v>0</v>
      </c>
      <c r="Z269" s="6">
        <f>SUM(NonNurse[[#This Row],[Physical Therapist (PT) Hours]],NonNurse[[#This Row],[PT Assistant Hours]],NonNurse[[#This Row],[PT Aide Hours]])/NonNurse[[#This Row],[MDS Census]]</f>
        <v>0.26124965893587992</v>
      </c>
      <c r="AA269" s="6">
        <v>0</v>
      </c>
      <c r="AB269" s="6">
        <v>0</v>
      </c>
      <c r="AC269" s="6">
        <v>0</v>
      </c>
      <c r="AD269" s="6">
        <v>44.331630434782618</v>
      </c>
      <c r="AE269" s="6">
        <v>0</v>
      </c>
      <c r="AF269" s="6">
        <v>0</v>
      </c>
      <c r="AG269" s="6">
        <v>0</v>
      </c>
      <c r="AH269" s="1">
        <v>185466</v>
      </c>
      <c r="AI269">
        <v>4</v>
      </c>
    </row>
    <row r="270" spans="1:35" x14ac:dyDescent="0.25">
      <c r="A270" t="s">
        <v>289</v>
      </c>
      <c r="B270" t="s">
        <v>51</v>
      </c>
      <c r="C270" t="s">
        <v>477</v>
      </c>
      <c r="D270" t="s">
        <v>375</v>
      </c>
      <c r="E270" s="6">
        <v>95.869565217391298</v>
      </c>
      <c r="F270" s="6">
        <v>4.8695652173913047</v>
      </c>
      <c r="G270" s="6">
        <v>0.3125</v>
      </c>
      <c r="H270" s="6">
        <v>0.69891304347826089</v>
      </c>
      <c r="I270" s="6">
        <v>0.68478260869565222</v>
      </c>
      <c r="J270" s="6">
        <v>0</v>
      </c>
      <c r="K270" s="6">
        <v>0</v>
      </c>
      <c r="L270" s="6">
        <v>4.5391304347826074</v>
      </c>
      <c r="M270" s="6">
        <v>5.2710869565217378</v>
      </c>
      <c r="N270" s="6">
        <v>0</v>
      </c>
      <c r="O270" s="6">
        <f>SUM(NonNurse[[#This Row],[Qualified Social Work Staff Hours]],NonNurse[[#This Row],[Other Social Work Staff Hours]])/NonNurse[[#This Row],[MDS Census]]</f>
        <v>5.4981859410430829E-2</v>
      </c>
      <c r="P270" s="6">
        <v>5.1996739130434806</v>
      </c>
      <c r="Q270" s="6">
        <v>0</v>
      </c>
      <c r="R270" s="6">
        <f>SUM(NonNurse[[#This Row],[Qualified Activities Professional Hours]],NonNurse[[#This Row],[Other Activities Professional Hours]])/NonNurse[[#This Row],[MDS Census]]</f>
        <v>5.4236961451247193E-2</v>
      </c>
      <c r="S270" s="6">
        <v>11.16619565217391</v>
      </c>
      <c r="T270" s="6">
        <v>1.0735869565217391</v>
      </c>
      <c r="U270" s="6">
        <v>0</v>
      </c>
      <c r="V270" s="6">
        <f>SUM(NonNurse[[#This Row],[Occupational Therapist Hours]],NonNurse[[#This Row],[OT Assistant Hours]],NonNurse[[#This Row],[OT Aide Hours]])/NonNurse[[#This Row],[MDS Census]]</f>
        <v>0.12767120181405892</v>
      </c>
      <c r="W270" s="6">
        <v>2.9727173913043479</v>
      </c>
      <c r="X270" s="6">
        <v>11.345978260869561</v>
      </c>
      <c r="Y270" s="6">
        <v>0</v>
      </c>
      <c r="Z270" s="6">
        <f>SUM(NonNurse[[#This Row],[Physical Therapist (PT) Hours]],NonNurse[[#This Row],[PT Assistant Hours]],NonNurse[[#This Row],[PT Aide Hours]])/NonNurse[[#This Row],[MDS Census]]</f>
        <v>0.14935600907029475</v>
      </c>
      <c r="AA270" s="6">
        <v>0</v>
      </c>
      <c r="AB270" s="6">
        <v>0</v>
      </c>
      <c r="AC270" s="6">
        <v>0</v>
      </c>
      <c r="AD270" s="6">
        <v>0</v>
      </c>
      <c r="AE270" s="6">
        <v>0</v>
      </c>
      <c r="AF270" s="6">
        <v>0</v>
      </c>
      <c r="AG270" s="6">
        <v>0</v>
      </c>
      <c r="AH270" s="1">
        <v>185148</v>
      </c>
      <c r="AI270">
        <v>4</v>
      </c>
    </row>
    <row r="271" spans="1:35" x14ac:dyDescent="0.25">
      <c r="A271" t="s">
        <v>289</v>
      </c>
      <c r="B271" t="s">
        <v>109</v>
      </c>
      <c r="C271" t="s">
        <v>483</v>
      </c>
      <c r="D271" t="s">
        <v>325</v>
      </c>
      <c r="E271" s="6">
        <v>113.07608695652173</v>
      </c>
      <c r="F271" s="6">
        <v>5.709999999999992</v>
      </c>
      <c r="G271" s="6">
        <v>0.34782608695652173</v>
      </c>
      <c r="H271" s="6">
        <v>6.2317391304347778</v>
      </c>
      <c r="I271" s="6">
        <v>1.6195652173913044</v>
      </c>
      <c r="J271" s="6">
        <v>0</v>
      </c>
      <c r="K271" s="6">
        <v>0</v>
      </c>
      <c r="L271" s="6">
        <v>5.3125</v>
      </c>
      <c r="M271" s="6">
        <v>5.125</v>
      </c>
      <c r="N271" s="6">
        <v>6.9964130434782632</v>
      </c>
      <c r="O271" s="6">
        <f>SUM(NonNurse[[#This Row],[Qualified Social Work Staff Hours]],NonNurse[[#This Row],[Other Social Work Staff Hours]])/NonNurse[[#This Row],[MDS Census]]</f>
        <v>0.1071969624146881</v>
      </c>
      <c r="P271" s="6">
        <v>5.3559782608695654</v>
      </c>
      <c r="Q271" s="6">
        <v>9.4673913043478262</v>
      </c>
      <c r="R271" s="6">
        <f>SUM(NonNurse[[#This Row],[Qualified Activities Professional Hours]],NonNurse[[#This Row],[Other Activities Professional Hours]])/NonNurse[[#This Row],[MDS Census]]</f>
        <v>0.13109199269441507</v>
      </c>
      <c r="S271" s="6">
        <v>5.4914130434782615</v>
      </c>
      <c r="T271" s="6">
        <v>10.393043478260873</v>
      </c>
      <c r="U271" s="6">
        <v>0</v>
      </c>
      <c r="V271" s="6">
        <f>SUM(NonNurse[[#This Row],[Occupational Therapist Hours]],NonNurse[[#This Row],[OT Assistant Hours]],NonNurse[[#This Row],[OT Aide Hours]])/NonNurse[[#This Row],[MDS Census]]</f>
        <v>0.14047582428145733</v>
      </c>
      <c r="W271" s="6">
        <v>8.4720652173913056</v>
      </c>
      <c r="X271" s="6">
        <v>10.505217391304347</v>
      </c>
      <c r="Y271" s="6">
        <v>0</v>
      </c>
      <c r="Z271" s="6">
        <f>SUM(NonNurse[[#This Row],[Physical Therapist (PT) Hours]],NonNurse[[#This Row],[PT Assistant Hours]],NonNurse[[#This Row],[PT Aide Hours]])/NonNurse[[#This Row],[MDS Census]]</f>
        <v>0.16782754974526581</v>
      </c>
      <c r="AA271" s="6">
        <v>0</v>
      </c>
      <c r="AB271" s="6">
        <v>0</v>
      </c>
      <c r="AC271" s="6">
        <v>0</v>
      </c>
      <c r="AD271" s="6">
        <v>56.470108695652172</v>
      </c>
      <c r="AE271" s="6">
        <v>0</v>
      </c>
      <c r="AF271" s="6">
        <v>0</v>
      </c>
      <c r="AG271" s="6">
        <v>0</v>
      </c>
      <c r="AH271" s="1">
        <v>185242</v>
      </c>
      <c r="AI271">
        <v>4</v>
      </c>
    </row>
    <row r="272" spans="1:35" x14ac:dyDescent="0.25">
      <c r="A272" t="s">
        <v>289</v>
      </c>
      <c r="B272" t="s">
        <v>90</v>
      </c>
      <c r="C272" t="s">
        <v>533</v>
      </c>
      <c r="D272" t="s">
        <v>410</v>
      </c>
      <c r="E272" s="6">
        <v>85.771739130434781</v>
      </c>
      <c r="F272" s="6">
        <v>3.9347826086956523</v>
      </c>
      <c r="G272" s="6">
        <v>9.6739130434782591E-2</v>
      </c>
      <c r="H272" s="6">
        <v>0.45108695652173914</v>
      </c>
      <c r="I272" s="6">
        <v>0.79347826086956519</v>
      </c>
      <c r="J272" s="6">
        <v>0</v>
      </c>
      <c r="K272" s="6">
        <v>0</v>
      </c>
      <c r="L272" s="6">
        <v>5.5442391304347822</v>
      </c>
      <c r="M272" s="6">
        <v>0</v>
      </c>
      <c r="N272" s="6">
        <v>0</v>
      </c>
      <c r="O272" s="6">
        <f>SUM(NonNurse[[#This Row],[Qualified Social Work Staff Hours]],NonNurse[[#This Row],[Other Social Work Staff Hours]])/NonNurse[[#This Row],[MDS Census]]</f>
        <v>0</v>
      </c>
      <c r="P272" s="6">
        <v>5.0357608695652161</v>
      </c>
      <c r="Q272" s="6">
        <v>5.5778260869565228</v>
      </c>
      <c r="R272" s="6">
        <f>SUM(NonNurse[[#This Row],[Qualified Activities Professional Hours]],NonNurse[[#This Row],[Other Activities Professional Hours]])/NonNurse[[#This Row],[MDS Census]]</f>
        <v>0.12374223799264987</v>
      </c>
      <c r="S272" s="6">
        <v>10.717173913043478</v>
      </c>
      <c r="T272" s="6">
        <v>0</v>
      </c>
      <c r="U272" s="6">
        <v>0</v>
      </c>
      <c r="V272" s="6">
        <f>SUM(NonNurse[[#This Row],[Occupational Therapist Hours]],NonNurse[[#This Row],[OT Assistant Hours]],NonNurse[[#This Row],[OT Aide Hours]])/NonNurse[[#This Row],[MDS Census]]</f>
        <v>0.12494994297300722</v>
      </c>
      <c r="W272" s="6">
        <v>5.7429347826086943</v>
      </c>
      <c r="X272" s="6">
        <v>9.2179347826086957</v>
      </c>
      <c r="Y272" s="6">
        <v>0</v>
      </c>
      <c r="Z272" s="6">
        <f>SUM(NonNurse[[#This Row],[Physical Therapist (PT) Hours]],NonNurse[[#This Row],[PT Assistant Hours]],NonNurse[[#This Row],[PT Aide Hours]])/NonNurse[[#This Row],[MDS Census]]</f>
        <v>0.17442656190596881</v>
      </c>
      <c r="AA272" s="6">
        <v>0</v>
      </c>
      <c r="AB272" s="6">
        <v>0</v>
      </c>
      <c r="AC272" s="6">
        <v>0</v>
      </c>
      <c r="AD272" s="6">
        <v>0</v>
      </c>
      <c r="AE272" s="6">
        <v>0</v>
      </c>
      <c r="AF272" s="6">
        <v>0</v>
      </c>
      <c r="AG272" s="6">
        <v>0</v>
      </c>
      <c r="AH272" s="1">
        <v>185213</v>
      </c>
      <c r="AI272">
        <v>4</v>
      </c>
    </row>
    <row r="273" spans="1:35" x14ac:dyDescent="0.25">
      <c r="A273" t="s">
        <v>289</v>
      </c>
      <c r="B273" t="s">
        <v>239</v>
      </c>
      <c r="C273" t="s">
        <v>585</v>
      </c>
      <c r="D273" t="s">
        <v>392</v>
      </c>
      <c r="E273" s="6">
        <v>78.304347826086953</v>
      </c>
      <c r="F273" s="6">
        <v>4.8695652173913047</v>
      </c>
      <c r="G273" s="6">
        <v>1.0597826086956521</v>
      </c>
      <c r="H273" s="6">
        <v>0</v>
      </c>
      <c r="I273" s="6">
        <v>1.1304347826086956</v>
      </c>
      <c r="J273" s="6">
        <v>0</v>
      </c>
      <c r="K273" s="6">
        <v>0</v>
      </c>
      <c r="L273" s="6">
        <v>0</v>
      </c>
      <c r="M273" s="6">
        <v>0</v>
      </c>
      <c r="N273" s="6">
        <v>0</v>
      </c>
      <c r="O273" s="6">
        <f>SUM(NonNurse[[#This Row],[Qualified Social Work Staff Hours]],NonNurse[[#This Row],[Other Social Work Staff Hours]])/NonNurse[[#This Row],[MDS Census]]</f>
        <v>0</v>
      </c>
      <c r="P273" s="6">
        <v>5.7418478260869561</v>
      </c>
      <c r="Q273" s="6">
        <v>15.804347826086957</v>
      </c>
      <c r="R273" s="6">
        <f>SUM(NonNurse[[#This Row],[Qualified Activities Professional Hours]],NonNurse[[#This Row],[Other Activities Professional Hours]])/NonNurse[[#This Row],[MDS Census]]</f>
        <v>0.27515963353692396</v>
      </c>
      <c r="S273" s="6">
        <v>0</v>
      </c>
      <c r="T273" s="6">
        <v>0</v>
      </c>
      <c r="U273" s="6">
        <v>0</v>
      </c>
      <c r="V273" s="6">
        <f>SUM(NonNurse[[#This Row],[Occupational Therapist Hours]],NonNurse[[#This Row],[OT Assistant Hours]],NonNurse[[#This Row],[OT Aide Hours]])/NonNurse[[#This Row],[MDS Census]]</f>
        <v>0</v>
      </c>
      <c r="W273" s="6">
        <v>0</v>
      </c>
      <c r="X273" s="6">
        <v>0</v>
      </c>
      <c r="Y273" s="6">
        <v>0</v>
      </c>
      <c r="Z273" s="6">
        <f>SUM(NonNurse[[#This Row],[Physical Therapist (PT) Hours]],NonNurse[[#This Row],[PT Assistant Hours]],NonNurse[[#This Row],[PT Aide Hours]])/NonNurse[[#This Row],[MDS Census]]</f>
        <v>0</v>
      </c>
      <c r="AA273" s="6">
        <v>0</v>
      </c>
      <c r="AB273" s="6">
        <v>0</v>
      </c>
      <c r="AC273" s="6">
        <v>0</v>
      </c>
      <c r="AD273" s="6">
        <v>0</v>
      </c>
      <c r="AE273" s="6">
        <v>0</v>
      </c>
      <c r="AF273" s="6">
        <v>0</v>
      </c>
      <c r="AG273" s="6">
        <v>0</v>
      </c>
      <c r="AH273" s="1">
        <v>185445</v>
      </c>
      <c r="AI273">
        <v>4</v>
      </c>
    </row>
    <row r="274" spans="1:35" x14ac:dyDescent="0.25">
      <c r="A274" t="s">
        <v>289</v>
      </c>
      <c r="B274" t="s">
        <v>212</v>
      </c>
      <c r="C274" t="s">
        <v>445</v>
      </c>
      <c r="D274" t="s">
        <v>434</v>
      </c>
      <c r="E274" s="6">
        <v>104.64130434782609</v>
      </c>
      <c r="F274" s="6">
        <v>4.9565217391304346</v>
      </c>
      <c r="G274" s="6">
        <v>0.78804347826086951</v>
      </c>
      <c r="H274" s="6">
        <v>0.50543478260869568</v>
      </c>
      <c r="I274" s="6">
        <v>1.673913043478261</v>
      </c>
      <c r="J274" s="6">
        <v>0</v>
      </c>
      <c r="K274" s="6">
        <v>0</v>
      </c>
      <c r="L274" s="6">
        <v>5.3768478260869568</v>
      </c>
      <c r="M274" s="6">
        <v>5.1304347826086953</v>
      </c>
      <c r="N274" s="6">
        <v>0</v>
      </c>
      <c r="O274" s="6">
        <f>SUM(NonNurse[[#This Row],[Qualified Social Work Staff Hours]],NonNurse[[#This Row],[Other Social Work Staff Hours]])/NonNurse[[#This Row],[MDS Census]]</f>
        <v>4.902877324192375E-2</v>
      </c>
      <c r="P274" s="6">
        <v>5.0745652173913047</v>
      </c>
      <c r="Q274" s="6">
        <v>8.1944565217391272</v>
      </c>
      <c r="R274" s="6">
        <f>SUM(NonNurse[[#This Row],[Qualified Activities Professional Hours]],NonNurse[[#This Row],[Other Activities Professional Hours]])/NonNurse[[#This Row],[MDS Census]]</f>
        <v>0.12680481977770849</v>
      </c>
      <c r="S274" s="6">
        <v>5.5042391304347831</v>
      </c>
      <c r="T274" s="6">
        <v>11.035869565217393</v>
      </c>
      <c r="U274" s="6">
        <v>0</v>
      </c>
      <c r="V274" s="6">
        <f>SUM(NonNurse[[#This Row],[Occupational Therapist Hours]],NonNurse[[#This Row],[OT Assistant Hours]],NonNurse[[#This Row],[OT Aide Hours]])/NonNurse[[#This Row],[MDS Census]]</f>
        <v>0.15806481770021816</v>
      </c>
      <c r="W274" s="6">
        <v>4.2571739130434789</v>
      </c>
      <c r="X274" s="6">
        <v>10.253260869565217</v>
      </c>
      <c r="Y274" s="6">
        <v>0</v>
      </c>
      <c r="Z274" s="6">
        <f>SUM(NonNurse[[#This Row],[Physical Therapist (PT) Hours]],NonNurse[[#This Row],[PT Assistant Hours]],NonNurse[[#This Row],[PT Aide Hours]])/NonNurse[[#This Row],[MDS Census]]</f>
        <v>0.13866832865897996</v>
      </c>
      <c r="AA274" s="6">
        <v>0</v>
      </c>
      <c r="AB274" s="6">
        <v>0</v>
      </c>
      <c r="AC274" s="6">
        <v>0</v>
      </c>
      <c r="AD274" s="6">
        <v>0</v>
      </c>
      <c r="AE274" s="6">
        <v>0</v>
      </c>
      <c r="AF274" s="6">
        <v>0</v>
      </c>
      <c r="AG274" s="6">
        <v>0</v>
      </c>
      <c r="AH274" s="1">
        <v>185392</v>
      </c>
      <c r="AI274">
        <v>4</v>
      </c>
    </row>
    <row r="275" spans="1:35" x14ac:dyDescent="0.25">
      <c r="A275" t="s">
        <v>289</v>
      </c>
      <c r="B275" t="s">
        <v>123</v>
      </c>
      <c r="C275" t="s">
        <v>551</v>
      </c>
      <c r="D275" t="s">
        <v>416</v>
      </c>
      <c r="E275" s="6">
        <v>96.989130434782609</v>
      </c>
      <c r="F275" s="6">
        <v>5.4782608695652177</v>
      </c>
      <c r="G275" s="6">
        <v>4.8913043478260872E-2</v>
      </c>
      <c r="H275" s="6">
        <v>0</v>
      </c>
      <c r="I275" s="6">
        <v>0</v>
      </c>
      <c r="J275" s="6">
        <v>0</v>
      </c>
      <c r="K275" s="6">
        <v>2.5841304347826086</v>
      </c>
      <c r="L275" s="6">
        <v>0.30336956521739128</v>
      </c>
      <c r="M275" s="6">
        <v>4.7391304347826084</v>
      </c>
      <c r="N275" s="6">
        <v>0</v>
      </c>
      <c r="O275" s="6">
        <f>SUM(NonNurse[[#This Row],[Qualified Social Work Staff Hours]],NonNurse[[#This Row],[Other Social Work Staff Hours]])/NonNurse[[#This Row],[MDS Census]]</f>
        <v>4.8862490193880975E-2</v>
      </c>
      <c r="P275" s="6">
        <v>4.5953260869565202</v>
      </c>
      <c r="Q275" s="6">
        <v>2.5135869565217392</v>
      </c>
      <c r="R275" s="6">
        <f>SUM(NonNurse[[#This Row],[Qualified Activities Professional Hours]],NonNurse[[#This Row],[Other Activities Professional Hours]])/NonNurse[[#This Row],[MDS Census]]</f>
        <v>7.3295976689454201E-2</v>
      </c>
      <c r="S275" s="6">
        <v>3.2777173913043471</v>
      </c>
      <c r="T275" s="6">
        <v>3.326739130434782</v>
      </c>
      <c r="U275" s="6">
        <v>0</v>
      </c>
      <c r="V275" s="6">
        <f>SUM(NonNurse[[#This Row],[Occupational Therapist Hours]],NonNurse[[#This Row],[OT Assistant Hours]],NonNurse[[#This Row],[OT Aide Hours]])/NonNurse[[#This Row],[MDS Census]]</f>
        <v>6.8094811162165175E-2</v>
      </c>
      <c r="W275" s="6">
        <v>0.57565217391304357</v>
      </c>
      <c r="X275" s="6">
        <v>5.7331521739130435</v>
      </c>
      <c r="Y275" s="6">
        <v>0</v>
      </c>
      <c r="Z275" s="6">
        <f>SUM(NonNurse[[#This Row],[Physical Therapist (PT) Hours]],NonNurse[[#This Row],[PT Assistant Hours]],NonNurse[[#This Row],[PT Aide Hours]])/NonNurse[[#This Row],[MDS Census]]</f>
        <v>6.5046509021629506E-2</v>
      </c>
      <c r="AA275" s="6">
        <v>0</v>
      </c>
      <c r="AB275" s="6">
        <v>0</v>
      </c>
      <c r="AC275" s="6">
        <v>0</v>
      </c>
      <c r="AD275" s="6">
        <v>1.90554347826087</v>
      </c>
      <c r="AE275" s="6">
        <v>0</v>
      </c>
      <c r="AF275" s="6">
        <v>0</v>
      </c>
      <c r="AG275" s="6">
        <v>0</v>
      </c>
      <c r="AH275" s="1">
        <v>185261</v>
      </c>
      <c r="AI275">
        <v>4</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711</v>
      </c>
      <c r="C2" s="11" t="s">
        <v>591</v>
      </c>
      <c r="D2" s="11" t="s">
        <v>710</v>
      </c>
      <c r="E2" s="12"/>
      <c r="F2" s="13" t="s">
        <v>624</v>
      </c>
      <c r="G2" s="13" t="s">
        <v>640</v>
      </c>
      <c r="H2" s="13" t="s">
        <v>597</v>
      </c>
      <c r="I2" s="13" t="s">
        <v>641</v>
      </c>
      <c r="J2" s="14" t="s">
        <v>642</v>
      </c>
      <c r="K2" s="13" t="s">
        <v>643</v>
      </c>
      <c r="L2" s="13"/>
      <c r="M2" s="13" t="s">
        <v>591</v>
      </c>
      <c r="N2" s="13" t="s">
        <v>640</v>
      </c>
      <c r="O2" s="13" t="s">
        <v>597</v>
      </c>
      <c r="P2" s="13" t="s">
        <v>641</v>
      </c>
      <c r="Q2" s="14" t="s">
        <v>642</v>
      </c>
      <c r="R2" s="13" t="s">
        <v>643</v>
      </c>
      <c r="T2" s="15" t="s">
        <v>644</v>
      </c>
      <c r="U2" s="15" t="s">
        <v>743</v>
      </c>
      <c r="V2" s="16" t="s">
        <v>645</v>
      </c>
      <c r="W2" s="16" t="s">
        <v>646</v>
      </c>
    </row>
    <row r="3" spans="2:29" ht="15" customHeight="1" x14ac:dyDescent="0.25">
      <c r="B3" s="17" t="s">
        <v>647</v>
      </c>
      <c r="C3" s="49">
        <f>AVERAGE(Nurse[MDS Census])</f>
        <v>73.64867457681666</v>
      </c>
      <c r="D3" s="18">
        <v>77.233814336253971</v>
      </c>
      <c r="E3" s="18"/>
      <c r="F3" s="15">
        <v>1</v>
      </c>
      <c r="G3" s="19">
        <v>69376.123698714116</v>
      </c>
      <c r="H3" s="20">
        <v>3.585165701050407</v>
      </c>
      <c r="I3" s="19">
        <v>5</v>
      </c>
      <c r="J3" s="21">
        <v>0.67575468162975694</v>
      </c>
      <c r="K3" s="19">
        <v>5</v>
      </c>
      <c r="M3" t="s">
        <v>273</v>
      </c>
      <c r="N3" s="19">
        <v>536.8478260869565</v>
      </c>
      <c r="O3" s="20">
        <v>6.2660022271714926</v>
      </c>
      <c r="P3" s="22">
        <v>1</v>
      </c>
      <c r="Q3" s="21">
        <v>1.8396440575015187</v>
      </c>
      <c r="R3" s="22">
        <v>1</v>
      </c>
      <c r="T3" s="23" t="s">
        <v>648</v>
      </c>
      <c r="U3" s="19">
        <f>SUM(Nurse[Total Nurse Staff Hours])</f>
        <v>73120.522807715839</v>
      </c>
      <c r="V3" s="24" t="s">
        <v>649</v>
      </c>
      <c r="W3" s="20">
        <f>Category[[#This Row],[State Total]]/D9</f>
        <v>6.4725668217003526E-2</v>
      </c>
    </row>
    <row r="4" spans="2:29" ht="15" customHeight="1" x14ac:dyDescent="0.25">
      <c r="B4" s="25" t="s">
        <v>597</v>
      </c>
      <c r="C4" s="26">
        <f>SUM(Nurse[Total Nurse Staff Hours])/SUM(Nurse[MDS Census])</f>
        <v>3.6234626550899827</v>
      </c>
      <c r="D4" s="26">
        <v>3.6146323434825098</v>
      </c>
      <c r="E4" s="18"/>
      <c r="F4" s="15">
        <v>2</v>
      </c>
      <c r="G4" s="19">
        <v>128365.44534598908</v>
      </c>
      <c r="H4" s="20">
        <v>3.4549500632802785</v>
      </c>
      <c r="I4" s="19">
        <v>9</v>
      </c>
      <c r="J4" s="21">
        <v>0.64433762203163525</v>
      </c>
      <c r="K4" s="19">
        <v>6</v>
      </c>
      <c r="M4" t="s">
        <v>272</v>
      </c>
      <c r="N4" s="19">
        <v>19423.242804654012</v>
      </c>
      <c r="O4" s="20">
        <v>3.6919809269804467</v>
      </c>
      <c r="P4" s="22">
        <v>25</v>
      </c>
      <c r="Q4" s="21">
        <v>0.53868769221148449</v>
      </c>
      <c r="R4" s="22">
        <v>40</v>
      </c>
      <c r="T4" s="19" t="s">
        <v>650</v>
      </c>
      <c r="U4" s="19">
        <f>SUM(Nurse[Total Direct Care Staff Hours])</f>
        <v>66273.646847826079</v>
      </c>
      <c r="V4" s="24">
        <f>Category[[#This Row],[State Total]]/U3</f>
        <v>0.90636177509432059</v>
      </c>
      <c r="W4" s="20">
        <f>Category[[#This Row],[State Total]]/D9</f>
        <v>5.8664871539329366E-2</v>
      </c>
    </row>
    <row r="5" spans="2:29" ht="15" customHeight="1" x14ac:dyDescent="0.25">
      <c r="B5" s="27" t="s">
        <v>651</v>
      </c>
      <c r="C5" s="28">
        <f>SUM(Nurse[Total Direct Care Staff Hours])/SUM(Nurse[MDS Census])</f>
        <v>3.2841680440553365</v>
      </c>
      <c r="D5" s="28">
        <v>3.347724410414429</v>
      </c>
      <c r="E5" s="29"/>
      <c r="F5" s="15">
        <v>3</v>
      </c>
      <c r="G5" s="19">
        <v>124443.71892222908</v>
      </c>
      <c r="H5" s="20">
        <v>3.5696801497282227</v>
      </c>
      <c r="I5" s="19">
        <v>6</v>
      </c>
      <c r="J5" s="21">
        <v>0.67837118001727315</v>
      </c>
      <c r="K5" s="19">
        <v>4</v>
      </c>
      <c r="M5" t="s">
        <v>275</v>
      </c>
      <c r="N5" s="19">
        <v>14765.612676056329</v>
      </c>
      <c r="O5" s="20">
        <v>3.8700512739470958</v>
      </c>
      <c r="P5" s="22">
        <v>18</v>
      </c>
      <c r="Q5" s="21">
        <v>0.36267289415247567</v>
      </c>
      <c r="R5" s="22">
        <v>48</v>
      </c>
      <c r="T5" s="23" t="s">
        <v>652</v>
      </c>
      <c r="U5" s="19">
        <f>SUM(Nurse[Total RN Hours (w/ Admin, DON)])</f>
        <v>12741.723848744641</v>
      </c>
      <c r="V5" s="24">
        <f>Category[[#This Row],[State Total]]/U3</f>
        <v>0.17425646534628039</v>
      </c>
      <c r="W5" s="20">
        <f>Category[[#This Row],[State Total]]/D9</f>
        <v>1.1278866160671119E-2</v>
      </c>
      <c r="X5" s="30"/>
      <c r="Y5" s="30"/>
      <c r="AB5" s="30"/>
      <c r="AC5" s="30"/>
    </row>
    <row r="6" spans="2:29" ht="15" customHeight="1" x14ac:dyDescent="0.25">
      <c r="B6" s="31" t="s">
        <v>599</v>
      </c>
      <c r="C6" s="28">
        <f>SUM(Nurse[Total RN Hours (w/ Admin, DON)])/SUM(Nurse[MDS Census])</f>
        <v>0.63141179459022878</v>
      </c>
      <c r="D6" s="28">
        <v>0.60780873997534479</v>
      </c>
      <c r="E6"/>
      <c r="F6" s="15">
        <v>4</v>
      </c>
      <c r="G6" s="19">
        <v>216891.50627679119</v>
      </c>
      <c r="H6" s="20">
        <v>3.71816551616583</v>
      </c>
      <c r="I6" s="19">
        <v>4</v>
      </c>
      <c r="J6" s="21">
        <v>0.5592343612490972</v>
      </c>
      <c r="K6" s="19">
        <v>9</v>
      </c>
      <c r="M6" t="s">
        <v>274</v>
      </c>
      <c r="N6" s="19">
        <v>10619.366350275568</v>
      </c>
      <c r="O6" s="20">
        <v>3.9203935832782837</v>
      </c>
      <c r="P6" s="22">
        <v>14</v>
      </c>
      <c r="Q6" s="21">
        <v>0.6428263273804441</v>
      </c>
      <c r="R6" s="22">
        <v>30</v>
      </c>
      <c r="T6" s="32" t="s">
        <v>653</v>
      </c>
      <c r="U6" s="19">
        <f>SUM(Nurse[RN Hours (excl. Admin, DON)])</f>
        <v>7866.4335410287858</v>
      </c>
      <c r="V6" s="24">
        <f>Category[[#This Row],[State Total]]/U3</f>
        <v>0.10758174639581081</v>
      </c>
      <c r="W6" s="20">
        <f>Category[[#This Row],[State Total]]/D9</f>
        <v>6.963300423421066E-3</v>
      </c>
      <c r="X6" s="30"/>
      <c r="Y6" s="30"/>
      <c r="AB6" s="30"/>
      <c r="AC6" s="30"/>
    </row>
    <row r="7" spans="2:29" ht="15" customHeight="1" thickBot="1" x14ac:dyDescent="0.3">
      <c r="B7" s="33" t="s">
        <v>654</v>
      </c>
      <c r="C7" s="28">
        <f>SUM(Nurse[RN Hours (excl. Admin, DON)])/SUM(Nurse[MDS Census])</f>
        <v>0.3898184404345818</v>
      </c>
      <c r="D7" s="28">
        <v>0.41441568490090208</v>
      </c>
      <c r="E7"/>
      <c r="F7" s="15">
        <v>5</v>
      </c>
      <c r="G7" s="19">
        <v>218161.62905695051</v>
      </c>
      <c r="H7" s="20">
        <v>3.471756650011959</v>
      </c>
      <c r="I7" s="19">
        <v>8</v>
      </c>
      <c r="J7" s="21">
        <v>0.68815139377795254</v>
      </c>
      <c r="K7" s="19">
        <v>3</v>
      </c>
      <c r="M7" t="s">
        <v>276</v>
      </c>
      <c r="N7" s="19">
        <v>90304.505664421289</v>
      </c>
      <c r="O7" s="20">
        <v>4.0950436576657667</v>
      </c>
      <c r="P7" s="22">
        <v>8</v>
      </c>
      <c r="Q7" s="21">
        <v>0.53846761894166961</v>
      </c>
      <c r="R7" s="22">
        <v>41</v>
      </c>
      <c r="T7" s="32" t="s">
        <v>655</v>
      </c>
      <c r="U7" s="19">
        <f>SUM(Nurse[RN Admin Hours])</f>
        <v>3463.6047627066723</v>
      </c>
      <c r="V7" s="24">
        <f>Category[[#This Row],[State Total]]/U3</f>
        <v>4.7368435422909548E-2</v>
      </c>
      <c r="W7" s="20">
        <f>Category[[#This Row],[State Total]]/D9</f>
        <v>3.0659536351418004E-3</v>
      </c>
      <c r="X7" s="30"/>
      <c r="Y7" s="30"/>
      <c r="Z7" s="30"/>
      <c r="AA7" s="30"/>
      <c r="AB7" s="30"/>
      <c r="AC7" s="30"/>
    </row>
    <row r="8" spans="2:29" ht="15" customHeight="1" thickTop="1" x14ac:dyDescent="0.25">
      <c r="B8" s="34" t="s">
        <v>656</v>
      </c>
      <c r="C8" s="35">
        <f>COUNTA(Nurse[Provider])</f>
        <v>274</v>
      </c>
      <c r="D8" s="35">
        <v>14627</v>
      </c>
      <c r="F8" s="15">
        <v>6</v>
      </c>
      <c r="G8" s="19">
        <v>133738.05679730567</v>
      </c>
      <c r="H8" s="20">
        <v>3.4421626203964988</v>
      </c>
      <c r="I8" s="19">
        <v>10</v>
      </c>
      <c r="J8" s="21">
        <v>0.34690920997212554</v>
      </c>
      <c r="K8" s="19">
        <v>10</v>
      </c>
      <c r="M8" t="s">
        <v>277</v>
      </c>
      <c r="N8" s="19">
        <v>13996.251684017152</v>
      </c>
      <c r="O8" s="20">
        <v>3.5742923169789274</v>
      </c>
      <c r="P8" s="22">
        <v>34</v>
      </c>
      <c r="Q8" s="21">
        <v>0.85380187117283868</v>
      </c>
      <c r="R8" s="22">
        <v>11</v>
      </c>
      <c r="T8" s="32" t="s">
        <v>657</v>
      </c>
      <c r="U8" s="19">
        <f>SUM(Nurse[RN DON Hours])</f>
        <v>1411.6855450091855</v>
      </c>
      <c r="V8" s="24">
        <f>Category[[#This Row],[State Total]]/U3</f>
        <v>1.9306283527560079E-2</v>
      </c>
      <c r="W8" s="20">
        <f>Category[[#This Row],[State Total]]/D9</f>
        <v>1.2496121021082543E-3</v>
      </c>
      <c r="X8" s="30"/>
      <c r="Y8" s="30"/>
      <c r="Z8" s="30"/>
      <c r="AA8" s="30"/>
      <c r="AB8" s="30"/>
      <c r="AC8" s="30"/>
    </row>
    <row r="9" spans="2:29" ht="15" customHeight="1" x14ac:dyDescent="0.25">
      <c r="B9" s="34" t="s">
        <v>658</v>
      </c>
      <c r="C9" s="35">
        <f>SUM(Nurse[MDS Census])</f>
        <v>20179.736834047766</v>
      </c>
      <c r="D9" s="35">
        <v>1129699.0022963868</v>
      </c>
      <c r="F9" s="15">
        <v>7</v>
      </c>
      <c r="G9" s="19">
        <v>73847.771586037998</v>
      </c>
      <c r="H9" s="20">
        <v>3.4771723639610803</v>
      </c>
      <c r="I9" s="19">
        <v>7</v>
      </c>
      <c r="J9" s="21">
        <v>0.57887406787921447</v>
      </c>
      <c r="K9" s="19">
        <v>8</v>
      </c>
      <c r="M9" t="s">
        <v>278</v>
      </c>
      <c r="N9" s="19">
        <v>18800.971524800971</v>
      </c>
      <c r="O9" s="20">
        <v>3.379841237553149</v>
      </c>
      <c r="P9" s="22">
        <v>47</v>
      </c>
      <c r="Q9" s="21">
        <v>0.62562655856161031</v>
      </c>
      <c r="R9" s="22">
        <v>35</v>
      </c>
      <c r="T9" s="23" t="s">
        <v>659</v>
      </c>
      <c r="U9" s="19">
        <f>SUM(Nurse[Total LPN Hours (w/ Admin)])</f>
        <v>17211.808989589703</v>
      </c>
      <c r="V9" s="24">
        <f>Category[[#This Row],[State Total]]/U3</f>
        <v>0.23538957776398003</v>
      </c>
      <c r="W9" s="20">
        <f>Category[[#This Row],[State Total]]/D9</f>
        <v>1.5235747712091923E-2</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280</v>
      </c>
      <c r="N10" s="19">
        <v>2001.0333741579916</v>
      </c>
      <c r="O10" s="20">
        <v>3.9151059449534258</v>
      </c>
      <c r="P10" s="22">
        <v>15</v>
      </c>
      <c r="Q10" s="21">
        <v>1.0911259376852895</v>
      </c>
      <c r="R10" s="22">
        <v>3</v>
      </c>
      <c r="T10" s="32" t="s">
        <v>660</v>
      </c>
      <c r="U10" s="19">
        <f>SUM(Nurse[LPN Hours (excl. Admin)])</f>
        <v>15240.223337415793</v>
      </c>
      <c r="V10" s="24">
        <f>Category[[#This Row],[State Total]]/U3</f>
        <v>0.2084260718087701</v>
      </c>
      <c r="W10" s="20">
        <f>Category[[#This Row],[State Total]]/D9</f>
        <v>1.3490516771667807E-2</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279</v>
      </c>
      <c r="N11" s="19">
        <v>3447.8586956521731</v>
      </c>
      <c r="O11" s="20">
        <v>3.9688255155216066</v>
      </c>
      <c r="P11" s="22">
        <v>11</v>
      </c>
      <c r="Q11" s="21">
        <v>0.94962364794784426</v>
      </c>
      <c r="R11" s="22">
        <v>8</v>
      </c>
      <c r="T11" s="32" t="s">
        <v>661</v>
      </c>
      <c r="U11" s="19">
        <f>SUM(Nurse[LPN Admin Hours])</f>
        <v>1971.5856521739124</v>
      </c>
      <c r="V11" s="24">
        <f>Category[[#This Row],[State Total]]/U3</f>
        <v>2.6963505955209969E-2</v>
      </c>
      <c r="W11" s="20">
        <f>Category[[#This Row],[State Total]]/D9</f>
        <v>1.7452309404241194E-3</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281</v>
      </c>
      <c r="N12" s="19">
        <v>66629.00734843839</v>
      </c>
      <c r="O12" s="20">
        <v>4.0461510158814251</v>
      </c>
      <c r="P12" s="22">
        <v>10</v>
      </c>
      <c r="Q12" s="21">
        <v>0.65170667436305396</v>
      </c>
      <c r="R12" s="22">
        <v>29</v>
      </c>
      <c r="T12" s="23" t="s">
        <v>662</v>
      </c>
      <c r="U12" s="19">
        <f>SUM(Nurse[Total CNA, NA TR, Med Aide/Tech Hours])</f>
        <v>43166.989969381502</v>
      </c>
      <c r="V12" s="24">
        <f>Category[[#This Row],[State Total]]/U3</f>
        <v>0.59035395688973968</v>
      </c>
      <c r="W12" s="20">
        <f>Category[[#This Row],[State Total]]/D9</f>
        <v>3.8211054344240498E-2</v>
      </c>
      <c r="X12" s="30"/>
      <c r="Y12" s="30"/>
      <c r="Z12" s="30"/>
      <c r="AA12" s="30"/>
      <c r="AB12" s="30"/>
      <c r="AC12" s="30"/>
    </row>
    <row r="13" spans="2:29" ht="15" customHeight="1" x14ac:dyDescent="0.25">
      <c r="I13" s="19"/>
      <c r="J13" s="19"/>
      <c r="K13" s="19"/>
      <c r="M13" t="s">
        <v>282</v>
      </c>
      <c r="N13" s="19">
        <v>27047.194427434184</v>
      </c>
      <c r="O13" s="20">
        <v>3.3334159425604026</v>
      </c>
      <c r="P13" s="22">
        <v>48</v>
      </c>
      <c r="Q13" s="21">
        <v>0.4036688437032282</v>
      </c>
      <c r="R13" s="22">
        <v>46</v>
      </c>
      <c r="T13" s="32" t="s">
        <v>663</v>
      </c>
      <c r="U13" s="19">
        <f>SUM(Nurse[CNA Hours])</f>
        <v>37116.063665033667</v>
      </c>
      <c r="V13" s="24">
        <f>Category[[#This Row],[State Total]]/U3</f>
        <v>0.50760118007686206</v>
      </c>
      <c r="W13" s="20">
        <f>Category[[#This Row],[State Total]]/D9</f>
        <v>3.2854825568214438E-2</v>
      </c>
      <c r="X13" s="30"/>
      <c r="Y13" s="30"/>
      <c r="Z13" s="30"/>
      <c r="AA13" s="30"/>
      <c r="AB13" s="30"/>
      <c r="AC13" s="30"/>
    </row>
    <row r="14" spans="2:29" ht="15" customHeight="1" x14ac:dyDescent="0.25">
      <c r="G14" s="20"/>
      <c r="I14" s="19"/>
      <c r="J14" s="19"/>
      <c r="K14" s="19"/>
      <c r="M14" t="s">
        <v>283</v>
      </c>
      <c r="N14" s="19">
        <v>3263.663043478261</v>
      </c>
      <c r="O14" s="20">
        <v>4.4084708100060954</v>
      </c>
      <c r="P14" s="22">
        <v>4</v>
      </c>
      <c r="Q14" s="21">
        <v>1.4454388074216427</v>
      </c>
      <c r="R14" s="22">
        <v>2</v>
      </c>
      <c r="T14" s="32" t="s">
        <v>664</v>
      </c>
      <c r="U14" s="19">
        <f>SUM(Nurse[NA TR Hours])</f>
        <v>2388.9979347826084</v>
      </c>
      <c r="V14" s="24">
        <f>Category[[#This Row],[State Total]]/U3</f>
        <v>3.2672057625530493E-2</v>
      </c>
      <c r="W14" s="20">
        <f>Category[[#This Row],[State Total]]/D9</f>
        <v>2.1147207618369065E-3</v>
      </c>
    </row>
    <row r="15" spans="2:29" ht="15" customHeight="1" x14ac:dyDescent="0.25">
      <c r="I15" s="19"/>
      <c r="J15" s="19"/>
      <c r="K15" s="19"/>
      <c r="M15" t="s">
        <v>287</v>
      </c>
      <c r="N15" s="19">
        <v>19016.558481322707</v>
      </c>
      <c r="O15" s="20">
        <v>3.6135143049020404</v>
      </c>
      <c r="P15" s="22">
        <v>31</v>
      </c>
      <c r="Q15" s="21">
        <v>0.70210559181671839</v>
      </c>
      <c r="R15" s="22">
        <v>21</v>
      </c>
      <c r="T15" s="36" t="s">
        <v>665</v>
      </c>
      <c r="U15" s="37">
        <f>SUM(Nurse[Med Aide/Tech Hours])</f>
        <v>3661.9283695652198</v>
      </c>
      <c r="V15" s="24">
        <f>Category[[#This Row],[State Total]]/U3</f>
        <v>5.0080719187347016E-2</v>
      </c>
      <c r="W15" s="20">
        <f>Category[[#This Row],[State Total]]/D9</f>
        <v>3.2415080141891457E-3</v>
      </c>
    </row>
    <row r="16" spans="2:29" ht="15" customHeight="1" x14ac:dyDescent="0.25">
      <c r="I16" s="19"/>
      <c r="J16" s="19"/>
      <c r="K16" s="19"/>
      <c r="M16" t="s">
        <v>284</v>
      </c>
      <c r="N16" s="19">
        <v>3575.7164727495401</v>
      </c>
      <c r="O16" s="20">
        <v>4.1596000463252762</v>
      </c>
      <c r="P16" s="22">
        <v>7</v>
      </c>
      <c r="Q16" s="21">
        <v>0.89615304423849729</v>
      </c>
      <c r="R16" s="22">
        <v>9</v>
      </c>
    </row>
    <row r="17" spans="9:23" ht="15" customHeight="1" x14ac:dyDescent="0.25">
      <c r="I17" s="19"/>
      <c r="J17" s="19"/>
      <c r="K17" s="19"/>
      <c r="M17" t="s">
        <v>285</v>
      </c>
      <c r="N17" s="19">
        <v>55939.917483159865</v>
      </c>
      <c r="O17" s="20">
        <v>2.9656991045590826</v>
      </c>
      <c r="P17" s="22">
        <v>51</v>
      </c>
      <c r="Q17" s="21">
        <v>0.65815085334220447</v>
      </c>
      <c r="R17" s="22">
        <v>28</v>
      </c>
    </row>
    <row r="18" spans="9:23" ht="15" customHeight="1" x14ac:dyDescent="0.25">
      <c r="I18" s="19"/>
      <c r="J18" s="19"/>
      <c r="K18" s="19"/>
      <c r="M18" t="s">
        <v>286</v>
      </c>
      <c r="N18" s="19">
        <v>34295.675137783197</v>
      </c>
      <c r="O18" s="20">
        <v>3.4285543140358197</v>
      </c>
      <c r="P18" s="22">
        <v>43</v>
      </c>
      <c r="Q18" s="21">
        <v>0.57097472562080043</v>
      </c>
      <c r="R18" s="22">
        <v>37</v>
      </c>
      <c r="T18" s="15" t="s">
        <v>666</v>
      </c>
      <c r="U18" s="15" t="s">
        <v>743</v>
      </c>
    </row>
    <row r="19" spans="9:23" ht="15" customHeight="1" x14ac:dyDescent="0.25">
      <c r="M19" t="s">
        <v>288</v>
      </c>
      <c r="N19" s="19">
        <v>14478.901255358249</v>
      </c>
      <c r="O19" s="20">
        <v>3.8209594408139687</v>
      </c>
      <c r="P19" s="22">
        <v>20</v>
      </c>
      <c r="Q19" s="21">
        <v>0.68653707149505028</v>
      </c>
      <c r="R19" s="22">
        <v>26</v>
      </c>
      <c r="T19" s="15" t="s">
        <v>667</v>
      </c>
      <c r="U19" s="19">
        <f>SUM(Nurse[RN Hours Contract (excl. Admin, DON)])</f>
        <v>512.81119565217409</v>
      </c>
    </row>
    <row r="20" spans="9:23" ht="15" customHeight="1" x14ac:dyDescent="0.25">
      <c r="M20" t="s">
        <v>289</v>
      </c>
      <c r="N20" s="19">
        <v>20179.736834047766</v>
      </c>
      <c r="O20" s="20">
        <v>3.6234626550899827</v>
      </c>
      <c r="P20" s="22">
        <v>30</v>
      </c>
      <c r="Q20" s="21">
        <v>0.63141179459022878</v>
      </c>
      <c r="R20" s="22">
        <v>33</v>
      </c>
      <c r="T20" s="15" t="s">
        <v>668</v>
      </c>
      <c r="U20" s="19">
        <f>SUM(Nurse[RN Admin Hours Contract])</f>
        <v>75.06576086956521</v>
      </c>
      <c r="W20" s="19"/>
    </row>
    <row r="21" spans="9:23" ht="15" customHeight="1" x14ac:dyDescent="0.25">
      <c r="M21" t="s">
        <v>290</v>
      </c>
      <c r="N21" s="19">
        <v>21713.855174525426</v>
      </c>
      <c r="O21" s="20">
        <v>3.4276349481314496</v>
      </c>
      <c r="P21" s="22">
        <v>44</v>
      </c>
      <c r="Q21" s="21">
        <v>0.22995066355388311</v>
      </c>
      <c r="R21" s="22">
        <v>51</v>
      </c>
      <c r="T21" s="15" t="s">
        <v>669</v>
      </c>
      <c r="U21" s="19">
        <f>SUM(Nurse[RN DON Hours Contract])</f>
        <v>17.5</v>
      </c>
    </row>
    <row r="22" spans="9:23" ht="15" customHeight="1" x14ac:dyDescent="0.25">
      <c r="M22" t="s">
        <v>293</v>
      </c>
      <c r="N22" s="19">
        <v>31609.482088181256</v>
      </c>
      <c r="O22" s="20">
        <v>3.5766830777603746</v>
      </c>
      <c r="P22" s="22">
        <v>33</v>
      </c>
      <c r="Q22" s="21">
        <v>0.63151705366882682</v>
      </c>
      <c r="R22" s="22">
        <v>32</v>
      </c>
      <c r="T22" s="15" t="s">
        <v>670</v>
      </c>
      <c r="U22" s="19">
        <f>SUM(Nurse[LPN Hours Contract (excl. Admin)])</f>
        <v>1480.01293478261</v>
      </c>
    </row>
    <row r="23" spans="9:23" ht="15" customHeight="1" x14ac:dyDescent="0.25">
      <c r="M23" t="s">
        <v>292</v>
      </c>
      <c r="N23" s="19">
        <v>21067.939375382732</v>
      </c>
      <c r="O23" s="20">
        <v>3.702235346411582</v>
      </c>
      <c r="P23" s="22">
        <v>24</v>
      </c>
      <c r="Q23" s="21">
        <v>0.76651287635763865</v>
      </c>
      <c r="R23" s="22">
        <v>16</v>
      </c>
      <c r="T23" s="15" t="s">
        <v>671</v>
      </c>
      <c r="U23" s="19">
        <f>SUM(Nurse[LPN Admin Hours Contract])</f>
        <v>15.50163043478261</v>
      </c>
    </row>
    <row r="24" spans="9:23" ht="15" customHeight="1" x14ac:dyDescent="0.25">
      <c r="M24" t="s">
        <v>291</v>
      </c>
      <c r="N24" s="19">
        <v>4706.4853031230869</v>
      </c>
      <c r="O24" s="20">
        <v>4.2908077351670615</v>
      </c>
      <c r="P24" s="22">
        <v>5</v>
      </c>
      <c r="Q24" s="21">
        <v>1.0535412211824036</v>
      </c>
      <c r="R24" s="22">
        <v>6</v>
      </c>
      <c r="T24" s="15" t="s">
        <v>672</v>
      </c>
      <c r="U24" s="19">
        <f>SUM(Nurse[CNA Hours Contract])</f>
        <v>4192.6752173913019</v>
      </c>
    </row>
    <row r="25" spans="9:23" ht="15" customHeight="1" x14ac:dyDescent="0.25">
      <c r="M25" t="s">
        <v>294</v>
      </c>
      <c r="N25" s="19">
        <v>29784.779087568884</v>
      </c>
      <c r="O25" s="20">
        <v>3.8152594065353851</v>
      </c>
      <c r="P25" s="22">
        <v>21</v>
      </c>
      <c r="Q25" s="21">
        <v>0.72680523692894061</v>
      </c>
      <c r="R25" s="22">
        <v>19</v>
      </c>
      <c r="T25" s="15" t="s">
        <v>673</v>
      </c>
      <c r="U25" s="19">
        <f>SUM(Nurse[NA TR Hours Contract])</f>
        <v>23.569782608695654</v>
      </c>
    </row>
    <row r="26" spans="9:23" ht="15" customHeight="1" x14ac:dyDescent="0.25">
      <c r="M26" t="s">
        <v>295</v>
      </c>
      <c r="N26" s="19">
        <v>18654.419320269433</v>
      </c>
      <c r="O26" s="20">
        <v>4.1827830651924156</v>
      </c>
      <c r="P26" s="22">
        <v>6</v>
      </c>
      <c r="Q26" s="21">
        <v>1.0685266044542867</v>
      </c>
      <c r="R26" s="22">
        <v>5</v>
      </c>
      <c r="T26" s="15" t="s">
        <v>674</v>
      </c>
      <c r="U26" s="19">
        <f>SUM(Nurse[Med Aide/Tech Hours Contract])</f>
        <v>115.15054347826087</v>
      </c>
    </row>
    <row r="27" spans="9:23" ht="15" customHeight="1" x14ac:dyDescent="0.25">
      <c r="M27" t="s">
        <v>297</v>
      </c>
      <c r="N27" s="19">
        <v>30915.301745254106</v>
      </c>
      <c r="O27" s="20">
        <v>3.0868578483482887</v>
      </c>
      <c r="P27" s="22">
        <v>50</v>
      </c>
      <c r="Q27" s="21">
        <v>0.40359827435993229</v>
      </c>
      <c r="R27" s="22">
        <v>47</v>
      </c>
      <c r="T27" s="15" t="s">
        <v>592</v>
      </c>
      <c r="U27" s="19">
        <f>SUM(Nurse[Total Contract Hours])</f>
        <v>6432.287065217387</v>
      </c>
    </row>
    <row r="28" spans="9:23" ht="15" customHeight="1" x14ac:dyDescent="0.25">
      <c r="M28" t="s">
        <v>296</v>
      </c>
      <c r="N28" s="19">
        <v>13613.024341702383</v>
      </c>
      <c r="O28" s="20">
        <v>3.8706506835477068</v>
      </c>
      <c r="P28" s="22">
        <v>17</v>
      </c>
      <c r="Q28" s="21">
        <v>0.54461092917222786</v>
      </c>
      <c r="R28" s="22">
        <v>39</v>
      </c>
      <c r="T28" s="15" t="s">
        <v>675</v>
      </c>
      <c r="U28" s="19">
        <f>SUM(Nurse[Total Nurse Staff Hours])</f>
        <v>73120.522807715839</v>
      </c>
    </row>
    <row r="29" spans="9:23" ht="15" customHeight="1" x14ac:dyDescent="0.25">
      <c r="M29" t="s">
        <v>298</v>
      </c>
      <c r="N29" s="19">
        <v>3142.4673913043484</v>
      </c>
      <c r="O29" s="20">
        <v>3.5161153137073806</v>
      </c>
      <c r="P29" s="22">
        <v>39</v>
      </c>
      <c r="Q29" s="21">
        <v>0.79674798603977071</v>
      </c>
      <c r="R29" s="22">
        <v>15</v>
      </c>
      <c r="T29" s="15" t="s">
        <v>676</v>
      </c>
      <c r="U29" s="38">
        <f>U27/U28</f>
        <v>8.7968286032804974E-2</v>
      </c>
    </row>
    <row r="30" spans="9:23" ht="15" customHeight="1" x14ac:dyDescent="0.25">
      <c r="M30" t="s">
        <v>305</v>
      </c>
      <c r="N30" s="19">
        <v>31397.817207593369</v>
      </c>
      <c r="O30" s="20">
        <v>3.4417155121175713</v>
      </c>
      <c r="P30" s="22">
        <v>42</v>
      </c>
      <c r="Q30" s="21">
        <v>0.50629516352831194</v>
      </c>
      <c r="R30" s="22">
        <v>45</v>
      </c>
    </row>
    <row r="31" spans="9:23" ht="15" customHeight="1" x14ac:dyDescent="0.25">
      <c r="M31" t="s">
        <v>306</v>
      </c>
      <c r="N31" s="19">
        <v>4392.4673913043471</v>
      </c>
      <c r="O31" s="20">
        <v>4.4756414019059303</v>
      </c>
      <c r="P31" s="22">
        <v>3</v>
      </c>
      <c r="Q31" s="21">
        <v>0.83480991420589112</v>
      </c>
      <c r="R31" s="22">
        <v>13</v>
      </c>
      <c r="U31" s="19"/>
    </row>
    <row r="32" spans="9:23" ht="15" customHeight="1" x14ac:dyDescent="0.25">
      <c r="M32" t="s">
        <v>299</v>
      </c>
      <c r="N32" s="19">
        <v>9437.0101041028774</v>
      </c>
      <c r="O32" s="20">
        <v>3.9536238400260872</v>
      </c>
      <c r="P32" s="22">
        <v>12</v>
      </c>
      <c r="Q32" s="21">
        <v>0.73956294588721605</v>
      </c>
      <c r="R32" s="22">
        <v>18</v>
      </c>
    </row>
    <row r="33" spans="13:23" ht="15" customHeight="1" x14ac:dyDescent="0.25">
      <c r="M33" t="s">
        <v>301</v>
      </c>
      <c r="N33" s="19">
        <v>5478.8913043478278</v>
      </c>
      <c r="O33" s="20">
        <v>3.6689014954628241</v>
      </c>
      <c r="P33" s="22">
        <v>26</v>
      </c>
      <c r="Q33" s="21">
        <v>0.69069482083411027</v>
      </c>
      <c r="R33" s="22">
        <v>25</v>
      </c>
      <c r="T33" s="15" t="s">
        <v>644</v>
      </c>
      <c r="U33" s="16" t="s">
        <v>646</v>
      </c>
    </row>
    <row r="34" spans="13:23" ht="15" customHeight="1" x14ac:dyDescent="0.25">
      <c r="M34" t="s">
        <v>302</v>
      </c>
      <c r="N34" s="19">
        <v>37141.731475811372</v>
      </c>
      <c r="O34" s="20">
        <v>3.6107114278034693</v>
      </c>
      <c r="P34" s="22">
        <v>32</v>
      </c>
      <c r="Q34" s="21">
        <v>0.6783616567987637</v>
      </c>
      <c r="R34" s="22">
        <v>27</v>
      </c>
      <c r="T34" s="23" t="s">
        <v>677</v>
      </c>
      <c r="U34" s="20">
        <v>3.7466213862576487</v>
      </c>
    </row>
    <row r="35" spans="13:23" ht="15" customHeight="1" x14ac:dyDescent="0.25">
      <c r="M35" t="s">
        <v>303</v>
      </c>
      <c r="N35" s="19">
        <v>4791.5774647887329</v>
      </c>
      <c r="O35" s="20">
        <v>3.478749758455526</v>
      </c>
      <c r="P35" s="22">
        <v>41</v>
      </c>
      <c r="Q35" s="21">
        <v>0.63604079500848976</v>
      </c>
      <c r="R35" s="22">
        <v>31</v>
      </c>
      <c r="T35" s="19" t="s">
        <v>678</v>
      </c>
      <c r="U35" s="28">
        <f>SUM(Nurse[Total RN Hours (w/ Admin, DON)])/SUM(Nurse[MDS Census])</f>
        <v>0.63141179459022878</v>
      </c>
    </row>
    <row r="36" spans="13:23" ht="15" customHeight="1" x14ac:dyDescent="0.25">
      <c r="M36" t="s">
        <v>300</v>
      </c>
      <c r="N36" s="19">
        <v>5145.2409675443978</v>
      </c>
      <c r="O36" s="20">
        <v>3.8413014005831938</v>
      </c>
      <c r="P36" s="22">
        <v>19</v>
      </c>
      <c r="Q36" s="21">
        <v>0.71644517490315163</v>
      </c>
      <c r="R36" s="22">
        <v>20</v>
      </c>
      <c r="T36" s="19" t="s">
        <v>679</v>
      </c>
      <c r="U36" s="28">
        <f>SUM(Nurse[RN Hours (excl. Admin, DON)])/SUM(Nurse[MDS Census])</f>
        <v>0.3898184404345818</v>
      </c>
    </row>
    <row r="37" spans="13:23" ht="15" customHeight="1" x14ac:dyDescent="0.25">
      <c r="M37" t="s">
        <v>304</v>
      </c>
      <c r="N37" s="19">
        <v>91093.670391916734</v>
      </c>
      <c r="O37" s="20">
        <v>3.3920817889897901</v>
      </c>
      <c r="P37" s="22">
        <v>46</v>
      </c>
      <c r="Q37" s="21">
        <v>0.62838777517583722</v>
      </c>
      <c r="R37" s="22">
        <v>34</v>
      </c>
      <c r="T37" s="19" t="s">
        <v>680</v>
      </c>
      <c r="U37" s="28">
        <f>SUM(Nurse[Total CNA, NA TR, Med Aide/Tech Hours])/SUM(Nurse[MDS Census])</f>
        <v>2.1391255160745732</v>
      </c>
      <c r="W37" s="20"/>
    </row>
    <row r="38" spans="13:23" ht="15" customHeight="1" x14ac:dyDescent="0.25">
      <c r="M38" t="s">
        <v>307</v>
      </c>
      <c r="N38" s="19">
        <v>62098.361298224219</v>
      </c>
      <c r="O38" s="20">
        <v>3.4827578464943199</v>
      </c>
      <c r="P38" s="22">
        <v>40</v>
      </c>
      <c r="Q38" s="21">
        <v>0.57093758118305848</v>
      </c>
      <c r="R38" s="22">
        <v>38</v>
      </c>
    </row>
    <row r="39" spans="13:23" ht="15" customHeight="1" x14ac:dyDescent="0.25">
      <c r="M39" t="s">
        <v>308</v>
      </c>
      <c r="N39" s="19">
        <v>15314.761022657687</v>
      </c>
      <c r="O39" s="20">
        <v>3.7048972593561507</v>
      </c>
      <c r="P39" s="22">
        <v>23</v>
      </c>
      <c r="Q39" s="21">
        <v>0.34739869296478082</v>
      </c>
      <c r="R39" s="22">
        <v>50</v>
      </c>
    </row>
    <row r="40" spans="13:23" ht="15" customHeight="1" x14ac:dyDescent="0.25">
      <c r="M40" t="s">
        <v>309</v>
      </c>
      <c r="N40" s="19">
        <v>6050.0549601959565</v>
      </c>
      <c r="O40" s="20">
        <v>4.6872022066674388</v>
      </c>
      <c r="P40" s="22">
        <v>2</v>
      </c>
      <c r="Q40" s="21">
        <v>0.69411304457690826</v>
      </c>
      <c r="R40" s="22">
        <v>24</v>
      </c>
    </row>
    <row r="41" spans="13:23" ht="15" customHeight="1" x14ac:dyDescent="0.25">
      <c r="M41" t="s">
        <v>310</v>
      </c>
      <c r="N41" s="19">
        <v>63705.130128597702</v>
      </c>
      <c r="O41" s="20">
        <v>3.5464409930734</v>
      </c>
      <c r="P41" s="22">
        <v>36</v>
      </c>
      <c r="Q41" s="21">
        <v>0.69528611620089797</v>
      </c>
      <c r="R41" s="22">
        <v>23</v>
      </c>
    </row>
    <row r="42" spans="13:23" ht="15" customHeight="1" x14ac:dyDescent="0.25">
      <c r="M42" t="s">
        <v>311</v>
      </c>
      <c r="N42" s="19">
        <v>6548.130434782609</v>
      </c>
      <c r="O42" s="20">
        <v>3.5264193563380197</v>
      </c>
      <c r="P42" s="22">
        <v>38</v>
      </c>
      <c r="Q42" s="21">
        <v>0.74178549137822269</v>
      </c>
      <c r="R42" s="22">
        <v>17</v>
      </c>
    </row>
    <row r="43" spans="13:23" ht="15" customHeight="1" x14ac:dyDescent="0.25">
      <c r="M43" t="s">
        <v>312</v>
      </c>
      <c r="N43" s="19">
        <v>15013.476117575008</v>
      </c>
      <c r="O43" s="20">
        <v>3.6477515116904691</v>
      </c>
      <c r="P43" s="22">
        <v>28</v>
      </c>
      <c r="Q43" s="21">
        <v>0.53383004079229701</v>
      </c>
      <c r="R43" s="22">
        <v>42</v>
      </c>
    </row>
    <row r="44" spans="13:23" ht="15" customHeight="1" x14ac:dyDescent="0.25">
      <c r="M44" t="s">
        <v>313</v>
      </c>
      <c r="N44" s="19">
        <v>4556.4399877526012</v>
      </c>
      <c r="O44" s="20">
        <v>3.5445452329438498</v>
      </c>
      <c r="P44" s="22">
        <v>37</v>
      </c>
      <c r="Q44" s="21">
        <v>0.83146373211324598</v>
      </c>
      <c r="R44" s="22">
        <v>14</v>
      </c>
    </row>
    <row r="45" spans="13:23" ht="15" customHeight="1" x14ac:dyDescent="0.25">
      <c r="M45" t="s">
        <v>314</v>
      </c>
      <c r="N45" s="19">
        <v>23588.007195346021</v>
      </c>
      <c r="O45" s="20">
        <v>3.6602554979328654</v>
      </c>
      <c r="P45" s="22">
        <v>27</v>
      </c>
      <c r="Q45" s="21">
        <v>0.52665362034272378</v>
      </c>
      <c r="R45" s="22">
        <v>43</v>
      </c>
    </row>
    <row r="46" spans="13:23" ht="15" customHeight="1" x14ac:dyDescent="0.25">
      <c r="M46" t="s">
        <v>315</v>
      </c>
      <c r="N46" s="19">
        <v>77152.250459277362</v>
      </c>
      <c r="O46" s="20">
        <v>3.3099355679287084</v>
      </c>
      <c r="P46" s="22">
        <v>49</v>
      </c>
      <c r="Q46" s="21">
        <v>0.35875549800231565</v>
      </c>
      <c r="R46" s="22">
        <v>49</v>
      </c>
    </row>
    <row r="47" spans="13:23" ht="15" customHeight="1" x14ac:dyDescent="0.25">
      <c r="M47" t="s">
        <v>316</v>
      </c>
      <c r="N47" s="19">
        <v>5291.7033067973089</v>
      </c>
      <c r="O47" s="20">
        <v>3.9247848395010867</v>
      </c>
      <c r="P47" s="22">
        <v>13</v>
      </c>
      <c r="Q47" s="21">
        <v>1.0879953653661694</v>
      </c>
      <c r="R47" s="22">
        <v>4</v>
      </c>
    </row>
    <row r="48" spans="13:23" ht="15" customHeight="1" x14ac:dyDescent="0.25">
      <c r="M48" t="s">
        <v>318</v>
      </c>
      <c r="N48" s="19">
        <v>25489.041028781343</v>
      </c>
      <c r="O48" s="20">
        <v>3.4141958363336409</v>
      </c>
      <c r="P48" s="22">
        <v>45</v>
      </c>
      <c r="Q48" s="21">
        <v>0.51625486340635118</v>
      </c>
      <c r="R48" s="22">
        <v>44</v>
      </c>
    </row>
    <row r="49" spans="13:18" ht="15" customHeight="1" x14ac:dyDescent="0.25">
      <c r="M49" t="s">
        <v>317</v>
      </c>
      <c r="N49" s="19">
        <v>2232.1630434782601</v>
      </c>
      <c r="O49" s="20">
        <v>3.9136525791418939</v>
      </c>
      <c r="P49" s="22">
        <v>16</v>
      </c>
      <c r="Q49" s="21">
        <v>0.69748489231053945</v>
      </c>
      <c r="R49" s="22">
        <v>22</v>
      </c>
    </row>
    <row r="50" spans="13:18" ht="15" customHeight="1" x14ac:dyDescent="0.25">
      <c r="M50" t="s">
        <v>319</v>
      </c>
      <c r="N50" s="19">
        <v>12080.927740355173</v>
      </c>
      <c r="O50" s="20">
        <v>4.0868216477922026</v>
      </c>
      <c r="P50" s="22">
        <v>9</v>
      </c>
      <c r="Q50" s="21">
        <v>0.87200140966045714</v>
      </c>
      <c r="R50" s="22">
        <v>10</v>
      </c>
    </row>
    <row r="51" spans="13:18" ht="15" customHeight="1" x14ac:dyDescent="0.25">
      <c r="M51" t="s">
        <v>321</v>
      </c>
      <c r="N51" s="19">
        <v>17388.476729944887</v>
      </c>
      <c r="O51" s="20">
        <v>3.7945207317598215</v>
      </c>
      <c r="P51" s="22">
        <v>22</v>
      </c>
      <c r="Q51" s="21">
        <v>0.96009537140413648</v>
      </c>
      <c r="R51" s="22">
        <v>7</v>
      </c>
    </row>
    <row r="52" spans="13:18" ht="15" customHeight="1" x14ac:dyDescent="0.25">
      <c r="M52" t="s">
        <v>320</v>
      </c>
      <c r="N52" s="19">
        <v>8732.7163196570727</v>
      </c>
      <c r="O52" s="20">
        <v>3.6365012061354052</v>
      </c>
      <c r="P52" s="22">
        <v>29</v>
      </c>
      <c r="Q52" s="21">
        <v>0.61384155542091412</v>
      </c>
      <c r="R52" s="22">
        <v>36</v>
      </c>
    </row>
    <row r="53" spans="13:18" ht="15" customHeight="1" x14ac:dyDescent="0.25">
      <c r="M53" t="s">
        <v>322</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712</v>
      </c>
      <c r="D2" s="40"/>
    </row>
    <row r="3" spans="2:4" x14ac:dyDescent="0.25">
      <c r="C3" s="41" t="s">
        <v>663</v>
      </c>
      <c r="D3" s="42" t="s">
        <v>713</v>
      </c>
    </row>
    <row r="4" spans="2:4" x14ac:dyDescent="0.25">
      <c r="C4" s="43" t="s">
        <v>646</v>
      </c>
      <c r="D4" s="44" t="s">
        <v>714</v>
      </c>
    </row>
    <row r="5" spans="2:4" x14ac:dyDescent="0.25">
      <c r="C5" s="43" t="s">
        <v>715</v>
      </c>
      <c r="D5" s="44" t="s">
        <v>716</v>
      </c>
    </row>
    <row r="6" spans="2:4" ht="15.6" customHeight="1" x14ac:dyDescent="0.25">
      <c r="C6" s="43" t="s">
        <v>665</v>
      </c>
      <c r="D6" s="44" t="s">
        <v>717</v>
      </c>
    </row>
    <row r="7" spans="2:4" ht="15.6" customHeight="1" x14ac:dyDescent="0.25">
      <c r="C7" s="43" t="s">
        <v>664</v>
      </c>
      <c r="D7" s="44" t="s">
        <v>718</v>
      </c>
    </row>
    <row r="8" spans="2:4" x14ac:dyDescent="0.25">
      <c r="C8" s="43" t="s">
        <v>719</v>
      </c>
      <c r="D8" s="44" t="s">
        <v>720</v>
      </c>
    </row>
    <row r="9" spans="2:4" x14ac:dyDescent="0.25">
      <c r="C9" s="45" t="s">
        <v>721</v>
      </c>
      <c r="D9" s="43" t="s">
        <v>722</v>
      </c>
    </row>
    <row r="10" spans="2:4" x14ac:dyDescent="0.25">
      <c r="B10" s="46"/>
      <c r="C10" s="43" t="s">
        <v>723</v>
      </c>
      <c r="D10" s="44" t="s">
        <v>724</v>
      </c>
    </row>
    <row r="11" spans="2:4" x14ac:dyDescent="0.25">
      <c r="C11" s="43" t="s">
        <v>310</v>
      </c>
      <c r="D11" s="44" t="s">
        <v>725</v>
      </c>
    </row>
    <row r="12" spans="2:4" x14ac:dyDescent="0.25">
      <c r="C12" s="43" t="s">
        <v>726</v>
      </c>
      <c r="D12" s="44" t="s">
        <v>727</v>
      </c>
    </row>
    <row r="13" spans="2:4" x14ac:dyDescent="0.25">
      <c r="C13" s="43" t="s">
        <v>723</v>
      </c>
      <c r="D13" s="44" t="s">
        <v>724</v>
      </c>
    </row>
    <row r="14" spans="2:4" x14ac:dyDescent="0.25">
      <c r="C14" s="43" t="s">
        <v>310</v>
      </c>
      <c r="D14" s="44" t="s">
        <v>728</v>
      </c>
    </row>
    <row r="15" spans="2:4" x14ac:dyDescent="0.25">
      <c r="C15" s="47" t="s">
        <v>726</v>
      </c>
      <c r="D15" s="48" t="s">
        <v>727</v>
      </c>
    </row>
    <row r="17" spans="3:4" ht="23.25" x14ac:dyDescent="0.35">
      <c r="C17" s="39" t="s">
        <v>729</v>
      </c>
      <c r="D17" s="40"/>
    </row>
    <row r="18" spans="3:4" x14ac:dyDescent="0.25">
      <c r="C18" s="43" t="s">
        <v>646</v>
      </c>
      <c r="D18" s="44" t="s">
        <v>730</v>
      </c>
    </row>
    <row r="19" spans="3:4" x14ac:dyDescent="0.25">
      <c r="C19" s="43" t="s">
        <v>677</v>
      </c>
      <c r="D19" s="44" t="s">
        <v>731</v>
      </c>
    </row>
    <row r="20" spans="3:4" x14ac:dyDescent="0.25">
      <c r="C20" s="45" t="s">
        <v>732</v>
      </c>
      <c r="D20" s="43" t="s">
        <v>733</v>
      </c>
    </row>
    <row r="21" spans="3:4" x14ac:dyDescent="0.25">
      <c r="C21" s="43" t="s">
        <v>734</v>
      </c>
      <c r="D21" s="44" t="s">
        <v>735</v>
      </c>
    </row>
    <row r="22" spans="3:4" x14ac:dyDescent="0.25">
      <c r="C22" s="43" t="s">
        <v>736</v>
      </c>
      <c r="D22" s="44" t="s">
        <v>737</v>
      </c>
    </row>
    <row r="23" spans="3:4" x14ac:dyDescent="0.25">
      <c r="C23" s="43" t="s">
        <v>738</v>
      </c>
      <c r="D23" s="44" t="s">
        <v>739</v>
      </c>
    </row>
    <row r="24" spans="3:4" x14ac:dyDescent="0.25">
      <c r="C24" s="43" t="s">
        <v>740</v>
      </c>
      <c r="D24" s="44" t="s">
        <v>741</v>
      </c>
    </row>
    <row r="25" spans="3:4" x14ac:dyDescent="0.25">
      <c r="C25" s="43" t="s">
        <v>652</v>
      </c>
      <c r="D25" s="44" t="s">
        <v>742</v>
      </c>
    </row>
    <row r="26" spans="3:4" x14ac:dyDescent="0.25">
      <c r="C26" s="43" t="s">
        <v>736</v>
      </c>
      <c r="D26" s="44" t="s">
        <v>737</v>
      </c>
    </row>
    <row r="27" spans="3:4" x14ac:dyDescent="0.25">
      <c r="C27" s="43" t="s">
        <v>738</v>
      </c>
      <c r="D27" s="44" t="s">
        <v>739</v>
      </c>
    </row>
    <row r="28" spans="3:4" x14ac:dyDescent="0.25">
      <c r="C28" s="47" t="s">
        <v>740</v>
      </c>
      <c r="D28" s="48" t="s">
        <v>741</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2022-06-08T20:13:56Z</dcterms:modified>
</cp:coreProperties>
</file>